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codeName="ThisWorkbook"/>
  <mc:AlternateContent xmlns:mc="http://schemas.openxmlformats.org/markup-compatibility/2006">
    <mc:Choice Requires="x15">
      <x15ac:absPath xmlns:x15ac="http://schemas.microsoft.com/office/spreadsheetml/2010/11/ac" url="/Users/galvanize/TTP/EXCEL/"/>
    </mc:Choice>
  </mc:AlternateContent>
  <xr:revisionPtr revIDLastSave="0" documentId="8_{1883E1BB-5D19-E64D-BF0F-9184A090E2E0}" xr6:coauthVersionLast="45" xr6:coauthVersionMax="45" xr10:uidLastSave="{00000000-0000-0000-0000-000000000000}"/>
  <bookViews>
    <workbookView xWindow="900" yWindow="1780" windowWidth="27000" windowHeight="13380" activeTab="8" xr2:uid="{00000000-000D-0000-FFFF-FFFF00000000}"/>
  </bookViews>
  <sheets>
    <sheet name="Topics" sheetId="2" r:id="rId1"/>
    <sheet name="Formula Notes" sheetId="22" r:id="rId2"/>
    <sheet name="Golden Rule" sheetId="21" r:id="rId3"/>
    <sheet name="Formula Examples" sheetId="24" r:id="rId4"/>
    <sheet name="Formula Examples (an)" sheetId="67" r:id="rId5"/>
    <sheet name="Errors" sheetId="68" r:id="rId6"/>
    <sheet name="Errors (an)" sheetId="69" r:id="rId7"/>
    <sheet name="Homework ==&gt;&gt;" sheetId="31" r:id="rId8"/>
    <sheet name="HW(1)" sheetId="35" r:id="rId9"/>
    <sheet name="HW(1an)" sheetId="36" r:id="rId10"/>
    <sheet name="HW(2)" sheetId="37" r:id="rId11"/>
    <sheet name="HW(2an)" sheetId="38" r:id="rId12"/>
    <sheet name="HW(3)" sheetId="39" r:id="rId13"/>
    <sheet name="HW(3an)" sheetId="40" r:id="rId14"/>
    <sheet name="HW(4)" sheetId="43" r:id="rId15"/>
    <sheet name="HW(4an)" sheetId="44" r:id="rId16"/>
    <sheet name="HW(5)" sheetId="61" r:id="rId17"/>
    <sheet name="HW(5an)" sheetId="62" r:id="rId18"/>
    <sheet name="HW(6)" sheetId="47" r:id="rId19"/>
    <sheet name="HW(6an)" sheetId="48" r:id="rId20"/>
    <sheet name="HW(7)" sheetId="49" r:id="rId21"/>
    <sheet name="HW(7an)" sheetId="50" r:id="rId22"/>
    <sheet name="HW(8)" sheetId="51" r:id="rId23"/>
    <sheet name="HW(8an)" sheetId="52" r:id="rId24"/>
    <sheet name="HW(9)" sheetId="53" r:id="rId25"/>
    <sheet name="HW(9an)" sheetId="54" r:id="rId26"/>
    <sheet name="HW(10)" sheetId="70" r:id="rId27"/>
    <sheet name="HW(10an)" sheetId="71" r:id="rId28"/>
    <sheet name="HW(11)" sheetId="72" r:id="rId29"/>
    <sheet name="HW(11an)" sheetId="73" r:id="rId30"/>
  </sheets>
  <externalReferences>
    <externalReference r:id="rId31"/>
  </externalReferences>
  <definedNames>
    <definedName name="_xlnm.Print_Area" localSheetId="25">'HW(9an)'!$A$12:$G$15</definedName>
    <definedName name="TypeANSWER">'[1]DV (an)'!$G$58:$J$58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69" l="1"/>
  <c r="D4" i="68"/>
  <c r="E14" i="69"/>
  <c r="D14" i="69"/>
  <c r="C14" i="69"/>
  <c r="D164" i="24"/>
  <c r="D165" i="24"/>
  <c r="D166" i="24"/>
  <c r="D163" i="24"/>
  <c r="E152" i="24"/>
  <c r="E153" i="24"/>
  <c r="E151" i="24"/>
  <c r="E193" i="67"/>
  <c r="D193" i="67"/>
  <c r="F193" i="67" s="1"/>
  <c r="G193" i="67" s="1"/>
  <c r="E192" i="67"/>
  <c r="D192" i="67"/>
  <c r="F192" i="67" s="1"/>
  <c r="G192" i="67" s="1"/>
  <c r="E191" i="67"/>
  <c r="D191" i="67"/>
  <c r="F191" i="67" s="1"/>
  <c r="G191" i="67" s="1"/>
  <c r="E190" i="67"/>
  <c r="D190" i="67"/>
  <c r="F190" i="67" s="1"/>
  <c r="G190" i="67" s="1"/>
  <c r="E189" i="67"/>
  <c r="D189" i="67"/>
  <c r="F189" i="67" s="1"/>
  <c r="G189" i="67" s="1"/>
  <c r="E188" i="67"/>
  <c r="D188" i="67"/>
  <c r="B173" i="67"/>
  <c r="D166" i="67"/>
  <c r="D165" i="67"/>
  <c r="D164" i="67"/>
  <c r="D163" i="67"/>
  <c r="E153" i="67"/>
  <c r="E152" i="67"/>
  <c r="E151" i="67"/>
  <c r="G124" i="67"/>
  <c r="F108" i="67"/>
  <c r="E108" i="67"/>
  <c r="D108" i="67"/>
  <c r="C108" i="67"/>
  <c r="E95" i="67"/>
  <c r="C87" i="67"/>
  <c r="B87" i="67"/>
  <c r="E81" i="67" s="1"/>
  <c r="D73" i="67"/>
  <c r="D72" i="67"/>
  <c r="D71" i="67"/>
  <c r="D70" i="67"/>
  <c r="D69" i="67"/>
  <c r="D60" i="67"/>
  <c r="D59" i="67"/>
  <c r="D58" i="67"/>
  <c r="D57" i="67"/>
  <c r="D56" i="67"/>
  <c r="D55" i="67"/>
  <c r="D54" i="67"/>
  <c r="D53" i="67"/>
  <c r="D52" i="67"/>
  <c r="D51" i="67"/>
  <c r="F35" i="67"/>
  <c r="E35" i="67"/>
  <c r="F31" i="67"/>
  <c r="E31" i="67"/>
  <c r="D18" i="67"/>
  <c r="D17" i="67"/>
  <c r="D16" i="67"/>
  <c r="D15" i="67"/>
  <c r="C7" i="67"/>
  <c r="O4" i="73"/>
  <c r="P4" i="73"/>
  <c r="N4" i="73"/>
  <c r="B4" i="73"/>
  <c r="C4" i="73"/>
  <c r="D4" i="73"/>
  <c r="C14" i="68"/>
  <c r="E14" i="68"/>
  <c r="D14" i="68"/>
  <c r="E6" i="71"/>
  <c r="E7" i="71"/>
  <c r="E5" i="71"/>
  <c r="E6" i="70"/>
  <c r="E7" i="70"/>
  <c r="E5" i="70"/>
  <c r="B173" i="24"/>
  <c r="D7" i="68"/>
  <c r="C7" i="68"/>
  <c r="C6" i="68"/>
  <c r="C5" i="68"/>
  <c r="I124" i="67"/>
  <c r="S4" i="73"/>
  <c r="R4" i="73"/>
  <c r="T4" i="73"/>
  <c r="D167" i="67" l="1"/>
  <c r="D5" i="68"/>
  <c r="G124" i="24"/>
  <c r="B15" i="21"/>
  <c r="I13" i="69" l="1"/>
  <c r="D10" i="69"/>
  <c r="C10" i="69"/>
  <c r="D9" i="69"/>
  <c r="C9" i="69"/>
  <c r="D8" i="69"/>
  <c r="C8" i="69"/>
  <c r="D7" i="69"/>
  <c r="C7" i="69"/>
  <c r="D6" i="69"/>
  <c r="C6" i="69"/>
  <c r="D5" i="69"/>
  <c r="D4" i="69"/>
  <c r="C4" i="69"/>
  <c r="D3" i="69"/>
  <c r="C3" i="69"/>
  <c r="I13" i="68"/>
  <c r="D11" i="68"/>
  <c r="D10" i="68"/>
  <c r="C10" i="68"/>
  <c r="D9" i="68"/>
  <c r="C9" i="68"/>
  <c r="D8" i="68"/>
  <c r="C8" i="68"/>
  <c r="D6" i="68"/>
  <c r="C4" i="68"/>
  <c r="D3" i="68"/>
  <c r="C3" i="68"/>
  <c r="C5" i="69"/>
  <c r="D167" i="24" l="1"/>
  <c r="F4" i="48"/>
  <c r="H33" i="62"/>
  <c r="H34" i="62"/>
  <c r="H35" i="62"/>
  <c r="H28" i="62" l="1"/>
  <c r="H27" i="62"/>
  <c r="H26" i="62"/>
  <c r="H19" i="62"/>
  <c r="H18" i="62"/>
  <c r="H17" i="62"/>
  <c r="H10" i="62"/>
  <c r="H9" i="62"/>
  <c r="H8" i="62"/>
  <c r="H28" i="61"/>
  <c r="H27" i="61"/>
  <c r="H26" i="61"/>
  <c r="H19" i="61"/>
  <c r="H18" i="61"/>
  <c r="H17" i="61"/>
  <c r="H8" i="61"/>
  <c r="H10" i="61"/>
  <c r="H9" i="61"/>
  <c r="F13" i="54" l="1"/>
  <c r="F14" i="54"/>
  <c r="G14" i="54" s="1"/>
  <c r="F15" i="54"/>
  <c r="G15" i="54" s="1"/>
  <c r="B5" i="52"/>
  <c r="C5" i="52"/>
  <c r="B5" i="50"/>
  <c r="A5" i="50" s="1"/>
  <c r="B5" i="49"/>
  <c r="E4" i="44"/>
  <c r="E4" i="43"/>
  <c r="F4" i="40"/>
  <c r="F8" i="40"/>
  <c r="F8" i="39"/>
  <c r="E4" i="38"/>
  <c r="E5" i="38"/>
  <c r="E6" i="38"/>
  <c r="E7" i="38"/>
  <c r="E8" i="38"/>
  <c r="E9" i="38"/>
  <c r="C4" i="36"/>
  <c r="D4" i="36"/>
  <c r="E4" i="36" s="1"/>
  <c r="B8" i="36"/>
  <c r="C8" i="36"/>
  <c r="D8" i="36"/>
  <c r="E8" i="36"/>
  <c r="F8" i="36"/>
  <c r="B9" i="36"/>
  <c r="C4" i="35"/>
  <c r="D4" i="35" s="1"/>
  <c r="E4" i="35" s="1"/>
  <c r="F4" i="35" s="1"/>
  <c r="D9" i="36" l="1"/>
  <c r="C9" i="36"/>
  <c r="E9" i="36"/>
  <c r="F4" i="36"/>
  <c r="F9" i="36" s="1"/>
  <c r="F16" i="54"/>
  <c r="G13" i="54"/>
  <c r="G16" i="54" s="1"/>
  <c r="D190" i="24"/>
  <c r="E190" i="24"/>
  <c r="F190" i="24" s="1"/>
  <c r="D191" i="24"/>
  <c r="E191" i="24"/>
  <c r="D192" i="24"/>
  <c r="E192" i="24"/>
  <c r="D193" i="24"/>
  <c r="E193" i="24"/>
  <c r="E189" i="24"/>
  <c r="D189" i="24"/>
  <c r="D188" i="24"/>
  <c r="E188" i="24"/>
  <c r="I124" i="24"/>
  <c r="F189" i="24" l="1"/>
  <c r="F192" i="24"/>
  <c r="F193" i="24"/>
  <c r="F191" i="24"/>
  <c r="B87" i="24" l="1"/>
  <c r="C87" i="24"/>
  <c r="B10" i="21"/>
</calcChain>
</file>

<file path=xl/sharedStrings.xml><?xml version="1.0" encoding="utf-8"?>
<sst xmlns="http://schemas.openxmlformats.org/spreadsheetml/2006/main" count="1228" uniqueCount="426">
  <si>
    <t>Topics:</t>
  </si>
  <si>
    <t>Count</t>
  </si>
  <si>
    <t>Sales Rep</t>
  </si>
  <si>
    <t>Jo</t>
  </si>
  <si>
    <t>Sioux</t>
  </si>
  <si>
    <t>Not Efficient:</t>
  </si>
  <si>
    <t>Efficient:</t>
  </si>
  <si>
    <t>Goal: Calculate the Deduction at the 7.65% Tax Rate</t>
  </si>
  <si>
    <t>Tax Rate</t>
  </si>
  <si>
    <t>Deduction</t>
  </si>
  <si>
    <t>Gross</t>
  </si>
  <si>
    <t>Total</t>
  </si>
  <si>
    <t>Employee</t>
  </si>
  <si>
    <t>Sales</t>
  </si>
  <si>
    <t>Date</t>
  </si>
  <si>
    <t>Time In</t>
  </si>
  <si>
    <t>Time Out</t>
  </si>
  <si>
    <t>Why?</t>
  </si>
  <si>
    <t>SalesRep</t>
  </si>
  <si>
    <t>Gigi</t>
  </si>
  <si>
    <t>Chin</t>
  </si>
  <si>
    <t>Product</t>
  </si>
  <si>
    <t>Carlota</t>
  </si>
  <si>
    <t>Quad</t>
  </si>
  <si>
    <t>Tri Fly</t>
  </si>
  <si>
    <t>*</t>
  </si>
  <si>
    <t>Tyrone</t>
  </si>
  <si>
    <t>Jan</t>
  </si>
  <si>
    <t>Feb</t>
  </si>
  <si>
    <t>Mar</t>
  </si>
  <si>
    <t>Employee Name</t>
  </si>
  <si>
    <t>Total Expenses</t>
  </si>
  <si>
    <t>Net Income</t>
  </si>
  <si>
    <t>Excel’s Golden Rule:</t>
  </si>
  <si>
    <t>1) If a formula input can change, put it into a cell and refer to it in the formula with a cell reference.</t>
  </si>
  <si>
    <t>2) If a formula input will not change, you can type it into a formula.</t>
  </si>
  <si>
    <t>3) ALWAYS Label Your Formula Inputs!!!</t>
  </si>
  <si>
    <t>NO:</t>
  </si>
  <si>
    <t>1) It provides good documentation of the spreadsheet solution or spreadsheet model:</t>
  </si>
  <si>
    <t>2) Easy to Update the spreadsheet solution or spreadsheet model</t>
  </si>
  <si>
    <t>3) Violating Excel’s Golden Rule by “Hard Coding” leads to errors:</t>
  </si>
  <si>
    <t>http://www.strategy-at-risk.com/2009/03/03/the-risk-of-spreadsheet-errors/</t>
  </si>
  <si>
    <t>3 ways to enter cell references into formulas:</t>
  </si>
  <si>
    <t>1) Type. Be careful, though, errors may occur.</t>
  </si>
  <si>
    <t>2) Mouse: Great for when cell reference is far away.</t>
  </si>
  <si>
    <t>3) Arrow keys: great for when cell references are close.</t>
  </si>
  <si>
    <t>As long as "Dancing Ants" are dancing, the arrow keys will keep moving the cell reference.</t>
  </si>
  <si>
    <t>Lower left corner of Status Bar shows the "Formula Editing Mode"</t>
  </si>
  <si>
    <t>Ready = cell is selected.</t>
  </si>
  <si>
    <t>Enter = Arrow keys will work to put cell references in formulas.</t>
  </si>
  <si>
    <t>Point = Arrows keys are working to get cell reference and "Dancing Ants" are dancing.</t>
  </si>
  <si>
    <t>Edit = Arrow keys will move through formula characters. To get into this mode click I-beam cursor in formula.</t>
  </si>
  <si>
    <t>You can toggle between these modes with the F2 key.</t>
  </si>
  <si>
    <t>Names</t>
  </si>
  <si>
    <t>Gross Pay</t>
  </si>
  <si>
    <t>Total Deductions</t>
  </si>
  <si>
    <t>Net Pay</t>
  </si>
  <si>
    <t>Sioux Chin</t>
  </si>
  <si>
    <t>Isaac Viet</t>
  </si>
  <si>
    <t>Dennis Ho</t>
  </si>
  <si>
    <t>Hien Luong Pham</t>
  </si>
  <si>
    <t>Tom Carolan</t>
  </si>
  <si>
    <t>Assumptions</t>
  </si>
  <si>
    <t>Deduction 1</t>
  </si>
  <si>
    <t>Deduction 2</t>
  </si>
  <si>
    <t>Types of Formulas in Excel:</t>
  </si>
  <si>
    <t>The types of Formula Elements that are allowed in formulas are:</t>
  </si>
  <si>
    <t>Math Operators.</t>
  </si>
  <si>
    <t>+</t>
  </si>
  <si>
    <t>Adding.</t>
  </si>
  <si>
    <t>Remember Order of Operations in Math:</t>
  </si>
  <si>
    <t>-</t>
  </si>
  <si>
    <t>Subtracting or Negation.</t>
  </si>
  <si>
    <t>1) Parentheses</t>
  </si>
  <si>
    <t>Multiplying.</t>
  </si>
  <si>
    <t>2) Exponents</t>
  </si>
  <si>
    <t>/</t>
  </si>
  <si>
    <t>Dividing.</t>
  </si>
  <si>
    <t>3) Multiply &amp; Divide, Left to Right</t>
  </si>
  <si>
    <t>^</t>
  </si>
  <si>
    <t>Raising to an exponent.</t>
  </si>
  <si>
    <t>4) Adding and Subtracting, Left to Right</t>
  </si>
  <si>
    <t>( )</t>
  </si>
  <si>
    <t>Parentheses.</t>
  </si>
  <si>
    <t>Comparative Operators.</t>
  </si>
  <si>
    <t>=</t>
  </si>
  <si>
    <r>
      <rPr>
        <b/>
        <sz val="11"/>
        <color theme="1"/>
        <rFont val="Calibri"/>
        <family val="2"/>
        <scheme val="minor"/>
      </rPr>
      <t>Equal</t>
    </r>
    <r>
      <rPr>
        <sz val="11"/>
        <color theme="1"/>
        <rFont val="Calibri"/>
        <family val="2"/>
        <scheme val="minor"/>
      </rPr>
      <t>: are two things equal?</t>
    </r>
  </si>
  <si>
    <t>&lt;&gt;</t>
  </si>
  <si>
    <r>
      <rPr>
        <b/>
        <sz val="11"/>
        <color theme="1"/>
        <rFont val="Calibri"/>
        <family val="2"/>
        <scheme val="minor"/>
      </rPr>
      <t>Not</t>
    </r>
    <r>
      <rPr>
        <sz val="11"/>
        <color theme="1"/>
        <rFont val="Calibri"/>
        <family val="2"/>
        <scheme val="minor"/>
      </rPr>
      <t>: are two things not equal? Type less than symbol, then greater than symbol.</t>
    </r>
  </si>
  <si>
    <t>&gt;</t>
  </si>
  <si>
    <r>
      <rPr>
        <b/>
        <sz val="11"/>
        <color theme="1"/>
        <rFont val="Calibri"/>
        <family val="2"/>
        <scheme val="minor"/>
      </rPr>
      <t>Greater than</t>
    </r>
    <r>
      <rPr>
        <sz val="11"/>
        <color theme="1"/>
        <rFont val="Calibri"/>
        <family val="2"/>
        <scheme val="minor"/>
      </rPr>
      <t>: is the thing on the left greater than the thing on the right?</t>
    </r>
  </si>
  <si>
    <t>&gt;=</t>
  </si>
  <si>
    <r>
      <rPr>
        <b/>
        <sz val="11"/>
        <color theme="1"/>
        <rFont val="Calibri"/>
        <family val="2"/>
        <scheme val="minor"/>
      </rPr>
      <t>Greater than or equal to</t>
    </r>
    <r>
      <rPr>
        <sz val="11"/>
        <color theme="1"/>
        <rFont val="Calibri"/>
        <family val="2"/>
        <scheme val="minor"/>
      </rPr>
      <t>: is the thing on the left greater than or equal to the thing on the right?</t>
    </r>
  </si>
  <si>
    <t>&lt;</t>
  </si>
  <si>
    <r>
      <rPr>
        <b/>
        <sz val="11"/>
        <color theme="1"/>
        <rFont val="Calibri"/>
        <family val="2"/>
        <scheme val="minor"/>
      </rPr>
      <t>Less than</t>
    </r>
    <r>
      <rPr>
        <sz val="11"/>
        <color theme="1"/>
        <rFont val="Calibri"/>
        <family val="2"/>
        <scheme val="minor"/>
      </rPr>
      <t>: is the thing on the left less than the thing on the right?</t>
    </r>
  </si>
  <si>
    <t>&lt;=</t>
  </si>
  <si>
    <r>
      <rPr>
        <b/>
        <sz val="11"/>
        <color theme="1"/>
        <rFont val="Calibri"/>
        <family val="2"/>
        <scheme val="minor"/>
      </rPr>
      <t>Less than or equal to</t>
    </r>
    <r>
      <rPr>
        <sz val="11"/>
        <color theme="1"/>
        <rFont val="Calibri"/>
        <family val="2"/>
        <scheme val="minor"/>
      </rPr>
      <t>: is the thing on the left less than or equal to the thing on the right?</t>
    </r>
  </si>
  <si>
    <r>
      <rPr>
        <b/>
        <sz val="11"/>
        <color theme="1"/>
        <rFont val="Calibri"/>
        <family val="2"/>
        <scheme val="minor"/>
      </rPr>
      <t>1) Number formulas</t>
    </r>
    <r>
      <rPr>
        <sz val="11"/>
        <color theme="1"/>
        <rFont val="Calibri"/>
        <family val="2"/>
        <scheme val="minor"/>
      </rPr>
      <t xml:space="preserve"> that deliver a single number answers such as a tax deduction amount or a budgetary expense amount.</t>
    </r>
  </si>
  <si>
    <r>
      <rPr>
        <b/>
        <sz val="11"/>
        <color theme="1"/>
        <rFont val="Calibri"/>
        <family val="2"/>
        <scheme val="minor"/>
      </rPr>
      <t>2) Text formulas</t>
    </r>
    <r>
      <rPr>
        <sz val="11"/>
        <color theme="1"/>
        <rFont val="Calibri"/>
        <family val="2"/>
        <scheme val="minor"/>
      </rPr>
      <t xml:space="preserve"> deliver a text item such as a name or category.</t>
    </r>
  </si>
  <si>
    <r>
      <rPr>
        <b/>
        <sz val="11"/>
        <color theme="1"/>
        <rFont val="Calibri"/>
        <family val="2"/>
        <scheme val="minor"/>
      </rPr>
      <t>3) Logical formulas</t>
    </r>
    <r>
      <rPr>
        <sz val="11"/>
        <color theme="1"/>
        <rFont val="Calibri"/>
        <family val="2"/>
        <scheme val="minor"/>
      </rPr>
      <t xml:space="preserve"> (Boolean Formulas) deliver a TRUE or FALSE.</t>
    </r>
  </si>
  <si>
    <r>
      <rPr>
        <b/>
        <sz val="11"/>
        <color theme="1"/>
        <rFont val="Calibri"/>
        <family val="2"/>
        <scheme val="minor"/>
      </rPr>
      <t>4) Lookup formulas</t>
    </r>
    <r>
      <rPr>
        <sz val="11"/>
        <color theme="1"/>
        <rFont val="Calibri"/>
        <family val="2"/>
        <scheme val="minor"/>
      </rPr>
      <t xml:space="preserve"> lookup a particular item in a table and return an item such as a phone number or tax rate.</t>
    </r>
  </si>
  <si>
    <t>1) Equal sign.</t>
  </si>
  <si>
    <t>2) Cell references (also defined names, sheet references, workbook references.</t>
  </si>
  <si>
    <t>3) Table Formula Nomenclature (Structured References).</t>
  </si>
  <si>
    <t>5) Numbers (if they won’t change)</t>
  </si>
  <si>
    <t>6) Built-in Functions.</t>
  </si>
  <si>
    <t>7) Function argument elements, such as FALSE or 0 in VLOOKUP function to indicate Exact Match.</t>
  </si>
  <si>
    <t>9) Join operator: Ampersand (&amp;).</t>
  </si>
  <si>
    <t>10) Text within quotation marks.</t>
  </si>
  <si>
    <t>8) Comparative operators ==&gt;</t>
  </si>
  <si>
    <t>4) Math operators ==&gt;</t>
  </si>
  <si>
    <t>How Formulas Calculate: Order of Precedence in Excel.</t>
  </si>
  <si>
    <r>
      <rPr>
        <b/>
        <sz val="11"/>
        <color theme="1"/>
        <rFont val="Calibri"/>
        <family val="2"/>
        <scheme val="minor"/>
      </rPr>
      <t>Parenthesis</t>
    </r>
    <r>
      <rPr>
        <sz val="11"/>
        <color theme="1"/>
        <rFont val="Calibri"/>
        <family val="2"/>
        <scheme val="minor"/>
      </rPr>
      <t xml:space="preserve"> ( )</t>
    </r>
  </si>
  <si>
    <r>
      <rPr>
        <b/>
        <sz val="11"/>
        <color theme="1"/>
        <rFont val="Calibri"/>
        <family val="2"/>
        <scheme val="minor"/>
      </rPr>
      <t>Reference Operators</t>
    </r>
    <r>
      <rPr>
        <sz val="11"/>
        <color theme="1"/>
        <rFont val="Calibri"/>
        <family val="2"/>
        <scheme val="minor"/>
      </rPr>
      <t>: colon, space, comma</t>
    </r>
  </si>
  <si>
    <t>Example of colon in range of cells: =SUM(A1:A4)</t>
  </si>
  <si>
    <t>Example of intersection operator: =E12:G12 F10:F15 (retrieve what is in F12)</t>
  </si>
  <si>
    <t>Example of comma (union): =SUM(E10:G10,E14:G14)</t>
  </si>
  <si>
    <r>
      <rPr>
        <b/>
        <sz val="11"/>
        <color theme="1"/>
        <rFont val="Calibri"/>
        <family val="2"/>
        <scheme val="minor"/>
      </rPr>
      <t>Negation</t>
    </r>
    <r>
      <rPr>
        <sz val="11"/>
        <color theme="1"/>
        <rFont val="Calibri"/>
        <family val="2"/>
        <scheme val="minor"/>
      </rPr>
      <t xml:space="preserve"> (-)</t>
    </r>
  </si>
  <si>
    <t>Example: = -2^4 = 16</t>
  </si>
  <si>
    <t>Example: = -(2^4) = -16</t>
  </si>
  <si>
    <t>Example: --2+1 = 3</t>
  </si>
  <si>
    <r>
      <rPr>
        <b/>
        <sz val="11"/>
        <color theme="1"/>
        <rFont val="Calibri"/>
        <family val="2"/>
        <scheme val="minor"/>
      </rPr>
      <t>Converts %</t>
    </r>
    <r>
      <rPr>
        <sz val="11"/>
        <color theme="1"/>
        <rFont val="Calibri"/>
        <family val="2"/>
        <scheme val="minor"/>
      </rPr>
      <t xml:space="preserve"> (1% to .01)</t>
    </r>
  </si>
  <si>
    <r>
      <rPr>
        <b/>
        <sz val="11"/>
        <color theme="1"/>
        <rFont val="Calibri"/>
        <family val="2"/>
        <scheme val="minor"/>
      </rPr>
      <t>Exponents</t>
    </r>
    <r>
      <rPr>
        <sz val="11"/>
        <color theme="1"/>
        <rFont val="Calibri"/>
        <family val="2"/>
        <scheme val="minor"/>
      </rPr>
      <t xml:space="preserve"> (^)</t>
    </r>
  </si>
  <si>
    <t>Example: 4^(1/2) = 2</t>
  </si>
  <si>
    <t>Example: 3^2 = 9</t>
  </si>
  <si>
    <r>
      <rPr>
        <b/>
        <sz val="11"/>
        <color theme="1"/>
        <rFont val="Calibri"/>
        <family val="2"/>
        <scheme val="minor"/>
      </rPr>
      <t>Multiplication</t>
    </r>
    <r>
      <rPr>
        <sz val="11"/>
        <color theme="1"/>
        <rFont val="Calibri"/>
        <family val="2"/>
        <scheme val="minor"/>
      </rPr>
      <t xml:space="preserve"> (*) and </t>
    </r>
    <r>
      <rPr>
        <b/>
        <sz val="11"/>
        <color theme="1"/>
        <rFont val="Calibri"/>
        <family val="2"/>
        <scheme val="minor"/>
      </rPr>
      <t>Division</t>
    </r>
    <r>
      <rPr>
        <sz val="11"/>
        <color theme="1"/>
        <rFont val="Calibri"/>
        <family val="2"/>
        <scheme val="minor"/>
      </rPr>
      <t xml:space="preserve"> (/), left to right</t>
    </r>
  </si>
  <si>
    <r>
      <rPr>
        <b/>
        <sz val="11"/>
        <color theme="1"/>
        <rFont val="Calibri"/>
        <family val="2"/>
        <scheme val="minor"/>
      </rPr>
      <t>Adding</t>
    </r>
    <r>
      <rPr>
        <sz val="11"/>
        <color theme="1"/>
        <rFont val="Calibri"/>
        <family val="2"/>
        <scheme val="minor"/>
      </rPr>
      <t xml:space="preserve"> (+) and </t>
    </r>
    <r>
      <rPr>
        <b/>
        <sz val="11"/>
        <color theme="1"/>
        <rFont val="Calibri"/>
        <family val="2"/>
        <scheme val="minor"/>
      </rPr>
      <t>Subtracting</t>
    </r>
    <r>
      <rPr>
        <sz val="11"/>
        <color theme="1"/>
        <rFont val="Calibri"/>
        <family val="2"/>
        <scheme val="minor"/>
      </rPr>
      <t xml:space="preserve"> (-), left to right</t>
    </r>
  </si>
  <si>
    <r>
      <rPr>
        <b/>
        <sz val="11"/>
        <color theme="1"/>
        <rFont val="Calibri"/>
        <family val="2"/>
        <scheme val="minor"/>
      </rPr>
      <t>Ampersand</t>
    </r>
    <r>
      <rPr>
        <sz val="11"/>
        <color theme="1"/>
        <rFont val="Calibri"/>
        <family val="2"/>
        <scheme val="minor"/>
      </rPr>
      <t xml:space="preserve"> (&amp;)</t>
    </r>
  </si>
  <si>
    <r>
      <rPr>
        <b/>
        <sz val="11"/>
        <color theme="1"/>
        <rFont val="Calibri"/>
        <family val="2"/>
        <scheme val="minor"/>
      </rPr>
      <t>Comparative symbols</t>
    </r>
    <r>
      <rPr>
        <sz val="11"/>
        <color theme="1"/>
        <rFont val="Calibri"/>
        <family val="2"/>
        <scheme val="minor"/>
      </rPr>
      <t>: =, &lt;&gt;, &gt;=, &lt;=, &lt;, &gt;</t>
    </r>
  </si>
  <si>
    <t>Ex 1</t>
  </si>
  <si>
    <t>Annual Insurance</t>
  </si>
  <si>
    <t>Monthly Allocation</t>
  </si>
  <si>
    <t>Ex 2</t>
  </si>
  <si>
    <t>TaxRate</t>
  </si>
  <si>
    <t>Ex 3</t>
  </si>
  <si>
    <t>Hurdle for Counting</t>
  </si>
  <si>
    <t>Ex 4</t>
  </si>
  <si>
    <r>
      <t>Formula Elements:</t>
    </r>
    <r>
      <rPr>
        <sz val="11"/>
        <color theme="1"/>
        <rFont val="Calibri"/>
        <family val="2"/>
        <scheme val="minor"/>
      </rPr>
      <t xml:space="preserve"> Equal sign, cell reference,</t>
    </r>
  </si>
  <si>
    <t>math operator, number.</t>
  </si>
  <si>
    <r>
      <t>Goal:</t>
    </r>
    <r>
      <rPr>
        <sz val="11"/>
        <color theme="1"/>
        <rFont val="Calibri"/>
        <family val="2"/>
        <scheme val="minor"/>
      </rPr>
      <t xml:space="preserve"> Calculate deduction for each employee.</t>
    </r>
  </si>
  <si>
    <r>
      <t>Goal:</t>
    </r>
    <r>
      <rPr>
        <sz val="11"/>
        <color theme="1"/>
        <rFont val="Calibri"/>
        <family val="2"/>
        <scheme val="minor"/>
      </rPr>
      <t xml:space="preserve"> Calculate Monthly Allocation.</t>
    </r>
  </si>
  <si>
    <r>
      <t xml:space="preserve">Type of Formula: </t>
    </r>
    <r>
      <rPr>
        <sz val="11"/>
        <color theme="1"/>
        <rFont val="Calibri"/>
        <family val="2"/>
        <scheme val="minor"/>
      </rPr>
      <t>Number Formula.</t>
    </r>
  </si>
  <si>
    <r>
      <t>Goal:</t>
    </r>
    <r>
      <rPr>
        <sz val="11"/>
        <color theme="1"/>
        <rFont val="Calibri"/>
        <family val="2"/>
        <scheme val="minor"/>
      </rPr>
      <t xml:space="preserve"> Calculate dynamic label for counting above the hurdle.</t>
    </r>
  </si>
  <si>
    <r>
      <t>Type of Formula:</t>
    </r>
    <r>
      <rPr>
        <sz val="11"/>
        <color theme="1"/>
        <rFont val="Calibri"/>
        <family val="2"/>
        <scheme val="minor"/>
      </rPr>
      <t xml:space="preserve"> Number Formula.</t>
    </r>
  </si>
  <si>
    <r>
      <t>Type of Formula:</t>
    </r>
    <r>
      <rPr>
        <sz val="11"/>
        <color theme="1"/>
        <rFont val="Calibri"/>
        <family val="2"/>
        <scheme val="minor"/>
      </rPr>
      <t xml:space="preserve"> Text Formula.</t>
    </r>
  </si>
  <si>
    <t>Ex 5</t>
  </si>
  <si>
    <t>Category</t>
  </si>
  <si>
    <t>Below Par</t>
  </si>
  <si>
    <t>Par</t>
  </si>
  <si>
    <t>Excellent</t>
  </si>
  <si>
    <r>
      <t>Formula Elements:</t>
    </r>
    <r>
      <rPr>
        <sz val="11"/>
        <color theme="1"/>
        <rFont val="Calibri"/>
        <family val="2"/>
        <scheme val="minor"/>
      </rPr>
      <t xml:space="preserve"> Equal sign, Built-in Function, Cell Reference, Array Constant,</t>
    </r>
  </si>
  <si>
    <t>Ex 6</t>
  </si>
  <si>
    <t>Debit (DR)</t>
  </si>
  <si>
    <t>Credit (CR)</t>
  </si>
  <si>
    <r>
      <t>Goal:</t>
    </r>
    <r>
      <rPr>
        <sz val="11"/>
        <color theme="1"/>
        <rFont val="Calibri"/>
        <family val="2"/>
        <scheme val="minor"/>
      </rPr>
      <t xml:space="preserve"> Determine If Debits = Credits</t>
    </r>
  </si>
  <si>
    <r>
      <t xml:space="preserve">Type of Formula: </t>
    </r>
    <r>
      <rPr>
        <sz val="11"/>
        <color theme="1"/>
        <rFont val="Calibri"/>
        <family val="2"/>
        <scheme val="minor"/>
      </rPr>
      <t>Logical Formula.</t>
    </r>
  </si>
  <si>
    <r>
      <t>Formula Elements:</t>
    </r>
    <r>
      <rPr>
        <sz val="11"/>
        <color theme="1"/>
        <rFont val="Calibri"/>
        <family val="2"/>
        <scheme val="minor"/>
      </rPr>
      <t xml:space="preserve"> Equal sign, Cell Reference,</t>
    </r>
  </si>
  <si>
    <t>Equal sign (as Comparative Operator), Cell Reference</t>
  </si>
  <si>
    <t>Ex 7</t>
  </si>
  <si>
    <t>Revenue</t>
  </si>
  <si>
    <r>
      <t>Goal:</t>
    </r>
    <r>
      <rPr>
        <sz val="11"/>
        <color theme="1"/>
        <rFont val="Calibri"/>
        <family val="2"/>
        <scheme val="minor"/>
      </rPr>
      <t xml:space="preserve"> Add Top 3 Bowling Scores For Bowling Tournament.</t>
    </r>
  </si>
  <si>
    <t>Scores for Tom</t>
  </si>
  <si>
    <t>Scores for SheliaDawn</t>
  </si>
  <si>
    <t>Scores for Chin</t>
  </si>
  <si>
    <t>Scores for Debbie</t>
  </si>
  <si>
    <t>Add Top 3</t>
  </si>
  <si>
    <t>Tournament</t>
  </si>
  <si>
    <t>Oakland</t>
  </si>
  <si>
    <t>SF</t>
  </si>
  <si>
    <t>Fremont</t>
  </si>
  <si>
    <t>San Jose</t>
  </si>
  <si>
    <t>El Cerrito</t>
  </si>
  <si>
    <t>Berkeley</t>
  </si>
  <si>
    <t>Concord</t>
  </si>
  <si>
    <t>Vallejo</t>
  </si>
  <si>
    <t>Hayward</t>
  </si>
  <si>
    <r>
      <t>Formula Elements:</t>
    </r>
    <r>
      <rPr>
        <sz val="11"/>
        <color theme="1"/>
        <rFont val="Calibri"/>
        <family val="2"/>
        <scheme val="minor"/>
      </rPr>
      <t xml:space="preserve"> Equal sign, Built-in Function (Nested Functions),</t>
    </r>
  </si>
  <si>
    <t>In Balance?</t>
  </si>
  <si>
    <t>Ex 8</t>
  </si>
  <si>
    <t>Array Calculations:</t>
  </si>
  <si>
    <t>Calls Made</t>
  </si>
  <si>
    <t>Day</t>
  </si>
  <si>
    <t>Monday</t>
  </si>
  <si>
    <t>Tuesday</t>
  </si>
  <si>
    <t>Wednesday</t>
  </si>
  <si>
    <t>Thursday</t>
  </si>
  <si>
    <t>Friday</t>
  </si>
  <si>
    <t>Total Calls</t>
  </si>
  <si>
    <t>Ex 9</t>
  </si>
  <si>
    <t>Calculations that operate on an array of items rather than single items</t>
  </si>
  <si>
    <t>and which deliver an array of answers called a "resultant array".</t>
  </si>
  <si>
    <t>Ex 10</t>
  </si>
  <si>
    <t>Example:</t>
  </si>
  <si>
    <t>Ex 11</t>
  </si>
  <si>
    <r>
      <rPr>
        <b/>
        <sz val="11"/>
        <color theme="1"/>
        <rFont val="Calibri"/>
        <family val="2"/>
        <scheme val="minor"/>
      </rPr>
      <t>F2 Key</t>
    </r>
    <r>
      <rPr>
        <sz val="11"/>
        <color theme="1"/>
        <rFont val="Calibri"/>
        <family val="2"/>
        <scheme val="minor"/>
      </rPr>
      <t xml:space="preserve"> = puts formula in Edit Mode and shows the rainbow colored Range Finder</t>
    </r>
  </si>
  <si>
    <r>
      <rPr>
        <b/>
        <sz val="11"/>
        <color theme="1"/>
        <rFont val="Calibri"/>
        <family val="2"/>
        <scheme val="minor"/>
      </rPr>
      <t>F9 Key</t>
    </r>
    <r>
      <rPr>
        <sz val="11"/>
        <color theme="1"/>
        <rFont val="Calibri"/>
        <family val="2"/>
        <scheme val="minor"/>
      </rPr>
      <t xml:space="preserve"> = To evaluate just a single part of formula while you are in edit mode, highlight part of formula and hit the F9 key. Undo the evaluation with Ctrl + Z.</t>
    </r>
  </si>
  <si>
    <t>Steps to Find Error in formula:</t>
  </si>
  <si>
    <t xml:space="preserve">Carlota </t>
  </si>
  <si>
    <t xml:space="preserve">Quad </t>
  </si>
  <si>
    <t xml:space="preserve">Tri Fly </t>
  </si>
  <si>
    <t>Ex 12</t>
  </si>
  <si>
    <t>1) You are required to round, like with money.</t>
  </si>
  <si>
    <t>2) You will use the formula result in subsequent calculations.</t>
  </si>
  <si>
    <r>
      <t xml:space="preserve">Round to </t>
    </r>
    <r>
      <rPr>
        <b/>
        <sz val="11"/>
        <color theme="1"/>
        <rFont val="Calibri"/>
        <family val="2"/>
        <scheme val="minor"/>
      </rPr>
      <t>penny</t>
    </r>
    <r>
      <rPr>
        <sz val="11"/>
        <color theme="1"/>
        <rFont val="Calibri"/>
        <family val="2"/>
        <scheme val="minor"/>
      </rPr>
      <t xml:space="preserve"> (hundredths position) use </t>
    </r>
    <r>
      <rPr>
        <b/>
        <sz val="16"/>
        <color theme="1"/>
        <rFont val="Calibri"/>
        <family val="2"/>
        <scheme val="minor"/>
      </rPr>
      <t>2</t>
    </r>
  </si>
  <si>
    <r>
      <t xml:space="preserve">Round to </t>
    </r>
    <r>
      <rPr>
        <b/>
        <sz val="11"/>
        <color theme="1"/>
        <rFont val="Calibri"/>
        <family val="2"/>
        <scheme val="minor"/>
      </rPr>
      <t>dollar</t>
    </r>
    <r>
      <rPr>
        <sz val="11"/>
        <color theme="1"/>
        <rFont val="Calibri"/>
        <family val="2"/>
        <scheme val="minor"/>
      </rPr>
      <t xml:space="preserve"> (ones position) use </t>
    </r>
    <r>
      <rPr>
        <b/>
        <sz val="16"/>
        <color theme="1"/>
        <rFont val="Calibri"/>
        <family val="2"/>
        <scheme val="minor"/>
      </rPr>
      <t>0</t>
    </r>
  </si>
  <si>
    <r>
      <t xml:space="preserve">Round to </t>
    </r>
    <r>
      <rPr>
        <b/>
        <sz val="11"/>
        <color theme="1"/>
        <rFont val="Calibri"/>
        <family val="2"/>
        <scheme val="minor"/>
      </rPr>
      <t>thousands</t>
    </r>
    <r>
      <rPr>
        <sz val="11"/>
        <color theme="1"/>
        <rFont val="Calibri"/>
        <family val="2"/>
        <scheme val="minor"/>
      </rPr>
      <t xml:space="preserve"> (thousands position) use -</t>
    </r>
    <r>
      <rPr>
        <b/>
        <sz val="16"/>
        <color theme="1"/>
        <rFont val="Calibri"/>
        <family val="2"/>
        <scheme val="minor"/>
      </rPr>
      <t>3</t>
    </r>
  </si>
  <si>
    <t>Second Argumnet of ROUND:</t>
  </si>
  <si>
    <t>Deductions</t>
  </si>
  <si>
    <t>When you MUST use ROUND Function go get correct answer:</t>
  </si>
  <si>
    <r>
      <rPr>
        <b/>
        <sz val="11"/>
        <color theme="1"/>
        <rFont val="Calibri"/>
        <family val="2"/>
        <scheme val="minor"/>
      </rPr>
      <t xml:space="preserve">Remember: </t>
    </r>
    <r>
      <rPr>
        <sz val="11"/>
        <color theme="1"/>
        <rFont val="Calibri"/>
        <family val="2"/>
        <scheme val="minor"/>
      </rPr>
      <t>Formulas calculate on the underlying numbers, not Number Formatting</t>
    </r>
  </si>
  <si>
    <t>Ex 13</t>
  </si>
  <si>
    <t>Circular Cell Reference</t>
  </si>
  <si>
    <t>Column width not wide enough to display data (values), or negative date or time</t>
  </si>
  <si>
    <t>#######</t>
  </si>
  <si>
    <t>Begin Time</t>
  </si>
  <si>
    <t>End Time</t>
  </si>
  <si>
    <t>P5</t>
  </si>
  <si>
    <t>P4</t>
  </si>
  <si>
    <t>P3</t>
  </si>
  <si>
    <t>Excel built-in function misspelled, Defined Name misspelled, or "text" (word data) in formula is not in double quotes.</t>
  </si>
  <si>
    <t>P2</t>
  </si>
  <si>
    <t>Formula is using cell reference that has been deleted, or other invalid cell reference</t>
  </si>
  <si>
    <t>P1</t>
  </si>
  <si>
    <t>Divide by zero</t>
  </si>
  <si>
    <t>Example</t>
  </si>
  <si>
    <t>1) Look at Formula, Look at Range Finder</t>
  </si>
  <si>
    <t>2) Evaluate Formula</t>
  </si>
  <si>
    <t>3) Are Formula Inputs Correct?</t>
  </si>
  <si>
    <t>4) Is Raw Data Correct?</t>
  </si>
  <si>
    <t>Expense 3</t>
  </si>
  <si>
    <t>Expense 2</t>
  </si>
  <si>
    <t>Expense 1</t>
  </si>
  <si>
    <t>1) In cell B8 create a formula that adds the expenses (do not include the Revenue). Then copy that formula through the range B8:F8.
2) In cell B9 create a formula that calculates Net Income. Then copy that formula through the range B9:F9.</t>
  </si>
  <si>
    <t>Mo</t>
  </si>
  <si>
    <t>Shelia</t>
  </si>
  <si>
    <t>Pham</t>
  </si>
  <si>
    <t>Tom</t>
  </si>
  <si>
    <t>Day 3 Phone Calls</t>
  </si>
  <si>
    <t>Day 2 Phone Calls</t>
  </si>
  <si>
    <t>Day 1 Phone Calls</t>
  </si>
  <si>
    <t>1) In Cell E4 create a formula that adds the employee's calls, then copy the formula down the column.</t>
  </si>
  <si>
    <t>Sue</t>
  </si>
  <si>
    <t>Fred</t>
  </si>
  <si>
    <t>Joe</t>
  </si>
  <si>
    <t>Total Sales</t>
  </si>
  <si>
    <t xml:space="preserve">Sioux </t>
  </si>
  <si>
    <t>1) In cell F4, create a formula that will add the Sales for Sioux. Make sure that you verify that the formula is working.
2) Find the problem with the formula in cell F8 and fix it.</t>
  </si>
  <si>
    <t>1) Fix the problem with the formula in cell E4.</t>
  </si>
  <si>
    <t>Compressor 1</t>
  </si>
  <si>
    <t>Compressor 3</t>
  </si>
  <si>
    <t>Compressor 2</t>
  </si>
  <si>
    <t>ProductSold</t>
  </si>
  <si>
    <t>Expenses</t>
  </si>
  <si>
    <t>Create a Text formula (use the IF function) that will either put the word "Net Income" or "Net Loss" in cell A5 depending on the number value in cell B5. For example, if the number in cell B5 is greater than or equal to zero, then the cell should read "Net Income", if the the number in cell B5 is less than zero, then the cell should read "Net Loss".</t>
  </si>
  <si>
    <t>CMercier@gmail.com</t>
  </si>
  <si>
    <t>CMercier</t>
  </si>
  <si>
    <t>(206)-690-2546</t>
  </si>
  <si>
    <t>Curtis Mercier</t>
  </si>
  <si>
    <t>880-13-7933</t>
  </si>
  <si>
    <t>CVela@gmail.com</t>
  </si>
  <si>
    <t>CVela</t>
  </si>
  <si>
    <t>(206)-695-4997</t>
  </si>
  <si>
    <t>Letha Vela</t>
  </si>
  <si>
    <t>880-78-4438</t>
  </si>
  <si>
    <t>CMaupin@gmail.com</t>
  </si>
  <si>
    <t>CMaupin</t>
  </si>
  <si>
    <t>(206)-561-9615</t>
  </si>
  <si>
    <t>Lashanda Maupin</t>
  </si>
  <si>
    <t>880-40-4308</t>
  </si>
  <si>
    <t>CGivens@yahoo.com</t>
  </si>
  <si>
    <t>CGivens</t>
  </si>
  <si>
    <t>(206)-716-7417</t>
  </si>
  <si>
    <t>Ossie Givens</t>
  </si>
  <si>
    <t>880-56-9343</t>
  </si>
  <si>
    <t>CConaway@gmail.com</t>
  </si>
  <si>
    <t>CConaway</t>
  </si>
  <si>
    <t>(206)-727-7960</t>
  </si>
  <si>
    <t>Christal Conaway</t>
  </si>
  <si>
    <t>880-32-7767</t>
  </si>
  <si>
    <t>CBader@gmail.com</t>
  </si>
  <si>
    <t>CBader</t>
  </si>
  <si>
    <t>(206)-687-3000</t>
  </si>
  <si>
    <t>Andre Bader</t>
  </si>
  <si>
    <t>880-19-1649</t>
  </si>
  <si>
    <t>CGuerra@gmail.com</t>
  </si>
  <si>
    <t>CGuerra</t>
  </si>
  <si>
    <t>(206)-571-8485</t>
  </si>
  <si>
    <t>Colby Guerra</t>
  </si>
  <si>
    <t>880-26-6416</t>
  </si>
  <si>
    <t>Email</t>
  </si>
  <si>
    <t>Login</t>
  </si>
  <si>
    <t>Phone</t>
  </si>
  <si>
    <t>Employee ID</t>
  </si>
  <si>
    <t>Add a Data Validation List drop-down to cell A4. Then create a VLOOKUP formula to lookup a person's name and e-mail address.</t>
  </si>
  <si>
    <t>You can create the Excel solution on this sheet or a new sheet.</t>
  </si>
  <si>
    <t>Add appropriate Page Setup.</t>
  </si>
  <si>
    <t>Create the formulas necessary to calculate the gross pay (totals hours * hourly wage) for each employee.</t>
  </si>
  <si>
    <t xml:space="preserve">Add appropriate Stylistic and Number Formatting. </t>
  </si>
  <si>
    <t xml:space="preserve">Enter the data into the spreadsheet. </t>
  </si>
  <si>
    <t>3) Battalion Smith earns an hourly wage of $17.00 and worked from 8:15 AM to 7:30 PM with a 1 lunch break.</t>
  </si>
  <si>
    <t>2) Chin Pham earns an hourly wage of $20.50 and worked from 10:00 AM to 5:30 PM with a 1/2 lunch break.</t>
  </si>
  <si>
    <t>1) Sioux Radcoolinator earns an hourly wage of $18.50 and worked from 9:15 AM to 5:30 PM with a 1 lunch break.</t>
  </si>
  <si>
    <t>Goal is to create an Employee Time Sheet that calculates the hours worked and total gross pay for the following three employees:</t>
  </si>
  <si>
    <t>Battalion Smith</t>
  </si>
  <si>
    <t>Chin Pham</t>
  </si>
  <si>
    <t>Sioux Radcoolinator</t>
  </si>
  <si>
    <t>Total Gross Pay</t>
  </si>
  <si>
    <t>Hours Worked</t>
  </si>
  <si>
    <t>Lunch Break</t>
  </si>
  <si>
    <t>Hourly Wage</t>
  </si>
  <si>
    <t>Name</t>
  </si>
  <si>
    <t>Not Available, like when VLOOKUP cam't find a match.</t>
  </si>
  <si>
    <t>Invalid operator or argumnet (like ="Red"*12 or =VLOOKUP(12,"Red",2,0), or Array Formula was entered without Ctrl + Shift + Enter</t>
  </si>
  <si>
    <t>No Intersection for Space Operator Lookup</t>
  </si>
  <si>
    <t>Number is too big or small (number must be between -1*10^307 and 1*10^307), or invalid numeric values in a formula or function, or an iterative function like IRR cannot find an answer.</t>
  </si>
  <si>
    <t>Formula contains the cell reference that the formula sits in, Like if SUM(A1:A3) was in cell A1 or the formula M147 that is in the cell M147. The formula doesn't know what to do because it is looking at itself.</t>
  </si>
  <si>
    <t>Error Message</t>
  </si>
  <si>
    <t>What it means</t>
  </si>
  <si>
    <t>Totals:</t>
  </si>
  <si>
    <t xml:space="preserve">Sue </t>
  </si>
  <si>
    <t>1) Looks at an item</t>
  </si>
  <si>
    <t>2) Tries to find a match in the first column of the lookup table</t>
  </si>
  <si>
    <t>Exact Match: tries to find exact match</t>
  </si>
  <si>
    <t>Approximate Match: bumps into first biggest item and jumps back one row</t>
  </si>
  <si>
    <t>3) retrieves something from a specified column</t>
  </si>
  <si>
    <t>4) brings it back the  cell.</t>
  </si>
  <si>
    <t>IF function:</t>
  </si>
  <si>
    <t>VLOOKUP function:</t>
  </si>
  <si>
    <r>
      <t>value_if_false</t>
    </r>
    <r>
      <rPr>
        <sz val="11"/>
        <color theme="1"/>
        <rFont val="Calibri"/>
        <family val="2"/>
        <scheme val="minor"/>
      </rPr>
      <t xml:space="preserve"> argument is what will go in cell if Logical Formula gets a FALSE.</t>
    </r>
  </si>
  <si>
    <r>
      <t>logical_test</t>
    </r>
    <r>
      <rPr>
        <sz val="11"/>
        <color theme="1"/>
        <rFont val="Calibri"/>
        <family val="2"/>
        <scheme val="minor"/>
      </rPr>
      <t xml:space="preserve"> argument gets the Logical Formula that comes out to be TRUE or FALSE.</t>
    </r>
  </si>
  <si>
    <r>
      <t>value_if_true</t>
    </r>
    <r>
      <rPr>
        <sz val="11"/>
        <color theme="1"/>
        <rFont val="Calibri"/>
        <family val="2"/>
        <scheme val="minor"/>
      </rPr>
      <t xml:space="preserve"> argument is what will go in cell if Logical Formula gets a TRUE.</t>
    </r>
  </si>
  <si>
    <t>VLOOKUP: =VLOOKUP( lookup_value , table_array , col_index_num , [range_lookup] )</t>
  </si>
  <si>
    <r>
      <t>lookup_value</t>
    </r>
    <r>
      <rPr>
        <sz val="11"/>
        <color theme="1"/>
        <rFont val="Calibri"/>
        <family val="2"/>
        <scheme val="minor"/>
      </rPr>
      <t xml:space="preserve"> = thing you look at BEFORE you go over to the table.</t>
    </r>
  </si>
  <si>
    <r>
      <t>table_array</t>
    </r>
    <r>
      <rPr>
        <sz val="11"/>
        <color theme="1"/>
        <rFont val="Calibri"/>
        <family val="2"/>
        <scheme val="minor"/>
      </rPr>
      <t xml:space="preserve"> = vertical table = VLOOKUP table</t>
    </r>
  </si>
  <si>
    <r>
      <t>col_index_num</t>
    </r>
    <r>
      <rPr>
        <sz val="11"/>
        <color theme="1"/>
        <rFont val="Calibri"/>
        <family val="2"/>
        <scheme val="minor"/>
      </rPr>
      <t xml:space="preserve"> = which column in the table has the thing you want to go and get and bring back to the cell.</t>
    </r>
  </si>
  <si>
    <r>
      <t>[range_lookup]</t>
    </r>
    <r>
      <rPr>
        <sz val="11"/>
        <color theme="1"/>
        <rFont val="Calibri"/>
        <family val="2"/>
        <scheme val="minor"/>
      </rPr>
      <t xml:space="preserve"> = Exact Match = FALSE or 0. Approximate Match = TRUE or 1 or omitted.</t>
    </r>
  </si>
  <si>
    <t>Use IF function to put one of two things into a cell or formulas.</t>
  </si>
  <si>
    <t>SheliaDawn</t>
  </si>
  <si>
    <t>Hurdle:</t>
  </si>
  <si>
    <t>Bonus</t>
  </si>
  <si>
    <t>Bonus:</t>
  </si>
  <si>
    <r>
      <t>Goal:</t>
    </r>
    <r>
      <rPr>
        <sz val="11"/>
        <color theme="1"/>
        <rFont val="Calibri"/>
        <family val="2"/>
        <scheme val="minor"/>
      </rPr>
      <t xml:space="preserve"> Determine bonus amount for each employee.</t>
    </r>
  </si>
  <si>
    <t>Function argument elements.</t>
  </si>
  <si>
    <r>
      <t>Formula Elements:</t>
    </r>
    <r>
      <rPr>
        <sz val="11"/>
        <color theme="1"/>
        <rFont val="Calibri"/>
        <family val="2"/>
        <scheme val="minor"/>
      </rPr>
      <t xml:space="preserve"> Equal Sign, Relative Cell Reference, Comparative Operator,</t>
    </r>
  </si>
  <si>
    <t>Absolute Cell Reference, Number typed into formula.</t>
  </si>
  <si>
    <r>
      <t>Goal:</t>
    </r>
    <r>
      <rPr>
        <sz val="11"/>
        <color theme="1"/>
        <rFont val="Calibri"/>
        <family val="2"/>
        <scheme val="minor"/>
      </rPr>
      <t xml:space="preserve"> Add Calls.</t>
    </r>
  </si>
  <si>
    <r>
      <t xml:space="preserve">Type of Formula: </t>
    </r>
    <r>
      <rPr>
        <sz val="11"/>
        <color theme="1"/>
        <rFont val="Calibri"/>
        <family val="2"/>
        <scheme val="minor"/>
      </rPr>
      <t>Lookup Formula. Text Formula.</t>
    </r>
  </si>
  <si>
    <r>
      <t xml:space="preserve">Type of Formula: </t>
    </r>
    <r>
      <rPr>
        <sz val="11"/>
        <color theme="1"/>
        <rFont val="Calibri"/>
        <family val="2"/>
        <scheme val="minor"/>
      </rPr>
      <t>Array Formula. Number Formula.</t>
    </r>
  </si>
  <si>
    <r>
      <rPr>
        <b/>
        <sz val="11"/>
        <color theme="1"/>
        <rFont val="Calibri"/>
        <family val="2"/>
        <scheme val="minor"/>
      </rPr>
      <t>Formula Elements</t>
    </r>
    <r>
      <rPr>
        <sz val="11"/>
        <color theme="1"/>
        <rFont val="Calibri"/>
        <family val="2"/>
        <scheme val="minor"/>
      </rPr>
      <t>: Equal sign, Built-in Function, Range of Cells.</t>
    </r>
  </si>
  <si>
    <t>Solution #3 for "Count number of sales for each compressor":</t>
  </si>
  <si>
    <t>Solution #2 for "Count number of sales for each compressor":</t>
  </si>
  <si>
    <t>Solution #1 for "Count number of sales for each compressor":</t>
  </si>
  <si>
    <t>The formula: =COUNTIFS($D$7:$D$33,"Compressor 1"), violates Excel's Golden Rule. By typing the criteria for counting into the formula we are being inefficient in two ways: 1) It takes longer to create the formulas because we must create each formula individually, rather than using a Relative Cell Reference and copying the formula down the column, and 2) By "hard coding" the formula input into the cell it makes it harder to change later and more prone to errors (backed up by research).</t>
  </si>
  <si>
    <t>The formulas require that the data set be sorted. The formulas will stop working if the data set is sorted in a different way or if some of the data changes. This method takes a long time to create as compared to the most efficient formula: =COUNTIFS($D$7:$D$33,G8).</t>
  </si>
  <si>
    <t>By not locking the range: D7:D33, the person had to create each formula individually, which wastes time in creating the formula solution. This method takes a long time to create as compared to the most efficient formula: =COUNTIFS($D$7:$D$33,G8).</t>
  </si>
  <si>
    <t>Create Efficient Solution:</t>
  </si>
  <si>
    <t>In the yellow cells next to each of the three solutions describe what makes each solution "not efficient". Be specific and use what we learn in class to describe what is not efficient about each solution. Then create an efficient solution in the last table.</t>
  </si>
  <si>
    <t xml:space="preserve">Sioux  </t>
  </si>
  <si>
    <t>11) Array constants.</t>
  </si>
  <si>
    <t>**When you join Comparative</t>
  </si>
  <si>
    <t>Operator to Cell Reference, you</t>
  </si>
  <si>
    <t>must put Comparative Operator</t>
  </si>
  <si>
    <t>in Double Quotes.</t>
  </si>
  <si>
    <t>&gt;=1000</t>
  </si>
  <si>
    <t>Aggregate Calculations:</t>
  </si>
  <si>
    <t>Calculations that take two or more items and</t>
  </si>
  <si>
    <t>calculate a single answer such as adding a column of numbers</t>
  </si>
  <si>
    <r>
      <t>Type of Formula:</t>
    </r>
    <r>
      <rPr>
        <sz val="11"/>
        <color theme="1"/>
        <rFont val="Calibri"/>
        <family val="2"/>
        <scheme val="minor"/>
      </rPr>
      <t xml:space="preserve"> Aggregate Formula. Number Formula.</t>
    </r>
  </si>
  <si>
    <t>Ex 14</t>
  </si>
  <si>
    <t>Ex 15</t>
  </si>
  <si>
    <t>Formula Types, Formula Elements, How Formulas Calculate, Formula Errors</t>
  </si>
  <si>
    <t>When to use ROUND function</t>
  </si>
  <si>
    <t>IF Function</t>
  </si>
  <si>
    <t>COUNTIFS, SUMIFS, AVERAGEIFS and similar functions</t>
  </si>
  <si>
    <t>LARGE and SMALL functions</t>
  </si>
  <si>
    <t>Types of Formulas in Excel</t>
  </si>
  <si>
    <t>Types of Formula Elements</t>
  </si>
  <si>
    <t>Types of Calculations</t>
  </si>
  <si>
    <t>Excel’s Golden Rule</t>
  </si>
  <si>
    <t>Types of Error Messages</t>
  </si>
  <si>
    <t>Examples of Functions</t>
  </si>
  <si>
    <t>How Formulas Calculate (Order of Precedence)</t>
  </si>
  <si>
    <t>4 Steps to Finding Errors  in Formulas</t>
  </si>
  <si>
    <t>Highline Excel 2016 Class 02: Excel Fundamentals: Formulas, Formula Types, Formula Elements, Functions &amp; Excel's Golden Rule</t>
  </si>
  <si>
    <r>
      <rPr>
        <b/>
        <sz val="11"/>
        <color theme="1"/>
        <rFont val="Calibri"/>
        <family val="2"/>
        <scheme val="minor"/>
      </rPr>
      <t>6) Array formulas</t>
    </r>
    <r>
      <rPr>
        <sz val="11"/>
        <color theme="1"/>
        <rFont val="Calibri"/>
        <family val="2"/>
        <scheme val="minor"/>
      </rPr>
      <t xml:space="preserve"> are formulas that operate on an array of items rather than single items (“array operation”) and which deliver an array of items as a result of the array operation.</t>
    </r>
  </si>
  <si>
    <r>
      <rPr>
        <b/>
        <sz val="11"/>
        <color theme="1"/>
        <rFont val="Calibri"/>
        <family val="2"/>
        <scheme val="minor"/>
      </rPr>
      <t>5)</t>
    </r>
    <r>
      <rPr>
        <sz val="11"/>
        <color theme="1"/>
        <rFont val="Calibri"/>
        <family val="2"/>
        <scheme val="minor"/>
      </rPr>
      <t xml:space="preserve"> </t>
    </r>
    <r>
      <rPr>
        <b/>
        <sz val="11"/>
        <color theme="1"/>
        <rFont val="Calibri"/>
        <family val="2"/>
        <scheme val="minor"/>
      </rPr>
      <t>Aggregate formulas</t>
    </r>
    <r>
      <rPr>
        <sz val="11"/>
        <color theme="1"/>
        <rFont val="Calibri"/>
        <family val="2"/>
        <scheme val="minor"/>
      </rPr>
      <t xml:space="preserve"> are formulas that take two or more items and calculate a single answer.</t>
    </r>
  </si>
  <si>
    <t>Research has shown that a common error in spreadsheets is “Hard Coding”:</t>
  </si>
  <si>
    <r>
      <t xml:space="preserve">Formula Elements: </t>
    </r>
    <r>
      <rPr>
        <sz val="11"/>
        <color theme="1"/>
        <rFont val="Calibri"/>
        <family val="2"/>
        <scheme val="minor"/>
      </rPr>
      <t>Equal sign, Text in Double Quotes, Join Symbol (&amp;), Cell Reference</t>
    </r>
  </si>
  <si>
    <r>
      <t xml:space="preserve">Formula Elements: </t>
    </r>
    <r>
      <rPr>
        <sz val="11"/>
        <color theme="1"/>
        <rFont val="Calibri"/>
        <family val="2"/>
        <scheme val="minor"/>
      </rPr>
      <t>Equal sign, Text in Double Quotes, Join Symbol (&amp;), Cell Reference, Built-in Function DOLLAR</t>
    </r>
  </si>
  <si>
    <r>
      <t>Formula Elements:</t>
    </r>
    <r>
      <rPr>
        <sz val="11"/>
        <color theme="1"/>
        <rFont val="Calibri"/>
        <family val="2"/>
        <scheme val="minor"/>
      </rPr>
      <t xml:space="preserve"> Equal sign, Built-in Function, Table Formula Nomenclature (Structured References), Cell Reference.</t>
    </r>
  </si>
  <si>
    <r>
      <rPr>
        <b/>
        <sz val="11"/>
        <color theme="1"/>
        <rFont val="Calibri"/>
        <family val="2"/>
        <scheme val="minor"/>
      </rPr>
      <t>Formula Elements:</t>
    </r>
    <r>
      <rPr>
        <sz val="11"/>
        <color theme="1"/>
        <rFont val="Calibri"/>
        <family val="2"/>
        <scheme val="minor"/>
      </rPr>
      <t xml:space="preserve"> Equal sign, Built-in Function, Table Formula Nomenclature, Comparative Operator in Double Quotes, Join Symbol (Ampersand), Cell Reference.</t>
    </r>
  </si>
  <si>
    <r>
      <t xml:space="preserve">Goal: </t>
    </r>
    <r>
      <rPr>
        <sz val="11"/>
        <color theme="1"/>
        <rFont val="Calibri"/>
        <family val="2"/>
        <scheme val="minor"/>
      </rPr>
      <t xml:space="preserve"> Calculate number of sales above hurdle.</t>
    </r>
  </si>
  <si>
    <r>
      <t>Goal:</t>
    </r>
    <r>
      <rPr>
        <sz val="11"/>
        <color theme="1"/>
        <rFont val="Calibri"/>
        <family val="2"/>
        <scheme val="minor"/>
      </rPr>
      <t xml:space="preserve"> Lookup Category to specify the type of sale it is: Below Par, Par, Excellent.</t>
    </r>
  </si>
  <si>
    <t>Range of Cells, Array Constant with causes LARGE to deliver 3 numbers.</t>
  </si>
  <si>
    <t xml:space="preserve"> =C11</t>
  </si>
  <si>
    <t>Product Sold</t>
  </si>
  <si>
    <t>22/20/2017</t>
  </si>
  <si>
    <t>2/31/2017</t>
  </si>
  <si>
    <t>Tri  Fly</t>
  </si>
  <si>
    <t>Qaud</t>
  </si>
  <si>
    <t xml:space="preserve"> Quad</t>
  </si>
  <si>
    <t>List Errors You Found:</t>
  </si>
  <si>
    <t>C5 should be D5</t>
  </si>
  <si>
    <t>No.</t>
  </si>
  <si>
    <t>Find all the errors in the data set and in the formula solution, fix them, and written a list of all the errors that you find.</t>
  </si>
  <si>
    <t>Date 22/20/2017 is not a real date. Maybe it was: 2/20/2017</t>
  </si>
  <si>
    <t>Date 2/31/2017 is not a real date. Maybe it was: 2/28/2017</t>
  </si>
  <si>
    <t>"Quad " is D5 should be "Quad"</t>
  </si>
  <si>
    <t>" Quad" in B6 should be "Quad"</t>
  </si>
  <si>
    <t>"Qaud" in B10 should be "Quad"</t>
  </si>
  <si>
    <t>"Tri  Fly" in D7 should be "Tri Fly"</t>
  </si>
  <si>
    <t>1) Add a formula to cell F7 that adds the Sales for Sioux. The correct answer is 336!!!</t>
  </si>
  <si>
    <t>Thrower</t>
  </si>
  <si>
    <t>Billy</t>
  </si>
  <si>
    <t>Richard</t>
  </si>
  <si>
    <t>BetseyLew</t>
  </si>
  <si>
    <t>Taco</t>
  </si>
  <si>
    <t>Time Round 1</t>
  </si>
  <si>
    <t>Time Round 2</t>
  </si>
  <si>
    <t>Time Round 3</t>
  </si>
  <si>
    <t>Add 4 Smallest Times</t>
  </si>
  <si>
    <t>Below are the Fast Catch Scores (How Fast you can throw and catch a boomerang 5 times):</t>
  </si>
  <si>
    <t>Your goal is to add the 4 smallest (shortest times) for each round. Create an Array Formula that can do this.</t>
  </si>
  <si>
    <t>Number to Add:</t>
  </si>
  <si>
    <t>**This is also an Aggregate Calculation made with a single criterion or condition.</t>
  </si>
  <si>
    <r>
      <t>Formula Elements:</t>
    </r>
    <r>
      <rPr>
        <sz val="11"/>
        <color theme="1"/>
        <rFont val="Calibri"/>
        <family val="2"/>
        <scheme val="minor"/>
      </rPr>
      <t xml:space="preserve"> Equal Sign, Built-in Function, Relative Cell Reference, Comparative Operator,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</si>
</sst>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quot;$&quot;#,##0.00"/>
    <numFmt numFmtId="165" formatCode="&quot;$&quot;#,##0"/>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6"/>
      <color theme="1"/>
      <name val="Calibri"/>
      <family val="2"/>
      <scheme val="minor"/>
    </font>
    <font>
      <sz val="10"/>
      <color theme="0"/>
      <name val="Arial"/>
      <family val="2"/>
    </font>
    <font>
      <sz val="10"/>
      <name val="Arial"/>
      <family val="2"/>
    </font>
    <font>
      <b/>
      <sz val="11"/>
      <color rgb="FFFF0000"/>
      <name val="Calibri"/>
      <family val="2"/>
      <scheme val="minor"/>
    </font>
    <font>
      <b/>
      <u/>
      <sz val="11"/>
      <color theme="1"/>
      <name val="Calibri"/>
      <family val="2"/>
      <scheme val="minor"/>
    </font>
  </fonts>
  <fills count="9">
    <fill>
      <patternFill patternType="none"/>
    </fill>
    <fill>
      <patternFill patternType="gray125"/>
    </fill>
    <fill>
      <patternFill patternType="solid">
        <fgColor rgb="FF002060"/>
        <bgColor indexed="64"/>
      </patternFill>
    </fill>
    <fill>
      <patternFill patternType="solid">
        <fgColor rgb="FFFFFFCC"/>
        <bgColor indexed="64"/>
      </patternFill>
    </fill>
    <fill>
      <patternFill patternType="solid">
        <fgColor rgb="FFCCFFCC"/>
        <bgColor indexed="64"/>
      </patternFill>
    </fill>
    <fill>
      <patternFill patternType="solid">
        <fgColor rgb="FFFF0000"/>
        <bgColor indexed="64"/>
      </patternFill>
    </fill>
    <fill>
      <patternFill patternType="solid">
        <fgColor indexed="10"/>
        <bgColor indexed="64"/>
      </patternFill>
    </fill>
    <fill>
      <patternFill patternType="solid">
        <fgColor theme="9" tint="0.59999389629810485"/>
        <bgColor indexed="64"/>
      </patternFill>
    </fill>
    <fill>
      <patternFill patternType="solid">
        <fgColor rgb="FFFFFF99"/>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double">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4" fillId="2" borderId="4"/>
    <xf numFmtId="0" fontId="4" fillId="2" borderId="4">
      <alignment wrapText="1"/>
    </xf>
    <xf numFmtId="0" fontId="4" fillId="2" borderId="4">
      <alignment wrapText="1"/>
    </xf>
    <xf numFmtId="0" fontId="2" fillId="2" borderId="4">
      <alignment wrapText="1"/>
    </xf>
    <xf numFmtId="0" fontId="7" fillId="2" borderId="4">
      <alignment wrapText="1"/>
    </xf>
    <xf numFmtId="0" fontId="8" fillId="6" borderId="4">
      <alignment horizontal="centerContinuous" wrapText="1"/>
    </xf>
    <xf numFmtId="0" fontId="8" fillId="0" borderId="0"/>
    <xf numFmtId="44" fontId="1" fillId="0" borderId="0" applyFont="0" applyFill="0" applyBorder="0" applyAlignment="0" applyProtection="0"/>
  </cellStyleXfs>
  <cellXfs count="136">
    <xf numFmtId="0" fontId="0" fillId="0" borderId="0" xfId="0"/>
    <xf numFmtId="0" fontId="2" fillId="2" borderId="4" xfId="0" applyFont="1" applyFill="1" applyBorder="1"/>
    <xf numFmtId="0" fontId="4" fillId="2" borderId="4" xfId="0" applyFont="1" applyFill="1" applyBorder="1"/>
    <xf numFmtId="0" fontId="0" fillId="0" borderId="4" xfId="0" applyBorder="1"/>
    <xf numFmtId="0" fontId="0" fillId="4" borderId="4" xfId="0" applyFill="1" applyBorder="1"/>
    <xf numFmtId="0" fontId="0" fillId="0" borderId="0" xfId="0" applyAlignment="1">
      <alignment horizontal="left" indent="1"/>
    </xf>
    <xf numFmtId="0" fontId="4" fillId="5" borderId="4" xfId="0" applyFont="1" applyFill="1" applyBorder="1"/>
    <xf numFmtId="0" fontId="0" fillId="3" borderId="1" xfId="0" applyFill="1" applyBorder="1"/>
    <xf numFmtId="0" fontId="0" fillId="3" borderId="3" xfId="0" applyFill="1" applyBorder="1"/>
    <xf numFmtId="164" fontId="0" fillId="0" borderId="4" xfId="0" applyNumberFormat="1" applyBorder="1"/>
    <xf numFmtId="164" fontId="0" fillId="4" borderId="4" xfId="0" applyNumberFormat="1" applyFill="1" applyBorder="1"/>
    <xf numFmtId="10" fontId="0" fillId="0" borderId="4" xfId="2" applyNumberFormat="1" applyFont="1" applyBorder="1"/>
    <xf numFmtId="0" fontId="0" fillId="3" borderId="7" xfId="0" applyFill="1" applyBorder="1"/>
    <xf numFmtId="0" fontId="0" fillId="3" borderId="8" xfId="0" applyFill="1" applyBorder="1"/>
    <xf numFmtId="0" fontId="0" fillId="3" borderId="9" xfId="0" applyFill="1" applyBorder="1"/>
    <xf numFmtId="0" fontId="0" fillId="0" borderId="4" xfId="0" applyNumberFormat="1" applyBorder="1"/>
    <xf numFmtId="0" fontId="0" fillId="3" borderId="10" xfId="0" applyFill="1" applyBorder="1"/>
    <xf numFmtId="0" fontId="0" fillId="3" borderId="11" xfId="0" applyFill="1" applyBorder="1"/>
    <xf numFmtId="0" fontId="0" fillId="3" borderId="12" xfId="0" applyFill="1" applyBorder="1"/>
    <xf numFmtId="0" fontId="3" fillId="0" borderId="0" xfId="0" applyFont="1"/>
    <xf numFmtId="0" fontId="4" fillId="2" borderId="4" xfId="4"/>
    <xf numFmtId="0" fontId="4" fillId="2" borderId="4" xfId="4" applyBorder="1"/>
    <xf numFmtId="1" fontId="0" fillId="0" borderId="4" xfId="0" applyNumberFormat="1" applyBorder="1"/>
    <xf numFmtId="0" fontId="0" fillId="4" borderId="4" xfId="0" applyNumberFormat="1" applyFill="1" applyBorder="1"/>
    <xf numFmtId="0" fontId="4" fillId="2" borderId="4" xfId="0" applyFont="1" applyFill="1" applyBorder="1" applyAlignment="1">
      <alignment wrapText="1"/>
    </xf>
    <xf numFmtId="14" fontId="0" fillId="0" borderId="4" xfId="0" applyNumberFormat="1" applyBorder="1"/>
    <xf numFmtId="18" fontId="0" fillId="0" borderId="4" xfId="0" applyNumberFormat="1" applyBorder="1"/>
    <xf numFmtId="8" fontId="0" fillId="0" borderId="4" xfId="0" applyNumberFormat="1" applyBorder="1"/>
    <xf numFmtId="8" fontId="0" fillId="4" borderId="4" xfId="0" applyNumberFormat="1" applyFill="1" applyBorder="1"/>
    <xf numFmtId="0" fontId="0" fillId="0" borderId="3" xfId="0" applyBorder="1"/>
    <xf numFmtId="0" fontId="4" fillId="2" borderId="4" xfId="6" applyBorder="1">
      <alignment wrapText="1"/>
    </xf>
    <xf numFmtId="0" fontId="3" fillId="0" borderId="4" xfId="0" applyFont="1" applyBorder="1"/>
    <xf numFmtId="0" fontId="0" fillId="3" borderId="0" xfId="0" applyFill="1" applyBorder="1"/>
    <xf numFmtId="0" fontId="0" fillId="3" borderId="6" xfId="0" applyFill="1" applyBorder="1"/>
    <xf numFmtId="0" fontId="3" fillId="0" borderId="0" xfId="0" applyFont="1" applyAlignment="1">
      <alignment horizontal="left" vertical="center" indent="1"/>
    </xf>
    <xf numFmtId="0" fontId="0" fillId="0" borderId="0" xfId="0" applyAlignment="1">
      <alignment wrapText="1"/>
    </xf>
    <xf numFmtId="10" fontId="0" fillId="0" borderId="4" xfId="0" applyNumberFormat="1" applyBorder="1"/>
    <xf numFmtId="0" fontId="0" fillId="0" borderId="4" xfId="0" applyFill="1" applyBorder="1"/>
    <xf numFmtId="0" fontId="7" fillId="2" borderId="4" xfId="8">
      <alignment wrapText="1"/>
    </xf>
    <xf numFmtId="0" fontId="3" fillId="0" borderId="0" xfId="0" applyFont="1" applyAlignment="1">
      <alignment horizontal="left" vertical="center"/>
    </xf>
    <xf numFmtId="0" fontId="0" fillId="0" borderId="0" xfId="0" applyAlignment="1">
      <alignment horizontal="left" vertical="center"/>
    </xf>
    <xf numFmtId="0" fontId="0" fillId="0" borderId="9" xfId="0" applyBorder="1"/>
    <xf numFmtId="0" fontId="9" fillId="0" borderId="0" xfId="0" applyFont="1"/>
    <xf numFmtId="0" fontId="5" fillId="0" borderId="0" xfId="3"/>
    <xf numFmtId="0" fontId="0" fillId="0" borderId="0" xfId="0" applyAlignment="1">
      <alignment horizontal="left" indent="4"/>
    </xf>
    <xf numFmtId="43" fontId="0" fillId="0" borderId="4" xfId="0" applyNumberFormat="1" applyBorder="1"/>
    <xf numFmtId="43" fontId="8" fillId="4" borderId="4" xfId="0" applyNumberFormat="1" applyFont="1" applyFill="1" applyBorder="1"/>
    <xf numFmtId="0" fontId="8" fillId="6" borderId="4" xfId="9" applyFont="1" applyBorder="1">
      <alignment horizontal="centerContinuous" wrapText="1"/>
    </xf>
    <xf numFmtId="0" fontId="8" fillId="6" borderId="4" xfId="9" applyBorder="1">
      <alignment horizontal="centerContinuous" wrapText="1"/>
    </xf>
    <xf numFmtId="0" fontId="0" fillId="3" borderId="7" xfId="0" quotePrefix="1" applyFill="1" applyBorder="1"/>
    <xf numFmtId="0" fontId="3" fillId="3" borderId="8" xfId="0" applyFont="1" applyFill="1" applyBorder="1" applyAlignment="1">
      <alignment wrapText="1"/>
    </xf>
    <xf numFmtId="0" fontId="3" fillId="3" borderId="8" xfId="0" applyFont="1" applyFill="1" applyBorder="1"/>
    <xf numFmtId="0" fontId="3" fillId="3" borderId="9" xfId="0" applyFont="1" applyFill="1" applyBorder="1"/>
    <xf numFmtId="0" fontId="0" fillId="3" borderId="5" xfId="0" quotePrefix="1" applyFill="1" applyBorder="1"/>
    <xf numFmtId="0" fontId="3" fillId="3" borderId="0" xfId="0" applyFont="1" applyFill="1" applyBorder="1" applyAlignment="1">
      <alignment wrapText="1"/>
    </xf>
    <xf numFmtId="0" fontId="3" fillId="3" borderId="0" xfId="0" applyFont="1" applyFill="1" applyBorder="1" applyAlignment="1">
      <alignment horizontal="left" indent="1"/>
    </xf>
    <xf numFmtId="0" fontId="3" fillId="3" borderId="6" xfId="0" applyFont="1" applyFill="1" applyBorder="1"/>
    <xf numFmtId="0" fontId="0" fillId="3" borderId="10" xfId="0" quotePrefix="1" applyFill="1" applyBorder="1"/>
    <xf numFmtId="0" fontId="3" fillId="3" borderId="11" xfId="0" applyFont="1" applyFill="1" applyBorder="1" applyAlignment="1">
      <alignment wrapText="1"/>
    </xf>
    <xf numFmtId="0" fontId="3" fillId="3" borderId="11" xfId="0" applyFont="1" applyFill="1" applyBorder="1"/>
    <xf numFmtId="0" fontId="3" fillId="3" borderId="12" xfId="0" applyFont="1" applyFill="1" applyBorder="1"/>
    <xf numFmtId="0" fontId="0" fillId="3" borderId="8" xfId="0" applyFill="1" applyBorder="1" applyAlignment="1"/>
    <xf numFmtId="0" fontId="0" fillId="3" borderId="0" xfId="0" applyFill="1" applyBorder="1" applyAlignment="1"/>
    <xf numFmtId="0" fontId="0" fillId="3" borderId="11" xfId="0" applyFill="1" applyBorder="1" applyAlignment="1"/>
    <xf numFmtId="0" fontId="0" fillId="3" borderId="5" xfId="0" applyFill="1" applyBorder="1"/>
    <xf numFmtId="0" fontId="0" fillId="3" borderId="5" xfId="0" applyFill="1" applyBorder="1" applyAlignment="1"/>
    <xf numFmtId="0" fontId="0" fillId="3" borderId="0" xfId="0" applyFill="1" applyBorder="1" applyAlignment="1">
      <alignment horizontal="left" indent="1"/>
    </xf>
    <xf numFmtId="0" fontId="10" fillId="3" borderId="7" xfId="0" applyFont="1" applyFill="1" applyBorder="1"/>
    <xf numFmtId="0" fontId="3" fillId="3" borderId="7" xfId="0" applyFont="1" applyFill="1" applyBorder="1"/>
    <xf numFmtId="0" fontId="0" fillId="3" borderId="5" xfId="0" applyFill="1" applyBorder="1" applyAlignment="1">
      <alignment horizontal="left"/>
    </xf>
    <xf numFmtId="0" fontId="3" fillId="3" borderId="5" xfId="0" applyFont="1" applyFill="1" applyBorder="1"/>
    <xf numFmtId="0" fontId="4" fillId="5" borderId="4" xfId="0" applyFont="1" applyFill="1" applyBorder="1" applyAlignment="1">
      <alignment wrapText="1"/>
    </xf>
    <xf numFmtId="0" fontId="0" fillId="3" borderId="10" xfId="0" applyFill="1" applyBorder="1" applyAlignment="1">
      <alignment horizontal="left"/>
    </xf>
    <xf numFmtId="165" fontId="0" fillId="0" borderId="1" xfId="0" applyNumberFormat="1" applyBorder="1"/>
    <xf numFmtId="0" fontId="4" fillId="2" borderId="12" xfId="6" applyBorder="1">
      <alignment wrapText="1"/>
    </xf>
    <xf numFmtId="0" fontId="4" fillId="2" borderId="10" xfId="6" applyBorder="1">
      <alignment wrapText="1"/>
    </xf>
    <xf numFmtId="165" fontId="0" fillId="0" borderId="7" xfId="0" applyNumberFormat="1" applyBorder="1"/>
    <xf numFmtId="1" fontId="0" fillId="0" borderId="13" xfId="0" applyNumberFormat="1" applyBorder="1"/>
    <xf numFmtId="1" fontId="0" fillId="4" borderId="14" xfId="0" applyNumberFormat="1" applyFill="1" applyBorder="1"/>
    <xf numFmtId="164" fontId="0" fillId="7" borderId="4" xfId="0" applyNumberFormat="1" applyFill="1" applyBorder="1"/>
    <xf numFmtId="0" fontId="7" fillId="2" borderId="4" xfId="8" applyBorder="1">
      <alignment wrapText="1"/>
    </xf>
    <xf numFmtId="0" fontId="8" fillId="0" borderId="4" xfId="10" applyFill="1" applyBorder="1" applyAlignment="1">
      <alignment wrapText="1"/>
    </xf>
    <xf numFmtId="0" fontId="8" fillId="0" borderId="4" xfId="10" applyBorder="1" applyAlignment="1">
      <alignment wrapText="1"/>
    </xf>
    <xf numFmtId="18" fontId="0" fillId="4" borderId="4" xfId="0" applyNumberFormat="1" applyFill="1" applyBorder="1"/>
    <xf numFmtId="0" fontId="8" fillId="0" borderId="4" xfId="10" applyBorder="1"/>
    <xf numFmtId="0" fontId="0" fillId="8" borderId="3" xfId="0" applyFill="1" applyBorder="1" applyAlignment="1">
      <alignment horizontal="centerContinuous" wrapText="1"/>
    </xf>
    <xf numFmtId="0" fontId="0" fillId="8" borderId="2" xfId="0" applyFill="1" applyBorder="1" applyAlignment="1">
      <alignment horizontal="centerContinuous" wrapText="1"/>
    </xf>
    <xf numFmtId="0" fontId="0" fillId="8" borderId="1" xfId="0" applyFill="1" applyBorder="1" applyAlignment="1">
      <alignment horizontal="centerContinuous" wrapText="1"/>
    </xf>
    <xf numFmtId="43" fontId="0" fillId="4" borderId="4" xfId="1" applyFont="1" applyFill="1" applyBorder="1"/>
    <xf numFmtId="43" fontId="0" fillId="0" borderId="4" xfId="1" applyFont="1" applyBorder="1"/>
    <xf numFmtId="0" fontId="3" fillId="0" borderId="4" xfId="0" applyFont="1" applyBorder="1" applyAlignment="1">
      <alignment horizontal="left" indent="1"/>
    </xf>
    <xf numFmtId="0" fontId="4" fillId="2" borderId="0" xfId="0" applyFont="1" applyFill="1"/>
    <xf numFmtId="44" fontId="0" fillId="4" borderId="14" xfId="11" applyFont="1" applyFill="1" applyBorder="1"/>
    <xf numFmtId="44" fontId="0" fillId="0" borderId="13" xfId="11" applyFont="1" applyBorder="1"/>
    <xf numFmtId="44" fontId="0" fillId="0" borderId="4" xfId="11" applyFont="1" applyBorder="1"/>
    <xf numFmtId="164" fontId="0" fillId="4" borderId="14" xfId="11" applyNumberFormat="1" applyFont="1" applyFill="1" applyBorder="1"/>
    <xf numFmtId="164" fontId="0" fillId="0" borderId="13" xfId="11" applyNumberFormat="1" applyFont="1" applyBorder="1"/>
    <xf numFmtId="164" fontId="0" fillId="0" borderId="4" xfId="11" applyNumberFormat="1" applyFont="1" applyBorder="1"/>
    <xf numFmtId="0" fontId="0" fillId="3" borderId="9" xfId="0" applyFill="1" applyBorder="1" applyAlignment="1">
      <alignment horizontal="centerContinuous" wrapText="1"/>
    </xf>
    <xf numFmtId="0" fontId="0" fillId="3" borderId="8" xfId="0" applyFill="1" applyBorder="1" applyAlignment="1">
      <alignment horizontal="centerContinuous" wrapText="1"/>
    </xf>
    <xf numFmtId="0" fontId="0" fillId="3" borderId="7" xfId="0" applyFill="1" applyBorder="1" applyAlignment="1">
      <alignment horizontal="centerContinuous" wrapText="1"/>
    </xf>
    <xf numFmtId="0" fontId="0" fillId="4" borderId="4" xfId="0" applyFill="1" applyBorder="1" applyAlignment="1">
      <alignment horizontal="left" indent="2"/>
    </xf>
    <xf numFmtId="0" fontId="0" fillId="8" borderId="12" xfId="0" applyFill="1" applyBorder="1"/>
    <xf numFmtId="0" fontId="0" fillId="8" borderId="11" xfId="0" applyFill="1" applyBorder="1"/>
    <xf numFmtId="0" fontId="0" fillId="8" borderId="10" xfId="0" applyFill="1" applyBorder="1"/>
    <xf numFmtId="0" fontId="0" fillId="8" borderId="6" xfId="0" applyFill="1" applyBorder="1"/>
    <xf numFmtId="0" fontId="0" fillId="8" borderId="0" xfId="0" applyFill="1" applyBorder="1"/>
    <xf numFmtId="0" fontId="0" fillId="8" borderId="5" xfId="0" applyFill="1" applyBorder="1"/>
    <xf numFmtId="0" fontId="0" fillId="8" borderId="9" xfId="0" applyFill="1" applyBorder="1"/>
    <xf numFmtId="0" fontId="0" fillId="8" borderId="8" xfId="0" applyFill="1" applyBorder="1"/>
    <xf numFmtId="0" fontId="0" fillId="8" borderId="7" xfId="0" applyFill="1" applyBorder="1"/>
    <xf numFmtId="0" fontId="0" fillId="7" borderId="4" xfId="0" applyFill="1" applyBorder="1"/>
    <xf numFmtId="0" fontId="3" fillId="0" borderId="0" xfId="0" applyFont="1" applyAlignment="1">
      <alignment horizontal="left" indent="1"/>
    </xf>
    <xf numFmtId="164" fontId="0" fillId="0" borderId="4" xfId="0" applyNumberFormat="1" applyFill="1" applyBorder="1"/>
    <xf numFmtId="0" fontId="0" fillId="0" borderId="4" xfId="0" applyBorder="1" applyAlignment="1">
      <alignment horizontal="left" indent="2"/>
    </xf>
    <xf numFmtId="0" fontId="0" fillId="0" borderId="13" xfId="0" applyNumberFormat="1" applyBorder="1"/>
    <xf numFmtId="0" fontId="0" fillId="4" borderId="14" xfId="0" applyNumberFormat="1" applyFill="1" applyBorder="1"/>
    <xf numFmtId="0" fontId="2" fillId="2" borderId="4" xfId="7">
      <alignment wrapText="1"/>
    </xf>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0" xfId="0" applyFill="1" applyBorder="1" applyAlignment="1">
      <alignment horizontal="center" vertical="center" wrapText="1"/>
    </xf>
    <xf numFmtId="0" fontId="0" fillId="3" borderId="6"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cellXfs>
  <cellStyles count="12">
    <cellStyle name="Blue" xfId="7" xr:uid="{00000000-0005-0000-0000-000000000000}"/>
    <cellStyle name="blue 2" xfId="8" xr:uid="{00000000-0005-0000-0000-000001000000}"/>
    <cellStyle name="BlueHeader" xfId="4" xr:uid="{00000000-0005-0000-0000-000002000000}"/>
    <cellStyle name="Comma" xfId="1" builtinId="3"/>
    <cellStyle name="Currency" xfId="11" builtinId="4"/>
    <cellStyle name="DarkBlueLabel" xfId="5" xr:uid="{00000000-0005-0000-0000-000005000000}"/>
    <cellStyle name="HeaderBlue" xfId="6" xr:uid="{00000000-0005-0000-0000-000006000000}"/>
    <cellStyle name="Hyperlink" xfId="3" builtinId="8"/>
    <cellStyle name="Normal" xfId="0" builtinId="0"/>
    <cellStyle name="Normal 2" xfId="10" xr:uid="{00000000-0005-0000-0000-000009000000}"/>
    <cellStyle name="Percent" xfId="2" builtinId="5"/>
    <cellStyle name="redcenteraccrossselection" xfId="9" xr:uid="{00000000-0005-0000-0000-00000B000000}"/>
  </cellStyles>
  <dxfs count="15">
    <dxf>
      <numFmt numFmtId="165" formatCode="&quot;$&quot;#,##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65" formatCode="&quot;$&quot;#,##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66" formatCode=";;;"/>
      <fill>
        <patternFill patternType="none">
          <bgColor auto="1"/>
        </patternFill>
      </fill>
      <border>
        <left/>
        <right/>
        <top/>
        <bottom/>
        <vertical/>
        <horizontal/>
      </border>
    </dxf>
    <dxf>
      <numFmt numFmtId="166" formatCode=";;;"/>
    </dxf>
    <dxf>
      <numFmt numFmtId="166" formatCode=";;;"/>
      <fill>
        <patternFill patternType="none">
          <bgColor auto="1"/>
        </patternFill>
      </fill>
      <border>
        <left/>
        <right/>
        <top/>
        <bottom/>
        <vertical/>
        <horizontal/>
      </border>
    </dxf>
  </dxfs>
  <tableStyles count="0" defaultTableStyle="TableStyleMedium2" defaultPivotStyle="PivotStyleLight16"/>
  <colors>
    <mruColors>
      <color rgb="FF0000FF"/>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junk/Busn214-Week05OL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rrors"/>
      <sheetName val="E(1)"/>
      <sheetName val="E(1an)"/>
      <sheetName val="E(2)"/>
      <sheetName val="E(2an)"/>
      <sheetName val="E(3)"/>
      <sheetName val="E(3an)"/>
      <sheetName val="E(4)"/>
      <sheetName val="E(4an)"/>
      <sheetName val="E(5 )"/>
      <sheetName val="E(5an)"/>
      <sheetName val="DV"/>
      <sheetName val="DV (an)"/>
      <sheetName val="Flash Fill"/>
      <sheetName val="Flash Fill (an)"/>
      <sheetName val="CNF-Notes"/>
      <sheetName val="CNF"/>
      <sheetName val="CNF (an)"/>
      <sheetName val="Text Formulas"/>
      <sheetName val="Text Formulas (an)"/>
      <sheetName val="Date Functions"/>
      <sheetName val="Date Functions (an)"/>
      <sheetName val="Array Formulas"/>
      <sheetName val="Array Formulas (an)"/>
      <sheetName val="Array Functions"/>
      <sheetName val="Array Functions (an)"/>
      <sheetName val="Homework ==&gt;&gt;"/>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 val="HW(14)"/>
      <sheetName val="HW(14an)"/>
      <sheetName val="HW(15)"/>
      <sheetName val="HW(15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8">
          <cell r="G58" t="str">
            <v>FreestyleANSWER</v>
          </cell>
          <cell r="H58" t="str">
            <v>FastANSWER</v>
          </cell>
          <cell r="I58" t="str">
            <v>AussieANSWER</v>
          </cell>
          <cell r="J58" t="str">
            <v>WindANSWER</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roductSales" displayName="ProductSales" ref="B30:C41" totalsRowShown="0" headerRowDxfId="11" headerRowBorderDxfId="10" tableBorderDxfId="9" totalsRowBorderDxfId="8" headerRowCellStyle="HeaderBlue">
  <autoFilter ref="B30:C41" xr:uid="{00000000-0009-0000-0100-000002000000}"/>
  <tableColumns count="2">
    <tableColumn id="1" xr3:uid="{00000000-0010-0000-0000-000001000000}" name="Product" dataDxfId="7"/>
    <tableColumn id="2" xr3:uid="{00000000-0010-0000-0000-000002000000}" name="Sales"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AnswerProductSales" displayName="AnswerProductSales" ref="B30:C41" totalsRowShown="0" headerRowDxfId="5" headerRowBorderDxfId="4" tableBorderDxfId="3" totalsRowBorderDxfId="2" headerRowCellStyle="HeaderBlue">
  <autoFilter ref="B30:C41" xr:uid="{00000000-0009-0000-0100-000001000000}"/>
  <tableColumns count="2">
    <tableColumn id="1" xr3:uid="{00000000-0010-0000-0100-000001000000}" name="Product" dataDxfId="1"/>
    <tableColumn id="2" xr3:uid="{00000000-0010-0000-0100-000002000000}" name="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www.strategy-at-risk.com/2009/03/03/the-risk-of-spreadsheet-error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sheetPr>
  <dimension ref="A1:B18"/>
  <sheetViews>
    <sheetView topLeftCell="A5" zoomScale="190" zoomScaleNormal="190" workbookViewId="0">
      <selection activeCell="B12" sqref="B12"/>
    </sheetView>
  </sheetViews>
  <sheetFormatPr baseColWidth="10" defaultColWidth="8.83203125" defaultRowHeight="15" x14ac:dyDescent="0.2"/>
  <cols>
    <col min="2" max="2" width="101.1640625" customWidth="1"/>
  </cols>
  <sheetData>
    <row r="1" spans="1:2" ht="15" customHeight="1" x14ac:dyDescent="0.2">
      <c r="A1" s="20" t="s">
        <v>383</v>
      </c>
      <c r="B1" s="20"/>
    </row>
    <row r="3" spans="1:2" x14ac:dyDescent="0.2">
      <c r="A3" s="1" t="s">
        <v>0</v>
      </c>
      <c r="B3" s="2"/>
    </row>
    <row r="4" spans="1:2" x14ac:dyDescent="0.2">
      <c r="A4" s="3">
        <v>1</v>
      </c>
      <c r="B4" s="3" t="s">
        <v>378</v>
      </c>
    </row>
    <row r="5" spans="1:2" x14ac:dyDescent="0.2">
      <c r="A5" s="3">
        <v>2</v>
      </c>
      <c r="B5" s="3" t="s">
        <v>370</v>
      </c>
    </row>
    <row r="6" spans="1:2" x14ac:dyDescent="0.2">
      <c r="A6" s="3">
        <v>3</v>
      </c>
      <c r="B6" s="114" t="s">
        <v>375</v>
      </c>
    </row>
    <row r="7" spans="1:2" x14ac:dyDescent="0.2">
      <c r="A7" s="3">
        <v>4</v>
      </c>
      <c r="B7" s="114" t="s">
        <v>376</v>
      </c>
    </row>
    <row r="8" spans="1:2" x14ac:dyDescent="0.2">
      <c r="A8" s="3">
        <v>5</v>
      </c>
      <c r="B8" s="114" t="s">
        <v>380</v>
      </c>
    </row>
    <row r="9" spans="1:2" x14ac:dyDescent="0.2">
      <c r="A9" s="3">
        <v>6</v>
      </c>
      <c r="B9" s="114" t="s">
        <v>373</v>
      </c>
    </row>
    <row r="10" spans="1:2" x14ac:dyDescent="0.2">
      <c r="A10" s="3">
        <v>7</v>
      </c>
      <c r="B10" s="114" t="s">
        <v>327</v>
      </c>
    </row>
    <row r="11" spans="1:2" x14ac:dyDescent="0.2">
      <c r="A11" s="3">
        <v>8</v>
      </c>
      <c r="B11" s="114" t="s">
        <v>372</v>
      </c>
    </row>
    <row r="12" spans="1:2" x14ac:dyDescent="0.2">
      <c r="A12" s="3">
        <v>9</v>
      </c>
      <c r="B12" s="114" t="s">
        <v>377</v>
      </c>
    </row>
    <row r="13" spans="1:2" x14ac:dyDescent="0.2">
      <c r="A13" s="3">
        <v>10</v>
      </c>
      <c r="B13" s="114" t="s">
        <v>374</v>
      </c>
    </row>
    <row r="14" spans="1:2" x14ac:dyDescent="0.2">
      <c r="A14" s="3">
        <v>11</v>
      </c>
      <c r="B14" s="114" t="s">
        <v>381</v>
      </c>
    </row>
    <row r="15" spans="1:2" x14ac:dyDescent="0.2">
      <c r="A15" s="3">
        <v>12</v>
      </c>
      <c r="B15" s="114" t="s">
        <v>382</v>
      </c>
    </row>
    <row r="16" spans="1:2" x14ac:dyDescent="0.2">
      <c r="A16" s="3">
        <v>13</v>
      </c>
      <c r="B16" s="114" t="s">
        <v>379</v>
      </c>
    </row>
    <row r="17" spans="1:2" x14ac:dyDescent="0.2">
      <c r="A17" s="3">
        <v>14</v>
      </c>
      <c r="B17" s="114" t="s">
        <v>371</v>
      </c>
    </row>
    <row r="18" spans="1:2" x14ac:dyDescent="0.2">
      <c r="A18" s="3">
        <v>15</v>
      </c>
      <c r="B18" s="114" t="s">
        <v>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0">
    <tabColor rgb="FFFF0000"/>
  </sheetPr>
  <dimension ref="A1:H9"/>
  <sheetViews>
    <sheetView zoomScale="145" zoomScaleNormal="145" workbookViewId="0">
      <selection activeCell="A2" sqref="A2"/>
    </sheetView>
  </sheetViews>
  <sheetFormatPr baseColWidth="10" defaultColWidth="8.83203125" defaultRowHeight="15" x14ac:dyDescent="0.2"/>
  <cols>
    <col min="1" max="1" width="13.33203125" bestFit="1" customWidth="1"/>
    <col min="2" max="6" width="11.6640625" customWidth="1"/>
  </cols>
  <sheetData>
    <row r="1" spans="1:8" ht="48" x14ac:dyDescent="0.2">
      <c r="A1" s="87" t="s">
        <v>232</v>
      </c>
      <c r="B1" s="86"/>
      <c r="C1" s="86"/>
      <c r="D1" s="86"/>
      <c r="E1" s="86"/>
      <c r="F1" s="86"/>
      <c r="G1" s="86"/>
      <c r="H1" s="85"/>
    </row>
    <row r="3" spans="1:8" x14ac:dyDescent="0.2">
      <c r="A3" s="3"/>
      <c r="B3" s="31" t="s">
        <v>182</v>
      </c>
      <c r="C3" s="31" t="s">
        <v>183</v>
      </c>
      <c r="D3" s="31" t="s">
        <v>184</v>
      </c>
      <c r="E3" s="31" t="s">
        <v>185</v>
      </c>
      <c r="F3" s="31" t="s">
        <v>186</v>
      </c>
    </row>
    <row r="4" spans="1:8" x14ac:dyDescent="0.2">
      <c r="A4" s="31" t="s">
        <v>159</v>
      </c>
      <c r="B4" s="89">
        <v>1000</v>
      </c>
      <c r="C4" s="89">
        <f>B4*(1+0.1)</f>
        <v>1100</v>
      </c>
      <c r="D4" s="89">
        <f>C4*(1+0.1)</f>
        <v>1210</v>
      </c>
      <c r="E4" s="89">
        <f>D4*(1+0.1)</f>
        <v>1331</v>
      </c>
      <c r="F4" s="89">
        <f>E4*(1+0.1)</f>
        <v>1464.1000000000001</v>
      </c>
    </row>
    <row r="5" spans="1:8" x14ac:dyDescent="0.2">
      <c r="A5" s="90" t="s">
        <v>231</v>
      </c>
      <c r="B5" s="89">
        <v>291</v>
      </c>
      <c r="C5" s="89">
        <v>228</v>
      </c>
      <c r="D5" s="89">
        <v>140</v>
      </c>
      <c r="E5" s="89">
        <v>268</v>
      </c>
      <c r="F5" s="89">
        <v>217</v>
      </c>
    </row>
    <row r="6" spans="1:8" x14ac:dyDescent="0.2">
      <c r="A6" s="90" t="s">
        <v>230</v>
      </c>
      <c r="B6" s="89">
        <v>200</v>
      </c>
      <c r="C6" s="89">
        <v>124</v>
      </c>
      <c r="D6" s="89">
        <v>270</v>
      </c>
      <c r="E6" s="89">
        <v>140</v>
      </c>
      <c r="F6" s="89">
        <v>164</v>
      </c>
    </row>
    <row r="7" spans="1:8" x14ac:dyDescent="0.2">
      <c r="A7" s="90" t="s">
        <v>229</v>
      </c>
      <c r="B7" s="89">
        <v>235</v>
      </c>
      <c r="C7" s="89">
        <v>225</v>
      </c>
      <c r="D7" s="89">
        <v>103</v>
      </c>
      <c r="E7" s="89">
        <v>233</v>
      </c>
      <c r="F7" s="89">
        <v>257</v>
      </c>
    </row>
    <row r="8" spans="1:8" x14ac:dyDescent="0.2">
      <c r="A8" s="31" t="s">
        <v>31</v>
      </c>
      <c r="B8" s="88">
        <f>SUM(B5:B7)</f>
        <v>726</v>
      </c>
      <c r="C8" s="88">
        <f>SUM(C5:C7)</f>
        <v>577</v>
      </c>
      <c r="D8" s="88">
        <f>SUM(D5:D7)</f>
        <v>513</v>
      </c>
      <c r="E8" s="88">
        <f>SUM(E5:E7)</f>
        <v>641</v>
      </c>
      <c r="F8" s="88">
        <f>SUM(F5:F7)</f>
        <v>638</v>
      </c>
    </row>
    <row r="9" spans="1:8" x14ac:dyDescent="0.2">
      <c r="A9" s="31" t="s">
        <v>32</v>
      </c>
      <c r="B9" s="88">
        <f>B4-B8</f>
        <v>274</v>
      </c>
      <c r="C9" s="88">
        <f>C4-C8</f>
        <v>523</v>
      </c>
      <c r="D9" s="88">
        <f>D4-D8</f>
        <v>697</v>
      </c>
      <c r="E9" s="88">
        <f>E4-E8</f>
        <v>690</v>
      </c>
      <c r="F9" s="88">
        <f>F4-F8</f>
        <v>826.10000000000014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1">
    <tabColor rgb="FF0000FF"/>
  </sheetPr>
  <dimension ref="A1:H9"/>
  <sheetViews>
    <sheetView zoomScale="145" zoomScaleNormal="145" workbookViewId="0">
      <selection activeCell="A2" sqref="A2"/>
    </sheetView>
  </sheetViews>
  <sheetFormatPr baseColWidth="10" defaultColWidth="8.83203125" defaultRowHeight="15" x14ac:dyDescent="0.2"/>
  <cols>
    <col min="2" max="4" width="15.6640625" bestFit="1" customWidth="1"/>
    <col min="5" max="5" width="9.5" bestFit="1" customWidth="1"/>
  </cols>
  <sheetData>
    <row r="1" spans="1:8" ht="16" x14ac:dyDescent="0.2">
      <c r="A1" s="87" t="s">
        <v>240</v>
      </c>
      <c r="B1" s="86"/>
      <c r="C1" s="86"/>
      <c r="D1" s="86"/>
      <c r="E1" s="86"/>
      <c r="F1" s="86"/>
      <c r="G1" s="86"/>
      <c r="H1" s="85"/>
    </row>
    <row r="3" spans="1:8" x14ac:dyDescent="0.2">
      <c r="A3" s="2" t="s">
        <v>12</v>
      </c>
      <c r="B3" s="2" t="s">
        <v>239</v>
      </c>
      <c r="C3" s="2" t="s">
        <v>238</v>
      </c>
      <c r="D3" s="2" t="s">
        <v>237</v>
      </c>
      <c r="E3" s="91" t="s">
        <v>187</v>
      </c>
    </row>
    <row r="4" spans="1:8" x14ac:dyDescent="0.2">
      <c r="A4" s="3" t="s">
        <v>4</v>
      </c>
      <c r="B4" s="3">
        <v>25</v>
      </c>
      <c r="C4" s="3">
        <v>33</v>
      </c>
      <c r="D4" s="3">
        <v>72</v>
      </c>
      <c r="E4" s="4"/>
    </row>
    <row r="5" spans="1:8" x14ac:dyDescent="0.2">
      <c r="A5" s="3" t="s">
        <v>236</v>
      </c>
      <c r="B5" s="3">
        <v>25</v>
      </c>
      <c r="C5" s="3">
        <v>79</v>
      </c>
      <c r="D5" s="3">
        <v>94</v>
      </c>
      <c r="E5" s="4"/>
    </row>
    <row r="6" spans="1:8" x14ac:dyDescent="0.2">
      <c r="A6" s="3" t="s">
        <v>20</v>
      </c>
      <c r="B6" s="3">
        <v>36</v>
      </c>
      <c r="C6" s="3">
        <v>48</v>
      </c>
      <c r="D6" s="3">
        <v>38</v>
      </c>
      <c r="E6" s="4"/>
    </row>
    <row r="7" spans="1:8" x14ac:dyDescent="0.2">
      <c r="A7" s="3" t="s">
        <v>235</v>
      </c>
      <c r="B7" s="3">
        <v>91</v>
      </c>
      <c r="C7" s="3">
        <v>36</v>
      </c>
      <c r="D7" s="3">
        <v>59</v>
      </c>
      <c r="E7" s="4"/>
    </row>
    <row r="8" spans="1:8" x14ac:dyDescent="0.2">
      <c r="A8" s="3" t="s">
        <v>234</v>
      </c>
      <c r="B8" s="3">
        <v>54</v>
      </c>
      <c r="C8" s="3">
        <v>67</v>
      </c>
      <c r="D8" s="3">
        <v>58</v>
      </c>
      <c r="E8" s="4"/>
    </row>
    <row r="9" spans="1:8" x14ac:dyDescent="0.2">
      <c r="A9" s="3" t="s">
        <v>233</v>
      </c>
      <c r="B9" s="3">
        <v>89</v>
      </c>
      <c r="C9" s="3">
        <v>95</v>
      </c>
      <c r="D9" s="3">
        <v>27</v>
      </c>
      <c r="E9"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2">
    <tabColor rgb="FFFF0000"/>
  </sheetPr>
  <dimension ref="A1:H9"/>
  <sheetViews>
    <sheetView zoomScale="145" zoomScaleNormal="145" workbookViewId="0">
      <selection activeCell="A2" sqref="A2"/>
    </sheetView>
  </sheetViews>
  <sheetFormatPr baseColWidth="10" defaultColWidth="8.83203125" defaultRowHeight="15" x14ac:dyDescent="0.2"/>
  <cols>
    <col min="2" max="4" width="15.6640625" bestFit="1" customWidth="1"/>
    <col min="5" max="5" width="9.5" bestFit="1" customWidth="1"/>
  </cols>
  <sheetData>
    <row r="1" spans="1:8" ht="16" x14ac:dyDescent="0.2">
      <c r="A1" s="87" t="s">
        <v>240</v>
      </c>
      <c r="B1" s="86"/>
      <c r="C1" s="86"/>
      <c r="D1" s="86"/>
      <c r="E1" s="86"/>
      <c r="F1" s="86"/>
      <c r="G1" s="86"/>
      <c r="H1" s="85"/>
    </row>
    <row r="3" spans="1:8" x14ac:dyDescent="0.2">
      <c r="A3" s="2" t="s">
        <v>12</v>
      </c>
      <c r="B3" s="2" t="s">
        <v>239</v>
      </c>
      <c r="C3" s="2" t="s">
        <v>238</v>
      </c>
      <c r="D3" s="2" t="s">
        <v>237</v>
      </c>
      <c r="E3" s="91" t="s">
        <v>187</v>
      </c>
    </row>
    <row r="4" spans="1:8" x14ac:dyDescent="0.2">
      <c r="A4" s="3" t="s">
        <v>4</v>
      </c>
      <c r="B4" s="3">
        <v>25</v>
      </c>
      <c r="C4" s="3">
        <v>33</v>
      </c>
      <c r="D4" s="3">
        <v>72</v>
      </c>
      <c r="E4" s="4">
        <f t="shared" ref="E4:E9" si="0">SUM(B4:D4)</f>
        <v>130</v>
      </c>
    </row>
    <row r="5" spans="1:8" x14ac:dyDescent="0.2">
      <c r="A5" s="3" t="s">
        <v>236</v>
      </c>
      <c r="B5" s="3">
        <v>25</v>
      </c>
      <c r="C5" s="3">
        <v>79</v>
      </c>
      <c r="D5" s="3">
        <v>94</v>
      </c>
      <c r="E5" s="4">
        <f t="shared" si="0"/>
        <v>198</v>
      </c>
    </row>
    <row r="6" spans="1:8" x14ac:dyDescent="0.2">
      <c r="A6" s="3" t="s">
        <v>20</v>
      </c>
      <c r="B6" s="3">
        <v>36</v>
      </c>
      <c r="C6" s="3">
        <v>48</v>
      </c>
      <c r="D6" s="3">
        <v>38</v>
      </c>
      <c r="E6" s="4">
        <f t="shared" si="0"/>
        <v>122</v>
      </c>
    </row>
    <row r="7" spans="1:8" x14ac:dyDescent="0.2">
      <c r="A7" s="3" t="s">
        <v>235</v>
      </c>
      <c r="B7" s="3">
        <v>91</v>
      </c>
      <c r="C7" s="3">
        <v>36</v>
      </c>
      <c r="D7" s="3">
        <v>59</v>
      </c>
      <c r="E7" s="4">
        <f t="shared" si="0"/>
        <v>186</v>
      </c>
    </row>
    <row r="8" spans="1:8" x14ac:dyDescent="0.2">
      <c r="A8" s="3" t="s">
        <v>234</v>
      </c>
      <c r="B8" s="3">
        <v>54</v>
      </c>
      <c r="C8" s="3">
        <v>67</v>
      </c>
      <c r="D8" s="3">
        <v>58</v>
      </c>
      <c r="E8" s="4">
        <f t="shared" si="0"/>
        <v>179</v>
      </c>
    </row>
    <row r="9" spans="1:8" x14ac:dyDescent="0.2">
      <c r="A9" s="3" t="s">
        <v>233</v>
      </c>
      <c r="B9" s="3">
        <v>89</v>
      </c>
      <c r="C9" s="3">
        <v>95</v>
      </c>
      <c r="D9" s="3">
        <v>27</v>
      </c>
      <c r="E9" s="4">
        <f t="shared" si="0"/>
        <v>211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3">
    <tabColor rgb="FF0000FF"/>
  </sheetPr>
  <dimension ref="A1:H30"/>
  <sheetViews>
    <sheetView zoomScale="145" zoomScaleNormal="145" workbookViewId="0">
      <selection activeCell="A2" sqref="A2"/>
    </sheetView>
  </sheetViews>
  <sheetFormatPr baseColWidth="10" defaultColWidth="8.83203125" defaultRowHeight="15" x14ac:dyDescent="0.2"/>
  <cols>
    <col min="1" max="1" width="9.83203125" bestFit="1" customWidth="1"/>
    <col min="6" max="6" width="10.1640625" bestFit="1" customWidth="1"/>
    <col min="8" max="8" width="10.5" bestFit="1" customWidth="1"/>
  </cols>
  <sheetData>
    <row r="1" spans="1:8" ht="48" x14ac:dyDescent="0.2">
      <c r="A1" s="87" t="s">
        <v>246</v>
      </c>
      <c r="B1" s="86"/>
      <c r="C1" s="86"/>
      <c r="D1" s="86"/>
      <c r="E1" s="86"/>
      <c r="F1" s="86"/>
      <c r="G1" s="86"/>
      <c r="H1" s="85"/>
    </row>
    <row r="3" spans="1:8" x14ac:dyDescent="0.2">
      <c r="A3" s="1" t="s">
        <v>14</v>
      </c>
      <c r="B3" s="1" t="s">
        <v>18</v>
      </c>
      <c r="C3" s="1" t="s">
        <v>13</v>
      </c>
      <c r="E3" s="1" t="s">
        <v>53</v>
      </c>
      <c r="F3" s="1" t="s">
        <v>244</v>
      </c>
    </row>
    <row r="4" spans="1:8" x14ac:dyDescent="0.2">
      <c r="A4" s="25">
        <v>40255</v>
      </c>
      <c r="B4" s="3" t="s">
        <v>242</v>
      </c>
      <c r="C4" s="27">
        <v>73</v>
      </c>
      <c r="E4" s="3" t="s">
        <v>245</v>
      </c>
      <c r="F4" s="28"/>
    </row>
    <row r="5" spans="1:8" x14ac:dyDescent="0.2">
      <c r="A5" s="25">
        <v>40256</v>
      </c>
      <c r="B5" s="3" t="s">
        <v>3</v>
      </c>
      <c r="C5" s="27">
        <v>121</v>
      </c>
    </row>
    <row r="6" spans="1:8" x14ac:dyDescent="0.2">
      <c r="A6" s="25">
        <v>40257</v>
      </c>
      <c r="B6" s="3" t="s">
        <v>242</v>
      </c>
      <c r="C6" s="27">
        <v>167</v>
      </c>
    </row>
    <row r="7" spans="1:8" x14ac:dyDescent="0.2">
      <c r="A7" s="25">
        <v>40258</v>
      </c>
      <c r="B7" s="3" t="s">
        <v>243</v>
      </c>
      <c r="C7" s="27">
        <v>167</v>
      </c>
      <c r="E7" s="1" t="s">
        <v>53</v>
      </c>
      <c r="F7" s="1" t="s">
        <v>244</v>
      </c>
    </row>
    <row r="8" spans="1:8" x14ac:dyDescent="0.2">
      <c r="A8" s="25">
        <v>40259</v>
      </c>
      <c r="B8" s="3" t="s">
        <v>241</v>
      </c>
      <c r="C8" s="27">
        <v>75</v>
      </c>
      <c r="E8" s="3" t="s">
        <v>319</v>
      </c>
      <c r="F8" s="28">
        <f>SUMIFS(C4:C30,B4:B30,E7)</f>
        <v>0</v>
      </c>
    </row>
    <row r="9" spans="1:8" x14ac:dyDescent="0.2">
      <c r="A9" s="25">
        <v>40260</v>
      </c>
      <c r="B9" s="3" t="s">
        <v>242</v>
      </c>
      <c r="C9" s="27">
        <v>157</v>
      </c>
    </row>
    <row r="10" spans="1:8" x14ac:dyDescent="0.2">
      <c r="A10" s="25">
        <v>40261</v>
      </c>
      <c r="B10" s="3" t="s">
        <v>241</v>
      </c>
      <c r="C10" s="27">
        <v>61</v>
      </c>
    </row>
    <row r="11" spans="1:8" x14ac:dyDescent="0.2">
      <c r="A11" s="25">
        <v>40262</v>
      </c>
      <c r="B11" s="3" t="s">
        <v>242</v>
      </c>
      <c r="C11" s="27">
        <v>108</v>
      </c>
    </row>
    <row r="12" spans="1:8" x14ac:dyDescent="0.2">
      <c r="A12" s="25">
        <v>40263</v>
      </c>
      <c r="B12" s="3" t="s">
        <v>3</v>
      </c>
      <c r="C12" s="27">
        <v>139</v>
      </c>
    </row>
    <row r="13" spans="1:8" x14ac:dyDescent="0.2">
      <c r="A13" s="25">
        <v>40264</v>
      </c>
      <c r="B13" s="3" t="s">
        <v>4</v>
      </c>
      <c r="C13" s="27">
        <v>130</v>
      </c>
    </row>
    <row r="14" spans="1:8" x14ac:dyDescent="0.2">
      <c r="A14" s="25">
        <v>40265</v>
      </c>
      <c r="B14" s="3" t="s">
        <v>241</v>
      </c>
      <c r="C14" s="27">
        <v>66</v>
      </c>
    </row>
    <row r="15" spans="1:8" x14ac:dyDescent="0.2">
      <c r="A15" s="25">
        <v>40266</v>
      </c>
      <c r="B15" s="3" t="s">
        <v>4</v>
      </c>
      <c r="C15" s="27">
        <v>86</v>
      </c>
    </row>
    <row r="16" spans="1:8" x14ac:dyDescent="0.2">
      <c r="A16" s="25">
        <v>40267</v>
      </c>
      <c r="B16" s="3" t="s">
        <v>243</v>
      </c>
      <c r="C16" s="27">
        <v>122</v>
      </c>
    </row>
    <row r="17" spans="1:3" x14ac:dyDescent="0.2">
      <c r="A17" s="25">
        <v>40268</v>
      </c>
      <c r="B17" s="3" t="s">
        <v>4</v>
      </c>
      <c r="C17" s="27">
        <v>50</v>
      </c>
    </row>
    <row r="18" spans="1:3" x14ac:dyDescent="0.2">
      <c r="A18" s="25">
        <v>40269</v>
      </c>
      <c r="B18" s="3" t="s">
        <v>241</v>
      </c>
      <c r="C18" s="27">
        <v>77</v>
      </c>
    </row>
    <row r="19" spans="1:3" x14ac:dyDescent="0.2">
      <c r="A19" s="25">
        <v>40270</v>
      </c>
      <c r="B19" s="3" t="s">
        <v>242</v>
      </c>
      <c r="C19" s="27">
        <v>140</v>
      </c>
    </row>
    <row r="20" spans="1:3" x14ac:dyDescent="0.2">
      <c r="A20" s="25">
        <v>40271</v>
      </c>
      <c r="B20" s="3" t="s">
        <v>241</v>
      </c>
      <c r="C20" s="27">
        <v>107</v>
      </c>
    </row>
    <row r="21" spans="1:3" x14ac:dyDescent="0.2">
      <c r="A21" s="25">
        <v>40272</v>
      </c>
      <c r="B21" s="3" t="s">
        <v>4</v>
      </c>
      <c r="C21" s="27">
        <v>109</v>
      </c>
    </row>
    <row r="22" spans="1:3" x14ac:dyDescent="0.2">
      <c r="A22" s="25">
        <v>40273</v>
      </c>
      <c r="B22" s="3" t="s">
        <v>243</v>
      </c>
      <c r="C22" s="27">
        <v>121</v>
      </c>
    </row>
    <row r="23" spans="1:3" x14ac:dyDescent="0.2">
      <c r="A23" s="25">
        <v>40274</v>
      </c>
      <c r="B23" s="3" t="s">
        <v>242</v>
      </c>
      <c r="C23" s="27">
        <v>78</v>
      </c>
    </row>
    <row r="24" spans="1:3" x14ac:dyDescent="0.2">
      <c r="A24" s="25">
        <v>40275</v>
      </c>
      <c r="B24" s="3" t="s">
        <v>4</v>
      </c>
      <c r="C24" s="27">
        <v>168</v>
      </c>
    </row>
    <row r="25" spans="1:3" x14ac:dyDescent="0.2">
      <c r="A25" s="25">
        <v>40276</v>
      </c>
      <c r="B25" s="3" t="s">
        <v>3</v>
      </c>
      <c r="C25" s="27">
        <v>88</v>
      </c>
    </row>
    <row r="26" spans="1:3" x14ac:dyDescent="0.2">
      <c r="A26" s="25">
        <v>40277</v>
      </c>
      <c r="B26" s="3" t="s">
        <v>20</v>
      </c>
      <c r="C26" s="27">
        <v>110</v>
      </c>
    </row>
    <row r="27" spans="1:3" x14ac:dyDescent="0.2">
      <c r="A27" s="25">
        <v>40278</v>
      </c>
      <c r="B27" s="3" t="s">
        <v>20</v>
      </c>
      <c r="C27" s="27">
        <v>132</v>
      </c>
    </row>
    <row r="28" spans="1:3" x14ac:dyDescent="0.2">
      <c r="A28" s="25">
        <v>40279</v>
      </c>
      <c r="B28" s="3" t="s">
        <v>3</v>
      </c>
      <c r="C28" s="27">
        <v>54</v>
      </c>
    </row>
    <row r="29" spans="1:3" x14ac:dyDescent="0.2">
      <c r="A29" s="25">
        <v>40280</v>
      </c>
      <c r="B29" s="3" t="s">
        <v>242</v>
      </c>
      <c r="C29" s="27">
        <v>58</v>
      </c>
    </row>
    <row r="30" spans="1:3" x14ac:dyDescent="0.2">
      <c r="A30" s="25">
        <v>40281</v>
      </c>
      <c r="B30" s="3" t="s">
        <v>241</v>
      </c>
      <c r="C30" s="27">
        <v>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4">
    <tabColor rgb="FFFF0000"/>
  </sheetPr>
  <dimension ref="A1:H30"/>
  <sheetViews>
    <sheetView zoomScale="145" zoomScaleNormal="145" workbookViewId="0">
      <selection activeCell="F4" sqref="F4"/>
    </sheetView>
  </sheetViews>
  <sheetFormatPr baseColWidth="10" defaultColWidth="8.83203125" defaultRowHeight="15" x14ac:dyDescent="0.2"/>
  <cols>
    <col min="1" max="1" width="9.83203125" bestFit="1" customWidth="1"/>
    <col min="6" max="6" width="10.1640625" bestFit="1" customWidth="1"/>
    <col min="8" max="8" width="10.5" bestFit="1" customWidth="1"/>
  </cols>
  <sheetData>
    <row r="1" spans="1:8" ht="48" x14ac:dyDescent="0.2">
      <c r="A1" s="87" t="s">
        <v>246</v>
      </c>
      <c r="B1" s="86"/>
      <c r="C1" s="86"/>
      <c r="D1" s="86"/>
      <c r="E1" s="86"/>
      <c r="F1" s="86"/>
      <c r="G1" s="86"/>
      <c r="H1" s="85"/>
    </row>
    <row r="3" spans="1:8" x14ac:dyDescent="0.2">
      <c r="A3" s="1" t="s">
        <v>14</v>
      </c>
      <c r="B3" s="1" t="s">
        <v>18</v>
      </c>
      <c r="C3" s="1" t="s">
        <v>13</v>
      </c>
      <c r="E3" s="1" t="s">
        <v>53</v>
      </c>
      <c r="F3" s="1" t="s">
        <v>244</v>
      </c>
    </row>
    <row r="4" spans="1:8" x14ac:dyDescent="0.2">
      <c r="A4" s="25">
        <v>40255</v>
      </c>
      <c r="B4" s="3" t="s">
        <v>242</v>
      </c>
      <c r="C4" s="27">
        <v>73</v>
      </c>
      <c r="E4" s="3" t="s">
        <v>4</v>
      </c>
      <c r="F4" s="28">
        <f>SUMIFS(C4:C30,B4:B30,E4)</f>
        <v>543</v>
      </c>
    </row>
    <row r="5" spans="1:8" x14ac:dyDescent="0.2">
      <c r="A5" s="25">
        <v>40256</v>
      </c>
      <c r="B5" s="3" t="s">
        <v>3</v>
      </c>
      <c r="C5" s="27">
        <v>121</v>
      </c>
    </row>
    <row r="6" spans="1:8" x14ac:dyDescent="0.2">
      <c r="A6" s="25">
        <v>40257</v>
      </c>
      <c r="B6" s="3" t="s">
        <v>242</v>
      </c>
      <c r="C6" s="27">
        <v>167</v>
      </c>
    </row>
    <row r="7" spans="1:8" x14ac:dyDescent="0.2">
      <c r="A7" s="25">
        <v>40258</v>
      </c>
      <c r="B7" s="3" t="s">
        <v>243</v>
      </c>
      <c r="C7" s="27">
        <v>167</v>
      </c>
      <c r="E7" s="1" t="s">
        <v>53</v>
      </c>
      <c r="F7" s="1" t="s">
        <v>244</v>
      </c>
    </row>
    <row r="8" spans="1:8" x14ac:dyDescent="0.2">
      <c r="A8" s="25">
        <v>40259</v>
      </c>
      <c r="B8" s="3" t="s">
        <v>241</v>
      </c>
      <c r="C8" s="27">
        <v>75</v>
      </c>
      <c r="E8" s="3" t="s">
        <v>241</v>
      </c>
      <c r="F8" s="28">
        <f>SUMIFS(C4:C30,B4:B30,E8)</f>
        <v>457</v>
      </c>
    </row>
    <row r="9" spans="1:8" x14ac:dyDescent="0.2">
      <c r="A9" s="25">
        <v>40260</v>
      </c>
      <c r="B9" s="3" t="s">
        <v>242</v>
      </c>
      <c r="C9" s="27">
        <v>157</v>
      </c>
    </row>
    <row r="10" spans="1:8" x14ac:dyDescent="0.2">
      <c r="A10" s="25">
        <v>40261</v>
      </c>
      <c r="B10" s="3" t="s">
        <v>241</v>
      </c>
      <c r="C10" s="27">
        <v>61</v>
      </c>
    </row>
    <row r="11" spans="1:8" x14ac:dyDescent="0.2">
      <c r="A11" s="25">
        <v>40262</v>
      </c>
      <c r="B11" s="3" t="s">
        <v>242</v>
      </c>
      <c r="C11" s="27">
        <v>108</v>
      </c>
    </row>
    <row r="12" spans="1:8" x14ac:dyDescent="0.2">
      <c r="A12" s="25">
        <v>40263</v>
      </c>
      <c r="B12" s="3" t="s">
        <v>3</v>
      </c>
      <c r="C12" s="27">
        <v>139</v>
      </c>
    </row>
    <row r="13" spans="1:8" x14ac:dyDescent="0.2">
      <c r="A13" s="25">
        <v>40264</v>
      </c>
      <c r="B13" s="3" t="s">
        <v>4</v>
      </c>
      <c r="C13" s="27">
        <v>130</v>
      </c>
    </row>
    <row r="14" spans="1:8" x14ac:dyDescent="0.2">
      <c r="A14" s="25">
        <v>40265</v>
      </c>
      <c r="B14" s="3" t="s">
        <v>241</v>
      </c>
      <c r="C14" s="27">
        <v>66</v>
      </c>
    </row>
    <row r="15" spans="1:8" x14ac:dyDescent="0.2">
      <c r="A15" s="25">
        <v>40266</v>
      </c>
      <c r="B15" s="3" t="s">
        <v>4</v>
      </c>
      <c r="C15" s="27">
        <v>86</v>
      </c>
    </row>
    <row r="16" spans="1:8" x14ac:dyDescent="0.2">
      <c r="A16" s="25">
        <v>40267</v>
      </c>
      <c r="B16" s="3" t="s">
        <v>243</v>
      </c>
      <c r="C16" s="27">
        <v>122</v>
      </c>
    </row>
    <row r="17" spans="1:3" x14ac:dyDescent="0.2">
      <c r="A17" s="25">
        <v>40268</v>
      </c>
      <c r="B17" s="3" t="s">
        <v>4</v>
      </c>
      <c r="C17" s="27">
        <v>50</v>
      </c>
    </row>
    <row r="18" spans="1:3" x14ac:dyDescent="0.2">
      <c r="A18" s="25">
        <v>40269</v>
      </c>
      <c r="B18" s="3" t="s">
        <v>241</v>
      </c>
      <c r="C18" s="27">
        <v>77</v>
      </c>
    </row>
    <row r="19" spans="1:3" x14ac:dyDescent="0.2">
      <c r="A19" s="25">
        <v>40270</v>
      </c>
      <c r="B19" s="3" t="s">
        <v>242</v>
      </c>
      <c r="C19" s="27">
        <v>140</v>
      </c>
    </row>
    <row r="20" spans="1:3" x14ac:dyDescent="0.2">
      <c r="A20" s="25">
        <v>40271</v>
      </c>
      <c r="B20" s="3" t="s">
        <v>241</v>
      </c>
      <c r="C20" s="27">
        <v>107</v>
      </c>
    </row>
    <row r="21" spans="1:3" x14ac:dyDescent="0.2">
      <c r="A21" s="25">
        <v>40272</v>
      </c>
      <c r="B21" s="3" t="s">
        <v>4</v>
      </c>
      <c r="C21" s="27">
        <v>109</v>
      </c>
    </row>
    <row r="22" spans="1:3" x14ac:dyDescent="0.2">
      <c r="A22" s="25">
        <v>40273</v>
      </c>
      <c r="B22" s="3" t="s">
        <v>243</v>
      </c>
      <c r="C22" s="27">
        <v>121</v>
      </c>
    </row>
    <row r="23" spans="1:3" x14ac:dyDescent="0.2">
      <c r="A23" s="25">
        <v>40274</v>
      </c>
      <c r="B23" s="3" t="s">
        <v>242</v>
      </c>
      <c r="C23" s="27">
        <v>78</v>
      </c>
    </row>
    <row r="24" spans="1:3" x14ac:dyDescent="0.2">
      <c r="A24" s="25">
        <v>40275</v>
      </c>
      <c r="B24" s="3" t="s">
        <v>4</v>
      </c>
      <c r="C24" s="27">
        <v>168</v>
      </c>
    </row>
    <row r="25" spans="1:3" x14ac:dyDescent="0.2">
      <c r="A25" s="25">
        <v>40276</v>
      </c>
      <c r="B25" s="3" t="s">
        <v>3</v>
      </c>
      <c r="C25" s="27">
        <v>88</v>
      </c>
    </row>
    <row r="26" spans="1:3" x14ac:dyDescent="0.2">
      <c r="A26" s="25">
        <v>40277</v>
      </c>
      <c r="B26" s="3" t="s">
        <v>20</v>
      </c>
      <c r="C26" s="27">
        <v>110</v>
      </c>
    </row>
    <row r="27" spans="1:3" x14ac:dyDescent="0.2">
      <c r="A27" s="25">
        <v>40278</v>
      </c>
      <c r="B27" s="3" t="s">
        <v>20</v>
      </c>
      <c r="C27" s="27">
        <v>132</v>
      </c>
    </row>
    <row r="28" spans="1:3" x14ac:dyDescent="0.2">
      <c r="A28" s="25">
        <v>40279</v>
      </c>
      <c r="B28" s="3" t="s">
        <v>3</v>
      </c>
      <c r="C28" s="27">
        <v>54</v>
      </c>
    </row>
    <row r="29" spans="1:3" x14ac:dyDescent="0.2">
      <c r="A29" s="25">
        <v>40280</v>
      </c>
      <c r="B29" s="3" t="s">
        <v>242</v>
      </c>
      <c r="C29" s="27">
        <v>58</v>
      </c>
    </row>
    <row r="30" spans="1:3" x14ac:dyDescent="0.2">
      <c r="A30" s="25">
        <v>40281</v>
      </c>
      <c r="B30" s="3" t="s">
        <v>241</v>
      </c>
      <c r="C30" s="27">
        <v>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7">
    <tabColor rgb="FF0000FF"/>
  </sheetPr>
  <dimension ref="A1:H30"/>
  <sheetViews>
    <sheetView zoomScale="145" zoomScaleNormal="145" workbookViewId="0">
      <selection activeCell="E4" sqref="E4"/>
    </sheetView>
  </sheetViews>
  <sheetFormatPr baseColWidth="10" defaultColWidth="8.83203125" defaultRowHeight="15" x14ac:dyDescent="0.2"/>
  <cols>
    <col min="1" max="1" width="9.83203125" bestFit="1" customWidth="1"/>
    <col min="5" max="6" width="10.1640625" bestFit="1" customWidth="1"/>
    <col min="8" max="8" width="10.5" bestFit="1" customWidth="1"/>
  </cols>
  <sheetData>
    <row r="1" spans="1:8" ht="16" x14ac:dyDescent="0.2">
      <c r="A1" s="87" t="s">
        <v>247</v>
      </c>
      <c r="B1" s="86"/>
      <c r="C1" s="86"/>
      <c r="D1" s="86"/>
      <c r="E1" s="86"/>
      <c r="F1" s="86"/>
      <c r="G1" s="86"/>
      <c r="H1" s="85"/>
    </row>
    <row r="3" spans="1:8" x14ac:dyDescent="0.2">
      <c r="A3" s="1" t="s">
        <v>14</v>
      </c>
      <c r="B3" s="1" t="s">
        <v>18</v>
      </c>
      <c r="C3" s="1" t="s">
        <v>13</v>
      </c>
      <c r="E3" s="1" t="s">
        <v>244</v>
      </c>
    </row>
    <row r="4" spans="1:8" x14ac:dyDescent="0.2">
      <c r="A4" s="25">
        <v>40255</v>
      </c>
      <c r="B4" s="3" t="s">
        <v>242</v>
      </c>
      <c r="C4" s="27">
        <v>73</v>
      </c>
      <c r="E4" s="28">
        <f>SUM(C4:C29)</f>
        <v>2764</v>
      </c>
    </row>
    <row r="5" spans="1:8" x14ac:dyDescent="0.2">
      <c r="A5" s="25">
        <v>40256</v>
      </c>
      <c r="B5" s="3" t="s">
        <v>3</v>
      </c>
      <c r="C5" s="27">
        <v>121</v>
      </c>
    </row>
    <row r="6" spans="1:8" x14ac:dyDescent="0.2">
      <c r="A6" s="25">
        <v>40257</v>
      </c>
      <c r="B6" s="3" t="s">
        <v>242</v>
      </c>
      <c r="C6" s="27">
        <v>167</v>
      </c>
    </row>
    <row r="7" spans="1:8" x14ac:dyDescent="0.2">
      <c r="A7" s="25">
        <v>40258</v>
      </c>
      <c r="B7" s="3" t="s">
        <v>243</v>
      </c>
      <c r="C7" s="27">
        <v>167</v>
      </c>
    </row>
    <row r="8" spans="1:8" x14ac:dyDescent="0.2">
      <c r="A8" s="25">
        <v>40259</v>
      </c>
      <c r="B8" s="3" t="s">
        <v>241</v>
      </c>
      <c r="C8" s="27">
        <v>75</v>
      </c>
    </row>
    <row r="9" spans="1:8" x14ac:dyDescent="0.2">
      <c r="A9" s="25">
        <v>40260</v>
      </c>
      <c r="B9" s="3" t="s">
        <v>242</v>
      </c>
      <c r="C9" s="27">
        <v>157</v>
      </c>
    </row>
    <row r="10" spans="1:8" x14ac:dyDescent="0.2">
      <c r="A10" s="25">
        <v>40261</v>
      </c>
      <c r="B10" s="3" t="s">
        <v>241</v>
      </c>
      <c r="C10" s="27">
        <v>61</v>
      </c>
    </row>
    <row r="11" spans="1:8" x14ac:dyDescent="0.2">
      <c r="A11" s="25">
        <v>40262</v>
      </c>
      <c r="B11" s="3" t="s">
        <v>242</v>
      </c>
      <c r="C11" s="27">
        <v>108</v>
      </c>
    </row>
    <row r="12" spans="1:8" x14ac:dyDescent="0.2">
      <c r="A12" s="25">
        <v>40263</v>
      </c>
      <c r="B12" s="3" t="s">
        <v>3</v>
      </c>
      <c r="C12" s="27">
        <v>139</v>
      </c>
    </row>
    <row r="13" spans="1:8" x14ac:dyDescent="0.2">
      <c r="A13" s="25">
        <v>40264</v>
      </c>
      <c r="B13" s="3" t="s">
        <v>4</v>
      </c>
      <c r="C13" s="27">
        <v>130</v>
      </c>
    </row>
    <row r="14" spans="1:8" x14ac:dyDescent="0.2">
      <c r="A14" s="25">
        <v>40265</v>
      </c>
      <c r="B14" s="3" t="s">
        <v>241</v>
      </c>
      <c r="C14" s="27">
        <v>66</v>
      </c>
    </row>
    <row r="15" spans="1:8" x14ac:dyDescent="0.2">
      <c r="A15" s="25">
        <v>40266</v>
      </c>
      <c r="B15" s="3" t="s">
        <v>4</v>
      </c>
      <c r="C15" s="27">
        <v>86</v>
      </c>
    </row>
    <row r="16" spans="1:8" x14ac:dyDescent="0.2">
      <c r="A16" s="25">
        <v>40267</v>
      </c>
      <c r="B16" s="3" t="s">
        <v>243</v>
      </c>
      <c r="C16" s="27">
        <v>122</v>
      </c>
    </row>
    <row r="17" spans="1:3" x14ac:dyDescent="0.2">
      <c r="A17" s="25">
        <v>40268</v>
      </c>
      <c r="B17" s="3" t="s">
        <v>4</v>
      </c>
      <c r="C17" s="27">
        <v>50</v>
      </c>
    </row>
    <row r="18" spans="1:3" x14ac:dyDescent="0.2">
      <c r="A18" s="25">
        <v>40269</v>
      </c>
      <c r="B18" s="3" t="s">
        <v>241</v>
      </c>
      <c r="C18" s="27">
        <v>77</v>
      </c>
    </row>
    <row r="19" spans="1:3" x14ac:dyDescent="0.2">
      <c r="A19" s="25">
        <v>40270</v>
      </c>
      <c r="B19" s="3" t="s">
        <v>242</v>
      </c>
      <c r="C19" s="27">
        <v>140</v>
      </c>
    </row>
    <row r="20" spans="1:3" x14ac:dyDescent="0.2">
      <c r="A20" s="25">
        <v>40271</v>
      </c>
      <c r="B20" s="3" t="s">
        <v>241</v>
      </c>
      <c r="C20" s="27">
        <v>107</v>
      </c>
    </row>
    <row r="21" spans="1:3" x14ac:dyDescent="0.2">
      <c r="A21" s="25">
        <v>40272</v>
      </c>
      <c r="B21" s="3" t="s">
        <v>4</v>
      </c>
      <c r="C21" s="27">
        <v>109</v>
      </c>
    </row>
    <row r="22" spans="1:3" x14ac:dyDescent="0.2">
      <c r="A22" s="25">
        <v>40273</v>
      </c>
      <c r="B22" s="3" t="s">
        <v>243</v>
      </c>
      <c r="C22" s="27">
        <v>121</v>
      </c>
    </row>
    <row r="23" spans="1:3" x14ac:dyDescent="0.2">
      <c r="A23" s="25">
        <v>40274</v>
      </c>
      <c r="B23" s="3" t="s">
        <v>242</v>
      </c>
      <c r="C23" s="27">
        <v>78</v>
      </c>
    </row>
    <row r="24" spans="1:3" x14ac:dyDescent="0.2">
      <c r="A24" s="25">
        <v>40275</v>
      </c>
      <c r="B24" s="3" t="s">
        <v>4</v>
      </c>
      <c r="C24" s="27">
        <v>168</v>
      </c>
    </row>
    <row r="25" spans="1:3" x14ac:dyDescent="0.2">
      <c r="A25" s="25">
        <v>40276</v>
      </c>
      <c r="B25" s="3" t="s">
        <v>3</v>
      </c>
      <c r="C25" s="27">
        <v>88</v>
      </c>
    </row>
    <row r="26" spans="1:3" x14ac:dyDescent="0.2">
      <c r="A26" s="25">
        <v>40277</v>
      </c>
      <c r="B26" s="3" t="s">
        <v>20</v>
      </c>
      <c r="C26" s="27">
        <v>110</v>
      </c>
    </row>
    <row r="27" spans="1:3" x14ac:dyDescent="0.2">
      <c r="A27" s="25">
        <v>40278</v>
      </c>
      <c r="B27" s="3" t="s">
        <v>20</v>
      </c>
      <c r="C27" s="27">
        <v>132</v>
      </c>
    </row>
    <row r="28" spans="1:3" x14ac:dyDescent="0.2">
      <c r="A28" s="25">
        <v>40279</v>
      </c>
      <c r="B28" s="3" t="s">
        <v>3</v>
      </c>
      <c r="C28" s="27">
        <v>54</v>
      </c>
    </row>
    <row r="29" spans="1:3" x14ac:dyDescent="0.2">
      <c r="A29" s="25">
        <v>40280</v>
      </c>
      <c r="B29" s="3" t="s">
        <v>242</v>
      </c>
      <c r="C29" s="27">
        <v>58</v>
      </c>
    </row>
    <row r="30" spans="1:3" x14ac:dyDescent="0.2">
      <c r="A30" s="25">
        <v>40281</v>
      </c>
      <c r="B30" s="3" t="s">
        <v>241</v>
      </c>
      <c r="C30" s="27">
        <v>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8">
    <tabColor rgb="FFFF0000"/>
  </sheetPr>
  <dimension ref="A1:H30"/>
  <sheetViews>
    <sheetView zoomScale="145" zoomScaleNormal="145" workbookViewId="0">
      <selection activeCell="A2" sqref="A2"/>
    </sheetView>
  </sheetViews>
  <sheetFormatPr baseColWidth="10" defaultColWidth="8.83203125" defaultRowHeight="15" x14ac:dyDescent="0.2"/>
  <cols>
    <col min="1" max="1" width="9.83203125" bestFit="1" customWidth="1"/>
    <col min="5" max="6" width="10.1640625" bestFit="1" customWidth="1"/>
    <col min="8" max="8" width="10.5" bestFit="1" customWidth="1"/>
  </cols>
  <sheetData>
    <row r="1" spans="1:8" ht="16" x14ac:dyDescent="0.2">
      <c r="A1" s="87" t="s">
        <v>247</v>
      </c>
      <c r="B1" s="86"/>
      <c r="C1" s="86"/>
      <c r="D1" s="86"/>
      <c r="E1" s="86"/>
      <c r="F1" s="86"/>
      <c r="G1" s="86"/>
      <c r="H1" s="85"/>
    </row>
    <row r="3" spans="1:8" x14ac:dyDescent="0.2">
      <c r="A3" s="1" t="s">
        <v>14</v>
      </c>
      <c r="B3" s="1" t="s">
        <v>18</v>
      </c>
      <c r="C3" s="1" t="s">
        <v>13</v>
      </c>
      <c r="E3" s="1" t="s">
        <v>244</v>
      </c>
    </row>
    <row r="4" spans="1:8" x14ac:dyDescent="0.2">
      <c r="A4" s="25">
        <v>40255</v>
      </c>
      <c r="B4" s="3" t="s">
        <v>242</v>
      </c>
      <c r="C4" s="27">
        <v>73</v>
      </c>
      <c r="E4" s="28">
        <f>SUM(C4:C30)</f>
        <v>2835</v>
      </c>
    </row>
    <row r="5" spans="1:8" x14ac:dyDescent="0.2">
      <c r="A5" s="25">
        <v>40256</v>
      </c>
      <c r="B5" s="3" t="s">
        <v>3</v>
      </c>
      <c r="C5" s="27">
        <v>121</v>
      </c>
    </row>
    <row r="6" spans="1:8" x14ac:dyDescent="0.2">
      <c r="A6" s="25">
        <v>40257</v>
      </c>
      <c r="B6" s="3" t="s">
        <v>242</v>
      </c>
      <c r="C6" s="27">
        <v>167</v>
      </c>
    </row>
    <row r="7" spans="1:8" x14ac:dyDescent="0.2">
      <c r="A7" s="25">
        <v>40258</v>
      </c>
      <c r="B7" s="3" t="s">
        <v>243</v>
      </c>
      <c r="C7" s="27">
        <v>167</v>
      </c>
    </row>
    <row r="8" spans="1:8" x14ac:dyDescent="0.2">
      <c r="A8" s="25">
        <v>40259</v>
      </c>
      <c r="B8" s="3" t="s">
        <v>241</v>
      </c>
      <c r="C8" s="27">
        <v>75</v>
      </c>
    </row>
    <row r="9" spans="1:8" x14ac:dyDescent="0.2">
      <c r="A9" s="25">
        <v>40260</v>
      </c>
      <c r="B9" s="3" t="s">
        <v>242</v>
      </c>
      <c r="C9" s="27">
        <v>157</v>
      </c>
    </row>
    <row r="10" spans="1:8" x14ac:dyDescent="0.2">
      <c r="A10" s="25">
        <v>40261</v>
      </c>
      <c r="B10" s="3" t="s">
        <v>241</v>
      </c>
      <c r="C10" s="27">
        <v>61</v>
      </c>
    </row>
    <row r="11" spans="1:8" x14ac:dyDescent="0.2">
      <c r="A11" s="25">
        <v>40262</v>
      </c>
      <c r="B11" s="3" t="s">
        <v>242</v>
      </c>
      <c r="C11" s="27">
        <v>108</v>
      </c>
    </row>
    <row r="12" spans="1:8" x14ac:dyDescent="0.2">
      <c r="A12" s="25">
        <v>40263</v>
      </c>
      <c r="B12" s="3" t="s">
        <v>3</v>
      </c>
      <c r="C12" s="27">
        <v>139</v>
      </c>
    </row>
    <row r="13" spans="1:8" x14ac:dyDescent="0.2">
      <c r="A13" s="25">
        <v>40264</v>
      </c>
      <c r="B13" s="3" t="s">
        <v>4</v>
      </c>
      <c r="C13" s="27">
        <v>130</v>
      </c>
    </row>
    <row r="14" spans="1:8" x14ac:dyDescent="0.2">
      <c r="A14" s="25">
        <v>40265</v>
      </c>
      <c r="B14" s="3" t="s">
        <v>241</v>
      </c>
      <c r="C14" s="27">
        <v>66</v>
      </c>
    </row>
    <row r="15" spans="1:8" x14ac:dyDescent="0.2">
      <c r="A15" s="25">
        <v>40266</v>
      </c>
      <c r="B15" s="3" t="s">
        <v>4</v>
      </c>
      <c r="C15" s="27">
        <v>86</v>
      </c>
    </row>
    <row r="16" spans="1:8" x14ac:dyDescent="0.2">
      <c r="A16" s="25">
        <v>40267</v>
      </c>
      <c r="B16" s="3" t="s">
        <v>243</v>
      </c>
      <c r="C16" s="27">
        <v>122</v>
      </c>
    </row>
    <row r="17" spans="1:3" x14ac:dyDescent="0.2">
      <c r="A17" s="25">
        <v>40268</v>
      </c>
      <c r="B17" s="3" t="s">
        <v>4</v>
      </c>
      <c r="C17" s="27">
        <v>50</v>
      </c>
    </row>
    <row r="18" spans="1:3" x14ac:dyDescent="0.2">
      <c r="A18" s="25">
        <v>40269</v>
      </c>
      <c r="B18" s="3" t="s">
        <v>241</v>
      </c>
      <c r="C18" s="27">
        <v>77</v>
      </c>
    </row>
    <row r="19" spans="1:3" x14ac:dyDescent="0.2">
      <c r="A19" s="25">
        <v>40270</v>
      </c>
      <c r="B19" s="3" t="s">
        <v>242</v>
      </c>
      <c r="C19" s="27">
        <v>140</v>
      </c>
    </row>
    <row r="20" spans="1:3" x14ac:dyDescent="0.2">
      <c r="A20" s="25">
        <v>40271</v>
      </c>
      <c r="B20" s="3" t="s">
        <v>241</v>
      </c>
      <c r="C20" s="27">
        <v>107</v>
      </c>
    </row>
    <row r="21" spans="1:3" x14ac:dyDescent="0.2">
      <c r="A21" s="25">
        <v>40272</v>
      </c>
      <c r="B21" s="3" t="s">
        <v>4</v>
      </c>
      <c r="C21" s="27">
        <v>109</v>
      </c>
    </row>
    <row r="22" spans="1:3" x14ac:dyDescent="0.2">
      <c r="A22" s="25">
        <v>40273</v>
      </c>
      <c r="B22" s="3" t="s">
        <v>243</v>
      </c>
      <c r="C22" s="27">
        <v>121</v>
      </c>
    </row>
    <row r="23" spans="1:3" x14ac:dyDescent="0.2">
      <c r="A23" s="25">
        <v>40274</v>
      </c>
      <c r="B23" s="3" t="s">
        <v>242</v>
      </c>
      <c r="C23" s="27">
        <v>78</v>
      </c>
    </row>
    <row r="24" spans="1:3" x14ac:dyDescent="0.2">
      <c r="A24" s="25">
        <v>40275</v>
      </c>
      <c r="B24" s="3" t="s">
        <v>4</v>
      </c>
      <c r="C24" s="27">
        <v>168</v>
      </c>
    </row>
    <row r="25" spans="1:3" x14ac:dyDescent="0.2">
      <c r="A25" s="25">
        <v>40276</v>
      </c>
      <c r="B25" s="3" t="s">
        <v>3</v>
      </c>
      <c r="C25" s="27">
        <v>88</v>
      </c>
    </row>
    <row r="26" spans="1:3" x14ac:dyDescent="0.2">
      <c r="A26" s="25">
        <v>40277</v>
      </c>
      <c r="B26" s="3" t="s">
        <v>20</v>
      </c>
      <c r="C26" s="27">
        <v>110</v>
      </c>
    </row>
    <row r="27" spans="1:3" x14ac:dyDescent="0.2">
      <c r="A27" s="25">
        <v>40278</v>
      </c>
      <c r="B27" s="3" t="s">
        <v>20</v>
      </c>
      <c r="C27" s="27">
        <v>132</v>
      </c>
    </row>
    <row r="28" spans="1:3" x14ac:dyDescent="0.2">
      <c r="A28" s="25">
        <v>40279</v>
      </c>
      <c r="B28" s="3" t="s">
        <v>3</v>
      </c>
      <c r="C28" s="27">
        <v>54</v>
      </c>
    </row>
    <row r="29" spans="1:3" x14ac:dyDescent="0.2">
      <c r="A29" s="25">
        <v>40280</v>
      </c>
      <c r="B29" s="3" t="s">
        <v>242</v>
      </c>
      <c r="C29" s="27">
        <v>58</v>
      </c>
    </row>
    <row r="30" spans="1:3" x14ac:dyDescent="0.2">
      <c r="A30" s="25">
        <v>40281</v>
      </c>
      <c r="B30" s="3" t="s">
        <v>241</v>
      </c>
      <c r="C30" s="27">
        <v>71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5">
    <tabColor rgb="FF0000FF"/>
  </sheetPr>
  <dimension ref="A1:T35"/>
  <sheetViews>
    <sheetView zoomScale="85" zoomScaleNormal="85" workbookViewId="0">
      <selection activeCell="H33" sqref="H33"/>
    </sheetView>
  </sheetViews>
  <sheetFormatPr baseColWidth="10" defaultColWidth="8.83203125" defaultRowHeight="15" x14ac:dyDescent="0.2"/>
  <cols>
    <col min="1" max="1" width="10.6640625" customWidth="1"/>
    <col min="4" max="4" width="16.1640625" customWidth="1"/>
    <col min="7" max="7" width="13.1640625" bestFit="1" customWidth="1"/>
  </cols>
  <sheetData>
    <row r="1" spans="1:20" ht="48" x14ac:dyDescent="0.2">
      <c r="A1" s="87" t="s">
        <v>356</v>
      </c>
      <c r="B1" s="86"/>
      <c r="C1" s="86"/>
      <c r="D1" s="86"/>
      <c r="E1" s="86"/>
      <c r="F1" s="86"/>
      <c r="G1" s="86"/>
      <c r="H1" s="85"/>
    </row>
    <row r="5" spans="1:20" x14ac:dyDescent="0.2">
      <c r="G5" t="s">
        <v>351</v>
      </c>
      <c r="M5" s="118"/>
      <c r="N5" s="119"/>
      <c r="O5" s="119"/>
      <c r="P5" s="119"/>
      <c r="Q5" s="119"/>
      <c r="R5" s="119"/>
      <c r="S5" s="119"/>
      <c r="T5" s="120"/>
    </row>
    <row r="6" spans="1:20" x14ac:dyDescent="0.2">
      <c r="A6" s="1" t="s">
        <v>14</v>
      </c>
      <c r="B6" s="1" t="s">
        <v>18</v>
      </c>
      <c r="C6" s="1" t="s">
        <v>13</v>
      </c>
      <c r="D6" s="1" t="s">
        <v>251</v>
      </c>
      <c r="M6" s="121"/>
      <c r="N6" s="122"/>
      <c r="O6" s="122"/>
      <c r="P6" s="122"/>
      <c r="Q6" s="122"/>
      <c r="R6" s="122"/>
      <c r="S6" s="122"/>
      <c r="T6" s="123"/>
    </row>
    <row r="7" spans="1:20" x14ac:dyDescent="0.2">
      <c r="A7" s="25">
        <v>40257</v>
      </c>
      <c r="B7" s="3" t="s">
        <v>242</v>
      </c>
      <c r="C7" s="27">
        <v>167</v>
      </c>
      <c r="D7" s="3" t="s">
        <v>248</v>
      </c>
      <c r="G7" s="1" t="s">
        <v>251</v>
      </c>
      <c r="H7" s="1" t="s">
        <v>13</v>
      </c>
      <c r="M7" s="121"/>
      <c r="N7" s="122"/>
      <c r="O7" s="122"/>
      <c r="P7" s="122"/>
      <c r="Q7" s="122"/>
      <c r="R7" s="122"/>
      <c r="S7" s="122"/>
      <c r="T7" s="123"/>
    </row>
    <row r="8" spans="1:20" x14ac:dyDescent="0.2">
      <c r="A8" s="25">
        <v>40263</v>
      </c>
      <c r="B8" s="3" t="s">
        <v>3</v>
      </c>
      <c r="C8" s="27">
        <v>139</v>
      </c>
      <c r="D8" s="3" t="s">
        <v>248</v>
      </c>
      <c r="G8" s="3" t="s">
        <v>248</v>
      </c>
      <c r="H8" s="4">
        <f>COUNTIFS($D$7:$D$33,"Compressor 1")</f>
        <v>6</v>
      </c>
      <c r="M8" s="121"/>
      <c r="N8" s="122"/>
      <c r="O8" s="122"/>
      <c r="P8" s="122"/>
      <c r="Q8" s="122"/>
      <c r="R8" s="122"/>
      <c r="S8" s="122"/>
      <c r="T8" s="123"/>
    </row>
    <row r="9" spans="1:20" x14ac:dyDescent="0.2">
      <c r="A9" s="25">
        <v>40274</v>
      </c>
      <c r="B9" s="3" t="s">
        <v>242</v>
      </c>
      <c r="C9" s="27">
        <v>78</v>
      </c>
      <c r="D9" s="3" t="s">
        <v>248</v>
      </c>
      <c r="G9" s="3" t="s">
        <v>250</v>
      </c>
      <c r="H9" s="4">
        <f>COUNTIFS($D$7:$D$33,"Compressor 2")</f>
        <v>10</v>
      </c>
      <c r="M9" s="121"/>
      <c r="N9" s="122"/>
      <c r="O9" s="122"/>
      <c r="P9" s="122"/>
      <c r="Q9" s="122"/>
      <c r="R9" s="122"/>
      <c r="S9" s="122"/>
      <c r="T9" s="123"/>
    </row>
    <row r="10" spans="1:20" x14ac:dyDescent="0.2">
      <c r="A10" s="25">
        <v>40276</v>
      </c>
      <c r="B10" s="3" t="s">
        <v>3</v>
      </c>
      <c r="C10" s="27">
        <v>88</v>
      </c>
      <c r="D10" s="3" t="s">
        <v>248</v>
      </c>
      <c r="G10" s="3" t="s">
        <v>249</v>
      </c>
      <c r="H10" s="4">
        <f>COUNTIFS($D$7:$D$33,"Compressor 3")</f>
        <v>11</v>
      </c>
      <c r="M10" s="124"/>
      <c r="N10" s="125"/>
      <c r="O10" s="125"/>
      <c r="P10" s="125"/>
      <c r="Q10" s="125"/>
      <c r="R10" s="125"/>
      <c r="S10" s="125"/>
      <c r="T10" s="126"/>
    </row>
    <row r="11" spans="1:20" x14ac:dyDescent="0.2">
      <c r="A11" s="25">
        <v>40280</v>
      </c>
      <c r="B11" s="3" t="s">
        <v>242</v>
      </c>
      <c r="C11" s="27">
        <v>58</v>
      </c>
      <c r="D11" s="3" t="s">
        <v>248</v>
      </c>
    </row>
    <row r="12" spans="1:20" x14ac:dyDescent="0.2">
      <c r="A12" s="25">
        <v>40281</v>
      </c>
      <c r="B12" s="3" t="s">
        <v>241</v>
      </c>
      <c r="C12" s="27">
        <v>71</v>
      </c>
      <c r="D12" s="3" t="s">
        <v>248</v>
      </c>
    </row>
    <row r="13" spans="1:20" x14ac:dyDescent="0.2">
      <c r="A13" s="25">
        <v>40258</v>
      </c>
      <c r="B13" s="3" t="s">
        <v>243</v>
      </c>
      <c r="C13" s="27">
        <v>167</v>
      </c>
      <c r="D13" s="3" t="s">
        <v>250</v>
      </c>
    </row>
    <row r="14" spans="1:20" x14ac:dyDescent="0.2">
      <c r="A14" s="25">
        <v>40262</v>
      </c>
      <c r="B14" s="3" t="s">
        <v>242</v>
      </c>
      <c r="C14" s="27">
        <v>108</v>
      </c>
      <c r="D14" s="3" t="s">
        <v>250</v>
      </c>
      <c r="G14" t="s">
        <v>350</v>
      </c>
      <c r="M14" s="118"/>
      <c r="N14" s="119"/>
      <c r="O14" s="119"/>
      <c r="P14" s="119"/>
      <c r="Q14" s="119"/>
      <c r="R14" s="119"/>
      <c r="S14" s="119"/>
      <c r="T14" s="120"/>
    </row>
    <row r="15" spans="1:20" x14ac:dyDescent="0.2">
      <c r="A15" s="25">
        <v>40264</v>
      </c>
      <c r="B15" s="3" t="s">
        <v>4</v>
      </c>
      <c r="C15" s="27">
        <v>130</v>
      </c>
      <c r="D15" s="3" t="s">
        <v>250</v>
      </c>
      <c r="M15" s="121"/>
      <c r="N15" s="122"/>
      <c r="O15" s="122"/>
      <c r="P15" s="122"/>
      <c r="Q15" s="122"/>
      <c r="R15" s="122"/>
      <c r="S15" s="122"/>
      <c r="T15" s="123"/>
    </row>
    <row r="16" spans="1:20" x14ac:dyDescent="0.2">
      <c r="A16" s="25">
        <v>40266</v>
      </c>
      <c r="B16" s="3" t="s">
        <v>4</v>
      </c>
      <c r="C16" s="27">
        <v>86</v>
      </c>
      <c r="D16" s="3" t="s">
        <v>250</v>
      </c>
      <c r="G16" s="1" t="s">
        <v>251</v>
      </c>
      <c r="H16" s="1" t="s">
        <v>13</v>
      </c>
      <c r="M16" s="121"/>
      <c r="N16" s="122"/>
      <c r="O16" s="122"/>
      <c r="P16" s="122"/>
      <c r="Q16" s="122"/>
      <c r="R16" s="122"/>
      <c r="S16" s="122"/>
      <c r="T16" s="123"/>
    </row>
    <row r="17" spans="1:20" x14ac:dyDescent="0.2">
      <c r="A17" s="25">
        <v>40268</v>
      </c>
      <c r="B17" s="3" t="s">
        <v>4</v>
      </c>
      <c r="C17" s="27">
        <v>50</v>
      </c>
      <c r="D17" s="3" t="s">
        <v>250</v>
      </c>
      <c r="G17" s="3" t="s">
        <v>248</v>
      </c>
      <c r="H17" s="4">
        <f>COUNTIFS(D7:D33,G17)</f>
        <v>6</v>
      </c>
      <c r="M17" s="121"/>
      <c r="N17" s="122"/>
      <c r="O17" s="122"/>
      <c r="P17" s="122"/>
      <c r="Q17" s="122"/>
      <c r="R17" s="122"/>
      <c r="S17" s="122"/>
      <c r="T17" s="123"/>
    </row>
    <row r="18" spans="1:20" x14ac:dyDescent="0.2">
      <c r="A18" s="25">
        <v>40269</v>
      </c>
      <c r="B18" s="3" t="s">
        <v>241</v>
      </c>
      <c r="C18" s="27">
        <v>77</v>
      </c>
      <c r="D18" s="3" t="s">
        <v>250</v>
      </c>
      <c r="G18" s="3" t="s">
        <v>250</v>
      </c>
      <c r="H18" s="4">
        <f>COUNTIFS(D7:D33,G18)</f>
        <v>10</v>
      </c>
      <c r="M18" s="121"/>
      <c r="N18" s="122"/>
      <c r="O18" s="122"/>
      <c r="P18" s="122"/>
      <c r="Q18" s="122"/>
      <c r="R18" s="122"/>
      <c r="S18" s="122"/>
      <c r="T18" s="123"/>
    </row>
    <row r="19" spans="1:20" x14ac:dyDescent="0.2">
      <c r="A19" s="25">
        <v>40271</v>
      </c>
      <c r="B19" s="3" t="s">
        <v>241</v>
      </c>
      <c r="C19" s="27">
        <v>107</v>
      </c>
      <c r="D19" s="3" t="s">
        <v>250</v>
      </c>
      <c r="G19" s="3" t="s">
        <v>249</v>
      </c>
      <c r="H19" s="4">
        <f>COUNTIFS(D7:D33,G19)</f>
        <v>11</v>
      </c>
      <c r="M19" s="124"/>
      <c r="N19" s="125"/>
      <c r="O19" s="125"/>
      <c r="P19" s="125"/>
      <c r="Q19" s="125"/>
      <c r="R19" s="125"/>
      <c r="S19" s="125"/>
      <c r="T19" s="126"/>
    </row>
    <row r="20" spans="1:20" x14ac:dyDescent="0.2">
      <c r="A20" s="25">
        <v>40272</v>
      </c>
      <c r="B20" s="3" t="s">
        <v>4</v>
      </c>
      <c r="C20" s="27">
        <v>109</v>
      </c>
      <c r="D20" s="3" t="s">
        <v>250</v>
      </c>
    </row>
    <row r="21" spans="1:20" x14ac:dyDescent="0.2">
      <c r="A21" s="25">
        <v>40273</v>
      </c>
      <c r="B21" s="3" t="s">
        <v>243</v>
      </c>
      <c r="C21" s="27">
        <v>121</v>
      </c>
      <c r="D21" s="3" t="s">
        <v>250</v>
      </c>
    </row>
    <row r="22" spans="1:20" x14ac:dyDescent="0.2">
      <c r="A22" s="25">
        <v>40278</v>
      </c>
      <c r="B22" s="3" t="s">
        <v>20</v>
      </c>
      <c r="C22" s="27">
        <v>132</v>
      </c>
      <c r="D22" s="3" t="s">
        <v>250</v>
      </c>
    </row>
    <row r="23" spans="1:20" x14ac:dyDescent="0.2">
      <c r="A23" s="25">
        <v>40255</v>
      </c>
      <c r="B23" s="3" t="s">
        <v>242</v>
      </c>
      <c r="C23" s="27">
        <v>73</v>
      </c>
      <c r="D23" s="3" t="s">
        <v>249</v>
      </c>
      <c r="G23" t="s">
        <v>349</v>
      </c>
      <c r="M23" s="118"/>
      <c r="N23" s="119"/>
      <c r="O23" s="119"/>
      <c r="P23" s="119"/>
      <c r="Q23" s="119"/>
      <c r="R23" s="119"/>
      <c r="S23" s="119"/>
      <c r="T23" s="120"/>
    </row>
    <row r="24" spans="1:20" x14ac:dyDescent="0.2">
      <c r="A24" s="25">
        <v>40256</v>
      </c>
      <c r="B24" s="3" t="s">
        <v>3</v>
      </c>
      <c r="C24" s="27">
        <v>121</v>
      </c>
      <c r="D24" s="3" t="s">
        <v>249</v>
      </c>
      <c r="M24" s="121"/>
      <c r="N24" s="122"/>
      <c r="O24" s="122"/>
      <c r="P24" s="122"/>
      <c r="Q24" s="122"/>
      <c r="R24" s="122"/>
      <c r="S24" s="122"/>
      <c r="T24" s="123"/>
    </row>
    <row r="25" spans="1:20" x14ac:dyDescent="0.2">
      <c r="A25" s="25">
        <v>40259</v>
      </c>
      <c r="B25" s="3" t="s">
        <v>241</v>
      </c>
      <c r="C25" s="27">
        <v>75</v>
      </c>
      <c r="D25" s="3" t="s">
        <v>249</v>
      </c>
      <c r="G25" s="1" t="s">
        <v>251</v>
      </c>
      <c r="H25" s="1" t="s">
        <v>13</v>
      </c>
      <c r="M25" s="121"/>
      <c r="N25" s="122"/>
      <c r="O25" s="122"/>
      <c r="P25" s="122"/>
      <c r="Q25" s="122"/>
      <c r="R25" s="122"/>
      <c r="S25" s="122"/>
      <c r="T25" s="123"/>
    </row>
    <row r="26" spans="1:20" x14ac:dyDescent="0.2">
      <c r="A26" s="25">
        <v>40260</v>
      </c>
      <c r="B26" s="3" t="s">
        <v>242</v>
      </c>
      <c r="C26" s="27">
        <v>157</v>
      </c>
      <c r="D26" s="3" t="s">
        <v>249</v>
      </c>
      <c r="G26" s="3" t="s">
        <v>248</v>
      </c>
      <c r="H26" s="23">
        <f>COUNTA(D7:D12)</f>
        <v>6</v>
      </c>
      <c r="M26" s="121"/>
      <c r="N26" s="122"/>
      <c r="O26" s="122"/>
      <c r="P26" s="122"/>
      <c r="Q26" s="122"/>
      <c r="R26" s="122"/>
      <c r="S26" s="122"/>
      <c r="T26" s="123"/>
    </row>
    <row r="27" spans="1:20" x14ac:dyDescent="0.2">
      <c r="A27" s="25">
        <v>40261</v>
      </c>
      <c r="B27" s="3" t="s">
        <v>241</v>
      </c>
      <c r="C27" s="27">
        <v>61</v>
      </c>
      <c r="D27" s="3" t="s">
        <v>249</v>
      </c>
      <c r="G27" s="3" t="s">
        <v>250</v>
      </c>
      <c r="H27" s="23">
        <f>COUNTA(D13:D22)</f>
        <v>10</v>
      </c>
      <c r="M27" s="121"/>
      <c r="N27" s="122"/>
      <c r="O27" s="122"/>
      <c r="P27" s="122"/>
      <c r="Q27" s="122"/>
      <c r="R27" s="122"/>
      <c r="S27" s="122"/>
      <c r="T27" s="123"/>
    </row>
    <row r="28" spans="1:20" x14ac:dyDescent="0.2">
      <c r="A28" s="25">
        <v>40265</v>
      </c>
      <c r="B28" s="3" t="s">
        <v>241</v>
      </c>
      <c r="C28" s="27">
        <v>66</v>
      </c>
      <c r="D28" s="3" t="s">
        <v>249</v>
      </c>
      <c r="G28" s="3" t="s">
        <v>249</v>
      </c>
      <c r="H28" s="23">
        <f>COUNTA(D23:D33)</f>
        <v>11</v>
      </c>
      <c r="M28" s="124"/>
      <c r="N28" s="125"/>
      <c r="O28" s="125"/>
      <c r="P28" s="125"/>
      <c r="Q28" s="125"/>
      <c r="R28" s="125"/>
      <c r="S28" s="125"/>
      <c r="T28" s="126"/>
    </row>
    <row r="29" spans="1:20" x14ac:dyDescent="0.2">
      <c r="A29" s="25">
        <v>40267</v>
      </c>
      <c r="B29" s="3" t="s">
        <v>243</v>
      </c>
      <c r="C29" s="27">
        <v>122</v>
      </c>
      <c r="D29" s="3" t="s">
        <v>249</v>
      </c>
    </row>
    <row r="30" spans="1:20" x14ac:dyDescent="0.2">
      <c r="A30" s="25">
        <v>40270</v>
      </c>
      <c r="B30" s="3" t="s">
        <v>242</v>
      </c>
      <c r="C30" s="27">
        <v>140</v>
      </c>
      <c r="D30" s="3" t="s">
        <v>249</v>
      </c>
      <c r="G30" s="19" t="s">
        <v>355</v>
      </c>
    </row>
    <row r="31" spans="1:20" x14ac:dyDescent="0.2">
      <c r="A31" s="25">
        <v>40275</v>
      </c>
      <c r="B31" s="3" t="s">
        <v>4</v>
      </c>
      <c r="C31" s="27">
        <v>168</v>
      </c>
      <c r="D31" s="3" t="s">
        <v>249</v>
      </c>
    </row>
    <row r="32" spans="1:20" x14ac:dyDescent="0.2">
      <c r="A32" s="25">
        <v>40277</v>
      </c>
      <c r="B32" s="3" t="s">
        <v>20</v>
      </c>
      <c r="C32" s="27">
        <v>110</v>
      </c>
      <c r="D32" s="3" t="s">
        <v>249</v>
      </c>
      <c r="G32" s="1" t="s">
        <v>251</v>
      </c>
      <c r="H32" s="1" t="s">
        <v>13</v>
      </c>
    </row>
    <row r="33" spans="1:8" x14ac:dyDescent="0.2">
      <c r="A33" s="25">
        <v>40279</v>
      </c>
      <c r="B33" s="3" t="s">
        <v>3</v>
      </c>
      <c r="C33" s="27">
        <v>54</v>
      </c>
      <c r="D33" s="3" t="s">
        <v>249</v>
      </c>
      <c r="G33" s="3" t="s">
        <v>248</v>
      </c>
      <c r="H33" s="23"/>
    </row>
    <row r="34" spans="1:8" x14ac:dyDescent="0.2">
      <c r="G34" s="3" t="s">
        <v>250</v>
      </c>
      <c r="H34" s="23"/>
    </row>
    <row r="35" spans="1:8" x14ac:dyDescent="0.2">
      <c r="G35" s="3" t="s">
        <v>249</v>
      </c>
      <c r="H35" s="23"/>
    </row>
  </sheetData>
  <sortState xmlns:xlrd2="http://schemas.microsoft.com/office/spreadsheetml/2017/richdata2" ref="G8:H10">
    <sortCondition ref="G8"/>
  </sortState>
  <mergeCells count="3">
    <mergeCell ref="M5:T10"/>
    <mergeCell ref="M14:T19"/>
    <mergeCell ref="M23:T2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6">
    <tabColor rgb="FFFF0000"/>
  </sheetPr>
  <dimension ref="A1:T35"/>
  <sheetViews>
    <sheetView zoomScaleNormal="100" workbookViewId="0">
      <selection activeCell="H33" sqref="H33:H35"/>
    </sheetView>
  </sheetViews>
  <sheetFormatPr baseColWidth="10" defaultColWidth="8.83203125" defaultRowHeight="15" x14ac:dyDescent="0.2"/>
  <cols>
    <col min="1" max="1" width="10.6640625" customWidth="1"/>
    <col min="4" max="4" width="16.1640625" customWidth="1"/>
    <col min="7" max="7" width="13.1640625" bestFit="1" customWidth="1"/>
    <col min="13" max="20" width="11.33203125" customWidth="1"/>
  </cols>
  <sheetData>
    <row r="1" spans="1:20" ht="48" x14ac:dyDescent="0.2">
      <c r="A1" s="87" t="s">
        <v>356</v>
      </c>
      <c r="B1" s="86"/>
      <c r="C1" s="86"/>
      <c r="D1" s="86"/>
      <c r="E1" s="86"/>
      <c r="F1" s="86"/>
      <c r="G1" s="86"/>
      <c r="H1" s="85"/>
    </row>
    <row r="5" spans="1:20" x14ac:dyDescent="0.2">
      <c r="G5" t="s">
        <v>351</v>
      </c>
      <c r="M5" s="127" t="s">
        <v>352</v>
      </c>
      <c r="N5" s="128"/>
      <c r="O5" s="128"/>
      <c r="P5" s="128"/>
      <c r="Q5" s="128"/>
      <c r="R5" s="128"/>
      <c r="S5" s="128"/>
      <c r="T5" s="129"/>
    </row>
    <row r="6" spans="1:20" x14ac:dyDescent="0.2">
      <c r="A6" s="1" t="s">
        <v>14</v>
      </c>
      <c r="B6" s="1" t="s">
        <v>18</v>
      </c>
      <c r="C6" s="1" t="s">
        <v>13</v>
      </c>
      <c r="D6" s="1" t="s">
        <v>251</v>
      </c>
      <c r="M6" s="130"/>
      <c r="N6" s="131"/>
      <c r="O6" s="131"/>
      <c r="P6" s="131"/>
      <c r="Q6" s="131"/>
      <c r="R6" s="131"/>
      <c r="S6" s="131"/>
      <c r="T6" s="132"/>
    </row>
    <row r="7" spans="1:20" x14ac:dyDescent="0.2">
      <c r="A7" s="25">
        <v>40257</v>
      </c>
      <c r="B7" s="3" t="s">
        <v>242</v>
      </c>
      <c r="C7" s="27">
        <v>167</v>
      </c>
      <c r="D7" s="3" t="s">
        <v>248</v>
      </c>
      <c r="G7" s="1" t="s">
        <v>251</v>
      </c>
      <c r="H7" s="1" t="s">
        <v>13</v>
      </c>
      <c r="M7" s="130"/>
      <c r="N7" s="131"/>
      <c r="O7" s="131"/>
      <c r="P7" s="131"/>
      <c r="Q7" s="131"/>
      <c r="R7" s="131"/>
      <c r="S7" s="131"/>
      <c r="T7" s="132"/>
    </row>
    <row r="8" spans="1:20" x14ac:dyDescent="0.2">
      <c r="A8" s="25">
        <v>40263</v>
      </c>
      <c r="B8" s="3" t="s">
        <v>3</v>
      </c>
      <c r="C8" s="27">
        <v>139</v>
      </c>
      <c r="D8" s="3" t="s">
        <v>248</v>
      </c>
      <c r="G8" s="3" t="s">
        <v>248</v>
      </c>
      <c r="H8" s="4">
        <f>COUNTIFS($D$7:$D$33,"Compressor 1")</f>
        <v>6</v>
      </c>
      <c r="M8" s="130"/>
      <c r="N8" s="131"/>
      <c r="O8" s="131"/>
      <c r="P8" s="131"/>
      <c r="Q8" s="131"/>
      <c r="R8" s="131"/>
      <c r="S8" s="131"/>
      <c r="T8" s="132"/>
    </row>
    <row r="9" spans="1:20" x14ac:dyDescent="0.2">
      <c r="A9" s="25">
        <v>40274</v>
      </c>
      <c r="B9" s="3" t="s">
        <v>242</v>
      </c>
      <c r="C9" s="27">
        <v>78</v>
      </c>
      <c r="D9" s="3" t="s">
        <v>248</v>
      </c>
      <c r="G9" s="3" t="s">
        <v>250</v>
      </c>
      <c r="H9" s="4">
        <f>COUNTIFS($D$7:$D$33,"Compressor 2")</f>
        <v>10</v>
      </c>
      <c r="M9" s="130"/>
      <c r="N9" s="131"/>
      <c r="O9" s="131"/>
      <c r="P9" s="131"/>
      <c r="Q9" s="131"/>
      <c r="R9" s="131"/>
      <c r="S9" s="131"/>
      <c r="T9" s="132"/>
    </row>
    <row r="10" spans="1:20" x14ac:dyDescent="0.2">
      <c r="A10" s="25">
        <v>40276</v>
      </c>
      <c r="B10" s="3" t="s">
        <v>3</v>
      </c>
      <c r="C10" s="27">
        <v>88</v>
      </c>
      <c r="D10" s="3" t="s">
        <v>248</v>
      </c>
      <c r="G10" s="3" t="s">
        <v>249</v>
      </c>
      <c r="H10" s="4">
        <f>COUNTIFS($D$7:$D$33,"Compressor 3")</f>
        <v>11</v>
      </c>
      <c r="M10" s="133"/>
      <c r="N10" s="134"/>
      <c r="O10" s="134"/>
      <c r="P10" s="134"/>
      <c r="Q10" s="134"/>
      <c r="R10" s="134"/>
      <c r="S10" s="134"/>
      <c r="T10" s="135"/>
    </row>
    <row r="11" spans="1:20" x14ac:dyDescent="0.2">
      <c r="A11" s="25">
        <v>40280</v>
      </c>
      <c r="B11" s="3" t="s">
        <v>242</v>
      </c>
      <c r="C11" s="27">
        <v>58</v>
      </c>
      <c r="D11" s="3" t="s">
        <v>248</v>
      </c>
    </row>
    <row r="12" spans="1:20" x14ac:dyDescent="0.2">
      <c r="A12" s="25">
        <v>40281</v>
      </c>
      <c r="B12" s="3" t="s">
        <v>241</v>
      </c>
      <c r="C12" s="27">
        <v>71</v>
      </c>
      <c r="D12" s="3" t="s">
        <v>248</v>
      </c>
    </row>
    <row r="13" spans="1:20" x14ac:dyDescent="0.2">
      <c r="A13" s="25">
        <v>40258</v>
      </c>
      <c r="B13" s="3" t="s">
        <v>243</v>
      </c>
      <c r="C13" s="27">
        <v>167</v>
      </c>
      <c r="D13" s="3" t="s">
        <v>250</v>
      </c>
    </row>
    <row r="14" spans="1:20" x14ac:dyDescent="0.2">
      <c r="A14" s="25">
        <v>40262</v>
      </c>
      <c r="B14" s="3" t="s">
        <v>242</v>
      </c>
      <c r="C14" s="27">
        <v>108</v>
      </c>
      <c r="D14" s="3" t="s">
        <v>250</v>
      </c>
      <c r="G14" t="s">
        <v>350</v>
      </c>
      <c r="M14" s="127" t="s">
        <v>354</v>
      </c>
      <c r="N14" s="128"/>
      <c r="O14" s="128"/>
      <c r="P14" s="128"/>
      <c r="Q14" s="128"/>
      <c r="R14" s="128"/>
      <c r="S14" s="128"/>
      <c r="T14" s="129"/>
    </row>
    <row r="15" spans="1:20" x14ac:dyDescent="0.2">
      <c r="A15" s="25">
        <v>40264</v>
      </c>
      <c r="B15" s="3" t="s">
        <v>4</v>
      </c>
      <c r="C15" s="27">
        <v>130</v>
      </c>
      <c r="D15" s="3" t="s">
        <v>250</v>
      </c>
      <c r="M15" s="130"/>
      <c r="N15" s="131"/>
      <c r="O15" s="131"/>
      <c r="P15" s="131"/>
      <c r="Q15" s="131"/>
      <c r="R15" s="131"/>
      <c r="S15" s="131"/>
      <c r="T15" s="132"/>
    </row>
    <row r="16" spans="1:20" x14ac:dyDescent="0.2">
      <c r="A16" s="25">
        <v>40266</v>
      </c>
      <c r="B16" s="3" t="s">
        <v>4</v>
      </c>
      <c r="C16" s="27">
        <v>86</v>
      </c>
      <c r="D16" s="3" t="s">
        <v>250</v>
      </c>
      <c r="G16" s="1" t="s">
        <v>251</v>
      </c>
      <c r="H16" s="1" t="s">
        <v>13</v>
      </c>
      <c r="M16" s="130"/>
      <c r="N16" s="131"/>
      <c r="O16" s="131"/>
      <c r="P16" s="131"/>
      <c r="Q16" s="131"/>
      <c r="R16" s="131"/>
      <c r="S16" s="131"/>
      <c r="T16" s="132"/>
    </row>
    <row r="17" spans="1:20" x14ac:dyDescent="0.2">
      <c r="A17" s="25">
        <v>40268</v>
      </c>
      <c r="B17" s="3" t="s">
        <v>4</v>
      </c>
      <c r="C17" s="27">
        <v>50</v>
      </c>
      <c r="D17" s="3" t="s">
        <v>250</v>
      </c>
      <c r="G17" s="3" t="s">
        <v>248</v>
      </c>
      <c r="H17" s="4">
        <f>COUNTIFS(D7:D33,G17)</f>
        <v>6</v>
      </c>
      <c r="M17" s="130"/>
      <c r="N17" s="131"/>
      <c r="O17" s="131"/>
      <c r="P17" s="131"/>
      <c r="Q17" s="131"/>
      <c r="R17" s="131"/>
      <c r="S17" s="131"/>
      <c r="T17" s="132"/>
    </row>
    <row r="18" spans="1:20" x14ac:dyDescent="0.2">
      <c r="A18" s="25">
        <v>40269</v>
      </c>
      <c r="B18" s="3" t="s">
        <v>241</v>
      </c>
      <c r="C18" s="27">
        <v>77</v>
      </c>
      <c r="D18" s="3" t="s">
        <v>250</v>
      </c>
      <c r="G18" s="3" t="s">
        <v>250</v>
      </c>
      <c r="H18" s="4">
        <f>COUNTIFS(D7:D33,G18)</f>
        <v>10</v>
      </c>
      <c r="M18" s="130"/>
      <c r="N18" s="131"/>
      <c r="O18" s="131"/>
      <c r="P18" s="131"/>
      <c r="Q18" s="131"/>
      <c r="R18" s="131"/>
      <c r="S18" s="131"/>
      <c r="T18" s="132"/>
    </row>
    <row r="19" spans="1:20" x14ac:dyDescent="0.2">
      <c r="A19" s="25">
        <v>40271</v>
      </c>
      <c r="B19" s="3" t="s">
        <v>241</v>
      </c>
      <c r="C19" s="27">
        <v>107</v>
      </c>
      <c r="D19" s="3" t="s">
        <v>250</v>
      </c>
      <c r="G19" s="3" t="s">
        <v>249</v>
      </c>
      <c r="H19" s="4">
        <f>COUNTIFS(D7:D33,G19)</f>
        <v>11</v>
      </c>
      <c r="M19" s="133"/>
      <c r="N19" s="134"/>
      <c r="O19" s="134"/>
      <c r="P19" s="134"/>
      <c r="Q19" s="134"/>
      <c r="R19" s="134"/>
      <c r="S19" s="134"/>
      <c r="T19" s="135"/>
    </row>
    <row r="20" spans="1:20" x14ac:dyDescent="0.2">
      <c r="A20" s="25">
        <v>40272</v>
      </c>
      <c r="B20" s="3" t="s">
        <v>4</v>
      </c>
      <c r="C20" s="27">
        <v>109</v>
      </c>
      <c r="D20" s="3" t="s">
        <v>250</v>
      </c>
    </row>
    <row r="21" spans="1:20" x14ac:dyDescent="0.2">
      <c r="A21" s="25">
        <v>40273</v>
      </c>
      <c r="B21" s="3" t="s">
        <v>243</v>
      </c>
      <c r="C21" s="27">
        <v>121</v>
      </c>
      <c r="D21" s="3" t="s">
        <v>250</v>
      </c>
    </row>
    <row r="22" spans="1:20" x14ac:dyDescent="0.2">
      <c r="A22" s="25">
        <v>40278</v>
      </c>
      <c r="B22" s="3" t="s">
        <v>20</v>
      </c>
      <c r="C22" s="27">
        <v>132</v>
      </c>
      <c r="D22" s="3" t="s">
        <v>250</v>
      </c>
    </row>
    <row r="23" spans="1:20" x14ac:dyDescent="0.2">
      <c r="A23" s="25">
        <v>40255</v>
      </c>
      <c r="B23" s="3" t="s">
        <v>242</v>
      </c>
      <c r="C23" s="27">
        <v>73</v>
      </c>
      <c r="D23" s="3" t="s">
        <v>249</v>
      </c>
      <c r="G23" t="s">
        <v>349</v>
      </c>
      <c r="M23" s="127" t="s">
        <v>353</v>
      </c>
      <c r="N23" s="128"/>
      <c r="O23" s="128"/>
      <c r="P23" s="128"/>
      <c r="Q23" s="128"/>
      <c r="R23" s="128"/>
      <c r="S23" s="128"/>
      <c r="T23" s="129"/>
    </row>
    <row r="24" spans="1:20" x14ac:dyDescent="0.2">
      <c r="A24" s="25">
        <v>40256</v>
      </c>
      <c r="B24" s="3" t="s">
        <v>3</v>
      </c>
      <c r="C24" s="27">
        <v>121</v>
      </c>
      <c r="D24" s="3" t="s">
        <v>249</v>
      </c>
      <c r="M24" s="130"/>
      <c r="N24" s="131"/>
      <c r="O24" s="131"/>
      <c r="P24" s="131"/>
      <c r="Q24" s="131"/>
      <c r="R24" s="131"/>
      <c r="S24" s="131"/>
      <c r="T24" s="132"/>
    </row>
    <row r="25" spans="1:20" x14ac:dyDescent="0.2">
      <c r="A25" s="25">
        <v>40259</v>
      </c>
      <c r="B25" s="3" t="s">
        <v>241</v>
      </c>
      <c r="C25" s="27">
        <v>75</v>
      </c>
      <c r="D25" s="3" t="s">
        <v>249</v>
      </c>
      <c r="G25" s="1" t="s">
        <v>251</v>
      </c>
      <c r="H25" s="1" t="s">
        <v>13</v>
      </c>
      <c r="M25" s="130"/>
      <c r="N25" s="131"/>
      <c r="O25" s="131"/>
      <c r="P25" s="131"/>
      <c r="Q25" s="131"/>
      <c r="R25" s="131"/>
      <c r="S25" s="131"/>
      <c r="T25" s="132"/>
    </row>
    <row r="26" spans="1:20" x14ac:dyDescent="0.2">
      <c r="A26" s="25">
        <v>40260</v>
      </c>
      <c r="B26" s="3" t="s">
        <v>242</v>
      </c>
      <c r="C26" s="27">
        <v>157</v>
      </c>
      <c r="D26" s="3" t="s">
        <v>249</v>
      </c>
      <c r="G26" s="3" t="s">
        <v>248</v>
      </c>
      <c r="H26" s="23">
        <f>COUNTA(D7:D12)</f>
        <v>6</v>
      </c>
      <c r="M26" s="130"/>
      <c r="N26" s="131"/>
      <c r="O26" s="131"/>
      <c r="P26" s="131"/>
      <c r="Q26" s="131"/>
      <c r="R26" s="131"/>
      <c r="S26" s="131"/>
      <c r="T26" s="132"/>
    </row>
    <row r="27" spans="1:20" x14ac:dyDescent="0.2">
      <c r="A27" s="25">
        <v>40261</v>
      </c>
      <c r="B27" s="3" t="s">
        <v>241</v>
      </c>
      <c r="C27" s="27">
        <v>61</v>
      </c>
      <c r="D27" s="3" t="s">
        <v>249</v>
      </c>
      <c r="G27" s="3" t="s">
        <v>250</v>
      </c>
      <c r="H27" s="23">
        <f>COUNTA(D13:D22)</f>
        <v>10</v>
      </c>
      <c r="M27" s="130"/>
      <c r="N27" s="131"/>
      <c r="O27" s="131"/>
      <c r="P27" s="131"/>
      <c r="Q27" s="131"/>
      <c r="R27" s="131"/>
      <c r="S27" s="131"/>
      <c r="T27" s="132"/>
    </row>
    <row r="28" spans="1:20" x14ac:dyDescent="0.2">
      <c r="A28" s="25">
        <v>40265</v>
      </c>
      <c r="B28" s="3" t="s">
        <v>241</v>
      </c>
      <c r="C28" s="27">
        <v>66</v>
      </c>
      <c r="D28" s="3" t="s">
        <v>249</v>
      </c>
      <c r="G28" s="3" t="s">
        <v>249</v>
      </c>
      <c r="H28" s="23">
        <f>COUNTA(D23:D33)</f>
        <v>11</v>
      </c>
      <c r="M28" s="133"/>
      <c r="N28" s="134"/>
      <c r="O28" s="134"/>
      <c r="P28" s="134"/>
      <c r="Q28" s="134"/>
      <c r="R28" s="134"/>
      <c r="S28" s="134"/>
      <c r="T28" s="135"/>
    </row>
    <row r="29" spans="1:20" x14ac:dyDescent="0.2">
      <c r="A29" s="25">
        <v>40267</v>
      </c>
      <c r="B29" s="3" t="s">
        <v>243</v>
      </c>
      <c r="C29" s="27">
        <v>122</v>
      </c>
      <c r="D29" s="3" t="s">
        <v>249</v>
      </c>
    </row>
    <row r="30" spans="1:20" x14ac:dyDescent="0.2">
      <c r="A30" s="25">
        <v>40270</v>
      </c>
      <c r="B30" s="3" t="s">
        <v>242</v>
      </c>
      <c r="C30" s="27">
        <v>140</v>
      </c>
      <c r="D30" s="3" t="s">
        <v>249</v>
      </c>
      <c r="G30" s="19" t="s">
        <v>355</v>
      </c>
    </row>
    <row r="31" spans="1:20" x14ac:dyDescent="0.2">
      <c r="A31" s="25">
        <v>40275</v>
      </c>
      <c r="B31" s="3" t="s">
        <v>4</v>
      </c>
      <c r="C31" s="27">
        <v>168</v>
      </c>
      <c r="D31" s="3" t="s">
        <v>249</v>
      </c>
    </row>
    <row r="32" spans="1:20" x14ac:dyDescent="0.2">
      <c r="A32" s="25">
        <v>40277</v>
      </c>
      <c r="B32" s="3" t="s">
        <v>20</v>
      </c>
      <c r="C32" s="27">
        <v>110</v>
      </c>
      <c r="D32" s="3" t="s">
        <v>249</v>
      </c>
      <c r="G32" s="1" t="s">
        <v>251</v>
      </c>
      <c r="H32" s="1" t="s">
        <v>13</v>
      </c>
    </row>
    <row r="33" spans="1:8" x14ac:dyDescent="0.2">
      <c r="A33" s="25">
        <v>40279</v>
      </c>
      <c r="B33" s="3" t="s">
        <v>3</v>
      </c>
      <c r="C33" s="27">
        <v>54</v>
      </c>
      <c r="D33" s="3" t="s">
        <v>249</v>
      </c>
      <c r="G33" s="3" t="s">
        <v>248</v>
      </c>
      <c r="H33" s="23">
        <f t="shared" ref="H33:H35" si="0">COUNTIFS($D$7:$D$33,G33)</f>
        <v>6</v>
      </c>
    </row>
    <row r="34" spans="1:8" x14ac:dyDescent="0.2">
      <c r="G34" s="3" t="s">
        <v>250</v>
      </c>
      <c r="H34" s="23">
        <f t="shared" si="0"/>
        <v>10</v>
      </c>
    </row>
    <row r="35" spans="1:8" x14ac:dyDescent="0.2">
      <c r="G35" s="3" t="s">
        <v>249</v>
      </c>
      <c r="H35" s="23">
        <f t="shared" si="0"/>
        <v>11</v>
      </c>
    </row>
  </sheetData>
  <mergeCells count="3">
    <mergeCell ref="M5:T10"/>
    <mergeCell ref="M14:T19"/>
    <mergeCell ref="M23:T2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0000FF"/>
  </sheetPr>
  <dimension ref="A1:H8"/>
  <sheetViews>
    <sheetView zoomScale="130" zoomScaleNormal="130" workbookViewId="0">
      <selection activeCell="F4" sqref="F4"/>
    </sheetView>
  </sheetViews>
  <sheetFormatPr baseColWidth="10" defaultColWidth="8.83203125" defaultRowHeight="15" x14ac:dyDescent="0.2"/>
  <cols>
    <col min="1" max="1" width="12.6640625" customWidth="1"/>
    <col min="2" max="2" width="8.6640625" bestFit="1" customWidth="1"/>
    <col min="3" max="3" width="10.5" customWidth="1"/>
    <col min="6" max="6" width="13.1640625" customWidth="1"/>
    <col min="8" max="8" width="10.5" bestFit="1" customWidth="1"/>
  </cols>
  <sheetData>
    <row r="1" spans="1:8" ht="16" x14ac:dyDescent="0.2">
      <c r="A1" s="87" t="s">
        <v>411</v>
      </c>
      <c r="B1" s="86"/>
      <c r="C1" s="86"/>
      <c r="D1" s="86"/>
      <c r="E1" s="86"/>
      <c r="F1" s="86"/>
      <c r="G1" s="86"/>
      <c r="H1" s="85"/>
    </row>
    <row r="3" spans="1:8" x14ac:dyDescent="0.2">
      <c r="A3" s="1" t="s">
        <v>14</v>
      </c>
      <c r="B3" s="1" t="s">
        <v>18</v>
      </c>
      <c r="C3" s="1" t="s">
        <v>13</v>
      </c>
      <c r="E3" s="1" t="s">
        <v>18</v>
      </c>
      <c r="F3" s="1" t="s">
        <v>13</v>
      </c>
    </row>
    <row r="4" spans="1:8" x14ac:dyDescent="0.2">
      <c r="A4" s="25">
        <v>40368</v>
      </c>
      <c r="B4" s="3" t="s">
        <v>241</v>
      </c>
      <c r="C4" s="27">
        <v>170</v>
      </c>
      <c r="E4" s="3" t="s">
        <v>357</v>
      </c>
      <c r="F4" s="28"/>
    </row>
    <row r="5" spans="1:8" x14ac:dyDescent="0.2">
      <c r="A5" s="25">
        <v>40413</v>
      </c>
      <c r="B5" s="3" t="s">
        <v>243</v>
      </c>
      <c r="C5" s="27">
        <v>170</v>
      </c>
    </row>
    <row r="6" spans="1:8" x14ac:dyDescent="0.2">
      <c r="A6" s="25">
        <v>40275</v>
      </c>
      <c r="B6" s="3" t="s">
        <v>245</v>
      </c>
      <c r="C6" s="27">
        <v>168</v>
      </c>
    </row>
    <row r="7" spans="1:8" x14ac:dyDescent="0.2">
      <c r="A7" s="25">
        <v>40380</v>
      </c>
      <c r="B7" s="3" t="s">
        <v>4</v>
      </c>
      <c r="C7" s="27">
        <v>168</v>
      </c>
    </row>
    <row r="8" spans="1:8" x14ac:dyDescent="0.2">
      <c r="A8" s="25">
        <v>40257</v>
      </c>
      <c r="B8" s="3" t="s">
        <v>242</v>
      </c>
      <c r="C8" s="27">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9">
    <tabColor rgb="FFFFFF00"/>
  </sheetPr>
  <dimension ref="A1:O46"/>
  <sheetViews>
    <sheetView topLeftCell="A5" zoomScale="150" zoomScaleNormal="150" workbookViewId="0">
      <selection activeCell="D27" sqref="D27"/>
    </sheetView>
  </sheetViews>
  <sheetFormatPr baseColWidth="10" defaultColWidth="8.83203125" defaultRowHeight="15" x14ac:dyDescent="0.2"/>
  <cols>
    <col min="9" max="9" width="12.5" customWidth="1"/>
    <col min="11" max="11" width="5.5" customWidth="1"/>
    <col min="12" max="12" width="31.83203125" customWidth="1"/>
    <col min="13" max="13" width="17.1640625" customWidth="1"/>
    <col min="14" max="14" width="21.33203125" customWidth="1"/>
    <col min="15" max="15" width="14" customWidth="1"/>
  </cols>
  <sheetData>
    <row r="1" spans="1:14" x14ac:dyDescent="0.2">
      <c r="A1" s="67" t="s">
        <v>65</v>
      </c>
      <c r="B1" s="13"/>
      <c r="C1" s="13"/>
      <c r="D1" s="13"/>
      <c r="E1" s="13"/>
      <c r="F1" s="13"/>
      <c r="G1" s="13"/>
      <c r="H1" s="13"/>
      <c r="I1" s="13"/>
      <c r="J1" s="13"/>
      <c r="K1" s="13"/>
      <c r="L1" s="13"/>
      <c r="M1" s="13"/>
      <c r="N1" s="14"/>
    </row>
    <row r="2" spans="1:14" x14ac:dyDescent="0.2">
      <c r="A2" s="64" t="s">
        <v>97</v>
      </c>
      <c r="B2" s="32"/>
      <c r="C2" s="32"/>
      <c r="D2" s="32"/>
      <c r="E2" s="32"/>
      <c r="F2" s="32"/>
      <c r="G2" s="32"/>
      <c r="H2" s="32"/>
      <c r="I2" s="32"/>
      <c r="J2" s="32"/>
      <c r="K2" s="32"/>
      <c r="L2" s="32"/>
      <c r="M2" s="32"/>
      <c r="N2" s="33"/>
    </row>
    <row r="3" spans="1:14" x14ac:dyDescent="0.2">
      <c r="A3" s="64" t="s">
        <v>98</v>
      </c>
      <c r="B3" s="32"/>
      <c r="C3" s="32"/>
      <c r="D3" s="32"/>
      <c r="E3" s="32"/>
      <c r="F3" s="32"/>
      <c r="G3" s="32"/>
      <c r="H3" s="32"/>
      <c r="I3" s="32"/>
      <c r="J3" s="32"/>
      <c r="K3" s="32"/>
      <c r="L3" s="32"/>
      <c r="M3" s="32"/>
      <c r="N3" s="33"/>
    </row>
    <row r="4" spans="1:14" x14ac:dyDescent="0.2">
      <c r="A4" s="64" t="s">
        <v>99</v>
      </c>
      <c r="B4" s="32"/>
      <c r="C4" s="32"/>
      <c r="D4" s="32"/>
      <c r="E4" s="32"/>
      <c r="F4" s="32"/>
      <c r="G4" s="32"/>
      <c r="H4" s="32"/>
      <c r="I4" s="32"/>
      <c r="J4" s="32"/>
      <c r="K4" s="32"/>
      <c r="L4" s="32"/>
      <c r="M4" s="32"/>
      <c r="N4" s="33"/>
    </row>
    <row r="5" spans="1:14" x14ac:dyDescent="0.2">
      <c r="A5" s="64" t="s">
        <v>100</v>
      </c>
      <c r="B5" s="32"/>
      <c r="C5" s="32"/>
      <c r="D5" s="32"/>
      <c r="E5" s="32"/>
      <c r="F5" s="32"/>
      <c r="G5" s="32"/>
      <c r="H5" s="32"/>
      <c r="I5" s="32"/>
      <c r="J5" s="32"/>
      <c r="K5" s="32"/>
      <c r="L5" s="32"/>
      <c r="M5" s="32"/>
      <c r="N5" s="33"/>
    </row>
    <row r="6" spans="1:14" x14ac:dyDescent="0.2">
      <c r="A6" s="64" t="s">
        <v>385</v>
      </c>
      <c r="B6" s="32"/>
      <c r="C6" s="32"/>
      <c r="D6" s="32"/>
      <c r="E6" s="32"/>
      <c r="F6" s="32"/>
      <c r="G6" s="32"/>
      <c r="H6" s="32"/>
      <c r="I6" s="32"/>
      <c r="J6" s="32"/>
      <c r="K6" s="32"/>
      <c r="L6" s="32"/>
      <c r="M6" s="32"/>
      <c r="N6" s="33"/>
    </row>
    <row r="7" spans="1:14" x14ac:dyDescent="0.2">
      <c r="A7" s="16" t="s">
        <v>384</v>
      </c>
      <c r="B7" s="17"/>
      <c r="C7" s="17"/>
      <c r="D7" s="17"/>
      <c r="E7" s="17"/>
      <c r="F7" s="17"/>
      <c r="G7" s="17"/>
      <c r="H7" s="17"/>
      <c r="I7" s="17"/>
      <c r="J7" s="17"/>
      <c r="K7" s="17"/>
      <c r="L7" s="17"/>
      <c r="M7" s="17"/>
      <c r="N7" s="18"/>
    </row>
    <row r="9" spans="1:14" x14ac:dyDescent="0.2">
      <c r="A9" s="67" t="s">
        <v>66</v>
      </c>
      <c r="B9" s="13"/>
      <c r="C9" s="13"/>
      <c r="D9" s="13"/>
      <c r="E9" s="13"/>
      <c r="F9" s="13"/>
      <c r="G9" s="13"/>
      <c r="H9" s="13"/>
      <c r="I9" s="14"/>
    </row>
    <row r="10" spans="1:14" x14ac:dyDescent="0.2">
      <c r="A10" s="64" t="s">
        <v>101</v>
      </c>
      <c r="B10" s="32"/>
      <c r="C10" s="32"/>
      <c r="D10" s="32"/>
      <c r="E10" s="32"/>
      <c r="F10" s="32"/>
      <c r="G10" s="32"/>
      <c r="H10" s="32"/>
      <c r="I10" s="33"/>
    </row>
    <row r="11" spans="1:14" x14ac:dyDescent="0.2">
      <c r="A11" s="64" t="s">
        <v>102</v>
      </c>
      <c r="B11" s="32"/>
      <c r="C11" s="32"/>
      <c r="D11" s="32"/>
      <c r="E11" s="32"/>
      <c r="F11" s="32"/>
      <c r="G11" s="32"/>
      <c r="H11" s="32"/>
      <c r="I11" s="33"/>
    </row>
    <row r="12" spans="1:14" x14ac:dyDescent="0.2">
      <c r="A12" s="64" t="s">
        <v>103</v>
      </c>
      <c r="B12" s="32"/>
      <c r="C12" s="32"/>
      <c r="D12" s="32"/>
      <c r="E12" s="32"/>
      <c r="F12" s="32"/>
      <c r="G12" s="32"/>
      <c r="H12" s="32"/>
      <c r="I12" s="33"/>
    </row>
    <row r="13" spans="1:14" x14ac:dyDescent="0.2">
      <c r="A13" s="64" t="s">
        <v>110</v>
      </c>
      <c r="B13" s="32"/>
      <c r="C13" s="32"/>
      <c r="D13" s="32"/>
      <c r="E13" s="32"/>
      <c r="F13" s="32"/>
      <c r="G13" s="32"/>
      <c r="H13" s="32"/>
      <c r="I13" s="33"/>
      <c r="K13" s="19" t="s">
        <v>67</v>
      </c>
      <c r="L13" s="19"/>
    </row>
    <row r="14" spans="1:14" ht="16" x14ac:dyDescent="0.2">
      <c r="A14" s="64" t="s">
        <v>104</v>
      </c>
      <c r="B14" s="32"/>
      <c r="C14" s="32"/>
      <c r="D14" s="32"/>
      <c r="E14" s="32"/>
      <c r="F14" s="32"/>
      <c r="G14" s="32"/>
      <c r="H14" s="32"/>
      <c r="I14" s="33"/>
      <c r="K14" s="49" t="s">
        <v>68</v>
      </c>
      <c r="L14" s="50" t="s">
        <v>69</v>
      </c>
      <c r="M14" s="51" t="s">
        <v>70</v>
      </c>
      <c r="N14" s="52"/>
    </row>
    <row r="15" spans="1:14" ht="16" x14ac:dyDescent="0.2">
      <c r="A15" s="64" t="s">
        <v>105</v>
      </c>
      <c r="B15" s="32"/>
      <c r="C15" s="32"/>
      <c r="D15" s="32"/>
      <c r="E15" s="32"/>
      <c r="F15" s="32"/>
      <c r="G15" s="32"/>
      <c r="H15" s="32"/>
      <c r="I15" s="33"/>
      <c r="K15" s="53" t="s">
        <v>71</v>
      </c>
      <c r="L15" s="54" t="s">
        <v>72</v>
      </c>
      <c r="M15" s="55" t="s">
        <v>73</v>
      </c>
      <c r="N15" s="56"/>
    </row>
    <row r="16" spans="1:14" ht="16" x14ac:dyDescent="0.2">
      <c r="A16" s="64" t="s">
        <v>106</v>
      </c>
      <c r="B16" s="32"/>
      <c r="C16" s="32"/>
      <c r="D16" s="32"/>
      <c r="E16" s="32"/>
      <c r="F16" s="32"/>
      <c r="G16" s="32"/>
      <c r="H16" s="32"/>
      <c r="I16" s="33"/>
      <c r="K16" s="53" t="s">
        <v>25</v>
      </c>
      <c r="L16" s="54" t="s">
        <v>74</v>
      </c>
      <c r="M16" s="55" t="s">
        <v>75</v>
      </c>
      <c r="N16" s="56"/>
    </row>
    <row r="17" spans="1:15" ht="16" x14ac:dyDescent="0.2">
      <c r="A17" s="64" t="s">
        <v>109</v>
      </c>
      <c r="B17" s="32"/>
      <c r="C17" s="32"/>
      <c r="D17" s="32"/>
      <c r="E17" s="32"/>
      <c r="F17" s="32"/>
      <c r="G17" s="32"/>
      <c r="H17" s="32"/>
      <c r="I17" s="33"/>
      <c r="K17" s="53" t="s">
        <v>76</v>
      </c>
      <c r="L17" s="54" t="s">
        <v>77</v>
      </c>
      <c r="M17" s="55" t="s">
        <v>78</v>
      </c>
      <c r="N17" s="56"/>
    </row>
    <row r="18" spans="1:15" ht="16" x14ac:dyDescent="0.2">
      <c r="A18" s="64" t="s">
        <v>107</v>
      </c>
      <c r="B18" s="32"/>
      <c r="C18" s="32"/>
      <c r="D18" s="32"/>
      <c r="E18" s="32"/>
      <c r="F18" s="32"/>
      <c r="G18" s="32"/>
      <c r="H18" s="32"/>
      <c r="I18" s="33"/>
      <c r="K18" s="53" t="s">
        <v>79</v>
      </c>
      <c r="L18" s="54" t="s">
        <v>80</v>
      </c>
      <c r="M18" s="55" t="s">
        <v>81</v>
      </c>
      <c r="N18" s="56"/>
    </row>
    <row r="19" spans="1:15" ht="16" x14ac:dyDescent="0.2">
      <c r="A19" s="64" t="s">
        <v>108</v>
      </c>
      <c r="B19" s="32"/>
      <c r="C19" s="32"/>
      <c r="D19" s="32"/>
      <c r="E19" s="32"/>
      <c r="F19" s="32"/>
      <c r="G19" s="32"/>
      <c r="H19" s="32"/>
      <c r="I19" s="33"/>
      <c r="K19" s="57" t="s">
        <v>82</v>
      </c>
      <c r="L19" s="58" t="s">
        <v>83</v>
      </c>
      <c r="M19" s="59"/>
      <c r="N19" s="60"/>
    </row>
    <row r="20" spans="1:15" x14ac:dyDescent="0.2">
      <c r="A20" s="16" t="s">
        <v>358</v>
      </c>
      <c r="B20" s="17"/>
      <c r="C20" s="17"/>
      <c r="D20" s="17"/>
      <c r="E20" s="17"/>
      <c r="F20" s="17"/>
      <c r="G20" s="17"/>
      <c r="H20" s="17"/>
      <c r="I20" s="18"/>
      <c r="L20" s="35"/>
    </row>
    <row r="21" spans="1:15" x14ac:dyDescent="0.2">
      <c r="K21" s="19" t="s">
        <v>84</v>
      </c>
      <c r="L21" s="19"/>
      <c r="M21" s="19"/>
      <c r="N21" s="19"/>
      <c r="O21" s="19"/>
    </row>
    <row r="22" spans="1:15" x14ac:dyDescent="0.2">
      <c r="K22" s="49" t="s">
        <v>85</v>
      </c>
      <c r="L22" s="61" t="s">
        <v>86</v>
      </c>
      <c r="M22" s="13"/>
      <c r="N22" s="13"/>
      <c r="O22" s="14"/>
    </row>
    <row r="23" spans="1:15" x14ac:dyDescent="0.2">
      <c r="K23" s="53" t="s">
        <v>87</v>
      </c>
      <c r="L23" s="62" t="s">
        <v>88</v>
      </c>
      <c r="M23" s="32"/>
      <c r="N23" s="32"/>
      <c r="O23" s="33"/>
    </row>
    <row r="24" spans="1:15" x14ac:dyDescent="0.2">
      <c r="K24" s="53" t="s">
        <v>89</v>
      </c>
      <c r="L24" s="62" t="s">
        <v>90</v>
      </c>
      <c r="M24" s="32"/>
      <c r="N24" s="32"/>
      <c r="O24" s="33"/>
    </row>
    <row r="25" spans="1:15" x14ac:dyDescent="0.2">
      <c r="K25" s="53" t="s">
        <v>91</v>
      </c>
      <c r="L25" s="62" t="s">
        <v>92</v>
      </c>
      <c r="M25" s="32"/>
      <c r="N25" s="32"/>
      <c r="O25" s="33"/>
    </row>
    <row r="26" spans="1:15" x14ac:dyDescent="0.2">
      <c r="K26" s="53" t="s">
        <v>93</v>
      </c>
      <c r="L26" s="62" t="s">
        <v>94</v>
      </c>
      <c r="M26" s="32"/>
      <c r="N26" s="32"/>
      <c r="O26" s="33"/>
    </row>
    <row r="27" spans="1:15" x14ac:dyDescent="0.2">
      <c r="K27" s="57" t="s">
        <v>95</v>
      </c>
      <c r="L27" s="63" t="s">
        <v>96</v>
      </c>
      <c r="M27" s="17"/>
      <c r="N27" s="17"/>
      <c r="O27" s="18"/>
    </row>
    <row r="29" spans="1:15" x14ac:dyDescent="0.2">
      <c r="K29" s="19" t="s">
        <v>111</v>
      </c>
      <c r="L29" s="19"/>
      <c r="M29" s="19"/>
      <c r="N29" s="19"/>
    </row>
    <row r="30" spans="1:15" x14ac:dyDescent="0.2">
      <c r="K30" s="12">
        <v>1</v>
      </c>
      <c r="L30" s="13" t="s">
        <v>112</v>
      </c>
      <c r="M30" s="13"/>
      <c r="N30" s="14"/>
    </row>
    <row r="31" spans="1:15" x14ac:dyDescent="0.2">
      <c r="K31" s="65">
        <v>2</v>
      </c>
      <c r="L31" s="62" t="s">
        <v>113</v>
      </c>
      <c r="M31" s="62"/>
      <c r="N31" s="33"/>
    </row>
    <row r="32" spans="1:15" x14ac:dyDescent="0.2">
      <c r="K32" s="64"/>
      <c r="L32" s="66" t="s">
        <v>114</v>
      </c>
      <c r="M32" s="32"/>
      <c r="N32" s="33"/>
    </row>
    <row r="33" spans="11:14" x14ac:dyDescent="0.2">
      <c r="K33" s="64"/>
      <c r="L33" s="66" t="s">
        <v>115</v>
      </c>
      <c r="M33" s="32"/>
      <c r="N33" s="33"/>
    </row>
    <row r="34" spans="11:14" x14ac:dyDescent="0.2">
      <c r="K34" s="64"/>
      <c r="L34" s="66" t="s">
        <v>116</v>
      </c>
      <c r="M34" s="32"/>
      <c r="N34" s="33"/>
    </row>
    <row r="35" spans="11:14" x14ac:dyDescent="0.2">
      <c r="K35" s="64">
        <v>3</v>
      </c>
      <c r="L35" s="32" t="s">
        <v>117</v>
      </c>
      <c r="M35" s="32"/>
      <c r="N35" s="33"/>
    </row>
    <row r="36" spans="11:14" x14ac:dyDescent="0.2">
      <c r="K36" s="64"/>
      <c r="L36" s="66" t="s">
        <v>118</v>
      </c>
      <c r="M36" s="32"/>
      <c r="N36" s="33"/>
    </row>
    <row r="37" spans="11:14" x14ac:dyDescent="0.2">
      <c r="K37" s="64"/>
      <c r="L37" s="66" t="s">
        <v>119</v>
      </c>
      <c r="M37" s="32"/>
      <c r="N37" s="33"/>
    </row>
    <row r="38" spans="11:14" x14ac:dyDescent="0.2">
      <c r="K38" s="64"/>
      <c r="L38" s="66" t="s">
        <v>120</v>
      </c>
      <c r="M38" s="32"/>
      <c r="N38" s="33"/>
    </row>
    <row r="39" spans="11:14" x14ac:dyDescent="0.2">
      <c r="K39" s="64">
        <v>4</v>
      </c>
      <c r="L39" s="32" t="s">
        <v>121</v>
      </c>
      <c r="M39" s="32"/>
      <c r="N39" s="33"/>
    </row>
    <row r="40" spans="11:14" x14ac:dyDescent="0.2">
      <c r="K40" s="64">
        <v>5</v>
      </c>
      <c r="L40" s="32" t="s">
        <v>122</v>
      </c>
      <c r="M40" s="32"/>
      <c r="N40" s="33"/>
    </row>
    <row r="41" spans="11:14" x14ac:dyDescent="0.2">
      <c r="K41" s="64"/>
      <c r="L41" s="66" t="s">
        <v>123</v>
      </c>
      <c r="M41" s="32"/>
      <c r="N41" s="33"/>
    </row>
    <row r="42" spans="11:14" x14ac:dyDescent="0.2">
      <c r="K42" s="64"/>
      <c r="L42" s="66" t="s">
        <v>124</v>
      </c>
      <c r="M42" s="32"/>
      <c r="N42" s="33"/>
    </row>
    <row r="43" spans="11:14" x14ac:dyDescent="0.2">
      <c r="K43" s="64">
        <v>6</v>
      </c>
      <c r="L43" s="32" t="s">
        <v>125</v>
      </c>
      <c r="M43" s="32"/>
      <c r="N43" s="33"/>
    </row>
    <row r="44" spans="11:14" x14ac:dyDescent="0.2">
      <c r="K44" s="64">
        <v>7</v>
      </c>
      <c r="L44" s="32" t="s">
        <v>126</v>
      </c>
      <c r="M44" s="32"/>
      <c r="N44" s="33"/>
    </row>
    <row r="45" spans="11:14" x14ac:dyDescent="0.2">
      <c r="K45" s="64">
        <v>8</v>
      </c>
      <c r="L45" s="32" t="s">
        <v>127</v>
      </c>
      <c r="M45" s="32"/>
      <c r="N45" s="33"/>
    </row>
    <row r="46" spans="11:14" x14ac:dyDescent="0.2">
      <c r="K46" s="16">
        <v>9</v>
      </c>
      <c r="L46" s="17" t="s">
        <v>128</v>
      </c>
      <c r="M46" s="17"/>
      <c r="N46" s="1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8">
    <tabColor rgb="FFFF0000"/>
  </sheetPr>
  <dimension ref="A1:H8"/>
  <sheetViews>
    <sheetView zoomScale="130" zoomScaleNormal="130" workbookViewId="0">
      <selection activeCell="F4" sqref="F4"/>
    </sheetView>
  </sheetViews>
  <sheetFormatPr baseColWidth="10" defaultColWidth="8.83203125" defaultRowHeight="15" x14ac:dyDescent="0.2"/>
  <cols>
    <col min="1" max="1" width="11.6640625" customWidth="1"/>
    <col min="2" max="2" width="10.33203125" customWidth="1"/>
    <col min="3" max="3" width="10.83203125" customWidth="1"/>
    <col min="6" max="6" width="13.1640625" customWidth="1"/>
    <col min="8" max="8" width="10.5" bestFit="1" customWidth="1"/>
  </cols>
  <sheetData>
    <row r="1" spans="1:8" ht="16" x14ac:dyDescent="0.2">
      <c r="A1" s="87" t="s">
        <v>411</v>
      </c>
      <c r="B1" s="86"/>
      <c r="C1" s="86"/>
      <c r="D1" s="86"/>
      <c r="E1" s="86"/>
      <c r="F1" s="86"/>
      <c r="G1" s="86"/>
      <c r="H1" s="85"/>
    </row>
    <row r="3" spans="1:8" x14ac:dyDescent="0.2">
      <c r="A3" s="1" t="s">
        <v>14</v>
      </c>
      <c r="B3" s="1" t="s">
        <v>18</v>
      </c>
      <c r="C3" s="1" t="s">
        <v>13</v>
      </c>
      <c r="E3" s="1" t="s">
        <v>18</v>
      </c>
      <c r="F3" s="1" t="s">
        <v>13</v>
      </c>
    </row>
    <row r="4" spans="1:8" x14ac:dyDescent="0.2">
      <c r="A4" s="25">
        <v>40368</v>
      </c>
      <c r="B4" s="3" t="s">
        <v>241</v>
      </c>
      <c r="C4" s="27">
        <v>170</v>
      </c>
      <c r="E4" s="3" t="s">
        <v>4</v>
      </c>
      <c r="F4" s="28">
        <f>SUMIFS(C4:C8,B4:B8,E4)</f>
        <v>336</v>
      </c>
    </row>
    <row r="5" spans="1:8" x14ac:dyDescent="0.2">
      <c r="A5" s="25">
        <v>40413</v>
      </c>
      <c r="B5" s="3" t="s">
        <v>243</v>
      </c>
      <c r="C5" s="27">
        <v>170</v>
      </c>
    </row>
    <row r="6" spans="1:8" x14ac:dyDescent="0.2">
      <c r="A6" s="25">
        <v>40275</v>
      </c>
      <c r="B6" s="3" t="s">
        <v>4</v>
      </c>
      <c r="C6" s="27">
        <v>168</v>
      </c>
    </row>
    <row r="7" spans="1:8" x14ac:dyDescent="0.2">
      <c r="A7" s="25">
        <v>40380</v>
      </c>
      <c r="B7" s="3" t="s">
        <v>4</v>
      </c>
      <c r="C7" s="27">
        <v>168</v>
      </c>
    </row>
    <row r="8" spans="1:8" x14ac:dyDescent="0.2">
      <c r="A8" s="25">
        <v>40257</v>
      </c>
      <c r="B8" s="3" t="s">
        <v>242</v>
      </c>
      <c r="C8" s="27">
        <v>167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9">
    <tabColor rgb="FF0000FF"/>
  </sheetPr>
  <dimension ref="A1:H6"/>
  <sheetViews>
    <sheetView zoomScale="175" zoomScaleNormal="175" workbookViewId="0">
      <selection activeCell="A5" sqref="A5"/>
    </sheetView>
  </sheetViews>
  <sheetFormatPr baseColWidth="10" defaultColWidth="8.83203125" defaultRowHeight="15" x14ac:dyDescent="0.2"/>
  <cols>
    <col min="1" max="1" width="12.6640625" customWidth="1"/>
    <col min="2" max="2" width="11.1640625" bestFit="1" customWidth="1"/>
    <col min="3" max="3" width="10.5" customWidth="1"/>
    <col min="8" max="8" width="10.5" bestFit="1" customWidth="1"/>
  </cols>
  <sheetData>
    <row r="1" spans="1:8" ht="64" x14ac:dyDescent="0.2">
      <c r="A1" s="87" t="s">
        <v>253</v>
      </c>
      <c r="B1" s="86"/>
      <c r="C1" s="86"/>
      <c r="D1" s="86"/>
      <c r="E1" s="86"/>
      <c r="F1" s="86"/>
      <c r="G1" s="86"/>
      <c r="H1" s="85"/>
    </row>
    <row r="3" spans="1:8" x14ac:dyDescent="0.2">
      <c r="A3" s="31" t="s">
        <v>159</v>
      </c>
      <c r="B3" s="94">
        <v>5000</v>
      </c>
    </row>
    <row r="4" spans="1:8" ht="16" thickBot="1" x14ac:dyDescent="0.25">
      <c r="A4" s="31" t="s">
        <v>252</v>
      </c>
      <c r="B4" s="93">
        <v>4000</v>
      </c>
    </row>
    <row r="5" spans="1:8" ht="16" thickBot="1" x14ac:dyDescent="0.25">
      <c r="A5" s="31"/>
      <c r="B5" s="92">
        <f>B3-B4</f>
        <v>1000</v>
      </c>
    </row>
    <row r="6" spans="1:8" ht="16" thickTop="1" x14ac:dyDescent="0.2"/>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50">
    <tabColor rgb="FFFF0000"/>
  </sheetPr>
  <dimension ref="A1:H6"/>
  <sheetViews>
    <sheetView zoomScale="145" zoomScaleNormal="145" workbookViewId="0">
      <selection activeCell="A5" sqref="A5"/>
    </sheetView>
  </sheetViews>
  <sheetFormatPr baseColWidth="10" defaultColWidth="8.83203125" defaultRowHeight="15" x14ac:dyDescent="0.2"/>
  <cols>
    <col min="1" max="1" width="12.6640625" customWidth="1"/>
    <col min="2" max="2" width="14" customWidth="1"/>
    <col min="3" max="3" width="10.5" customWidth="1"/>
    <col min="8" max="8" width="10.5" bestFit="1" customWidth="1"/>
  </cols>
  <sheetData>
    <row r="1" spans="1:8" ht="64" x14ac:dyDescent="0.2">
      <c r="A1" s="87" t="s">
        <v>253</v>
      </c>
      <c r="B1" s="86"/>
      <c r="C1" s="86"/>
      <c r="D1" s="86"/>
      <c r="E1" s="86"/>
      <c r="F1" s="86"/>
      <c r="G1" s="86"/>
      <c r="H1" s="85"/>
    </row>
    <row r="3" spans="1:8" x14ac:dyDescent="0.2">
      <c r="A3" s="31" t="s">
        <v>159</v>
      </c>
      <c r="B3" s="97">
        <v>5000</v>
      </c>
    </row>
    <row r="4" spans="1:8" ht="16" thickBot="1" x14ac:dyDescent="0.25">
      <c r="A4" s="31" t="s">
        <v>252</v>
      </c>
      <c r="B4" s="96">
        <v>4000</v>
      </c>
    </row>
    <row r="5" spans="1:8" ht="16" thickBot="1" x14ac:dyDescent="0.25">
      <c r="A5" s="31" t="str">
        <f>IF(B5&lt;0,"Net Loss","Net Income")</f>
        <v>Net Income</v>
      </c>
      <c r="B5" s="95">
        <f>B3-B4</f>
        <v>1000</v>
      </c>
    </row>
    <row r="6" spans="1:8" ht="16" thickTop="1" x14ac:dyDescent="0.2"/>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51">
    <tabColor rgb="FF0000FF"/>
  </sheetPr>
  <dimension ref="A1:J15"/>
  <sheetViews>
    <sheetView zoomScale="130" zoomScaleNormal="130" workbookViewId="0">
      <selection activeCell="A5" sqref="A5"/>
    </sheetView>
  </sheetViews>
  <sheetFormatPr baseColWidth="10" defaultColWidth="8.83203125" defaultRowHeight="15" x14ac:dyDescent="0.2"/>
  <cols>
    <col min="1" max="1" width="12.6640625" customWidth="1"/>
    <col min="2" max="2" width="15.6640625" bestFit="1" customWidth="1"/>
    <col min="3" max="3" width="15.83203125" customWidth="1"/>
    <col min="4" max="4" width="10.1640625" bestFit="1" customWidth="1"/>
    <col min="5" max="5" width="21.5" bestFit="1" customWidth="1"/>
    <col min="8" max="8" width="10.5" bestFit="1" customWidth="1"/>
  </cols>
  <sheetData>
    <row r="1" spans="1:10" ht="16" x14ac:dyDescent="0.2">
      <c r="A1" s="100" t="s">
        <v>293</v>
      </c>
      <c r="B1" s="99"/>
      <c r="C1" s="99"/>
      <c r="D1" s="99"/>
      <c r="E1" s="99"/>
      <c r="F1" s="99"/>
      <c r="G1" s="99"/>
      <c r="H1" s="99"/>
      <c r="I1" s="99"/>
      <c r="J1" s="98"/>
    </row>
    <row r="2" spans="1:10" x14ac:dyDescent="0.2">
      <c r="A2" s="16"/>
      <c r="B2" s="17"/>
      <c r="C2" s="17"/>
      <c r="D2" s="17"/>
      <c r="E2" s="17"/>
      <c r="F2" s="17"/>
      <c r="G2" s="17"/>
      <c r="H2" s="17"/>
      <c r="I2" s="17"/>
      <c r="J2" s="18"/>
    </row>
    <row r="4" spans="1:10" x14ac:dyDescent="0.2">
      <c r="A4" s="2" t="s">
        <v>292</v>
      </c>
      <c r="B4" s="2" t="s">
        <v>30</v>
      </c>
      <c r="C4" s="2" t="s">
        <v>289</v>
      </c>
    </row>
    <row r="5" spans="1:10" x14ac:dyDescent="0.2">
      <c r="A5" s="3"/>
      <c r="B5" s="4"/>
      <c r="C5" s="4"/>
    </row>
    <row r="8" spans="1:10" x14ac:dyDescent="0.2">
      <c r="A8" s="2" t="s">
        <v>292</v>
      </c>
      <c r="B8" s="2" t="s">
        <v>30</v>
      </c>
      <c r="C8" s="2" t="s">
        <v>291</v>
      </c>
      <c r="D8" s="2" t="s">
        <v>290</v>
      </c>
      <c r="E8" s="2" t="s">
        <v>289</v>
      </c>
    </row>
    <row r="9" spans="1:10" x14ac:dyDescent="0.2">
      <c r="A9" s="3" t="s">
        <v>288</v>
      </c>
      <c r="B9" s="3" t="s">
        <v>287</v>
      </c>
      <c r="C9" s="3" t="s">
        <v>286</v>
      </c>
      <c r="D9" s="3" t="s">
        <v>285</v>
      </c>
      <c r="E9" s="3" t="s">
        <v>284</v>
      </c>
    </row>
    <row r="10" spans="1:10" x14ac:dyDescent="0.2">
      <c r="A10" s="3" t="s">
        <v>283</v>
      </c>
      <c r="B10" s="3" t="s">
        <v>282</v>
      </c>
      <c r="C10" s="3" t="s">
        <v>281</v>
      </c>
      <c r="D10" s="3" t="s">
        <v>280</v>
      </c>
      <c r="E10" s="3" t="s">
        <v>279</v>
      </c>
    </row>
    <row r="11" spans="1:10" x14ac:dyDescent="0.2">
      <c r="A11" s="3" t="s">
        <v>278</v>
      </c>
      <c r="B11" s="3" t="s">
        <v>277</v>
      </c>
      <c r="C11" s="3" t="s">
        <v>276</v>
      </c>
      <c r="D11" s="3" t="s">
        <v>275</v>
      </c>
      <c r="E11" s="3" t="s">
        <v>274</v>
      </c>
    </row>
    <row r="12" spans="1:10" x14ac:dyDescent="0.2">
      <c r="A12" s="3" t="s">
        <v>273</v>
      </c>
      <c r="B12" s="3" t="s">
        <v>272</v>
      </c>
      <c r="C12" s="3" t="s">
        <v>271</v>
      </c>
      <c r="D12" s="3" t="s">
        <v>270</v>
      </c>
      <c r="E12" s="3" t="s">
        <v>269</v>
      </c>
    </row>
    <row r="13" spans="1:10" x14ac:dyDescent="0.2">
      <c r="A13" s="3" t="s">
        <v>268</v>
      </c>
      <c r="B13" s="3" t="s">
        <v>267</v>
      </c>
      <c r="C13" s="3" t="s">
        <v>266</v>
      </c>
      <c r="D13" s="3" t="s">
        <v>265</v>
      </c>
      <c r="E13" s="3" t="s">
        <v>264</v>
      </c>
    </row>
    <row r="14" spans="1:10" x14ac:dyDescent="0.2">
      <c r="A14" s="3" t="s">
        <v>263</v>
      </c>
      <c r="B14" s="3" t="s">
        <v>262</v>
      </c>
      <c r="C14" s="3" t="s">
        <v>261</v>
      </c>
      <c r="D14" s="3" t="s">
        <v>260</v>
      </c>
      <c r="E14" s="3" t="s">
        <v>259</v>
      </c>
    </row>
    <row r="15" spans="1:10" x14ac:dyDescent="0.2">
      <c r="A15" s="3" t="s">
        <v>258</v>
      </c>
      <c r="B15" s="3" t="s">
        <v>257</v>
      </c>
      <c r="C15" s="3" t="s">
        <v>256</v>
      </c>
      <c r="D15" s="3" t="s">
        <v>255</v>
      </c>
      <c r="E15" s="3" t="s">
        <v>254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2">
    <tabColor rgb="FFFF0000"/>
  </sheetPr>
  <dimension ref="A1:J15"/>
  <sheetViews>
    <sheetView zoomScale="130" zoomScaleNormal="130" workbookViewId="0">
      <selection activeCell="A5" sqref="A5"/>
    </sheetView>
  </sheetViews>
  <sheetFormatPr baseColWidth="10" defaultColWidth="8.83203125" defaultRowHeight="15" x14ac:dyDescent="0.2"/>
  <cols>
    <col min="1" max="1" width="12.6640625" customWidth="1"/>
    <col min="2" max="2" width="21" customWidth="1"/>
    <col min="3" max="3" width="23" customWidth="1"/>
    <col min="4" max="4" width="10.1640625" bestFit="1" customWidth="1"/>
    <col min="5" max="5" width="21.5" bestFit="1" customWidth="1"/>
    <col min="8" max="8" width="10.5" bestFit="1" customWidth="1"/>
  </cols>
  <sheetData>
    <row r="1" spans="1:10" ht="16" x14ac:dyDescent="0.2">
      <c r="A1" s="100" t="s">
        <v>293</v>
      </c>
      <c r="B1" s="99"/>
      <c r="C1" s="99"/>
      <c r="D1" s="99"/>
      <c r="E1" s="99"/>
      <c r="F1" s="99"/>
      <c r="G1" s="99"/>
      <c r="H1" s="99"/>
      <c r="I1" s="99"/>
      <c r="J1" s="98"/>
    </row>
    <row r="2" spans="1:10" x14ac:dyDescent="0.2">
      <c r="A2" s="16"/>
      <c r="B2" s="17"/>
      <c r="C2" s="17"/>
      <c r="D2" s="17"/>
      <c r="E2" s="17"/>
      <c r="F2" s="17"/>
      <c r="G2" s="17"/>
      <c r="H2" s="17"/>
      <c r="I2" s="17"/>
      <c r="J2" s="18"/>
    </row>
    <row r="3" spans="1:10" x14ac:dyDescent="0.2">
      <c r="B3">
        <v>2</v>
      </c>
      <c r="C3">
        <v>5</v>
      </c>
    </row>
    <row r="4" spans="1:10" x14ac:dyDescent="0.2">
      <c r="A4" s="2" t="s">
        <v>292</v>
      </c>
      <c r="B4" s="2" t="s">
        <v>30</v>
      </c>
      <c r="C4" s="2" t="s">
        <v>289</v>
      </c>
    </row>
    <row r="5" spans="1:10" x14ac:dyDescent="0.2">
      <c r="A5" s="3" t="s">
        <v>273</v>
      </c>
      <c r="B5" s="101" t="str">
        <f>VLOOKUP($A5,$A$9:$E$15,B3,0)</f>
        <v>Ossie Givens</v>
      </c>
      <c r="C5" s="4" t="str">
        <f>VLOOKUP($A5,$A$9:$E$15,C3,0)</f>
        <v>CGivens@yahoo.com</v>
      </c>
    </row>
    <row r="8" spans="1:10" x14ac:dyDescent="0.2">
      <c r="A8" s="2" t="s">
        <v>292</v>
      </c>
      <c r="B8" s="2" t="s">
        <v>30</v>
      </c>
      <c r="C8" s="2" t="s">
        <v>291</v>
      </c>
      <c r="D8" s="2" t="s">
        <v>290</v>
      </c>
      <c r="E8" s="2" t="s">
        <v>289</v>
      </c>
    </row>
    <row r="9" spans="1:10" x14ac:dyDescent="0.2">
      <c r="A9" s="3" t="s">
        <v>288</v>
      </c>
      <c r="B9" s="3" t="s">
        <v>287</v>
      </c>
      <c r="C9" s="3" t="s">
        <v>286</v>
      </c>
      <c r="D9" s="3" t="s">
        <v>285</v>
      </c>
      <c r="E9" s="3" t="s">
        <v>284</v>
      </c>
    </row>
    <row r="10" spans="1:10" x14ac:dyDescent="0.2">
      <c r="A10" s="3" t="s">
        <v>283</v>
      </c>
      <c r="B10" s="3" t="s">
        <v>282</v>
      </c>
      <c r="C10" s="3" t="s">
        <v>281</v>
      </c>
      <c r="D10" s="3" t="s">
        <v>280</v>
      </c>
      <c r="E10" s="3" t="s">
        <v>279</v>
      </c>
    </row>
    <row r="11" spans="1:10" x14ac:dyDescent="0.2">
      <c r="A11" s="3" t="s">
        <v>278</v>
      </c>
      <c r="B11" s="3" t="s">
        <v>277</v>
      </c>
      <c r="C11" s="3" t="s">
        <v>276</v>
      </c>
      <c r="D11" s="3" t="s">
        <v>275</v>
      </c>
      <c r="E11" s="3" t="s">
        <v>274</v>
      </c>
    </row>
    <row r="12" spans="1:10" x14ac:dyDescent="0.2">
      <c r="A12" s="3" t="s">
        <v>273</v>
      </c>
      <c r="B12" s="3" t="s">
        <v>272</v>
      </c>
      <c r="C12" s="3" t="s">
        <v>271</v>
      </c>
      <c r="D12" s="3" t="s">
        <v>270</v>
      </c>
      <c r="E12" s="3" t="s">
        <v>269</v>
      </c>
    </row>
    <row r="13" spans="1:10" x14ac:dyDescent="0.2">
      <c r="A13" s="3" t="s">
        <v>268</v>
      </c>
      <c r="B13" s="3" t="s">
        <v>267</v>
      </c>
      <c r="C13" s="3" t="s">
        <v>266</v>
      </c>
      <c r="D13" s="3" t="s">
        <v>265</v>
      </c>
      <c r="E13" s="3" t="s">
        <v>264</v>
      </c>
    </row>
    <row r="14" spans="1:10" x14ac:dyDescent="0.2">
      <c r="A14" s="3" t="s">
        <v>263</v>
      </c>
      <c r="B14" s="3" t="s">
        <v>262</v>
      </c>
      <c r="C14" s="3" t="s">
        <v>261</v>
      </c>
      <c r="D14" s="3" t="s">
        <v>260</v>
      </c>
      <c r="E14" s="3" t="s">
        <v>259</v>
      </c>
    </row>
    <row r="15" spans="1:10" x14ac:dyDescent="0.2">
      <c r="A15" s="3" t="s">
        <v>258</v>
      </c>
      <c r="B15" s="3" t="s">
        <v>257</v>
      </c>
      <c r="C15" s="3" t="s">
        <v>256</v>
      </c>
      <c r="D15" s="3" t="s">
        <v>255</v>
      </c>
      <c r="E15" s="3" t="s">
        <v>254</v>
      </c>
    </row>
  </sheetData>
  <dataValidations disablePrompts="1" count="1">
    <dataValidation type="list" allowBlank="1" showInputMessage="1" showErrorMessage="1" sqref="A5" xr:uid="{00000000-0002-0000-1700-000000000000}">
      <formula1>$A$9:$A$15</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3">
    <tabColor rgb="FF0000FF"/>
  </sheetPr>
  <dimension ref="A1:J10"/>
  <sheetViews>
    <sheetView zoomScale="145" zoomScaleNormal="145" workbookViewId="0">
      <selection activeCell="A12" sqref="A12"/>
    </sheetView>
  </sheetViews>
  <sheetFormatPr baseColWidth="10" defaultColWidth="8.83203125" defaultRowHeight="15" x14ac:dyDescent="0.2"/>
  <cols>
    <col min="1" max="8" width="11.5" customWidth="1"/>
  </cols>
  <sheetData>
    <row r="1" spans="1:10" x14ac:dyDescent="0.2">
      <c r="A1" s="110" t="s">
        <v>302</v>
      </c>
      <c r="B1" s="109"/>
      <c r="C1" s="109"/>
      <c r="D1" s="109"/>
      <c r="E1" s="109"/>
      <c r="F1" s="109"/>
      <c r="G1" s="109"/>
      <c r="H1" s="109"/>
      <c r="I1" s="109"/>
      <c r="J1" s="108"/>
    </row>
    <row r="2" spans="1:10" x14ac:dyDescent="0.2">
      <c r="A2" s="107" t="s">
        <v>301</v>
      </c>
      <c r="B2" s="106"/>
      <c r="C2" s="106"/>
      <c r="D2" s="106"/>
      <c r="E2" s="106"/>
      <c r="F2" s="106"/>
      <c r="G2" s="106"/>
      <c r="H2" s="106"/>
      <c r="I2" s="106"/>
      <c r="J2" s="105"/>
    </row>
    <row r="3" spans="1:10" x14ac:dyDescent="0.2">
      <c r="A3" s="107" t="s">
        <v>300</v>
      </c>
      <c r="B3" s="106"/>
      <c r="C3" s="106"/>
      <c r="D3" s="106"/>
      <c r="E3" s="106"/>
      <c r="F3" s="106"/>
      <c r="G3" s="106"/>
      <c r="H3" s="106"/>
      <c r="I3" s="106"/>
      <c r="J3" s="105"/>
    </row>
    <row r="4" spans="1:10" x14ac:dyDescent="0.2">
      <c r="A4" s="107" t="s">
        <v>299</v>
      </c>
      <c r="B4" s="106"/>
      <c r="C4" s="106"/>
      <c r="D4" s="106"/>
      <c r="E4" s="106"/>
      <c r="F4" s="106"/>
      <c r="G4" s="106"/>
      <c r="H4" s="106"/>
      <c r="I4" s="106"/>
      <c r="J4" s="105"/>
    </row>
    <row r="5" spans="1:10" x14ac:dyDescent="0.2">
      <c r="A5" s="107" t="s">
        <v>298</v>
      </c>
      <c r="B5" s="106"/>
      <c r="C5" s="106"/>
      <c r="D5" s="106"/>
      <c r="E5" s="106"/>
      <c r="F5" s="106"/>
      <c r="G5" s="106"/>
      <c r="H5" s="106"/>
      <c r="I5" s="106"/>
      <c r="J5" s="105"/>
    </row>
    <row r="6" spans="1:10" x14ac:dyDescent="0.2">
      <c r="A6" s="107" t="s">
        <v>297</v>
      </c>
      <c r="B6" s="106"/>
      <c r="C6" s="106"/>
      <c r="D6" s="106"/>
      <c r="E6" s="106"/>
      <c r="F6" s="106"/>
      <c r="G6" s="106"/>
      <c r="H6" s="106"/>
      <c r="I6" s="106"/>
      <c r="J6" s="105"/>
    </row>
    <row r="7" spans="1:10" x14ac:dyDescent="0.2">
      <c r="A7" s="107" t="s">
        <v>296</v>
      </c>
      <c r="B7" s="106"/>
      <c r="C7" s="106"/>
      <c r="D7" s="106"/>
      <c r="E7" s="106"/>
      <c r="F7" s="106"/>
      <c r="G7" s="106"/>
      <c r="H7" s="106"/>
      <c r="I7" s="106"/>
      <c r="J7" s="105"/>
    </row>
    <row r="8" spans="1:10" x14ac:dyDescent="0.2">
      <c r="A8" s="107" t="s">
        <v>295</v>
      </c>
      <c r="B8" s="106"/>
      <c r="C8" s="106"/>
      <c r="D8" s="106"/>
      <c r="E8" s="106"/>
      <c r="F8" s="106"/>
      <c r="G8" s="106"/>
      <c r="H8" s="106"/>
      <c r="I8" s="106"/>
      <c r="J8" s="105"/>
    </row>
    <row r="9" spans="1:10" x14ac:dyDescent="0.2">
      <c r="A9" s="107" t="s">
        <v>294</v>
      </c>
      <c r="B9" s="106"/>
      <c r="C9" s="106"/>
      <c r="D9" s="106"/>
      <c r="E9" s="106"/>
      <c r="F9" s="106"/>
      <c r="G9" s="106"/>
      <c r="H9" s="106"/>
      <c r="I9" s="106"/>
      <c r="J9" s="105"/>
    </row>
    <row r="10" spans="1:10" x14ac:dyDescent="0.2">
      <c r="A10" s="104"/>
      <c r="B10" s="103"/>
      <c r="C10" s="103"/>
      <c r="D10" s="103"/>
      <c r="E10" s="103"/>
      <c r="F10" s="103"/>
      <c r="G10" s="103"/>
      <c r="H10" s="103"/>
      <c r="I10" s="103"/>
      <c r="J10" s="10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4">
    <tabColor rgb="FFFF0000"/>
  </sheetPr>
  <dimension ref="A1:J16"/>
  <sheetViews>
    <sheetView zoomScale="145" zoomScaleNormal="145" workbookViewId="0">
      <selection activeCell="A19" sqref="A19"/>
    </sheetView>
  </sheetViews>
  <sheetFormatPr baseColWidth="10" defaultColWidth="8.83203125" defaultRowHeight="15" x14ac:dyDescent="0.2"/>
  <cols>
    <col min="1" max="1" width="20" customWidth="1"/>
    <col min="2" max="2" width="12.33203125" bestFit="1" customWidth="1"/>
    <col min="3" max="4" width="10.5" customWidth="1"/>
    <col min="5" max="5" width="11.5" bestFit="1" customWidth="1"/>
    <col min="6" max="6" width="13.6640625" bestFit="1" customWidth="1"/>
    <col min="7" max="7" width="14.5" bestFit="1" customWidth="1"/>
    <col min="8" max="8" width="11.5" customWidth="1"/>
  </cols>
  <sheetData>
    <row r="1" spans="1:10" x14ac:dyDescent="0.2">
      <c r="A1" s="110" t="s">
        <v>302</v>
      </c>
      <c r="B1" s="109"/>
      <c r="C1" s="109"/>
      <c r="D1" s="109"/>
      <c r="E1" s="109"/>
      <c r="F1" s="109"/>
      <c r="G1" s="109"/>
      <c r="H1" s="109"/>
      <c r="I1" s="109"/>
      <c r="J1" s="108"/>
    </row>
    <row r="2" spans="1:10" x14ac:dyDescent="0.2">
      <c r="A2" s="107" t="s">
        <v>301</v>
      </c>
      <c r="B2" s="106"/>
      <c r="C2" s="106"/>
      <c r="D2" s="106"/>
      <c r="E2" s="106"/>
      <c r="F2" s="106"/>
      <c r="G2" s="106"/>
      <c r="H2" s="106"/>
      <c r="I2" s="106"/>
      <c r="J2" s="105"/>
    </row>
    <row r="3" spans="1:10" x14ac:dyDescent="0.2">
      <c r="A3" s="107" t="s">
        <v>300</v>
      </c>
      <c r="B3" s="106"/>
      <c r="C3" s="106"/>
      <c r="D3" s="106"/>
      <c r="E3" s="106"/>
      <c r="F3" s="106"/>
      <c r="G3" s="106"/>
      <c r="H3" s="106"/>
      <c r="I3" s="106"/>
      <c r="J3" s="105"/>
    </row>
    <row r="4" spans="1:10" x14ac:dyDescent="0.2">
      <c r="A4" s="107" t="s">
        <v>299</v>
      </c>
      <c r="B4" s="106"/>
      <c r="C4" s="106"/>
      <c r="D4" s="106"/>
      <c r="E4" s="106"/>
      <c r="F4" s="106"/>
      <c r="G4" s="106"/>
      <c r="H4" s="106"/>
      <c r="I4" s="106"/>
      <c r="J4" s="105"/>
    </row>
    <row r="5" spans="1:10" x14ac:dyDescent="0.2">
      <c r="A5" s="107" t="s">
        <v>298</v>
      </c>
      <c r="B5" s="106"/>
      <c r="C5" s="106"/>
      <c r="D5" s="106"/>
      <c r="E5" s="106"/>
      <c r="F5" s="106"/>
      <c r="G5" s="106"/>
      <c r="H5" s="106"/>
      <c r="I5" s="106"/>
      <c r="J5" s="105"/>
    </row>
    <row r="6" spans="1:10" x14ac:dyDescent="0.2">
      <c r="A6" s="107" t="s">
        <v>297</v>
      </c>
      <c r="B6" s="106"/>
      <c r="C6" s="106"/>
      <c r="D6" s="106"/>
      <c r="E6" s="106"/>
      <c r="F6" s="106"/>
      <c r="G6" s="106"/>
      <c r="H6" s="106"/>
      <c r="I6" s="106"/>
      <c r="J6" s="105"/>
    </row>
    <row r="7" spans="1:10" x14ac:dyDescent="0.2">
      <c r="A7" s="107" t="s">
        <v>296</v>
      </c>
      <c r="B7" s="106"/>
      <c r="C7" s="106"/>
      <c r="D7" s="106"/>
      <c r="E7" s="106"/>
      <c r="F7" s="106"/>
      <c r="G7" s="106"/>
      <c r="H7" s="106"/>
      <c r="I7" s="106"/>
      <c r="J7" s="105"/>
    </row>
    <row r="8" spans="1:10" x14ac:dyDescent="0.2">
      <c r="A8" s="107" t="s">
        <v>295</v>
      </c>
      <c r="B8" s="106"/>
      <c r="C8" s="106"/>
      <c r="D8" s="106"/>
      <c r="E8" s="106"/>
      <c r="F8" s="106"/>
      <c r="G8" s="106"/>
      <c r="H8" s="106"/>
      <c r="I8" s="106"/>
      <c r="J8" s="105"/>
    </row>
    <row r="9" spans="1:10" x14ac:dyDescent="0.2">
      <c r="A9" s="107" t="s">
        <v>294</v>
      </c>
      <c r="B9" s="106"/>
      <c r="C9" s="106"/>
      <c r="D9" s="106"/>
      <c r="E9" s="106"/>
      <c r="F9" s="106"/>
      <c r="G9" s="106"/>
      <c r="H9" s="106"/>
      <c r="I9" s="106"/>
      <c r="J9" s="105"/>
    </row>
    <row r="10" spans="1:10" x14ac:dyDescent="0.2">
      <c r="A10" s="104"/>
      <c r="B10" s="103"/>
      <c r="C10" s="103"/>
      <c r="D10" s="103"/>
      <c r="E10" s="103"/>
      <c r="F10" s="103"/>
      <c r="G10" s="103"/>
      <c r="H10" s="103"/>
      <c r="I10" s="103"/>
      <c r="J10" s="102"/>
    </row>
    <row r="12" spans="1:10" x14ac:dyDescent="0.2">
      <c r="A12" s="2" t="s">
        <v>310</v>
      </c>
      <c r="B12" s="2" t="s">
        <v>309</v>
      </c>
      <c r="C12" s="2" t="s">
        <v>15</v>
      </c>
      <c r="D12" s="2" t="s">
        <v>16</v>
      </c>
      <c r="E12" s="2" t="s">
        <v>308</v>
      </c>
      <c r="F12" s="2" t="s">
        <v>307</v>
      </c>
      <c r="G12" s="2" t="s">
        <v>306</v>
      </c>
    </row>
    <row r="13" spans="1:10" x14ac:dyDescent="0.2">
      <c r="A13" s="3" t="s">
        <v>305</v>
      </c>
      <c r="B13" s="9">
        <v>18.5</v>
      </c>
      <c r="C13" s="26">
        <v>0.38541666666666669</v>
      </c>
      <c r="D13" s="26">
        <v>0.72916666666666663</v>
      </c>
      <c r="E13" s="3">
        <v>1</v>
      </c>
      <c r="F13" s="4">
        <f>(D13-C13)*24-E13</f>
        <v>7.2499999999999982</v>
      </c>
      <c r="G13" s="10">
        <f>ROUND(F13*B13,2)</f>
        <v>134.13</v>
      </c>
    </row>
    <row r="14" spans="1:10" x14ac:dyDescent="0.2">
      <c r="A14" s="3" t="s">
        <v>304</v>
      </c>
      <c r="B14" s="9">
        <v>20.5</v>
      </c>
      <c r="C14" s="26">
        <v>0.41666666666666669</v>
      </c>
      <c r="D14" s="26">
        <v>0.72916666666666663</v>
      </c>
      <c r="E14" s="15">
        <v>0.5</v>
      </c>
      <c r="F14" s="4">
        <f>(D14-C14)*24-E14</f>
        <v>6.9999999999999982</v>
      </c>
      <c r="G14" s="10">
        <f>ROUND(F14*B14,2)</f>
        <v>143.5</v>
      </c>
    </row>
    <row r="15" spans="1:10" x14ac:dyDescent="0.2">
      <c r="A15" s="3" t="s">
        <v>303</v>
      </c>
      <c r="B15" s="9">
        <v>17</v>
      </c>
      <c r="C15" s="26">
        <v>0.34375</v>
      </c>
      <c r="D15" s="26">
        <v>0.8125</v>
      </c>
      <c r="E15" s="3">
        <v>1</v>
      </c>
      <c r="F15" s="4">
        <f>(D15-C15)*24-E15</f>
        <v>10.25</v>
      </c>
      <c r="G15" s="10">
        <f>ROUND(F15*B15,2)</f>
        <v>174.25</v>
      </c>
    </row>
    <row r="16" spans="1:10" x14ac:dyDescent="0.2">
      <c r="A16" s="19" t="s">
        <v>318</v>
      </c>
      <c r="F16" s="111">
        <f t="shared" ref="F16:G16" si="0">SUM(F13:F15)</f>
        <v>24.499999999999996</v>
      </c>
      <c r="G16" s="79">
        <f t="shared" si="0"/>
        <v>451.88</v>
      </c>
    </row>
  </sheetData>
  <pageMargins left="0.7" right="0.7" top="0.75" bottom="0.75" header="0.3" footer="0.3"/>
  <pageSetup orientation="landscape" r:id="rId1"/>
  <headerFooter>
    <oddFooter>&amp;LPayroll Printout&amp;CPage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H12"/>
  <sheetViews>
    <sheetView zoomScale="190" zoomScaleNormal="190" workbookViewId="0">
      <selection sqref="A1:H15"/>
    </sheetView>
  </sheetViews>
  <sheetFormatPr baseColWidth="10" defaultColWidth="8.83203125" defaultRowHeight="15" x14ac:dyDescent="0.2"/>
  <cols>
    <col min="1" max="1" width="10.83203125" customWidth="1"/>
    <col min="2" max="2" width="12" customWidth="1"/>
    <col min="8" max="8" width="20.1640625" bestFit="1" customWidth="1"/>
  </cols>
  <sheetData>
    <row r="1" spans="1:8" ht="32" x14ac:dyDescent="0.2">
      <c r="A1" s="87" t="s">
        <v>404</v>
      </c>
      <c r="B1" s="86"/>
      <c r="C1" s="86"/>
      <c r="D1" s="86"/>
      <c r="E1" s="86"/>
      <c r="F1" s="86"/>
      <c r="G1" s="86"/>
      <c r="H1" s="85"/>
    </row>
    <row r="4" spans="1:8" ht="16" x14ac:dyDescent="0.2">
      <c r="A4" s="20" t="s">
        <v>14</v>
      </c>
      <c r="B4" s="20" t="s">
        <v>395</v>
      </c>
      <c r="D4" s="30" t="s">
        <v>21</v>
      </c>
      <c r="E4" s="30" t="s">
        <v>1</v>
      </c>
      <c r="G4" s="30" t="s">
        <v>403</v>
      </c>
      <c r="H4" s="30" t="s">
        <v>401</v>
      </c>
    </row>
    <row r="5" spans="1:8" x14ac:dyDescent="0.2">
      <c r="A5" s="25">
        <v>42736</v>
      </c>
      <c r="B5" s="3" t="s">
        <v>23</v>
      </c>
      <c r="D5" s="3" t="s">
        <v>198</v>
      </c>
      <c r="E5" s="4">
        <f>COUNTIFS($B$5:$B$12,C5)</f>
        <v>0</v>
      </c>
      <c r="G5" s="3">
        <v>1</v>
      </c>
      <c r="H5" s="3"/>
    </row>
    <row r="6" spans="1:8" x14ac:dyDescent="0.2">
      <c r="A6" s="25" t="s">
        <v>396</v>
      </c>
      <c r="B6" s="3" t="s">
        <v>400</v>
      </c>
      <c r="D6" s="3" t="s">
        <v>22</v>
      </c>
      <c r="E6" s="4">
        <f t="shared" ref="E6:E7" si="0">COUNTIFS($B$5:$B$12,C6)</f>
        <v>0</v>
      </c>
      <c r="G6" s="3">
        <v>2</v>
      </c>
      <c r="H6" s="3"/>
    </row>
    <row r="7" spans="1:8" x14ac:dyDescent="0.2">
      <c r="A7" s="25">
        <v>42748</v>
      </c>
      <c r="B7" s="3" t="s">
        <v>23</v>
      </c>
      <c r="D7" s="3" t="s">
        <v>398</v>
      </c>
      <c r="E7" s="4">
        <f t="shared" si="0"/>
        <v>0</v>
      </c>
      <c r="G7" s="3">
        <v>3</v>
      </c>
      <c r="H7" s="3"/>
    </row>
    <row r="8" spans="1:8" x14ac:dyDescent="0.2">
      <c r="A8" s="25">
        <v>42763</v>
      </c>
      <c r="B8" s="3" t="s">
        <v>23</v>
      </c>
      <c r="G8" s="3">
        <v>4</v>
      </c>
      <c r="H8" s="3"/>
    </row>
    <row r="9" spans="1:8" x14ac:dyDescent="0.2">
      <c r="A9" s="25">
        <v>42756</v>
      </c>
      <c r="B9" s="3" t="s">
        <v>22</v>
      </c>
      <c r="G9" s="3">
        <v>5</v>
      </c>
      <c r="H9" s="3"/>
    </row>
    <row r="10" spans="1:8" x14ac:dyDescent="0.2">
      <c r="A10" s="25">
        <v>42803</v>
      </c>
      <c r="B10" s="3" t="s">
        <v>399</v>
      </c>
      <c r="G10" s="3">
        <v>6</v>
      </c>
      <c r="H10" s="3"/>
    </row>
    <row r="11" spans="1:8" x14ac:dyDescent="0.2">
      <c r="A11" s="25" t="s">
        <v>397</v>
      </c>
      <c r="B11" s="3" t="s">
        <v>24</v>
      </c>
      <c r="G11" s="3">
        <v>7</v>
      </c>
      <c r="H11" s="3"/>
    </row>
    <row r="12" spans="1:8" x14ac:dyDescent="0.2">
      <c r="A12" s="25">
        <v>42753</v>
      </c>
      <c r="B12" s="3" t="s">
        <v>23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H12"/>
  <sheetViews>
    <sheetView zoomScale="190" zoomScaleNormal="190" workbookViewId="0">
      <selection activeCell="G11" sqref="G11"/>
    </sheetView>
  </sheetViews>
  <sheetFormatPr baseColWidth="10" defaultColWidth="8.83203125" defaultRowHeight="15" x14ac:dyDescent="0.2"/>
  <cols>
    <col min="1" max="1" width="10.83203125" customWidth="1"/>
    <col min="2" max="2" width="12" customWidth="1"/>
    <col min="8" max="8" width="20.1640625" bestFit="1" customWidth="1"/>
  </cols>
  <sheetData>
    <row r="1" spans="1:8" ht="32" x14ac:dyDescent="0.2">
      <c r="A1" s="87" t="s">
        <v>404</v>
      </c>
      <c r="B1" s="86"/>
      <c r="C1" s="86"/>
      <c r="D1" s="86"/>
      <c r="E1" s="86"/>
      <c r="F1" s="86"/>
      <c r="G1" s="86"/>
      <c r="H1" s="85"/>
    </row>
    <row r="4" spans="1:8" ht="16" x14ac:dyDescent="0.2">
      <c r="A4" s="20" t="s">
        <v>14</v>
      </c>
      <c r="B4" s="20" t="s">
        <v>395</v>
      </c>
      <c r="D4" s="30" t="s">
        <v>21</v>
      </c>
      <c r="E4" s="30" t="s">
        <v>1</v>
      </c>
      <c r="G4" s="30" t="s">
        <v>403</v>
      </c>
      <c r="H4" s="30" t="s">
        <v>401</v>
      </c>
    </row>
    <row r="5" spans="1:8" x14ac:dyDescent="0.2">
      <c r="A5" s="25">
        <v>42736</v>
      </c>
      <c r="B5" s="3" t="s">
        <v>23</v>
      </c>
      <c r="D5" s="3" t="s">
        <v>23</v>
      </c>
      <c r="E5" s="4">
        <f>COUNTIFS($B$5:$B$12,D5)</f>
        <v>6</v>
      </c>
      <c r="G5" s="3">
        <v>1</v>
      </c>
      <c r="H5" s="3" t="s">
        <v>402</v>
      </c>
    </row>
    <row r="6" spans="1:8" x14ac:dyDescent="0.2">
      <c r="A6" s="25">
        <v>42786</v>
      </c>
      <c r="B6" s="3" t="s">
        <v>23</v>
      </c>
      <c r="D6" s="3" t="s">
        <v>22</v>
      </c>
      <c r="E6" s="4">
        <f t="shared" ref="E6:E7" si="0">COUNTIFS($B$5:$B$12,D6)</f>
        <v>1</v>
      </c>
      <c r="G6" s="3">
        <v>2</v>
      </c>
      <c r="H6" s="3" t="s">
        <v>405</v>
      </c>
    </row>
    <row r="7" spans="1:8" x14ac:dyDescent="0.2">
      <c r="A7" s="25">
        <v>42748</v>
      </c>
      <c r="B7" s="3" t="s">
        <v>23</v>
      </c>
      <c r="D7" s="3" t="s">
        <v>24</v>
      </c>
      <c r="E7" s="4">
        <f t="shared" si="0"/>
        <v>1</v>
      </c>
      <c r="G7" s="3">
        <v>3</v>
      </c>
      <c r="H7" s="3" t="s">
        <v>406</v>
      </c>
    </row>
    <row r="8" spans="1:8" x14ac:dyDescent="0.2">
      <c r="A8" s="25">
        <v>42763</v>
      </c>
      <c r="B8" s="3" t="s">
        <v>23</v>
      </c>
      <c r="G8" s="3">
        <v>4</v>
      </c>
      <c r="H8" s="3" t="s">
        <v>407</v>
      </c>
    </row>
    <row r="9" spans="1:8" x14ac:dyDescent="0.2">
      <c r="A9" s="25">
        <v>42756</v>
      </c>
      <c r="B9" s="3" t="s">
        <v>22</v>
      </c>
      <c r="G9" s="3">
        <v>5</v>
      </c>
      <c r="H9" s="3" t="s">
        <v>408</v>
      </c>
    </row>
    <row r="10" spans="1:8" x14ac:dyDescent="0.2">
      <c r="A10" s="25">
        <v>42803</v>
      </c>
      <c r="B10" s="3" t="s">
        <v>23</v>
      </c>
      <c r="G10" s="3">
        <v>6</v>
      </c>
      <c r="H10" s="3" t="s">
        <v>409</v>
      </c>
    </row>
    <row r="11" spans="1:8" x14ac:dyDescent="0.2">
      <c r="A11" s="25">
        <v>42794</v>
      </c>
      <c r="B11" s="3" t="s">
        <v>24</v>
      </c>
      <c r="G11" s="3">
        <v>7</v>
      </c>
      <c r="H11" s="3" t="s">
        <v>410</v>
      </c>
    </row>
    <row r="12" spans="1:8" x14ac:dyDescent="0.2">
      <c r="A12" s="25">
        <v>42753</v>
      </c>
      <c r="B12" s="3" t="s">
        <v>23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H16"/>
  <sheetViews>
    <sheetView zoomScale="190" zoomScaleNormal="190" workbookViewId="0">
      <selection activeCell="B4" sqref="B4"/>
    </sheetView>
  </sheetViews>
  <sheetFormatPr baseColWidth="10" defaultColWidth="8.83203125" defaultRowHeight="15" x14ac:dyDescent="0.2"/>
  <cols>
    <col min="1" max="1" width="15.33203125" customWidth="1"/>
    <col min="2" max="4" width="9.5" customWidth="1"/>
  </cols>
  <sheetData>
    <row r="1" spans="1:8" ht="32" x14ac:dyDescent="0.2">
      <c r="A1" s="87" t="s">
        <v>422</v>
      </c>
      <c r="B1" s="86"/>
      <c r="C1" s="86"/>
      <c r="D1" s="86"/>
      <c r="E1" s="86"/>
      <c r="F1" s="86"/>
      <c r="G1" s="86"/>
      <c r="H1" s="85"/>
    </row>
    <row r="3" spans="1:8" ht="48" x14ac:dyDescent="0.2">
      <c r="B3" s="117" t="s">
        <v>420</v>
      </c>
      <c r="C3" s="117" t="s">
        <v>420</v>
      </c>
      <c r="D3" s="117" t="s">
        <v>420</v>
      </c>
    </row>
    <row r="4" spans="1:8" x14ac:dyDescent="0.2">
      <c r="B4" s="4"/>
      <c r="C4" s="4"/>
      <c r="D4" s="4"/>
    </row>
    <row r="6" spans="1:8" x14ac:dyDescent="0.2">
      <c r="A6" t="s">
        <v>421</v>
      </c>
    </row>
    <row r="8" spans="1:8" ht="32" x14ac:dyDescent="0.2">
      <c r="A8" s="117" t="s">
        <v>412</v>
      </c>
      <c r="B8" s="117" t="s">
        <v>417</v>
      </c>
      <c r="C8" s="117" t="s">
        <v>418</v>
      </c>
      <c r="D8" s="117" t="s">
        <v>419</v>
      </c>
    </row>
    <row r="9" spans="1:8" x14ac:dyDescent="0.2">
      <c r="A9" s="15" t="s">
        <v>413</v>
      </c>
      <c r="B9" s="15">
        <v>35.9</v>
      </c>
      <c r="C9" s="3">
        <v>35.24</v>
      </c>
      <c r="D9" s="3">
        <v>18.46</v>
      </c>
    </row>
    <row r="10" spans="1:8" x14ac:dyDescent="0.2">
      <c r="A10" s="15" t="s">
        <v>414</v>
      </c>
      <c r="B10" s="15">
        <v>30.66</v>
      </c>
      <c r="C10" s="3">
        <v>19.66</v>
      </c>
      <c r="D10" s="3">
        <v>40.97</v>
      </c>
    </row>
    <row r="11" spans="1:8" x14ac:dyDescent="0.2">
      <c r="A11" s="15" t="s">
        <v>415</v>
      </c>
      <c r="B11" s="15">
        <v>31.14</v>
      </c>
      <c r="C11" s="3">
        <v>18.579999999999998</v>
      </c>
      <c r="D11" s="3">
        <v>20.41</v>
      </c>
    </row>
    <row r="12" spans="1:8" x14ac:dyDescent="0.2">
      <c r="A12" s="15" t="s">
        <v>416</v>
      </c>
      <c r="B12" s="15">
        <v>20.23</v>
      </c>
      <c r="C12" s="3">
        <v>22.24</v>
      </c>
      <c r="D12" s="3">
        <v>37.979999999999997</v>
      </c>
    </row>
    <row r="13" spans="1:8" x14ac:dyDescent="0.2">
      <c r="A13" s="15" t="s">
        <v>26</v>
      </c>
      <c r="B13" s="15">
        <v>33.590000000000003</v>
      </c>
      <c r="C13" s="3">
        <v>22.37</v>
      </c>
      <c r="D13" s="3">
        <v>26.53</v>
      </c>
    </row>
    <row r="14" spans="1:8" x14ac:dyDescent="0.2">
      <c r="A14" s="15" t="s">
        <v>234</v>
      </c>
      <c r="B14" s="15">
        <v>38.729999999999997</v>
      </c>
      <c r="C14" s="3">
        <v>18.39</v>
      </c>
      <c r="D14" s="3">
        <v>41.54</v>
      </c>
    </row>
    <row r="15" spans="1:8" x14ac:dyDescent="0.2">
      <c r="A15" s="15" t="s">
        <v>233</v>
      </c>
      <c r="B15" s="15">
        <v>24.92</v>
      </c>
      <c r="C15" s="3">
        <v>42.19</v>
      </c>
      <c r="D15" s="3">
        <v>32.18</v>
      </c>
    </row>
    <row r="16" spans="1:8" x14ac:dyDescent="0.2">
      <c r="A16" s="15" t="s">
        <v>235</v>
      </c>
      <c r="B16" s="15">
        <v>36.03</v>
      </c>
      <c r="C16" s="3">
        <v>30.03</v>
      </c>
      <c r="D16" s="3">
        <v>34.369999999999997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tabColor rgb="FF0000FF"/>
  </sheetPr>
  <dimension ref="A1:F15"/>
  <sheetViews>
    <sheetView zoomScale="190" zoomScaleNormal="190" workbookViewId="0">
      <selection activeCell="B10" sqref="B10"/>
    </sheetView>
  </sheetViews>
  <sheetFormatPr baseColWidth="10" defaultColWidth="8.83203125" defaultRowHeight="15" x14ac:dyDescent="0.2"/>
  <cols>
    <col min="2" max="2" width="10.6640625" customWidth="1"/>
  </cols>
  <sheetData>
    <row r="1" spans="1:6" x14ac:dyDescent="0.2">
      <c r="A1" s="19" t="s">
        <v>33</v>
      </c>
    </row>
    <row r="2" spans="1:6" x14ac:dyDescent="0.2">
      <c r="A2" t="s">
        <v>34</v>
      </c>
    </row>
    <row r="3" spans="1:6" x14ac:dyDescent="0.2">
      <c r="A3" t="s">
        <v>35</v>
      </c>
    </row>
    <row r="4" spans="1:6" x14ac:dyDescent="0.2">
      <c r="A4" t="s">
        <v>36</v>
      </c>
    </row>
    <row r="6" spans="1:6" x14ac:dyDescent="0.2">
      <c r="A6" s="5" t="s">
        <v>7</v>
      </c>
    </row>
    <row r="8" spans="1:6" x14ac:dyDescent="0.2">
      <c r="A8" s="7" t="s">
        <v>6</v>
      </c>
      <c r="B8" s="8"/>
      <c r="F8" s="19" t="s">
        <v>17</v>
      </c>
    </row>
    <row r="9" spans="1:6" x14ac:dyDescent="0.2">
      <c r="A9" s="2" t="s">
        <v>10</v>
      </c>
      <c r="B9" s="2" t="s">
        <v>9</v>
      </c>
      <c r="D9" s="6" t="s">
        <v>8</v>
      </c>
      <c r="F9" t="s">
        <v>38</v>
      </c>
    </row>
    <row r="10" spans="1:6" x14ac:dyDescent="0.2">
      <c r="A10" s="9">
        <v>1589.75</v>
      </c>
      <c r="B10" s="10">
        <f>ROUND(A10*D10,2)</f>
        <v>121.62</v>
      </c>
      <c r="D10" s="11">
        <v>7.6499999999999999E-2</v>
      </c>
      <c r="F10" t="s">
        <v>39</v>
      </c>
    </row>
    <row r="11" spans="1:6" x14ac:dyDescent="0.2">
      <c r="F11" t="s">
        <v>40</v>
      </c>
    </row>
    <row r="12" spans="1:6" x14ac:dyDescent="0.2">
      <c r="A12" s="42" t="s">
        <v>37</v>
      </c>
      <c r="F12" t="s">
        <v>386</v>
      </c>
    </row>
    <row r="13" spans="1:6" x14ac:dyDescent="0.2">
      <c r="A13" s="7" t="s">
        <v>5</v>
      </c>
      <c r="B13" s="8"/>
      <c r="F13" s="43" t="s">
        <v>41</v>
      </c>
    </row>
    <row r="14" spans="1:6" x14ac:dyDescent="0.2">
      <c r="A14" s="2" t="s">
        <v>10</v>
      </c>
      <c r="B14" s="2" t="s">
        <v>9</v>
      </c>
    </row>
    <row r="15" spans="1:6" x14ac:dyDescent="0.2">
      <c r="A15" s="9">
        <v>1589.75</v>
      </c>
      <c r="B15" s="10">
        <f>ROUND(A15*0.0765,2)</f>
        <v>121.62</v>
      </c>
    </row>
  </sheetData>
  <conditionalFormatting sqref="A12:B15">
    <cfRule type="expression" dxfId="14" priority="3">
      <formula>ISBLANK($B$10)</formula>
    </cfRule>
  </conditionalFormatting>
  <conditionalFormatting sqref="F8:F13">
    <cfRule type="expression" dxfId="13" priority="2">
      <formula>ISBLANK($B$10)</formula>
    </cfRule>
  </conditionalFormatting>
  <conditionalFormatting sqref="A8:B8">
    <cfRule type="expression" dxfId="12" priority="1">
      <formula>ISBLANK($B$10)</formula>
    </cfRule>
  </conditionalFormatting>
  <hyperlinks>
    <hyperlink ref="F13" r:id="rId1"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T16"/>
  <sheetViews>
    <sheetView zoomScale="171" zoomScaleNormal="171" workbookViewId="0">
      <selection activeCell="B4" sqref="B4"/>
    </sheetView>
  </sheetViews>
  <sheetFormatPr baseColWidth="10" defaultColWidth="8.83203125" defaultRowHeight="15" x14ac:dyDescent="0.2"/>
  <cols>
    <col min="1" max="1" width="15.33203125" customWidth="1"/>
    <col min="2" max="4" width="9.5" customWidth="1"/>
    <col min="9" max="12" width="16.5" customWidth="1"/>
    <col min="18" max="18" width="15.33203125" bestFit="1" customWidth="1"/>
  </cols>
  <sheetData>
    <row r="1" spans="1:20" ht="32" x14ac:dyDescent="0.2">
      <c r="A1" s="87" t="s">
        <v>422</v>
      </c>
      <c r="B1" s="86"/>
      <c r="C1" s="86"/>
      <c r="D1" s="86"/>
      <c r="E1" s="86"/>
      <c r="F1" s="86"/>
      <c r="G1" s="86"/>
      <c r="H1" s="85"/>
    </row>
    <row r="3" spans="1:20" ht="48" x14ac:dyDescent="0.2">
      <c r="B3" s="117" t="s">
        <v>420</v>
      </c>
      <c r="C3" s="117" t="s">
        <v>420</v>
      </c>
      <c r="D3" s="117" t="s">
        <v>420</v>
      </c>
      <c r="N3" s="117" t="s">
        <v>420</v>
      </c>
      <c r="O3" s="117" t="s">
        <v>420</v>
      </c>
      <c r="P3" s="117" t="s">
        <v>420</v>
      </c>
      <c r="R3" s="117" t="s">
        <v>420</v>
      </c>
      <c r="S3" s="117" t="s">
        <v>420</v>
      </c>
      <c r="T3" s="117" t="s">
        <v>420</v>
      </c>
    </row>
    <row r="4" spans="1:20" x14ac:dyDescent="0.2">
      <c r="B4" s="4">
        <f>SUM(SMALL(B9:B16,{1,2,3,4}))</f>
        <v>106.95</v>
      </c>
      <c r="C4" s="4">
        <f>SUM(SMALL(C9:C16,{1,2,3,4}))</f>
        <v>78.86999999999999</v>
      </c>
      <c r="D4" s="4">
        <f>SUM(SMALL(D9:D16,{1,2,3,4}))</f>
        <v>97.580000000000013</v>
      </c>
      <c r="N4" s="4">
        <f>SUM(_xlfn.AGGREGATE(15,4,B9:B16,{1,2,3,4}))</f>
        <v>106.95</v>
      </c>
      <c r="O4" s="4">
        <f>SUM(_xlfn.AGGREGATE(15,4,C9:C16,{1,2,3,4}))</f>
        <v>78.86999999999999</v>
      </c>
      <c r="P4" s="4">
        <f>SUM(_xlfn.AGGREGATE(15,4,D9:D16,{1,2,3,4}))</f>
        <v>97.580000000000013</v>
      </c>
      <c r="R4" s="4">
        <f ca="1">SUMPRODUCT(SMALL(B9:B16,ROW(INDIRECT("1:"&amp;$R$7))))</f>
        <v>106.95</v>
      </c>
      <c r="S4" s="4">
        <f ca="1">SUMPRODUCT(SMALL(C9:C16,ROW(INDIRECT("1:"&amp;$R$7))))</f>
        <v>78.86999999999999</v>
      </c>
      <c r="T4" s="4">
        <f ca="1">SUMPRODUCT(SMALL(D9:D16,ROW(INDIRECT("1:"&amp;$R$7))))</f>
        <v>97.580000000000013</v>
      </c>
    </row>
    <row r="6" spans="1:20" x14ac:dyDescent="0.2">
      <c r="A6" t="s">
        <v>421</v>
      </c>
      <c r="R6" s="6" t="s">
        <v>423</v>
      </c>
    </row>
    <row r="7" spans="1:20" x14ac:dyDescent="0.2">
      <c r="R7" s="3">
        <v>4</v>
      </c>
    </row>
    <row r="8" spans="1:20" ht="32" x14ac:dyDescent="0.2">
      <c r="A8" s="117" t="s">
        <v>412</v>
      </c>
      <c r="B8" s="117" t="s">
        <v>417</v>
      </c>
      <c r="C8" s="117" t="s">
        <v>418</v>
      </c>
      <c r="D8" s="117" t="s">
        <v>419</v>
      </c>
    </row>
    <row r="9" spans="1:20" x14ac:dyDescent="0.2">
      <c r="A9" s="15" t="s">
        <v>413</v>
      </c>
      <c r="B9" s="15">
        <v>35.9</v>
      </c>
      <c r="C9" s="3">
        <v>35.24</v>
      </c>
      <c r="D9" s="3">
        <v>18.46</v>
      </c>
    </row>
    <row r="10" spans="1:20" x14ac:dyDescent="0.2">
      <c r="A10" s="15" t="s">
        <v>414</v>
      </c>
      <c r="B10" s="15">
        <v>30.66</v>
      </c>
      <c r="C10" s="3">
        <v>19.66</v>
      </c>
      <c r="D10" s="3">
        <v>40.97</v>
      </c>
    </row>
    <row r="11" spans="1:20" x14ac:dyDescent="0.2">
      <c r="A11" s="15" t="s">
        <v>415</v>
      </c>
      <c r="B11" s="15">
        <v>31.14</v>
      </c>
      <c r="C11" s="3">
        <v>18.579999999999998</v>
      </c>
      <c r="D11" s="3">
        <v>20.41</v>
      </c>
    </row>
    <row r="12" spans="1:20" x14ac:dyDescent="0.2">
      <c r="A12" s="15" t="s">
        <v>416</v>
      </c>
      <c r="B12" s="15">
        <v>20.23</v>
      </c>
      <c r="C12" s="3">
        <v>22.24</v>
      </c>
      <c r="D12" s="3">
        <v>37.979999999999997</v>
      </c>
    </row>
    <row r="13" spans="1:20" x14ac:dyDescent="0.2">
      <c r="A13" s="15" t="s">
        <v>26</v>
      </c>
      <c r="B13" s="15">
        <v>33.590000000000003</v>
      </c>
      <c r="C13" s="3">
        <v>22.37</v>
      </c>
      <c r="D13" s="3">
        <v>26.53</v>
      </c>
    </row>
    <row r="14" spans="1:20" x14ac:dyDescent="0.2">
      <c r="A14" s="15" t="s">
        <v>234</v>
      </c>
      <c r="B14" s="15">
        <v>38.729999999999997</v>
      </c>
      <c r="C14" s="3">
        <v>18.39</v>
      </c>
      <c r="D14" s="3">
        <v>41.54</v>
      </c>
    </row>
    <row r="15" spans="1:20" x14ac:dyDescent="0.2">
      <c r="A15" s="15" t="s">
        <v>233</v>
      </c>
      <c r="B15" s="15">
        <v>24.92</v>
      </c>
      <c r="C15" s="3">
        <v>42.19</v>
      </c>
      <c r="D15" s="3">
        <v>32.18</v>
      </c>
    </row>
    <row r="16" spans="1:20" x14ac:dyDescent="0.2">
      <c r="A16" s="15" t="s">
        <v>235</v>
      </c>
      <c r="B16" s="15">
        <v>36.03</v>
      </c>
      <c r="C16" s="3">
        <v>30.03</v>
      </c>
      <c r="D16" s="3">
        <v>34.369999999999997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0">
    <tabColor rgb="FF0000FF"/>
  </sheetPr>
  <dimension ref="A1:J197"/>
  <sheetViews>
    <sheetView zoomScale="145" zoomScaleNormal="145" workbookViewId="0">
      <selection activeCell="C7" sqref="C7"/>
    </sheetView>
  </sheetViews>
  <sheetFormatPr baseColWidth="10" defaultColWidth="8.83203125" defaultRowHeight="15" x14ac:dyDescent="0.2"/>
  <cols>
    <col min="1" max="1" width="5.5" customWidth="1"/>
    <col min="2" max="2" width="21.5" customWidth="1"/>
    <col min="3" max="3" width="20.1640625" customWidth="1"/>
    <col min="4" max="4" width="21.33203125" customWidth="1"/>
    <col min="5" max="5" width="21.1640625" customWidth="1"/>
    <col min="6" max="6" width="13.1640625" customWidth="1"/>
    <col min="7" max="7" width="13.6640625" customWidth="1"/>
    <col min="8" max="8" width="10.1640625" customWidth="1"/>
    <col min="11" max="11" width="13.5" customWidth="1"/>
    <col min="12" max="12" width="55" customWidth="1"/>
    <col min="13" max="13" width="14.5" customWidth="1"/>
    <col min="14" max="14" width="9.5" customWidth="1"/>
    <col min="17" max="19" width="9.83203125" customWidth="1"/>
  </cols>
  <sheetData>
    <row r="1" spans="1:6" x14ac:dyDescent="0.2">
      <c r="A1" s="19" t="s">
        <v>129</v>
      </c>
      <c r="B1" s="68" t="s">
        <v>140</v>
      </c>
      <c r="C1" s="14"/>
    </row>
    <row r="2" spans="1:6" x14ac:dyDescent="0.2">
      <c r="A2" s="19"/>
      <c r="B2" s="70" t="s">
        <v>141</v>
      </c>
      <c r="C2" s="33"/>
    </row>
    <row r="3" spans="1:6" x14ac:dyDescent="0.2">
      <c r="B3" s="70" t="s">
        <v>137</v>
      </c>
      <c r="C3" s="33"/>
    </row>
    <row r="4" spans="1:6" x14ac:dyDescent="0.2">
      <c r="B4" s="72" t="s">
        <v>138</v>
      </c>
      <c r="C4" s="18"/>
    </row>
    <row r="6" spans="1:6" ht="16" x14ac:dyDescent="0.2">
      <c r="B6" s="24" t="s">
        <v>130</v>
      </c>
      <c r="C6" s="27">
        <v>13500</v>
      </c>
    </row>
    <row r="7" spans="1:6" ht="16" x14ac:dyDescent="0.2">
      <c r="B7" s="24" t="s">
        <v>131</v>
      </c>
      <c r="C7" s="28"/>
    </row>
    <row r="8" spans="1:6" x14ac:dyDescent="0.2">
      <c r="B8" s="35"/>
    </row>
    <row r="9" spans="1:6" x14ac:dyDescent="0.2">
      <c r="A9" s="19" t="s">
        <v>132</v>
      </c>
      <c r="B9" s="68" t="s">
        <v>139</v>
      </c>
      <c r="C9" s="14"/>
    </row>
    <row r="10" spans="1:6" x14ac:dyDescent="0.2">
      <c r="B10" s="70" t="s">
        <v>141</v>
      </c>
      <c r="C10" s="33"/>
    </row>
    <row r="11" spans="1:6" x14ac:dyDescent="0.2">
      <c r="B11" s="70" t="s">
        <v>137</v>
      </c>
      <c r="C11" s="33"/>
    </row>
    <row r="12" spans="1:6" x14ac:dyDescent="0.2">
      <c r="B12" s="72"/>
      <c r="C12" s="18"/>
    </row>
    <row r="14" spans="1:6" ht="16" x14ac:dyDescent="0.2">
      <c r="B14" s="21" t="s">
        <v>12</v>
      </c>
      <c r="C14" s="21" t="s">
        <v>54</v>
      </c>
      <c r="D14" s="21" t="s">
        <v>9</v>
      </c>
      <c r="F14" s="71" t="s">
        <v>133</v>
      </c>
    </row>
    <row r="15" spans="1:6" x14ac:dyDescent="0.2">
      <c r="B15" s="3" t="s">
        <v>4</v>
      </c>
      <c r="C15" s="3">
        <v>2830.34</v>
      </c>
      <c r="D15" s="4"/>
      <c r="F15" s="15">
        <v>0.14000000000000001</v>
      </c>
    </row>
    <row r="16" spans="1:6" x14ac:dyDescent="0.2">
      <c r="B16" s="3" t="s">
        <v>20</v>
      </c>
      <c r="C16" s="3">
        <v>2239.9299999999998</v>
      </c>
      <c r="D16" s="4"/>
    </row>
    <row r="17" spans="1:10" x14ac:dyDescent="0.2">
      <c r="B17" s="3" t="s">
        <v>26</v>
      </c>
      <c r="C17" s="3">
        <v>2953.98</v>
      </c>
      <c r="D17" s="4"/>
    </row>
    <row r="18" spans="1:10" x14ac:dyDescent="0.2">
      <c r="B18" s="3" t="s">
        <v>19</v>
      </c>
      <c r="C18" s="3">
        <v>2926.74</v>
      </c>
      <c r="D18" s="4"/>
    </row>
    <row r="20" spans="1:10" x14ac:dyDescent="0.2">
      <c r="A20" s="19"/>
      <c r="B20" s="68" t="s">
        <v>142</v>
      </c>
      <c r="C20" s="13"/>
      <c r="D20" s="13"/>
      <c r="E20" s="13"/>
      <c r="F20" s="13"/>
      <c r="G20" s="13"/>
      <c r="H20" s="13"/>
      <c r="I20" s="13"/>
      <c r="J20" s="14"/>
    </row>
    <row r="21" spans="1:10" x14ac:dyDescent="0.2">
      <c r="B21" s="70" t="s">
        <v>144</v>
      </c>
      <c r="C21" s="62"/>
      <c r="D21" s="62"/>
      <c r="E21" s="62"/>
      <c r="F21" s="62"/>
      <c r="G21" s="62"/>
      <c r="H21" s="62"/>
      <c r="I21" s="62"/>
      <c r="J21" s="33"/>
    </row>
    <row r="22" spans="1:10" x14ac:dyDescent="0.2">
      <c r="A22" s="19" t="s">
        <v>134</v>
      </c>
      <c r="B22" s="70" t="s">
        <v>387</v>
      </c>
      <c r="C22" s="62"/>
      <c r="D22" s="62"/>
      <c r="E22" s="62"/>
      <c r="F22" s="62"/>
      <c r="G22" s="62"/>
      <c r="H22" s="62"/>
      <c r="I22" s="62"/>
      <c r="J22" s="33"/>
    </row>
    <row r="23" spans="1:10" x14ac:dyDescent="0.2">
      <c r="A23" s="19" t="s">
        <v>136</v>
      </c>
      <c r="B23" s="70" t="s">
        <v>388</v>
      </c>
      <c r="C23" s="32"/>
      <c r="D23" s="32"/>
      <c r="E23" s="32"/>
      <c r="F23" s="32"/>
      <c r="G23" s="32"/>
      <c r="H23" s="32"/>
      <c r="I23" s="32"/>
      <c r="J23" s="33"/>
    </row>
    <row r="24" spans="1:10" x14ac:dyDescent="0.2">
      <c r="B24" s="69"/>
      <c r="C24" s="32"/>
      <c r="D24" s="32"/>
      <c r="E24" s="32"/>
      <c r="F24" s="32"/>
      <c r="G24" s="32"/>
      <c r="H24" s="32"/>
      <c r="I24" s="32"/>
      <c r="J24" s="33"/>
    </row>
    <row r="25" spans="1:10" x14ac:dyDescent="0.2">
      <c r="A25" s="19"/>
      <c r="B25" s="70" t="s">
        <v>391</v>
      </c>
      <c r="C25" s="62"/>
      <c r="D25" s="62"/>
      <c r="E25" s="62"/>
      <c r="F25" s="62"/>
      <c r="G25" s="62"/>
      <c r="H25" s="62"/>
      <c r="I25" s="62"/>
      <c r="J25" s="33"/>
    </row>
    <row r="26" spans="1:10" x14ac:dyDescent="0.2">
      <c r="B26" s="70" t="s">
        <v>143</v>
      </c>
      <c r="C26" s="62"/>
      <c r="D26" s="62"/>
      <c r="E26" s="62"/>
      <c r="F26" s="62"/>
      <c r="G26" s="62"/>
      <c r="H26" s="62"/>
      <c r="I26" s="62"/>
      <c r="J26" s="33"/>
    </row>
    <row r="27" spans="1:10" x14ac:dyDescent="0.2">
      <c r="A27" s="19" t="s">
        <v>145</v>
      </c>
      <c r="B27" s="70" t="s">
        <v>389</v>
      </c>
      <c r="C27" s="32"/>
      <c r="D27" s="32"/>
      <c r="E27" s="32"/>
      <c r="F27" s="32"/>
      <c r="G27" s="32"/>
      <c r="H27" s="32"/>
      <c r="I27" s="32"/>
      <c r="J27" s="33"/>
    </row>
    <row r="28" spans="1:10" x14ac:dyDescent="0.2">
      <c r="A28" s="19" t="s">
        <v>151</v>
      </c>
      <c r="B28" s="72" t="s">
        <v>390</v>
      </c>
      <c r="C28" s="17"/>
      <c r="D28" s="17"/>
      <c r="E28" s="17"/>
      <c r="F28" s="17"/>
      <c r="G28" s="17"/>
      <c r="H28" s="17"/>
      <c r="I28" s="17"/>
      <c r="J28" s="18"/>
    </row>
    <row r="30" spans="1:10" ht="16" x14ac:dyDescent="0.2">
      <c r="B30" s="74" t="s">
        <v>21</v>
      </c>
      <c r="C30" s="75" t="s">
        <v>13</v>
      </c>
      <c r="E30" s="71" t="s">
        <v>135</v>
      </c>
      <c r="F30" s="15" t="s">
        <v>363</v>
      </c>
    </row>
    <row r="31" spans="1:10" x14ac:dyDescent="0.2">
      <c r="B31" s="29" t="s">
        <v>22</v>
      </c>
      <c r="C31" s="73">
        <v>1144</v>
      </c>
      <c r="E31" s="30"/>
      <c r="F31" s="4"/>
      <c r="H31" t="s">
        <v>424</v>
      </c>
    </row>
    <row r="32" spans="1:10" x14ac:dyDescent="0.2">
      <c r="B32" s="29" t="s">
        <v>22</v>
      </c>
      <c r="C32" s="73">
        <v>338</v>
      </c>
      <c r="E32" s="19" t="s">
        <v>134</v>
      </c>
      <c r="F32" s="19" t="s">
        <v>145</v>
      </c>
    </row>
    <row r="33" spans="1:8" x14ac:dyDescent="0.2">
      <c r="B33" s="29" t="s">
        <v>23</v>
      </c>
      <c r="C33" s="73">
        <v>1033</v>
      </c>
    </row>
    <row r="34" spans="1:8" ht="16" x14ac:dyDescent="0.2">
      <c r="B34" s="29" t="s">
        <v>23</v>
      </c>
      <c r="C34" s="73">
        <v>832</v>
      </c>
      <c r="E34" s="71" t="s">
        <v>135</v>
      </c>
      <c r="F34" s="15">
        <v>1000</v>
      </c>
      <c r="H34" t="s">
        <v>359</v>
      </c>
    </row>
    <row r="35" spans="1:8" x14ac:dyDescent="0.2">
      <c r="B35" s="29" t="s">
        <v>24</v>
      </c>
      <c r="C35" s="73">
        <v>1041</v>
      </c>
      <c r="E35" s="30"/>
      <c r="F35" s="4"/>
      <c r="H35" t="s">
        <v>360</v>
      </c>
    </row>
    <row r="36" spans="1:8" x14ac:dyDescent="0.2">
      <c r="B36" s="29" t="s">
        <v>23</v>
      </c>
      <c r="C36" s="73">
        <v>955</v>
      </c>
      <c r="E36" s="19" t="s">
        <v>136</v>
      </c>
      <c r="F36" s="19" t="s">
        <v>151</v>
      </c>
      <c r="H36" t="s">
        <v>361</v>
      </c>
    </row>
    <row r="37" spans="1:8" x14ac:dyDescent="0.2">
      <c r="B37" s="29" t="s">
        <v>24</v>
      </c>
      <c r="C37" s="73">
        <v>587</v>
      </c>
      <c r="H37" t="s">
        <v>362</v>
      </c>
    </row>
    <row r="38" spans="1:8" x14ac:dyDescent="0.2">
      <c r="B38" s="29" t="s">
        <v>23</v>
      </c>
      <c r="C38" s="73">
        <v>1190</v>
      </c>
    </row>
    <row r="39" spans="1:8" x14ac:dyDescent="0.2">
      <c r="B39" s="29" t="s">
        <v>24</v>
      </c>
      <c r="C39" s="73">
        <v>945</v>
      </c>
    </row>
    <row r="40" spans="1:8" x14ac:dyDescent="0.2">
      <c r="B40" s="29" t="s">
        <v>23</v>
      </c>
      <c r="C40" s="73">
        <v>973</v>
      </c>
    </row>
    <row r="41" spans="1:8" x14ac:dyDescent="0.2">
      <c r="B41" s="41" t="s">
        <v>24</v>
      </c>
      <c r="C41" s="76">
        <v>225</v>
      </c>
    </row>
    <row r="45" spans="1:8" x14ac:dyDescent="0.2">
      <c r="A45" s="19" t="s">
        <v>158</v>
      </c>
      <c r="B45" s="68" t="s">
        <v>392</v>
      </c>
      <c r="C45" s="13"/>
      <c r="D45" s="13"/>
      <c r="E45" s="14"/>
    </row>
    <row r="46" spans="1:8" x14ac:dyDescent="0.2">
      <c r="B46" s="70" t="s">
        <v>346</v>
      </c>
      <c r="C46" s="32"/>
      <c r="D46" s="32"/>
      <c r="E46" s="33"/>
    </row>
    <row r="47" spans="1:8" x14ac:dyDescent="0.2">
      <c r="B47" s="70" t="s">
        <v>150</v>
      </c>
      <c r="C47" s="32"/>
      <c r="D47" s="32"/>
      <c r="E47" s="33"/>
    </row>
    <row r="48" spans="1:8" x14ac:dyDescent="0.2">
      <c r="B48" s="72" t="s">
        <v>342</v>
      </c>
      <c r="C48" s="17"/>
      <c r="D48" s="17"/>
      <c r="E48" s="18"/>
    </row>
    <row r="50" spans="1:9" x14ac:dyDescent="0.2">
      <c r="B50" s="2" t="s">
        <v>2</v>
      </c>
      <c r="C50" s="2" t="s">
        <v>13</v>
      </c>
      <c r="D50" s="2" t="s">
        <v>146</v>
      </c>
      <c r="F50" s="31" t="s">
        <v>13</v>
      </c>
      <c r="G50" s="31" t="s">
        <v>146</v>
      </c>
      <c r="I50" s="19" t="s">
        <v>327</v>
      </c>
    </row>
    <row r="51" spans="1:9" x14ac:dyDescent="0.2">
      <c r="B51" s="3" t="s">
        <v>4</v>
      </c>
      <c r="C51" s="3">
        <v>2935.52</v>
      </c>
      <c r="D51" s="4"/>
      <c r="F51" s="3">
        <v>0</v>
      </c>
      <c r="G51" s="3" t="s">
        <v>147</v>
      </c>
      <c r="I51" t="s">
        <v>320</v>
      </c>
    </row>
    <row r="52" spans="1:9" x14ac:dyDescent="0.2">
      <c r="B52" s="3" t="s">
        <v>26</v>
      </c>
      <c r="C52" s="3">
        <v>6825.01</v>
      </c>
      <c r="D52" s="4"/>
      <c r="F52" s="3">
        <v>3000</v>
      </c>
      <c r="G52" s="3" t="s">
        <v>148</v>
      </c>
      <c r="I52" t="s">
        <v>321</v>
      </c>
    </row>
    <row r="53" spans="1:9" x14ac:dyDescent="0.2">
      <c r="B53" s="3" t="s">
        <v>20</v>
      </c>
      <c r="C53" s="3">
        <v>5404.56</v>
      </c>
      <c r="D53" s="4"/>
      <c r="F53" s="3">
        <v>6000</v>
      </c>
      <c r="G53" s="3" t="s">
        <v>149</v>
      </c>
      <c r="I53" s="5" t="s">
        <v>322</v>
      </c>
    </row>
    <row r="54" spans="1:9" x14ac:dyDescent="0.2">
      <c r="B54" s="3" t="s">
        <v>19</v>
      </c>
      <c r="C54" s="3">
        <v>2470.35</v>
      </c>
      <c r="D54" s="4"/>
      <c r="I54" s="5" t="s">
        <v>323</v>
      </c>
    </row>
    <row r="55" spans="1:9" x14ac:dyDescent="0.2">
      <c r="B55" s="3" t="s">
        <v>4</v>
      </c>
      <c r="C55" s="3">
        <v>5246.69</v>
      </c>
      <c r="D55" s="4"/>
      <c r="I55" t="s">
        <v>324</v>
      </c>
    </row>
    <row r="56" spans="1:9" x14ac:dyDescent="0.2">
      <c r="B56" s="3" t="s">
        <v>26</v>
      </c>
      <c r="C56" s="3">
        <v>6768.17</v>
      </c>
      <c r="D56" s="4"/>
      <c r="I56" t="s">
        <v>325</v>
      </c>
    </row>
    <row r="57" spans="1:9" x14ac:dyDescent="0.2">
      <c r="B57" s="3" t="s">
        <v>19</v>
      </c>
      <c r="C57" s="3">
        <v>6664.08</v>
      </c>
      <c r="D57" s="4"/>
    </row>
    <row r="58" spans="1:9" x14ac:dyDescent="0.2">
      <c r="B58" s="3" t="s">
        <v>26</v>
      </c>
      <c r="C58" s="3">
        <v>3513.37</v>
      </c>
      <c r="D58" s="4"/>
      <c r="I58" s="40" t="s">
        <v>331</v>
      </c>
    </row>
    <row r="59" spans="1:9" x14ac:dyDescent="0.2">
      <c r="B59" s="3" t="s">
        <v>19</v>
      </c>
      <c r="C59" s="3">
        <v>4879.75</v>
      </c>
      <c r="D59" s="4"/>
      <c r="I59" s="34" t="s">
        <v>332</v>
      </c>
    </row>
    <row r="60" spans="1:9" x14ac:dyDescent="0.2">
      <c r="B60" s="3" t="s">
        <v>20</v>
      </c>
      <c r="C60" s="3">
        <v>2525.66</v>
      </c>
      <c r="D60" s="4"/>
      <c r="I60" s="34" t="s">
        <v>333</v>
      </c>
    </row>
    <row r="61" spans="1:9" x14ac:dyDescent="0.2">
      <c r="I61" s="34" t="s">
        <v>334</v>
      </c>
    </row>
    <row r="62" spans="1:9" x14ac:dyDescent="0.2">
      <c r="I62" s="34" t="s">
        <v>335</v>
      </c>
    </row>
    <row r="63" spans="1:9" x14ac:dyDescent="0.2">
      <c r="A63" s="19" t="s">
        <v>178</v>
      </c>
      <c r="B63" s="68" t="s">
        <v>341</v>
      </c>
      <c r="C63" s="13"/>
      <c r="D63" s="13"/>
      <c r="E63" s="14"/>
    </row>
    <row r="64" spans="1:9" x14ac:dyDescent="0.2">
      <c r="B64" s="70" t="s">
        <v>141</v>
      </c>
      <c r="C64" s="32"/>
      <c r="D64" s="32"/>
      <c r="E64" s="33"/>
    </row>
    <row r="65" spans="1:9" x14ac:dyDescent="0.2">
      <c r="B65" s="70" t="s">
        <v>425</v>
      </c>
      <c r="C65" s="32"/>
      <c r="D65" s="32"/>
      <c r="E65" s="33"/>
    </row>
    <row r="66" spans="1:9" x14ac:dyDescent="0.2">
      <c r="B66" s="72" t="s">
        <v>344</v>
      </c>
      <c r="C66" s="17"/>
      <c r="D66" s="17"/>
      <c r="E66" s="18"/>
    </row>
    <row r="68" spans="1:9" x14ac:dyDescent="0.2">
      <c r="B68" s="2" t="s">
        <v>2</v>
      </c>
      <c r="C68" s="2" t="s">
        <v>13</v>
      </c>
      <c r="D68" s="2" t="s">
        <v>339</v>
      </c>
      <c r="F68" s="6" t="s">
        <v>338</v>
      </c>
      <c r="G68" s="9">
        <v>3500</v>
      </c>
      <c r="I68" s="19" t="s">
        <v>326</v>
      </c>
    </row>
    <row r="69" spans="1:9" x14ac:dyDescent="0.2">
      <c r="B69" s="3" t="s">
        <v>4</v>
      </c>
      <c r="C69" s="9">
        <v>2935.52</v>
      </c>
      <c r="D69" s="10"/>
      <c r="F69" s="6" t="s">
        <v>340</v>
      </c>
      <c r="G69" s="9">
        <v>75</v>
      </c>
      <c r="I69" t="s">
        <v>336</v>
      </c>
    </row>
    <row r="70" spans="1:9" x14ac:dyDescent="0.2">
      <c r="B70" s="3" t="s">
        <v>26</v>
      </c>
      <c r="C70" s="9">
        <v>6825.01</v>
      </c>
      <c r="D70" s="10"/>
      <c r="I70" s="34" t="s">
        <v>329</v>
      </c>
    </row>
    <row r="71" spans="1:9" x14ac:dyDescent="0.2">
      <c r="B71" s="3" t="s">
        <v>20</v>
      </c>
      <c r="C71" s="9">
        <v>5404.56</v>
      </c>
      <c r="D71" s="10"/>
      <c r="I71" s="34" t="s">
        <v>330</v>
      </c>
    </row>
    <row r="72" spans="1:9" x14ac:dyDescent="0.2">
      <c r="B72" s="3" t="s">
        <v>19</v>
      </c>
      <c r="C72" s="9">
        <v>2470.35</v>
      </c>
      <c r="D72" s="10"/>
      <c r="I72" s="112" t="s">
        <v>328</v>
      </c>
    </row>
    <row r="73" spans="1:9" x14ac:dyDescent="0.2">
      <c r="B73" s="37" t="s">
        <v>337</v>
      </c>
      <c r="C73" s="9">
        <v>3500</v>
      </c>
      <c r="D73" s="10"/>
    </row>
    <row r="75" spans="1:9" x14ac:dyDescent="0.2">
      <c r="A75" s="19" t="s">
        <v>188</v>
      </c>
      <c r="B75" s="68" t="s">
        <v>154</v>
      </c>
      <c r="C75" s="13"/>
      <c r="D75" s="14"/>
    </row>
    <row r="76" spans="1:9" x14ac:dyDescent="0.2">
      <c r="B76" s="70" t="s">
        <v>155</v>
      </c>
      <c r="C76" s="32"/>
      <c r="D76" s="33"/>
    </row>
    <row r="77" spans="1:9" x14ac:dyDescent="0.2">
      <c r="B77" s="70" t="s">
        <v>156</v>
      </c>
      <c r="C77" s="32"/>
      <c r="D77" s="33"/>
    </row>
    <row r="78" spans="1:9" x14ac:dyDescent="0.2">
      <c r="B78" s="72" t="s">
        <v>157</v>
      </c>
      <c r="C78" s="17"/>
      <c r="D78" s="18"/>
    </row>
    <row r="80" spans="1:9" x14ac:dyDescent="0.2">
      <c r="B80" s="21" t="s">
        <v>152</v>
      </c>
      <c r="C80" s="21" t="s">
        <v>153</v>
      </c>
      <c r="E80" s="21" t="s">
        <v>177</v>
      </c>
    </row>
    <row r="81" spans="1:6" x14ac:dyDescent="0.2">
      <c r="B81" s="22">
        <v>35.74</v>
      </c>
      <c r="C81" s="22">
        <v>35.74</v>
      </c>
      <c r="E81" s="4"/>
    </row>
    <row r="82" spans="1:6" x14ac:dyDescent="0.2">
      <c r="B82" s="22">
        <v>73.61</v>
      </c>
      <c r="C82" s="22">
        <v>73.61</v>
      </c>
    </row>
    <row r="83" spans="1:6" x14ac:dyDescent="0.2">
      <c r="B83" s="22">
        <v>113.08</v>
      </c>
      <c r="C83" s="22">
        <v>113.08</v>
      </c>
    </row>
    <row r="84" spans="1:6" x14ac:dyDescent="0.2">
      <c r="B84" s="22">
        <v>100.49</v>
      </c>
      <c r="C84" s="22">
        <v>100.5</v>
      </c>
    </row>
    <row r="85" spans="1:6" x14ac:dyDescent="0.2">
      <c r="B85" s="22">
        <v>17.7</v>
      </c>
      <c r="C85" s="22">
        <v>17.7</v>
      </c>
    </row>
    <row r="86" spans="1:6" ht="16" thickBot="1" x14ac:dyDescent="0.25">
      <c r="B86" s="77">
        <v>107.38</v>
      </c>
      <c r="C86" s="77">
        <v>107.38</v>
      </c>
    </row>
    <row r="87" spans="1:6" ht="16" thickBot="1" x14ac:dyDescent="0.25">
      <c r="B87" s="78">
        <f t="shared" ref="B87:C87" si="0">SUM(B81:B86)</f>
        <v>448</v>
      </c>
      <c r="C87" s="78">
        <f t="shared" si="0"/>
        <v>448.01</v>
      </c>
    </row>
    <row r="88" spans="1:6" ht="16" thickTop="1" x14ac:dyDescent="0.2"/>
    <row r="90" spans="1:6" x14ac:dyDescent="0.2">
      <c r="A90" s="19" t="s">
        <v>191</v>
      </c>
      <c r="B90" s="68" t="s">
        <v>345</v>
      </c>
      <c r="C90" s="13"/>
      <c r="D90" s="14"/>
      <c r="F90" s="19" t="s">
        <v>364</v>
      </c>
    </row>
    <row r="91" spans="1:6" x14ac:dyDescent="0.2">
      <c r="B91" s="70" t="s">
        <v>367</v>
      </c>
      <c r="C91" s="32"/>
      <c r="D91" s="33"/>
      <c r="F91" t="s">
        <v>365</v>
      </c>
    </row>
    <row r="92" spans="1:6" x14ac:dyDescent="0.2">
      <c r="B92" s="72" t="s">
        <v>348</v>
      </c>
      <c r="C92" s="17"/>
      <c r="D92" s="18"/>
      <c r="F92" t="s">
        <v>366</v>
      </c>
    </row>
    <row r="94" spans="1:6" x14ac:dyDescent="0.2">
      <c r="B94" s="21" t="s">
        <v>181</v>
      </c>
      <c r="C94" s="21" t="s">
        <v>180</v>
      </c>
      <c r="E94" s="20" t="s">
        <v>187</v>
      </c>
    </row>
    <row r="95" spans="1:6" x14ac:dyDescent="0.2">
      <c r="B95" s="3" t="s">
        <v>182</v>
      </c>
      <c r="C95" s="3">
        <v>60</v>
      </c>
      <c r="E95" s="4"/>
    </row>
    <row r="96" spans="1:6" x14ac:dyDescent="0.2">
      <c r="B96" s="3" t="s">
        <v>183</v>
      </c>
      <c r="C96" s="3">
        <v>30</v>
      </c>
    </row>
    <row r="97" spans="1:6" x14ac:dyDescent="0.2">
      <c r="B97" s="3" t="s">
        <v>184</v>
      </c>
      <c r="C97" s="3">
        <v>25</v>
      </c>
    </row>
    <row r="98" spans="1:6" x14ac:dyDescent="0.2">
      <c r="B98" s="3" t="s">
        <v>185</v>
      </c>
      <c r="C98" s="3">
        <v>35</v>
      </c>
    </row>
    <row r="99" spans="1:6" x14ac:dyDescent="0.2">
      <c r="B99" s="3" t="s">
        <v>186</v>
      </c>
      <c r="C99" s="3">
        <v>40</v>
      </c>
    </row>
    <row r="102" spans="1:6" x14ac:dyDescent="0.2">
      <c r="A102" s="19" t="s">
        <v>193</v>
      </c>
      <c r="B102" s="68" t="s">
        <v>160</v>
      </c>
      <c r="C102" s="13"/>
      <c r="D102" s="14"/>
      <c r="F102" s="39" t="s">
        <v>179</v>
      </c>
    </row>
    <row r="103" spans="1:6" x14ac:dyDescent="0.2">
      <c r="B103" s="70" t="s">
        <v>347</v>
      </c>
      <c r="C103" s="32"/>
      <c r="D103" s="33"/>
      <c r="F103" s="40" t="s">
        <v>189</v>
      </c>
    </row>
    <row r="104" spans="1:6" x14ac:dyDescent="0.2">
      <c r="B104" s="70" t="s">
        <v>176</v>
      </c>
      <c r="C104" s="32"/>
      <c r="D104" s="33"/>
      <c r="F104" t="s">
        <v>190</v>
      </c>
    </row>
    <row r="105" spans="1:6" x14ac:dyDescent="0.2">
      <c r="B105" s="72" t="s">
        <v>393</v>
      </c>
      <c r="C105" s="17"/>
      <c r="D105" s="18"/>
    </row>
    <row r="107" spans="1:6" x14ac:dyDescent="0.2">
      <c r="C107" s="20" t="s">
        <v>165</v>
      </c>
      <c r="D107" s="20" t="s">
        <v>165</v>
      </c>
      <c r="E107" s="20" t="s">
        <v>165</v>
      </c>
      <c r="F107" s="20" t="s">
        <v>165</v>
      </c>
    </row>
    <row r="108" spans="1:6" x14ac:dyDescent="0.2">
      <c r="C108" s="4"/>
      <c r="D108" s="4"/>
      <c r="E108" s="4"/>
      <c r="F108" s="4"/>
    </row>
    <row r="110" spans="1:6" x14ac:dyDescent="0.2">
      <c r="B110" s="21" t="s">
        <v>166</v>
      </c>
      <c r="C110" s="21" t="s">
        <v>161</v>
      </c>
      <c r="D110" s="21" t="s">
        <v>164</v>
      </c>
      <c r="E110" s="21" t="s">
        <v>162</v>
      </c>
      <c r="F110" s="21" t="s">
        <v>163</v>
      </c>
    </row>
    <row r="111" spans="1:6" x14ac:dyDescent="0.2">
      <c r="B111" s="3" t="s">
        <v>167</v>
      </c>
      <c r="C111" s="3">
        <v>219</v>
      </c>
      <c r="D111" s="3">
        <v>243</v>
      </c>
      <c r="E111" s="3">
        <v>163</v>
      </c>
      <c r="F111" s="3">
        <v>156</v>
      </c>
    </row>
    <row r="112" spans="1:6" x14ac:dyDescent="0.2">
      <c r="B112" s="3" t="s">
        <v>168</v>
      </c>
      <c r="C112" s="3">
        <v>235</v>
      </c>
      <c r="D112" s="3">
        <v>268</v>
      </c>
      <c r="E112" s="3">
        <v>209</v>
      </c>
      <c r="F112" s="3">
        <v>285</v>
      </c>
    </row>
    <row r="113" spans="1:9" x14ac:dyDescent="0.2">
      <c r="B113" s="3" t="s">
        <v>169</v>
      </c>
      <c r="C113" s="3">
        <v>207</v>
      </c>
      <c r="D113" s="3">
        <v>238</v>
      </c>
      <c r="E113" s="3">
        <v>174</v>
      </c>
      <c r="F113" s="3">
        <v>292</v>
      </c>
    </row>
    <row r="114" spans="1:9" x14ac:dyDescent="0.2">
      <c r="B114" s="3" t="s">
        <v>170</v>
      </c>
      <c r="C114" s="3">
        <v>183</v>
      </c>
      <c r="D114" s="3">
        <v>236</v>
      </c>
      <c r="E114" s="3">
        <v>195</v>
      </c>
      <c r="F114" s="3">
        <v>276</v>
      </c>
    </row>
    <row r="115" spans="1:9" x14ac:dyDescent="0.2">
      <c r="B115" s="3" t="s">
        <v>171</v>
      </c>
      <c r="C115" s="3">
        <v>278</v>
      </c>
      <c r="D115" s="3">
        <v>194</v>
      </c>
      <c r="E115" s="3">
        <v>284</v>
      </c>
      <c r="F115" s="3">
        <v>230</v>
      </c>
    </row>
    <row r="116" spans="1:9" x14ac:dyDescent="0.2">
      <c r="B116" s="3" t="s">
        <v>172</v>
      </c>
      <c r="C116" s="3">
        <v>160</v>
      </c>
      <c r="D116" s="3">
        <v>195</v>
      </c>
      <c r="E116" s="3">
        <v>296</v>
      </c>
      <c r="F116" s="3">
        <v>257</v>
      </c>
    </row>
    <row r="117" spans="1:9" x14ac:dyDescent="0.2">
      <c r="B117" s="3" t="s">
        <v>173</v>
      </c>
      <c r="C117" s="3">
        <v>268</v>
      </c>
      <c r="D117" s="3">
        <v>173</v>
      </c>
      <c r="E117" s="3">
        <v>207</v>
      </c>
      <c r="F117" s="3">
        <v>249</v>
      </c>
    </row>
    <row r="118" spans="1:9" x14ac:dyDescent="0.2">
      <c r="B118" s="3" t="s">
        <v>174</v>
      </c>
      <c r="C118" s="3">
        <v>245</v>
      </c>
      <c r="D118" s="3">
        <v>221</v>
      </c>
      <c r="E118" s="3">
        <v>179</v>
      </c>
      <c r="F118" s="3">
        <v>223</v>
      </c>
    </row>
    <row r="119" spans="1:9" x14ac:dyDescent="0.2">
      <c r="B119" s="3" t="s">
        <v>175</v>
      </c>
      <c r="C119" s="3">
        <v>233</v>
      </c>
      <c r="D119" s="3">
        <v>168</v>
      </c>
      <c r="E119" s="3">
        <v>299</v>
      </c>
      <c r="F119" s="3">
        <v>213</v>
      </c>
    </row>
    <row r="122" spans="1:9" x14ac:dyDescent="0.2">
      <c r="A122" s="19" t="s">
        <v>200</v>
      </c>
      <c r="B122" s="19" t="s">
        <v>111</v>
      </c>
      <c r="C122" s="19"/>
      <c r="D122" s="19"/>
      <c r="E122" s="19"/>
    </row>
    <row r="123" spans="1:9" x14ac:dyDescent="0.2">
      <c r="B123" s="12">
        <v>1</v>
      </c>
      <c r="C123" s="13" t="s">
        <v>112</v>
      </c>
      <c r="D123" s="13"/>
      <c r="E123" s="14"/>
      <c r="G123" s="20" t="s">
        <v>192</v>
      </c>
    </row>
    <row r="124" spans="1:9" x14ac:dyDescent="0.2">
      <c r="B124" s="65">
        <v>2</v>
      </c>
      <c r="C124" s="62" t="s">
        <v>113</v>
      </c>
      <c r="D124" s="62"/>
      <c r="E124" s="33"/>
      <c r="G124" s="4" t="b">
        <f>2&gt;=8^(1/3)</f>
        <v>1</v>
      </c>
      <c r="I124" t="str">
        <f ca="1">" "&amp;_xlfn.FORMULATEXT(G124)</f>
        <v xml:space="preserve"> =2&gt;=8^(1/3)</v>
      </c>
    </row>
    <row r="125" spans="1:9" x14ac:dyDescent="0.2">
      <c r="B125" s="64"/>
      <c r="C125" s="66" t="s">
        <v>114</v>
      </c>
      <c r="D125" s="32"/>
      <c r="E125" s="33"/>
    </row>
    <row r="126" spans="1:9" x14ac:dyDescent="0.2">
      <c r="B126" s="64"/>
      <c r="C126" s="66" t="s">
        <v>115</v>
      </c>
      <c r="D126" s="32"/>
      <c r="E126" s="33"/>
    </row>
    <row r="127" spans="1:9" x14ac:dyDescent="0.2">
      <c r="B127" s="64"/>
      <c r="C127" s="66" t="s">
        <v>116</v>
      </c>
      <c r="D127" s="32"/>
      <c r="E127" s="33"/>
    </row>
    <row r="128" spans="1:9" x14ac:dyDescent="0.2">
      <c r="B128" s="64">
        <v>3</v>
      </c>
      <c r="C128" s="32" t="s">
        <v>117</v>
      </c>
      <c r="D128" s="32"/>
      <c r="E128" s="33"/>
    </row>
    <row r="129" spans="1:5" x14ac:dyDescent="0.2">
      <c r="B129" s="64"/>
      <c r="C129" s="66" t="s">
        <v>118</v>
      </c>
      <c r="D129" s="32"/>
      <c r="E129" s="33"/>
    </row>
    <row r="130" spans="1:5" x14ac:dyDescent="0.2">
      <c r="B130" s="64"/>
      <c r="C130" s="66" t="s">
        <v>119</v>
      </c>
      <c r="D130" s="32"/>
      <c r="E130" s="33"/>
    </row>
    <row r="131" spans="1:5" x14ac:dyDescent="0.2">
      <c r="B131" s="64"/>
      <c r="C131" s="66" t="s">
        <v>120</v>
      </c>
      <c r="D131" s="32"/>
      <c r="E131" s="33"/>
    </row>
    <row r="132" spans="1:5" x14ac:dyDescent="0.2">
      <c r="B132" s="64">
        <v>4</v>
      </c>
      <c r="C132" s="32" t="s">
        <v>121</v>
      </c>
      <c r="D132" s="32"/>
      <c r="E132" s="33"/>
    </row>
    <row r="133" spans="1:5" x14ac:dyDescent="0.2">
      <c r="B133" s="64">
        <v>5</v>
      </c>
      <c r="C133" s="32" t="s">
        <v>122</v>
      </c>
      <c r="D133" s="32"/>
      <c r="E133" s="33"/>
    </row>
    <row r="134" spans="1:5" x14ac:dyDescent="0.2">
      <c r="B134" s="64"/>
      <c r="C134" s="66" t="s">
        <v>123</v>
      </c>
      <c r="D134" s="32"/>
      <c r="E134" s="33"/>
    </row>
    <row r="135" spans="1:5" x14ac:dyDescent="0.2">
      <c r="B135" s="64"/>
      <c r="C135" s="66" t="s">
        <v>124</v>
      </c>
      <c r="D135" s="32"/>
      <c r="E135" s="33"/>
    </row>
    <row r="136" spans="1:5" x14ac:dyDescent="0.2">
      <c r="B136" s="64">
        <v>6</v>
      </c>
      <c r="C136" s="32" t="s">
        <v>125</v>
      </c>
      <c r="D136" s="32"/>
      <c r="E136" s="33"/>
    </row>
    <row r="137" spans="1:5" x14ac:dyDescent="0.2">
      <c r="B137" s="64">
        <v>7</v>
      </c>
      <c r="C137" s="32" t="s">
        <v>126</v>
      </c>
      <c r="D137" s="32"/>
      <c r="E137" s="33"/>
    </row>
    <row r="138" spans="1:5" x14ac:dyDescent="0.2">
      <c r="B138" s="64">
        <v>8</v>
      </c>
      <c r="C138" s="32" t="s">
        <v>127</v>
      </c>
      <c r="D138" s="32"/>
      <c r="E138" s="33"/>
    </row>
    <row r="139" spans="1:5" x14ac:dyDescent="0.2">
      <c r="B139" s="16">
        <v>9</v>
      </c>
      <c r="C139" s="17" t="s">
        <v>128</v>
      </c>
      <c r="D139" s="17"/>
      <c r="E139" s="18"/>
    </row>
    <row r="141" spans="1:5" x14ac:dyDescent="0.2">
      <c r="A141" s="19" t="s">
        <v>210</v>
      </c>
      <c r="B141" s="19" t="s">
        <v>196</v>
      </c>
    </row>
    <row r="142" spans="1:5" x14ac:dyDescent="0.2">
      <c r="B142" t="s">
        <v>225</v>
      </c>
    </row>
    <row r="143" spans="1:5" x14ac:dyDescent="0.2">
      <c r="B143" t="s">
        <v>226</v>
      </c>
    </row>
    <row r="144" spans="1:5" x14ac:dyDescent="0.2">
      <c r="B144" t="s">
        <v>227</v>
      </c>
    </row>
    <row r="145" spans="1:5" x14ac:dyDescent="0.2">
      <c r="B145" t="s">
        <v>228</v>
      </c>
    </row>
    <row r="147" spans="1:5" x14ac:dyDescent="0.2">
      <c r="B147" s="40" t="s">
        <v>194</v>
      </c>
    </row>
    <row r="148" spans="1:5" x14ac:dyDescent="0.2">
      <c r="B148" s="40" t="s">
        <v>195</v>
      </c>
    </row>
    <row r="150" spans="1:5" x14ac:dyDescent="0.2">
      <c r="B150" s="21" t="s">
        <v>21</v>
      </c>
      <c r="D150" s="21" t="s">
        <v>21</v>
      </c>
      <c r="E150" s="21" t="s">
        <v>1</v>
      </c>
    </row>
    <row r="151" spans="1:5" x14ac:dyDescent="0.2">
      <c r="B151" s="3" t="s">
        <v>197</v>
      </c>
      <c r="D151" s="3" t="s">
        <v>22</v>
      </c>
      <c r="E151" s="4">
        <f>COUNTIFS($B$151:$B$154,D151)</f>
        <v>1</v>
      </c>
    </row>
    <row r="152" spans="1:5" x14ac:dyDescent="0.2">
      <c r="B152" s="3" t="s">
        <v>22</v>
      </c>
      <c r="D152" s="3" t="s">
        <v>23</v>
      </c>
      <c r="E152" s="4">
        <f t="shared" ref="E152:E153" si="1">COUNTIFS($B$151:$B$154,D152)</f>
        <v>1</v>
      </c>
    </row>
    <row r="153" spans="1:5" x14ac:dyDescent="0.2">
      <c r="B153" s="3" t="s">
        <v>198</v>
      </c>
      <c r="D153" s="3" t="s">
        <v>199</v>
      </c>
      <c r="E153" s="4">
        <f t="shared" si="1"/>
        <v>0</v>
      </c>
    </row>
    <row r="154" spans="1:5" x14ac:dyDescent="0.2">
      <c r="B154" s="3" t="s">
        <v>23</v>
      </c>
    </row>
    <row r="155" spans="1:5" x14ac:dyDescent="0.2">
      <c r="B155" s="3" t="s">
        <v>24</v>
      </c>
    </row>
    <row r="158" spans="1:5" x14ac:dyDescent="0.2">
      <c r="A158" s="19" t="s">
        <v>368</v>
      </c>
      <c r="B158" t="s">
        <v>208</v>
      </c>
    </row>
    <row r="159" spans="1:5" ht="16" x14ac:dyDescent="0.2">
      <c r="B159" s="40" t="s">
        <v>201</v>
      </c>
      <c r="E159" s="71" t="s">
        <v>8</v>
      </c>
    </row>
    <row r="160" spans="1:5" x14ac:dyDescent="0.2">
      <c r="B160" s="40" t="s">
        <v>202</v>
      </c>
      <c r="E160" s="15">
        <v>1.4500000000000001E-2</v>
      </c>
    </row>
    <row r="162" spans="1:6" x14ac:dyDescent="0.2">
      <c r="B162" s="2" t="s">
        <v>2</v>
      </c>
      <c r="C162" s="2" t="s">
        <v>13</v>
      </c>
      <c r="D162" s="2" t="s">
        <v>207</v>
      </c>
      <c r="F162" s="19" t="s">
        <v>206</v>
      </c>
    </row>
    <row r="163" spans="1:6" ht="21" x14ac:dyDescent="0.2">
      <c r="B163" s="3" t="s">
        <v>4</v>
      </c>
      <c r="C163" s="3">
        <v>2935.52</v>
      </c>
      <c r="D163" s="10">
        <f>C163*$E$160</f>
        <v>42.565040000000003</v>
      </c>
      <c r="F163" s="40" t="s">
        <v>203</v>
      </c>
    </row>
    <row r="164" spans="1:6" ht="21" x14ac:dyDescent="0.2">
      <c r="B164" s="3" t="s">
        <v>26</v>
      </c>
      <c r="C164" s="3">
        <v>6825.01</v>
      </c>
      <c r="D164" s="10">
        <f t="shared" ref="D164:D166" si="2">C164*$E$160</f>
        <v>98.962645000000009</v>
      </c>
      <c r="F164" s="40" t="s">
        <v>204</v>
      </c>
    </row>
    <row r="165" spans="1:6" ht="21" x14ac:dyDescent="0.2">
      <c r="B165" s="3" t="s">
        <v>20</v>
      </c>
      <c r="C165" s="3">
        <v>5404.56</v>
      </c>
      <c r="D165" s="10">
        <f t="shared" si="2"/>
        <v>78.366120000000009</v>
      </c>
      <c r="F165" s="40" t="s">
        <v>205</v>
      </c>
    </row>
    <row r="166" spans="1:6" x14ac:dyDescent="0.2">
      <c r="B166" s="3" t="s">
        <v>19</v>
      </c>
      <c r="C166" s="3">
        <v>2470.35</v>
      </c>
      <c r="D166" s="10">
        <f t="shared" si="2"/>
        <v>35.820075000000003</v>
      </c>
    </row>
    <row r="167" spans="1:6" x14ac:dyDescent="0.2">
      <c r="D167" s="79">
        <f>SUM(D163:D166)</f>
        <v>255.71388000000005</v>
      </c>
    </row>
    <row r="168" spans="1:6" x14ac:dyDescent="0.2">
      <c r="B168" s="2" t="s">
        <v>207</v>
      </c>
    </row>
    <row r="169" spans="1:6" x14ac:dyDescent="0.2">
      <c r="B169" s="113">
        <v>42.57</v>
      </c>
      <c r="D169" t="s">
        <v>209</v>
      </c>
    </row>
    <row r="170" spans="1:6" x14ac:dyDescent="0.2">
      <c r="B170" s="113">
        <v>98.96</v>
      </c>
    </row>
    <row r="171" spans="1:6" x14ac:dyDescent="0.2">
      <c r="B171" s="113">
        <v>78.37</v>
      </c>
    </row>
    <row r="172" spans="1:6" x14ac:dyDescent="0.2">
      <c r="B172" s="113">
        <v>35.82</v>
      </c>
    </row>
    <row r="173" spans="1:6" x14ac:dyDescent="0.2">
      <c r="B173" s="79">
        <f>SUM(B169:B172)</f>
        <v>255.72</v>
      </c>
    </row>
    <row r="176" spans="1:6" x14ac:dyDescent="0.2">
      <c r="A176" s="19" t="s">
        <v>369</v>
      </c>
      <c r="B176" s="19" t="s">
        <v>42</v>
      </c>
    </row>
    <row r="177" spans="2:7" x14ac:dyDescent="0.2">
      <c r="B177" s="5" t="s">
        <v>43</v>
      </c>
    </row>
    <row r="178" spans="2:7" x14ac:dyDescent="0.2">
      <c r="B178" s="5" t="s">
        <v>44</v>
      </c>
    </row>
    <row r="179" spans="2:7" x14ac:dyDescent="0.2">
      <c r="B179" s="5" t="s">
        <v>45</v>
      </c>
    </row>
    <row r="180" spans="2:7" x14ac:dyDescent="0.2">
      <c r="B180" s="44" t="s">
        <v>46</v>
      </c>
    </row>
    <row r="181" spans="2:7" x14ac:dyDescent="0.2">
      <c r="B181" s="19" t="s">
        <v>47</v>
      </c>
    </row>
    <row r="182" spans="2:7" x14ac:dyDescent="0.2">
      <c r="B182" s="5" t="s">
        <v>48</v>
      </c>
    </row>
    <row r="183" spans="2:7" x14ac:dyDescent="0.2">
      <c r="B183" s="5" t="s">
        <v>49</v>
      </c>
    </row>
    <row r="184" spans="2:7" x14ac:dyDescent="0.2">
      <c r="B184" s="5" t="s">
        <v>50</v>
      </c>
    </row>
    <row r="185" spans="2:7" x14ac:dyDescent="0.2">
      <c r="B185" s="5" t="s">
        <v>51</v>
      </c>
    </row>
    <row r="186" spans="2:7" x14ac:dyDescent="0.2">
      <c r="B186" s="5" t="s">
        <v>52</v>
      </c>
    </row>
    <row r="188" spans="2:7" x14ac:dyDescent="0.2">
      <c r="B188" s="2" t="s">
        <v>53</v>
      </c>
      <c r="C188" s="2" t="s">
        <v>54</v>
      </c>
      <c r="D188" s="2" t="str">
        <f>D196</f>
        <v>Deduction 1</v>
      </c>
      <c r="E188" s="2" t="str">
        <f>E196</f>
        <v>Deduction 2</v>
      </c>
      <c r="F188" s="2" t="s">
        <v>55</v>
      </c>
      <c r="G188" s="2" t="s">
        <v>56</v>
      </c>
    </row>
    <row r="189" spans="2:7" x14ac:dyDescent="0.2">
      <c r="B189" s="3" t="s">
        <v>57</v>
      </c>
      <c r="C189" s="45">
        <v>3500</v>
      </c>
      <c r="D189" s="45">
        <f>ROUND($C189*D$197,2)</f>
        <v>217</v>
      </c>
      <c r="E189" s="45">
        <f>ROUND($C189*E$197,2)</f>
        <v>50.75</v>
      </c>
      <c r="F189" s="45">
        <f>SUM(D189:E189)</f>
        <v>267.75</v>
      </c>
      <c r="G189" s="46"/>
    </row>
    <row r="190" spans="2:7" x14ac:dyDescent="0.2">
      <c r="B190" s="3" t="s">
        <v>58</v>
      </c>
      <c r="C190" s="45">
        <v>3784.32</v>
      </c>
      <c r="D190" s="45">
        <f t="shared" ref="D190:D193" si="3">ROUND($C190*D$197,2)</f>
        <v>234.63</v>
      </c>
      <c r="E190" s="45">
        <f>ROUND($C190*E$197,2)</f>
        <v>54.87</v>
      </c>
      <c r="F190" s="45">
        <f>SUM(D190:E190)</f>
        <v>289.5</v>
      </c>
      <c r="G190" s="46"/>
    </row>
    <row r="191" spans="2:7" x14ac:dyDescent="0.2">
      <c r="B191" s="3" t="s">
        <v>59</v>
      </c>
      <c r="C191" s="45">
        <v>8565.51</v>
      </c>
      <c r="D191" s="45">
        <f t="shared" si="3"/>
        <v>531.05999999999995</v>
      </c>
      <c r="E191" s="45">
        <f>ROUND($C191*E$197,2)</f>
        <v>124.2</v>
      </c>
      <c r="F191" s="45">
        <f>SUM(D191:E191)</f>
        <v>655.26</v>
      </c>
      <c r="G191" s="46"/>
    </row>
    <row r="192" spans="2:7" x14ac:dyDescent="0.2">
      <c r="B192" s="3" t="s">
        <v>60</v>
      </c>
      <c r="C192" s="45">
        <v>2627.99</v>
      </c>
      <c r="D192" s="45">
        <f t="shared" si="3"/>
        <v>162.94</v>
      </c>
      <c r="E192" s="45">
        <f>ROUND($C192*E$197,2)</f>
        <v>38.11</v>
      </c>
      <c r="F192" s="45">
        <f>SUM(D192:E192)</f>
        <v>201.05</v>
      </c>
      <c r="G192" s="46"/>
    </row>
    <row r="193" spans="2:7" x14ac:dyDescent="0.2">
      <c r="B193" s="3" t="s">
        <v>61</v>
      </c>
      <c r="C193" s="45">
        <v>9069.66</v>
      </c>
      <c r="D193" s="45">
        <f t="shared" si="3"/>
        <v>562.32000000000005</v>
      </c>
      <c r="E193" s="45">
        <f>ROUND($C193*E$197,2)</f>
        <v>131.51</v>
      </c>
      <c r="F193" s="45">
        <f>SUM(D193:E193)</f>
        <v>693.83</v>
      </c>
      <c r="G193" s="46"/>
    </row>
    <row r="195" spans="2:7" x14ac:dyDescent="0.2">
      <c r="D195" s="47" t="s">
        <v>62</v>
      </c>
      <c r="E195" s="48"/>
    </row>
    <row r="196" spans="2:7" x14ac:dyDescent="0.2">
      <c r="D196" s="3" t="s">
        <v>63</v>
      </c>
      <c r="E196" s="3" t="s">
        <v>64</v>
      </c>
    </row>
    <row r="197" spans="2:7" x14ac:dyDescent="0.2">
      <c r="D197" s="36">
        <v>6.2E-2</v>
      </c>
      <c r="E197" s="36">
        <v>1.4500000000000001E-2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J197"/>
  <sheetViews>
    <sheetView topLeftCell="A17" zoomScale="130" zoomScaleNormal="130" workbookViewId="0">
      <selection activeCell="F35" sqref="F35"/>
    </sheetView>
  </sheetViews>
  <sheetFormatPr baseColWidth="10" defaultColWidth="8.83203125" defaultRowHeight="15" x14ac:dyDescent="0.2"/>
  <cols>
    <col min="1" max="1" width="5.5" customWidth="1"/>
    <col min="2" max="2" width="21.5" customWidth="1"/>
    <col min="3" max="3" width="18" customWidth="1"/>
    <col min="4" max="4" width="21.33203125" customWidth="1"/>
    <col min="5" max="5" width="21.1640625" customWidth="1"/>
    <col min="6" max="6" width="13.1640625" customWidth="1"/>
    <col min="7" max="7" width="13.6640625" customWidth="1"/>
    <col min="8" max="8" width="10.1640625" customWidth="1"/>
    <col min="11" max="11" width="13.5" customWidth="1"/>
    <col min="12" max="12" width="55" customWidth="1"/>
    <col min="13" max="13" width="14.5" customWidth="1"/>
    <col min="14" max="14" width="9.5" customWidth="1"/>
    <col min="17" max="19" width="9.83203125" customWidth="1"/>
  </cols>
  <sheetData>
    <row r="1" spans="1:6" x14ac:dyDescent="0.2">
      <c r="A1" s="19" t="s">
        <v>129</v>
      </c>
      <c r="B1" s="68" t="s">
        <v>140</v>
      </c>
      <c r="C1" s="14"/>
    </row>
    <row r="2" spans="1:6" x14ac:dyDescent="0.2">
      <c r="A2" s="19"/>
      <c r="B2" s="70" t="s">
        <v>141</v>
      </c>
      <c r="C2" s="33"/>
    </row>
    <row r="3" spans="1:6" x14ac:dyDescent="0.2">
      <c r="B3" s="70" t="s">
        <v>137</v>
      </c>
      <c r="C3" s="33"/>
    </row>
    <row r="4" spans="1:6" x14ac:dyDescent="0.2">
      <c r="B4" s="72" t="s">
        <v>138</v>
      </c>
      <c r="C4" s="18"/>
    </row>
    <row r="6" spans="1:6" ht="16" x14ac:dyDescent="0.2">
      <c r="B6" s="24" t="s">
        <v>130</v>
      </c>
      <c r="C6" s="27">
        <v>13500</v>
      </c>
    </row>
    <row r="7" spans="1:6" ht="16" x14ac:dyDescent="0.2">
      <c r="B7" s="24" t="s">
        <v>131</v>
      </c>
      <c r="C7" s="28">
        <f>C6/12</f>
        <v>1125</v>
      </c>
    </row>
    <row r="8" spans="1:6" x14ac:dyDescent="0.2">
      <c r="B8" s="35"/>
    </row>
    <row r="9" spans="1:6" x14ac:dyDescent="0.2">
      <c r="A9" s="19" t="s">
        <v>132</v>
      </c>
      <c r="B9" s="68" t="s">
        <v>139</v>
      </c>
      <c r="C9" s="14"/>
    </row>
    <row r="10" spans="1:6" x14ac:dyDescent="0.2">
      <c r="B10" s="70" t="s">
        <v>141</v>
      </c>
      <c r="C10" s="33"/>
    </row>
    <row r="11" spans="1:6" x14ac:dyDescent="0.2">
      <c r="B11" s="70" t="s">
        <v>137</v>
      </c>
      <c r="C11" s="33"/>
    </row>
    <row r="12" spans="1:6" x14ac:dyDescent="0.2">
      <c r="B12" s="72"/>
      <c r="C12" s="18"/>
    </row>
    <row r="14" spans="1:6" ht="16" x14ac:dyDescent="0.2">
      <c r="B14" s="21" t="s">
        <v>12</v>
      </c>
      <c r="C14" s="21" t="s">
        <v>54</v>
      </c>
      <c r="D14" s="21" t="s">
        <v>9</v>
      </c>
      <c r="F14" s="71" t="s">
        <v>133</v>
      </c>
    </row>
    <row r="15" spans="1:6" x14ac:dyDescent="0.2">
      <c r="B15" s="3" t="s">
        <v>4</v>
      </c>
      <c r="C15" s="3">
        <v>2830.34</v>
      </c>
      <c r="D15" s="4">
        <f>C15*$F$15</f>
        <v>396.24760000000003</v>
      </c>
      <c r="F15" s="15">
        <v>0.14000000000000001</v>
      </c>
    </row>
    <row r="16" spans="1:6" x14ac:dyDescent="0.2">
      <c r="B16" s="3" t="s">
        <v>20</v>
      </c>
      <c r="C16" s="3">
        <v>2239.9299999999998</v>
      </c>
      <c r="D16" s="4">
        <f t="shared" ref="D16:D17" si="0">C16*$F$15</f>
        <v>313.59019999999998</v>
      </c>
    </row>
    <row r="17" spans="1:10" x14ac:dyDescent="0.2">
      <c r="B17" s="3" t="s">
        <v>26</v>
      </c>
      <c r="C17" s="3">
        <v>2953.98</v>
      </c>
      <c r="D17" s="4">
        <f t="shared" si="0"/>
        <v>413.55720000000002</v>
      </c>
    </row>
    <row r="18" spans="1:10" x14ac:dyDescent="0.2">
      <c r="B18" s="3" t="s">
        <v>19</v>
      </c>
      <c r="C18" s="3">
        <v>2926.74</v>
      </c>
      <c r="D18" s="4">
        <f>C18*$F$15</f>
        <v>409.74360000000001</v>
      </c>
    </row>
    <row r="20" spans="1:10" x14ac:dyDescent="0.2">
      <c r="A20" s="19"/>
      <c r="B20" s="68" t="s">
        <v>142</v>
      </c>
      <c r="C20" s="13"/>
      <c r="D20" s="13"/>
      <c r="E20" s="13"/>
      <c r="F20" s="13"/>
      <c r="G20" s="13"/>
      <c r="H20" s="13"/>
      <c r="I20" s="13"/>
      <c r="J20" s="14"/>
    </row>
    <row r="21" spans="1:10" x14ac:dyDescent="0.2">
      <c r="B21" s="70" t="s">
        <v>144</v>
      </c>
      <c r="C21" s="62"/>
      <c r="D21" s="62"/>
      <c r="E21" s="62"/>
      <c r="F21" s="62"/>
      <c r="G21" s="62"/>
      <c r="H21" s="62"/>
      <c r="I21" s="62"/>
      <c r="J21" s="33"/>
    </row>
    <row r="22" spans="1:10" x14ac:dyDescent="0.2">
      <c r="A22" s="19" t="s">
        <v>134</v>
      </c>
      <c r="B22" s="70" t="s">
        <v>387</v>
      </c>
      <c r="C22" s="62"/>
      <c r="D22" s="62"/>
      <c r="E22" s="62"/>
      <c r="F22" s="62"/>
      <c r="G22" s="62"/>
      <c r="H22" s="62"/>
      <c r="I22" s="62"/>
      <c r="J22" s="33"/>
    </row>
    <row r="23" spans="1:10" x14ac:dyDescent="0.2">
      <c r="A23" s="19" t="s">
        <v>136</v>
      </c>
      <c r="B23" s="70" t="s">
        <v>388</v>
      </c>
      <c r="C23" s="32"/>
      <c r="D23" s="32"/>
      <c r="E23" s="32"/>
      <c r="F23" s="32"/>
      <c r="G23" s="32"/>
      <c r="H23" s="32"/>
      <c r="I23" s="32"/>
      <c r="J23" s="33"/>
    </row>
    <row r="24" spans="1:10" x14ac:dyDescent="0.2">
      <c r="B24" s="69"/>
      <c r="C24" s="32"/>
      <c r="D24" s="32"/>
      <c r="E24" s="32"/>
      <c r="F24" s="32"/>
      <c r="G24" s="32"/>
      <c r="H24" s="32"/>
      <c r="I24" s="32"/>
      <c r="J24" s="33"/>
    </row>
    <row r="25" spans="1:10" x14ac:dyDescent="0.2">
      <c r="A25" s="19"/>
      <c r="B25" s="70" t="s">
        <v>391</v>
      </c>
      <c r="C25" s="62"/>
      <c r="D25" s="62"/>
      <c r="E25" s="62"/>
      <c r="F25" s="62"/>
      <c r="G25" s="62"/>
      <c r="H25" s="62"/>
      <c r="I25" s="62"/>
      <c r="J25" s="33"/>
    </row>
    <row r="26" spans="1:10" x14ac:dyDescent="0.2">
      <c r="B26" s="70" t="s">
        <v>143</v>
      </c>
      <c r="C26" s="62"/>
      <c r="D26" s="62"/>
      <c r="E26" s="62"/>
      <c r="F26" s="62"/>
      <c r="G26" s="62"/>
      <c r="H26" s="62"/>
      <c r="I26" s="62"/>
      <c r="J26" s="33"/>
    </row>
    <row r="27" spans="1:10" x14ac:dyDescent="0.2">
      <c r="A27" s="19" t="s">
        <v>145</v>
      </c>
      <c r="B27" s="70" t="s">
        <v>389</v>
      </c>
      <c r="C27" s="32"/>
      <c r="D27" s="32"/>
      <c r="E27" s="32"/>
      <c r="F27" s="32"/>
      <c r="G27" s="32"/>
      <c r="H27" s="32"/>
      <c r="I27" s="32"/>
      <c r="J27" s="33"/>
    </row>
    <row r="28" spans="1:10" x14ac:dyDescent="0.2">
      <c r="A28" s="19" t="s">
        <v>151</v>
      </c>
      <c r="B28" s="72" t="s">
        <v>390</v>
      </c>
      <c r="C28" s="17"/>
      <c r="D28" s="17"/>
      <c r="E28" s="17"/>
      <c r="F28" s="17"/>
      <c r="G28" s="17"/>
      <c r="H28" s="17"/>
      <c r="I28" s="17"/>
      <c r="J28" s="18"/>
    </row>
    <row r="30" spans="1:10" ht="16" x14ac:dyDescent="0.2">
      <c r="B30" s="74" t="s">
        <v>21</v>
      </c>
      <c r="C30" s="75" t="s">
        <v>13</v>
      </c>
      <c r="E30" s="71" t="s">
        <v>135</v>
      </c>
      <c r="F30" s="15" t="s">
        <v>363</v>
      </c>
    </row>
    <row r="31" spans="1:10" ht="16" x14ac:dyDescent="0.2">
      <c r="B31" s="29" t="s">
        <v>22</v>
      </c>
      <c r="C31" s="73">
        <v>1144</v>
      </c>
      <c r="E31" s="30" t="str">
        <f>"Count "&amp;F30</f>
        <v>Count &gt;=1000</v>
      </c>
      <c r="F31" s="4">
        <f>COUNTIFS(AnswerProductSales[Sales],F30)</f>
        <v>4</v>
      </c>
    </row>
    <row r="32" spans="1:10" x14ac:dyDescent="0.2">
      <c r="B32" s="29" t="s">
        <v>22</v>
      </c>
      <c r="C32" s="73">
        <v>338</v>
      </c>
      <c r="E32" s="19" t="s">
        <v>134</v>
      </c>
      <c r="F32" s="19" t="s">
        <v>136</v>
      </c>
    </row>
    <row r="33" spans="1:8" x14ac:dyDescent="0.2">
      <c r="B33" s="29" t="s">
        <v>23</v>
      </c>
      <c r="C33" s="73">
        <v>1033</v>
      </c>
    </row>
    <row r="34" spans="1:8" ht="16" x14ac:dyDescent="0.2">
      <c r="B34" s="29" t="s">
        <v>23</v>
      </c>
      <c r="C34" s="73">
        <v>832</v>
      </c>
      <c r="E34" s="71" t="s">
        <v>135</v>
      </c>
      <c r="F34" s="27">
        <v>750</v>
      </c>
      <c r="H34" t="s">
        <v>359</v>
      </c>
    </row>
    <row r="35" spans="1:8" ht="16" x14ac:dyDescent="0.2">
      <c r="B35" s="29" t="s">
        <v>24</v>
      </c>
      <c r="C35" s="73">
        <v>1041</v>
      </c>
      <c r="E35" s="30" t="str">
        <f>"Count &gt;= "&amp;DOLLAR(F34)</f>
        <v>Count &gt;= $750.00</v>
      </c>
      <c r="F35" s="4">
        <f>COUNTIFS(AnswerProductSales[Sales],"&gt;="&amp;F34)</f>
        <v>8</v>
      </c>
      <c r="H35" t="s">
        <v>360</v>
      </c>
    </row>
    <row r="36" spans="1:8" x14ac:dyDescent="0.2">
      <c r="B36" s="29" t="s">
        <v>23</v>
      </c>
      <c r="C36" s="73">
        <v>955</v>
      </c>
      <c r="E36" s="19" t="s">
        <v>145</v>
      </c>
      <c r="F36" s="19" t="s">
        <v>151</v>
      </c>
      <c r="H36" t="s">
        <v>361</v>
      </c>
    </row>
    <row r="37" spans="1:8" x14ac:dyDescent="0.2">
      <c r="B37" s="29" t="s">
        <v>24</v>
      </c>
      <c r="C37" s="73">
        <v>587</v>
      </c>
      <c r="H37" t="s">
        <v>362</v>
      </c>
    </row>
    <row r="38" spans="1:8" x14ac:dyDescent="0.2">
      <c r="B38" s="29" t="s">
        <v>23</v>
      </c>
      <c r="C38" s="73">
        <v>1190</v>
      </c>
    </row>
    <row r="39" spans="1:8" x14ac:dyDescent="0.2">
      <c r="B39" s="29" t="s">
        <v>24</v>
      </c>
      <c r="C39" s="73">
        <v>945</v>
      </c>
    </row>
    <row r="40" spans="1:8" x14ac:dyDescent="0.2">
      <c r="B40" s="29" t="s">
        <v>23</v>
      </c>
      <c r="C40" s="73">
        <v>973</v>
      </c>
    </row>
    <row r="41" spans="1:8" x14ac:dyDescent="0.2">
      <c r="B41" s="41" t="s">
        <v>24</v>
      </c>
      <c r="C41" s="76">
        <v>225</v>
      </c>
    </row>
    <row r="45" spans="1:8" x14ac:dyDescent="0.2">
      <c r="A45" s="19" t="s">
        <v>158</v>
      </c>
      <c r="B45" s="68" t="s">
        <v>392</v>
      </c>
      <c r="C45" s="13"/>
      <c r="D45" s="13"/>
      <c r="E45" s="14"/>
    </row>
    <row r="46" spans="1:8" x14ac:dyDescent="0.2">
      <c r="B46" s="70" t="s">
        <v>346</v>
      </c>
      <c r="C46" s="32"/>
      <c r="D46" s="32"/>
      <c r="E46" s="33"/>
    </row>
    <row r="47" spans="1:8" x14ac:dyDescent="0.2">
      <c r="B47" s="70" t="s">
        <v>150</v>
      </c>
      <c r="C47" s="32"/>
      <c r="D47" s="32"/>
      <c r="E47" s="33"/>
    </row>
    <row r="48" spans="1:8" x14ac:dyDescent="0.2">
      <c r="B48" s="72" t="s">
        <v>342</v>
      </c>
      <c r="C48" s="17"/>
      <c r="D48" s="17"/>
      <c r="E48" s="18"/>
    </row>
    <row r="50" spans="1:9" x14ac:dyDescent="0.2">
      <c r="B50" s="2" t="s">
        <v>2</v>
      </c>
      <c r="C50" s="2" t="s">
        <v>13</v>
      </c>
      <c r="D50" s="2" t="s">
        <v>146</v>
      </c>
      <c r="F50" s="31" t="s">
        <v>13</v>
      </c>
      <c r="G50" s="31" t="s">
        <v>146</v>
      </c>
      <c r="I50" s="19" t="s">
        <v>327</v>
      </c>
    </row>
    <row r="51" spans="1:9" x14ac:dyDescent="0.2">
      <c r="B51" s="3" t="s">
        <v>4</v>
      </c>
      <c r="C51" s="3">
        <v>2935.52</v>
      </c>
      <c r="D51" s="4" t="str">
        <f>VLOOKUP(C51,{0,"Below Par";3000,"Par";6000,"Excellent"},2)</f>
        <v>Below Par</v>
      </c>
      <c r="F51" s="3">
        <v>0</v>
      </c>
      <c r="G51" s="3" t="s">
        <v>147</v>
      </c>
      <c r="I51" t="s">
        <v>320</v>
      </c>
    </row>
    <row r="52" spans="1:9" x14ac:dyDescent="0.2">
      <c r="B52" s="3" t="s">
        <v>26</v>
      </c>
      <c r="C52" s="3">
        <v>6825.01</v>
      </c>
      <c r="D52" s="4" t="str">
        <f>VLOOKUP(C52,{0,"Below Par";3000,"Par";6000,"Excellent"},2)</f>
        <v>Excellent</v>
      </c>
      <c r="F52" s="3">
        <v>3000</v>
      </c>
      <c r="G52" s="3" t="s">
        <v>148</v>
      </c>
      <c r="I52" t="s">
        <v>321</v>
      </c>
    </row>
    <row r="53" spans="1:9" x14ac:dyDescent="0.2">
      <c r="B53" s="3" t="s">
        <v>20</v>
      </c>
      <c r="C53" s="3">
        <v>5404.56</v>
      </c>
      <c r="D53" s="4" t="str">
        <f>VLOOKUP(C53,{0,"Below Par";3000,"Par";6000,"Excellent"},2)</f>
        <v>Par</v>
      </c>
      <c r="F53" s="3">
        <v>6000</v>
      </c>
      <c r="G53" s="3" t="s">
        <v>149</v>
      </c>
      <c r="I53" s="5" t="s">
        <v>322</v>
      </c>
    </row>
    <row r="54" spans="1:9" x14ac:dyDescent="0.2">
      <c r="B54" s="3" t="s">
        <v>19</v>
      </c>
      <c r="C54" s="3">
        <v>2470.35</v>
      </c>
      <c r="D54" s="4" t="str">
        <f>VLOOKUP(C54,{0,"Below Par";3000,"Par";6000,"Excellent"},2)</f>
        <v>Below Par</v>
      </c>
      <c r="I54" s="5" t="s">
        <v>323</v>
      </c>
    </row>
    <row r="55" spans="1:9" x14ac:dyDescent="0.2">
      <c r="B55" s="3" t="s">
        <v>4</v>
      </c>
      <c r="C55" s="3">
        <v>5246.69</v>
      </c>
      <c r="D55" s="4" t="str">
        <f>VLOOKUP(C55,{0,"Below Par";3000,"Par";6000,"Excellent"},2)</f>
        <v>Par</v>
      </c>
      <c r="I55" t="s">
        <v>324</v>
      </c>
    </row>
    <row r="56" spans="1:9" x14ac:dyDescent="0.2">
      <c r="B56" s="3" t="s">
        <v>26</v>
      </c>
      <c r="C56" s="3">
        <v>6768.17</v>
      </c>
      <c r="D56" s="4" t="str">
        <f>VLOOKUP(C56,{0,"Below Par";3000,"Par";6000,"Excellent"},2)</f>
        <v>Excellent</v>
      </c>
      <c r="I56" t="s">
        <v>325</v>
      </c>
    </row>
    <row r="57" spans="1:9" x14ac:dyDescent="0.2">
      <c r="B57" s="3" t="s">
        <v>19</v>
      </c>
      <c r="C57" s="3">
        <v>6664.08</v>
      </c>
      <c r="D57" s="4" t="str">
        <f>VLOOKUP(C57,{0,"Below Par";3000,"Par";6000,"Excellent"},2)</f>
        <v>Excellent</v>
      </c>
    </row>
    <row r="58" spans="1:9" x14ac:dyDescent="0.2">
      <c r="B58" s="3" t="s">
        <v>26</v>
      </c>
      <c r="C58" s="3">
        <v>3513.37</v>
      </c>
      <c r="D58" s="4" t="str">
        <f>VLOOKUP(C58,{0,"Below Par";3000,"Par";6000,"Excellent"},2)</f>
        <v>Par</v>
      </c>
      <c r="I58" s="40" t="s">
        <v>331</v>
      </c>
    </row>
    <row r="59" spans="1:9" x14ac:dyDescent="0.2">
      <c r="B59" s="3" t="s">
        <v>19</v>
      </c>
      <c r="C59" s="3">
        <v>4879.75</v>
      </c>
      <c r="D59" s="4" t="str">
        <f>VLOOKUP(C59,{0,"Below Par";3000,"Par";6000,"Excellent"},2)</f>
        <v>Par</v>
      </c>
      <c r="I59" s="34" t="s">
        <v>332</v>
      </c>
    </row>
    <row r="60" spans="1:9" x14ac:dyDescent="0.2">
      <c r="B60" s="3" t="s">
        <v>20</v>
      </c>
      <c r="C60" s="3">
        <v>2525.66</v>
      </c>
      <c r="D60" s="4" t="str">
        <f>VLOOKUP(C60,{0,"Below Par";3000,"Par";6000,"Excellent"},2)</f>
        <v>Below Par</v>
      </c>
      <c r="I60" s="34" t="s">
        <v>333</v>
      </c>
    </row>
    <row r="61" spans="1:9" x14ac:dyDescent="0.2">
      <c r="I61" s="34" t="s">
        <v>334</v>
      </c>
    </row>
    <row r="62" spans="1:9" x14ac:dyDescent="0.2">
      <c r="I62" s="34" t="s">
        <v>335</v>
      </c>
    </row>
    <row r="63" spans="1:9" x14ac:dyDescent="0.2">
      <c r="A63" s="19" t="s">
        <v>178</v>
      </c>
      <c r="B63" s="68" t="s">
        <v>341</v>
      </c>
      <c r="C63" s="13"/>
      <c r="D63" s="13"/>
      <c r="E63" s="14"/>
    </row>
    <row r="64" spans="1:9" x14ac:dyDescent="0.2">
      <c r="B64" s="70" t="s">
        <v>141</v>
      </c>
      <c r="C64" s="32"/>
      <c r="D64" s="32"/>
      <c r="E64" s="33"/>
    </row>
    <row r="65" spans="1:9" x14ac:dyDescent="0.2">
      <c r="B65" s="70" t="s">
        <v>343</v>
      </c>
      <c r="C65" s="32"/>
      <c r="D65" s="32"/>
      <c r="E65" s="33"/>
    </row>
    <row r="66" spans="1:9" x14ac:dyDescent="0.2">
      <c r="B66" s="72" t="s">
        <v>344</v>
      </c>
      <c r="C66" s="17"/>
      <c r="D66" s="17"/>
      <c r="E66" s="18"/>
    </row>
    <row r="68" spans="1:9" x14ac:dyDescent="0.2">
      <c r="B68" s="2" t="s">
        <v>2</v>
      </c>
      <c r="C68" s="2" t="s">
        <v>13</v>
      </c>
      <c r="D68" s="2" t="s">
        <v>339</v>
      </c>
      <c r="F68" s="6" t="s">
        <v>338</v>
      </c>
      <c r="G68" s="9">
        <v>3500</v>
      </c>
      <c r="I68" s="19" t="s">
        <v>326</v>
      </c>
    </row>
    <row r="69" spans="1:9" x14ac:dyDescent="0.2">
      <c r="B69" s="3" t="s">
        <v>4</v>
      </c>
      <c r="C69" s="9">
        <v>2935.52</v>
      </c>
      <c r="D69" s="10">
        <f>IF(C69&gt;=$G$68,$G$69,0)</f>
        <v>0</v>
      </c>
      <c r="F69" s="6" t="s">
        <v>340</v>
      </c>
      <c r="G69" s="9">
        <v>75</v>
      </c>
      <c r="I69" t="s">
        <v>336</v>
      </c>
    </row>
    <row r="70" spans="1:9" x14ac:dyDescent="0.2">
      <c r="B70" s="3" t="s">
        <v>26</v>
      </c>
      <c r="C70" s="9">
        <v>6825.01</v>
      </c>
      <c r="D70" s="10">
        <f t="shared" ref="D70:D72" si="1">IF(C70&gt;=$G$68,$G$69,0)</f>
        <v>75</v>
      </c>
      <c r="I70" s="34" t="s">
        <v>329</v>
      </c>
    </row>
    <row r="71" spans="1:9" x14ac:dyDescent="0.2">
      <c r="B71" s="3" t="s">
        <v>20</v>
      </c>
      <c r="C71" s="9">
        <v>5404.56</v>
      </c>
      <c r="D71" s="10">
        <f t="shared" si="1"/>
        <v>75</v>
      </c>
      <c r="I71" s="34" t="s">
        <v>330</v>
      </c>
    </row>
    <row r="72" spans="1:9" x14ac:dyDescent="0.2">
      <c r="B72" s="3" t="s">
        <v>19</v>
      </c>
      <c r="C72" s="9">
        <v>2470.35</v>
      </c>
      <c r="D72" s="10">
        <f t="shared" si="1"/>
        <v>0</v>
      </c>
      <c r="I72" s="112" t="s">
        <v>328</v>
      </c>
    </row>
    <row r="73" spans="1:9" x14ac:dyDescent="0.2">
      <c r="B73" s="37" t="s">
        <v>337</v>
      </c>
      <c r="C73" s="9">
        <v>3500</v>
      </c>
      <c r="D73" s="10">
        <f>IF(C73&gt;=$G$68,$G$69,0)</f>
        <v>75</v>
      </c>
    </row>
    <row r="75" spans="1:9" x14ac:dyDescent="0.2">
      <c r="A75" s="19" t="s">
        <v>188</v>
      </c>
      <c r="B75" s="68" t="s">
        <v>154</v>
      </c>
      <c r="C75" s="13"/>
      <c r="D75" s="14"/>
    </row>
    <row r="76" spans="1:9" x14ac:dyDescent="0.2">
      <c r="B76" s="70" t="s">
        <v>155</v>
      </c>
      <c r="C76" s="32"/>
      <c r="D76" s="33"/>
    </row>
    <row r="77" spans="1:9" x14ac:dyDescent="0.2">
      <c r="B77" s="70" t="s">
        <v>156</v>
      </c>
      <c r="C77" s="32"/>
      <c r="D77" s="33"/>
    </row>
    <row r="78" spans="1:9" x14ac:dyDescent="0.2">
      <c r="B78" s="72" t="s">
        <v>157</v>
      </c>
      <c r="C78" s="17"/>
      <c r="D78" s="18"/>
    </row>
    <row r="80" spans="1:9" x14ac:dyDescent="0.2">
      <c r="B80" s="21" t="s">
        <v>152</v>
      </c>
      <c r="C80" s="21" t="s">
        <v>153</v>
      </c>
      <c r="E80" s="21" t="s">
        <v>177</v>
      </c>
    </row>
    <row r="81" spans="1:6" x14ac:dyDescent="0.2">
      <c r="B81" s="15">
        <v>35.74</v>
      </c>
      <c r="C81" s="15">
        <v>35.74</v>
      </c>
      <c r="E81" s="4" t="b">
        <f>B87=C87</f>
        <v>0</v>
      </c>
    </row>
    <row r="82" spans="1:6" x14ac:dyDescent="0.2">
      <c r="B82" s="15">
        <v>73.61</v>
      </c>
      <c r="C82" s="15">
        <v>73.61</v>
      </c>
    </row>
    <row r="83" spans="1:6" x14ac:dyDescent="0.2">
      <c r="B83" s="15">
        <v>113.08</v>
      </c>
      <c r="C83" s="15">
        <v>113.08</v>
      </c>
    </row>
    <row r="84" spans="1:6" x14ac:dyDescent="0.2">
      <c r="B84" s="15">
        <v>100.49</v>
      </c>
      <c r="C84" s="15">
        <v>100.5</v>
      </c>
    </row>
    <row r="85" spans="1:6" x14ac:dyDescent="0.2">
      <c r="B85" s="15">
        <v>17.7</v>
      </c>
      <c r="C85" s="15">
        <v>17.7</v>
      </c>
    </row>
    <row r="86" spans="1:6" ht="16" thickBot="1" x14ac:dyDescent="0.25">
      <c r="B86" s="115">
        <v>107.38</v>
      </c>
      <c r="C86" s="115">
        <v>107.38</v>
      </c>
    </row>
    <row r="87" spans="1:6" ht="16" thickBot="1" x14ac:dyDescent="0.25">
      <c r="B87" s="116">
        <f t="shared" ref="B87:C87" si="2">SUM(B81:B86)</f>
        <v>448</v>
      </c>
      <c r="C87" s="116">
        <f t="shared" si="2"/>
        <v>448.01</v>
      </c>
    </row>
    <row r="88" spans="1:6" ht="16" thickTop="1" x14ac:dyDescent="0.2"/>
    <row r="90" spans="1:6" x14ac:dyDescent="0.2">
      <c r="A90" s="19" t="s">
        <v>191</v>
      </c>
      <c r="B90" s="68" t="s">
        <v>345</v>
      </c>
      <c r="C90" s="13"/>
      <c r="D90" s="14"/>
      <c r="F90" s="19" t="s">
        <v>364</v>
      </c>
    </row>
    <row r="91" spans="1:6" x14ac:dyDescent="0.2">
      <c r="B91" s="70" t="s">
        <v>367</v>
      </c>
      <c r="C91" s="32"/>
      <c r="D91" s="33"/>
      <c r="F91" t="s">
        <v>365</v>
      </c>
    </row>
    <row r="92" spans="1:6" x14ac:dyDescent="0.2">
      <c r="B92" s="72" t="s">
        <v>348</v>
      </c>
      <c r="C92" s="17"/>
      <c r="D92" s="18"/>
      <c r="F92" t="s">
        <v>366</v>
      </c>
    </row>
    <row r="94" spans="1:6" x14ac:dyDescent="0.2">
      <c r="B94" s="21" t="s">
        <v>181</v>
      </c>
      <c r="C94" s="21" t="s">
        <v>180</v>
      </c>
      <c r="E94" s="20" t="s">
        <v>187</v>
      </c>
    </row>
    <row r="95" spans="1:6" x14ac:dyDescent="0.2">
      <c r="B95" s="3" t="s">
        <v>182</v>
      </c>
      <c r="C95" s="3">
        <v>60</v>
      </c>
      <c r="E95" s="4">
        <f>SUM(C95:C99)</f>
        <v>190</v>
      </c>
    </row>
    <row r="96" spans="1:6" x14ac:dyDescent="0.2">
      <c r="B96" s="3" t="s">
        <v>183</v>
      </c>
      <c r="C96" s="3">
        <v>30</v>
      </c>
    </row>
    <row r="97" spans="1:6" x14ac:dyDescent="0.2">
      <c r="B97" s="3" t="s">
        <v>184</v>
      </c>
      <c r="C97" s="3">
        <v>25</v>
      </c>
    </row>
    <row r="98" spans="1:6" x14ac:dyDescent="0.2">
      <c r="B98" s="3" t="s">
        <v>185</v>
      </c>
      <c r="C98" s="3">
        <v>35</v>
      </c>
    </row>
    <row r="99" spans="1:6" x14ac:dyDescent="0.2">
      <c r="B99" s="3" t="s">
        <v>186</v>
      </c>
      <c r="C99" s="3">
        <v>40</v>
      </c>
    </row>
    <row r="102" spans="1:6" x14ac:dyDescent="0.2">
      <c r="A102" s="19" t="s">
        <v>193</v>
      </c>
      <c r="B102" s="68" t="s">
        <v>160</v>
      </c>
      <c r="C102" s="13"/>
      <c r="D102" s="14"/>
      <c r="F102" s="39" t="s">
        <v>179</v>
      </c>
    </row>
    <row r="103" spans="1:6" x14ac:dyDescent="0.2">
      <c r="B103" s="70" t="s">
        <v>347</v>
      </c>
      <c r="C103" s="32"/>
      <c r="D103" s="33"/>
      <c r="F103" s="40" t="s">
        <v>189</v>
      </c>
    </row>
    <row r="104" spans="1:6" x14ac:dyDescent="0.2">
      <c r="B104" s="70" t="s">
        <v>176</v>
      </c>
      <c r="C104" s="32"/>
      <c r="D104" s="33"/>
      <c r="F104" t="s">
        <v>190</v>
      </c>
    </row>
    <row r="105" spans="1:6" x14ac:dyDescent="0.2">
      <c r="B105" s="72" t="s">
        <v>393</v>
      </c>
      <c r="C105" s="17"/>
      <c r="D105" s="18"/>
    </row>
    <row r="107" spans="1:6" x14ac:dyDescent="0.2">
      <c r="C107" s="20" t="s">
        <v>165</v>
      </c>
      <c r="D107" s="20" t="s">
        <v>165</v>
      </c>
      <c r="E107" s="20" t="s">
        <v>165</v>
      </c>
      <c r="F107" s="20" t="s">
        <v>165</v>
      </c>
    </row>
    <row r="108" spans="1:6" x14ac:dyDescent="0.2">
      <c r="C108" s="4">
        <f>SUM(LARGE(C111:C119,{1,2,3}))</f>
        <v>791</v>
      </c>
      <c r="D108" s="4">
        <f>SUM(LARGE(D111:D119,{1,2,3}))</f>
        <v>749</v>
      </c>
      <c r="E108" s="4">
        <f>SUM(LARGE(E111:E119,{1,2,3}))</f>
        <v>879</v>
      </c>
      <c r="F108" s="4">
        <f>SUM(LARGE(F111:F119,{1,2,3}))</f>
        <v>853</v>
      </c>
    </row>
    <row r="110" spans="1:6" x14ac:dyDescent="0.2">
      <c r="B110" s="21" t="s">
        <v>166</v>
      </c>
      <c r="C110" s="21" t="s">
        <v>161</v>
      </c>
      <c r="D110" s="21" t="s">
        <v>164</v>
      </c>
      <c r="E110" s="21" t="s">
        <v>162</v>
      </c>
      <c r="F110" s="21" t="s">
        <v>163</v>
      </c>
    </row>
    <row r="111" spans="1:6" x14ac:dyDescent="0.2">
      <c r="B111" s="3" t="s">
        <v>167</v>
      </c>
      <c r="C111" s="3">
        <v>219</v>
      </c>
      <c r="D111" s="3">
        <v>243</v>
      </c>
      <c r="E111" s="3">
        <v>163</v>
      </c>
      <c r="F111" s="3">
        <v>156</v>
      </c>
    </row>
    <row r="112" spans="1:6" x14ac:dyDescent="0.2">
      <c r="B112" s="3" t="s">
        <v>168</v>
      </c>
      <c r="C112" s="3">
        <v>235</v>
      </c>
      <c r="D112" s="3">
        <v>268</v>
      </c>
      <c r="E112" s="3">
        <v>209</v>
      </c>
      <c r="F112" s="3">
        <v>285</v>
      </c>
    </row>
    <row r="113" spans="1:9" x14ac:dyDescent="0.2">
      <c r="B113" s="3" t="s">
        <v>169</v>
      </c>
      <c r="C113" s="3">
        <v>207</v>
      </c>
      <c r="D113" s="3">
        <v>238</v>
      </c>
      <c r="E113" s="3">
        <v>174</v>
      </c>
      <c r="F113" s="3">
        <v>292</v>
      </c>
    </row>
    <row r="114" spans="1:9" x14ac:dyDescent="0.2">
      <c r="B114" s="3" t="s">
        <v>170</v>
      </c>
      <c r="C114" s="3">
        <v>183</v>
      </c>
      <c r="D114" s="3">
        <v>236</v>
      </c>
      <c r="E114" s="3">
        <v>195</v>
      </c>
      <c r="F114" s="3">
        <v>276</v>
      </c>
    </row>
    <row r="115" spans="1:9" x14ac:dyDescent="0.2">
      <c r="B115" s="3" t="s">
        <v>171</v>
      </c>
      <c r="C115" s="3">
        <v>278</v>
      </c>
      <c r="D115" s="3">
        <v>194</v>
      </c>
      <c r="E115" s="3">
        <v>284</v>
      </c>
      <c r="F115" s="3">
        <v>230</v>
      </c>
    </row>
    <row r="116" spans="1:9" x14ac:dyDescent="0.2">
      <c r="B116" s="3" t="s">
        <v>172</v>
      </c>
      <c r="C116" s="3">
        <v>160</v>
      </c>
      <c r="D116" s="3">
        <v>195</v>
      </c>
      <c r="E116" s="3">
        <v>296</v>
      </c>
      <c r="F116" s="3">
        <v>257</v>
      </c>
    </row>
    <row r="117" spans="1:9" x14ac:dyDescent="0.2">
      <c r="B117" s="3" t="s">
        <v>173</v>
      </c>
      <c r="C117" s="3">
        <v>268</v>
      </c>
      <c r="D117" s="3">
        <v>173</v>
      </c>
      <c r="E117" s="3">
        <v>207</v>
      </c>
      <c r="F117" s="3">
        <v>249</v>
      </c>
    </row>
    <row r="118" spans="1:9" x14ac:dyDescent="0.2">
      <c r="B118" s="3" t="s">
        <v>174</v>
      </c>
      <c r="C118" s="3">
        <v>245</v>
      </c>
      <c r="D118" s="3">
        <v>221</v>
      </c>
      <c r="E118" s="3">
        <v>179</v>
      </c>
      <c r="F118" s="3">
        <v>223</v>
      </c>
    </row>
    <row r="119" spans="1:9" x14ac:dyDescent="0.2">
      <c r="B119" s="3" t="s">
        <v>175</v>
      </c>
      <c r="C119" s="3">
        <v>233</v>
      </c>
      <c r="D119" s="3">
        <v>168</v>
      </c>
      <c r="E119" s="3">
        <v>299</v>
      </c>
      <c r="F119" s="3">
        <v>213</v>
      </c>
    </row>
    <row r="122" spans="1:9" x14ac:dyDescent="0.2">
      <c r="A122" s="19" t="s">
        <v>200</v>
      </c>
      <c r="B122" s="19" t="s">
        <v>111</v>
      </c>
      <c r="C122" s="19"/>
      <c r="D122" s="19"/>
      <c r="E122" s="19"/>
    </row>
    <row r="123" spans="1:9" x14ac:dyDescent="0.2">
      <c r="B123" s="12">
        <v>1</v>
      </c>
      <c r="C123" s="13" t="s">
        <v>112</v>
      </c>
      <c r="D123" s="13"/>
      <c r="E123" s="14"/>
      <c r="G123" s="20" t="s">
        <v>192</v>
      </c>
    </row>
    <row r="124" spans="1:9" x14ac:dyDescent="0.2">
      <c r="B124" s="65">
        <v>2</v>
      </c>
      <c r="C124" s="62" t="s">
        <v>113</v>
      </c>
      <c r="D124" s="62"/>
      <c r="E124" s="33"/>
      <c r="G124" s="4" t="b">
        <f>2&gt;=8^(1/3)</f>
        <v>1</v>
      </c>
      <c r="I124" t="str">
        <f ca="1">" "&amp;_xlfn.FORMULATEXT(G124)</f>
        <v xml:space="preserve"> =2&gt;=8^(1/3)</v>
      </c>
    </row>
    <row r="125" spans="1:9" x14ac:dyDescent="0.2">
      <c r="B125" s="64"/>
      <c r="C125" s="66" t="s">
        <v>114</v>
      </c>
      <c r="D125" s="32"/>
      <c r="E125" s="33"/>
    </row>
    <row r="126" spans="1:9" x14ac:dyDescent="0.2">
      <c r="B126" s="64"/>
      <c r="C126" s="66" t="s">
        <v>115</v>
      </c>
      <c r="D126" s="32"/>
      <c r="E126" s="33"/>
    </row>
    <row r="127" spans="1:9" x14ac:dyDescent="0.2">
      <c r="B127" s="64"/>
      <c r="C127" s="66" t="s">
        <v>116</v>
      </c>
      <c r="D127" s="32"/>
      <c r="E127" s="33"/>
    </row>
    <row r="128" spans="1:9" x14ac:dyDescent="0.2">
      <c r="B128" s="64">
        <v>3</v>
      </c>
      <c r="C128" s="32" t="s">
        <v>117</v>
      </c>
      <c r="D128" s="32"/>
      <c r="E128" s="33"/>
    </row>
    <row r="129" spans="1:5" x14ac:dyDescent="0.2">
      <c r="B129" s="64"/>
      <c r="C129" s="66" t="s">
        <v>118</v>
      </c>
      <c r="D129" s="32"/>
      <c r="E129" s="33"/>
    </row>
    <row r="130" spans="1:5" x14ac:dyDescent="0.2">
      <c r="B130" s="64"/>
      <c r="C130" s="66" t="s">
        <v>119</v>
      </c>
      <c r="D130" s="32"/>
      <c r="E130" s="33"/>
    </row>
    <row r="131" spans="1:5" x14ac:dyDescent="0.2">
      <c r="B131" s="64"/>
      <c r="C131" s="66" t="s">
        <v>120</v>
      </c>
      <c r="D131" s="32"/>
      <c r="E131" s="33"/>
    </row>
    <row r="132" spans="1:5" x14ac:dyDescent="0.2">
      <c r="B132" s="64">
        <v>4</v>
      </c>
      <c r="C132" s="32" t="s">
        <v>121</v>
      </c>
      <c r="D132" s="32"/>
      <c r="E132" s="33"/>
    </row>
    <row r="133" spans="1:5" x14ac:dyDescent="0.2">
      <c r="B133" s="64">
        <v>5</v>
      </c>
      <c r="C133" s="32" t="s">
        <v>122</v>
      </c>
      <c r="D133" s="32"/>
      <c r="E133" s="33"/>
    </row>
    <row r="134" spans="1:5" x14ac:dyDescent="0.2">
      <c r="B134" s="64"/>
      <c r="C134" s="66" t="s">
        <v>123</v>
      </c>
      <c r="D134" s="32"/>
      <c r="E134" s="33"/>
    </row>
    <row r="135" spans="1:5" x14ac:dyDescent="0.2">
      <c r="B135" s="64"/>
      <c r="C135" s="66" t="s">
        <v>124</v>
      </c>
      <c r="D135" s="32"/>
      <c r="E135" s="33"/>
    </row>
    <row r="136" spans="1:5" x14ac:dyDescent="0.2">
      <c r="B136" s="64">
        <v>6</v>
      </c>
      <c r="C136" s="32" t="s">
        <v>125</v>
      </c>
      <c r="D136" s="32"/>
      <c r="E136" s="33"/>
    </row>
    <row r="137" spans="1:5" x14ac:dyDescent="0.2">
      <c r="B137" s="64">
        <v>7</v>
      </c>
      <c r="C137" s="32" t="s">
        <v>126</v>
      </c>
      <c r="D137" s="32"/>
      <c r="E137" s="33"/>
    </row>
    <row r="138" spans="1:5" x14ac:dyDescent="0.2">
      <c r="B138" s="64">
        <v>8</v>
      </c>
      <c r="C138" s="32" t="s">
        <v>127</v>
      </c>
      <c r="D138" s="32"/>
      <c r="E138" s="33"/>
    </row>
    <row r="139" spans="1:5" x14ac:dyDescent="0.2">
      <c r="B139" s="16">
        <v>9</v>
      </c>
      <c r="C139" s="17" t="s">
        <v>128</v>
      </c>
      <c r="D139" s="17"/>
      <c r="E139" s="18"/>
    </row>
    <row r="141" spans="1:5" x14ac:dyDescent="0.2">
      <c r="A141" s="19" t="s">
        <v>210</v>
      </c>
      <c r="B141" s="19" t="s">
        <v>196</v>
      </c>
    </row>
    <row r="142" spans="1:5" x14ac:dyDescent="0.2">
      <c r="B142" t="s">
        <v>225</v>
      </c>
    </row>
    <row r="143" spans="1:5" x14ac:dyDescent="0.2">
      <c r="B143" t="s">
        <v>226</v>
      </c>
    </row>
    <row r="144" spans="1:5" x14ac:dyDescent="0.2">
      <c r="B144" t="s">
        <v>227</v>
      </c>
    </row>
    <row r="145" spans="1:5" x14ac:dyDescent="0.2">
      <c r="B145" t="s">
        <v>228</v>
      </c>
    </row>
    <row r="147" spans="1:5" x14ac:dyDescent="0.2">
      <c r="B147" s="40" t="s">
        <v>194</v>
      </c>
    </row>
    <row r="148" spans="1:5" x14ac:dyDescent="0.2">
      <c r="B148" s="40" t="s">
        <v>195</v>
      </c>
    </row>
    <row r="150" spans="1:5" x14ac:dyDescent="0.2">
      <c r="B150" s="21" t="s">
        <v>21</v>
      </c>
      <c r="D150" s="21" t="s">
        <v>21</v>
      </c>
      <c r="E150" s="21" t="s">
        <v>1</v>
      </c>
    </row>
    <row r="151" spans="1:5" x14ac:dyDescent="0.2">
      <c r="B151" s="3" t="s">
        <v>22</v>
      </c>
      <c r="D151" s="3" t="s">
        <v>22</v>
      </c>
      <c r="E151" s="4">
        <f>COUNTIFS($B$151:$B$155,D151)</f>
        <v>2</v>
      </c>
    </row>
    <row r="152" spans="1:5" x14ac:dyDescent="0.2">
      <c r="B152" s="3" t="s">
        <v>22</v>
      </c>
      <c r="D152" s="3" t="s">
        <v>23</v>
      </c>
      <c r="E152" s="4">
        <f t="shared" ref="E152:E153" si="3">COUNTIFS($B$151:$B$155,D152)</f>
        <v>2</v>
      </c>
    </row>
    <row r="153" spans="1:5" x14ac:dyDescent="0.2">
      <c r="B153" s="3" t="s">
        <v>23</v>
      </c>
      <c r="D153" s="3" t="s">
        <v>24</v>
      </c>
      <c r="E153" s="4">
        <f t="shared" si="3"/>
        <v>1</v>
      </c>
    </row>
    <row r="154" spans="1:5" x14ac:dyDescent="0.2">
      <c r="B154" s="3" t="s">
        <v>23</v>
      </c>
    </row>
    <row r="155" spans="1:5" x14ac:dyDescent="0.2">
      <c r="B155" s="3" t="s">
        <v>24</v>
      </c>
    </row>
    <row r="158" spans="1:5" x14ac:dyDescent="0.2">
      <c r="A158" s="19" t="s">
        <v>368</v>
      </c>
      <c r="B158" t="s">
        <v>208</v>
      </c>
    </row>
    <row r="159" spans="1:5" ht="16" x14ac:dyDescent="0.2">
      <c r="B159" s="40" t="s">
        <v>201</v>
      </c>
      <c r="E159" s="71" t="s">
        <v>8</v>
      </c>
    </row>
    <row r="160" spans="1:5" x14ac:dyDescent="0.2">
      <c r="B160" s="40" t="s">
        <v>202</v>
      </c>
      <c r="E160" s="15">
        <v>1.4500000000000001E-2</v>
      </c>
    </row>
    <row r="162" spans="1:6" x14ac:dyDescent="0.2">
      <c r="B162" s="2" t="s">
        <v>2</v>
      </c>
      <c r="C162" s="2" t="s">
        <v>13</v>
      </c>
      <c r="D162" s="2" t="s">
        <v>207</v>
      </c>
      <c r="F162" s="19" t="s">
        <v>206</v>
      </c>
    </row>
    <row r="163" spans="1:6" ht="21" x14ac:dyDescent="0.2">
      <c r="B163" s="3" t="s">
        <v>4</v>
      </c>
      <c r="C163" s="3">
        <v>2935.52</v>
      </c>
      <c r="D163" s="10">
        <f>ROUND(C163*$E$160,2)</f>
        <v>42.57</v>
      </c>
      <c r="F163" s="40" t="s">
        <v>203</v>
      </c>
    </row>
    <row r="164" spans="1:6" ht="21" x14ac:dyDescent="0.2">
      <c r="B164" s="3" t="s">
        <v>26</v>
      </c>
      <c r="C164" s="3">
        <v>6825.01</v>
      </c>
      <c r="D164" s="10">
        <f t="shared" ref="D164:D166" si="4">ROUND(C164*$E$160,2)</f>
        <v>98.96</v>
      </c>
      <c r="F164" s="40" t="s">
        <v>204</v>
      </c>
    </row>
    <row r="165" spans="1:6" ht="21" x14ac:dyDescent="0.2">
      <c r="B165" s="3" t="s">
        <v>20</v>
      </c>
      <c r="C165" s="3">
        <v>5404.56</v>
      </c>
      <c r="D165" s="10">
        <f t="shared" si="4"/>
        <v>78.37</v>
      </c>
      <c r="F165" s="40" t="s">
        <v>205</v>
      </c>
    </row>
    <row r="166" spans="1:6" x14ac:dyDescent="0.2">
      <c r="B166" s="3" t="s">
        <v>19</v>
      </c>
      <c r="C166" s="3">
        <v>2470.35</v>
      </c>
      <c r="D166" s="10">
        <f t="shared" si="4"/>
        <v>35.82</v>
      </c>
    </row>
    <row r="167" spans="1:6" x14ac:dyDescent="0.2">
      <c r="D167" s="79">
        <f>SUM(D163:D166)</f>
        <v>255.72</v>
      </c>
    </row>
    <row r="168" spans="1:6" x14ac:dyDescent="0.2">
      <c r="B168" s="2" t="s">
        <v>207</v>
      </c>
    </row>
    <row r="169" spans="1:6" x14ac:dyDescent="0.2">
      <c r="B169" s="113">
        <v>42.57</v>
      </c>
      <c r="D169" t="s">
        <v>209</v>
      </c>
    </row>
    <row r="170" spans="1:6" x14ac:dyDescent="0.2">
      <c r="B170" s="113">
        <v>98.96</v>
      </c>
    </row>
    <row r="171" spans="1:6" x14ac:dyDescent="0.2">
      <c r="B171" s="113">
        <v>78.37</v>
      </c>
    </row>
    <row r="172" spans="1:6" x14ac:dyDescent="0.2">
      <c r="B172" s="113">
        <v>35.82</v>
      </c>
    </row>
    <row r="173" spans="1:6" x14ac:dyDescent="0.2">
      <c r="B173" s="79">
        <f>SUM(B169:B172)</f>
        <v>255.72</v>
      </c>
    </row>
    <row r="176" spans="1:6" x14ac:dyDescent="0.2">
      <c r="A176" s="19" t="s">
        <v>369</v>
      </c>
      <c r="B176" s="19" t="s">
        <v>42</v>
      </c>
    </row>
    <row r="177" spans="2:7" x14ac:dyDescent="0.2">
      <c r="B177" s="5" t="s">
        <v>43</v>
      </c>
    </row>
    <row r="178" spans="2:7" x14ac:dyDescent="0.2">
      <c r="B178" s="5" t="s">
        <v>44</v>
      </c>
    </row>
    <row r="179" spans="2:7" x14ac:dyDescent="0.2">
      <c r="B179" s="5" t="s">
        <v>45</v>
      </c>
    </row>
    <row r="180" spans="2:7" x14ac:dyDescent="0.2">
      <c r="B180" s="44" t="s">
        <v>46</v>
      </c>
    </row>
    <row r="181" spans="2:7" x14ac:dyDescent="0.2">
      <c r="B181" s="19" t="s">
        <v>47</v>
      </c>
    </row>
    <row r="182" spans="2:7" x14ac:dyDescent="0.2">
      <c r="B182" s="5" t="s">
        <v>48</v>
      </c>
    </row>
    <row r="183" spans="2:7" x14ac:dyDescent="0.2">
      <c r="B183" s="5" t="s">
        <v>49</v>
      </c>
    </row>
    <row r="184" spans="2:7" x14ac:dyDescent="0.2">
      <c r="B184" s="5" t="s">
        <v>50</v>
      </c>
    </row>
    <row r="185" spans="2:7" x14ac:dyDescent="0.2">
      <c r="B185" s="5" t="s">
        <v>51</v>
      </c>
    </row>
    <row r="186" spans="2:7" x14ac:dyDescent="0.2">
      <c r="B186" s="5" t="s">
        <v>52</v>
      </c>
    </row>
    <row r="188" spans="2:7" x14ac:dyDescent="0.2">
      <c r="B188" s="2" t="s">
        <v>53</v>
      </c>
      <c r="C188" s="2" t="s">
        <v>54</v>
      </c>
      <c r="D188" s="2" t="str">
        <f>D196</f>
        <v>Deduction 1</v>
      </c>
      <c r="E188" s="2" t="str">
        <f>E196</f>
        <v>Deduction 2</v>
      </c>
      <c r="F188" s="2" t="s">
        <v>55</v>
      </c>
      <c r="G188" s="2" t="s">
        <v>56</v>
      </c>
    </row>
    <row r="189" spans="2:7" x14ac:dyDescent="0.2">
      <c r="B189" s="3" t="s">
        <v>57</v>
      </c>
      <c r="C189" s="45">
        <v>3500</v>
      </c>
      <c r="D189" s="45">
        <f>ROUND($C189*D$197,2)</f>
        <v>217</v>
      </c>
      <c r="E189" s="45">
        <f>ROUND($C189*E$197,2)</f>
        <v>50.75</v>
      </c>
      <c r="F189" s="45">
        <f>SUM(D189:E189)</f>
        <v>267.75</v>
      </c>
      <c r="G189" s="46">
        <f>C189-F189</f>
        <v>3232.25</v>
      </c>
    </row>
    <row r="190" spans="2:7" x14ac:dyDescent="0.2">
      <c r="B190" s="3" t="s">
        <v>58</v>
      </c>
      <c r="C190" s="45">
        <v>3784.32</v>
      </c>
      <c r="D190" s="45">
        <f t="shared" ref="D190:D193" si="5">ROUND($C190*D$197,2)</f>
        <v>234.63</v>
      </c>
      <c r="E190" s="45">
        <f>ROUND($C190*E$197,2)</f>
        <v>54.87</v>
      </c>
      <c r="F190" s="45">
        <f>SUM(D190:E190)</f>
        <v>289.5</v>
      </c>
      <c r="G190" s="46">
        <f t="shared" ref="G190:G193" si="6">C190-F190</f>
        <v>3494.82</v>
      </c>
    </row>
    <row r="191" spans="2:7" x14ac:dyDescent="0.2">
      <c r="B191" s="3" t="s">
        <v>59</v>
      </c>
      <c r="C191" s="45">
        <v>8565.51</v>
      </c>
      <c r="D191" s="45">
        <f t="shared" si="5"/>
        <v>531.05999999999995</v>
      </c>
      <c r="E191" s="45">
        <f>ROUND($C191*E$197,2)</f>
        <v>124.2</v>
      </c>
      <c r="F191" s="45">
        <f>SUM(D191:E191)</f>
        <v>655.26</v>
      </c>
      <c r="G191" s="46">
        <f t="shared" si="6"/>
        <v>7910.25</v>
      </c>
    </row>
    <row r="192" spans="2:7" x14ac:dyDescent="0.2">
      <c r="B192" s="3" t="s">
        <v>60</v>
      </c>
      <c r="C192" s="45">
        <v>2627.99</v>
      </c>
      <c r="D192" s="45">
        <f t="shared" si="5"/>
        <v>162.94</v>
      </c>
      <c r="E192" s="45">
        <f>ROUND($C192*E$197,2)</f>
        <v>38.11</v>
      </c>
      <c r="F192" s="45">
        <f>SUM(D192:E192)</f>
        <v>201.05</v>
      </c>
      <c r="G192" s="46">
        <f t="shared" si="6"/>
        <v>2426.9399999999996</v>
      </c>
    </row>
    <row r="193" spans="2:7" x14ac:dyDescent="0.2">
      <c r="B193" s="3" t="s">
        <v>61</v>
      </c>
      <c r="C193" s="45">
        <v>9069.66</v>
      </c>
      <c r="D193" s="45">
        <f t="shared" si="5"/>
        <v>562.32000000000005</v>
      </c>
      <c r="E193" s="45">
        <f>ROUND($C193*E$197,2)</f>
        <v>131.51</v>
      </c>
      <c r="F193" s="45">
        <f>SUM(D193:E193)</f>
        <v>693.83</v>
      </c>
      <c r="G193" s="46">
        <f t="shared" si="6"/>
        <v>8375.83</v>
      </c>
    </row>
    <row r="195" spans="2:7" x14ac:dyDescent="0.2">
      <c r="D195" s="47" t="s">
        <v>62</v>
      </c>
      <c r="E195" s="48"/>
    </row>
    <row r="196" spans="2:7" x14ac:dyDescent="0.2">
      <c r="D196" s="3" t="s">
        <v>63</v>
      </c>
      <c r="E196" s="3" t="s">
        <v>64</v>
      </c>
    </row>
    <row r="197" spans="2:7" x14ac:dyDescent="0.2">
      <c r="D197" s="36">
        <v>6.2E-2</v>
      </c>
      <c r="E197" s="36">
        <v>1.4500000000000001E-2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K14"/>
  <sheetViews>
    <sheetView zoomScale="145" zoomScaleNormal="145" workbookViewId="0">
      <selection activeCell="C7" sqref="C7"/>
    </sheetView>
  </sheetViews>
  <sheetFormatPr baseColWidth="10" defaultColWidth="8.83203125" defaultRowHeight="15" x14ac:dyDescent="0.2"/>
  <cols>
    <col min="1" max="1" width="13.5" customWidth="1"/>
    <col min="2" max="2" width="55" customWidth="1"/>
    <col min="3" max="3" width="14.5" customWidth="1"/>
    <col min="4" max="4" width="9.5" customWidth="1"/>
    <col min="7" max="9" width="9.83203125" customWidth="1"/>
  </cols>
  <sheetData>
    <row r="1" spans="1:11" x14ac:dyDescent="0.2">
      <c r="K1">
        <v>15</v>
      </c>
    </row>
    <row r="2" spans="1:11" x14ac:dyDescent="0.2">
      <c r="A2" s="80" t="s">
        <v>316</v>
      </c>
      <c r="B2" s="80" t="s">
        <v>317</v>
      </c>
      <c r="C2" s="80" t="s">
        <v>224</v>
      </c>
      <c r="D2" s="80"/>
      <c r="F2" s="3"/>
      <c r="G2" s="38" t="s">
        <v>27</v>
      </c>
      <c r="H2" s="38" t="s">
        <v>28</v>
      </c>
      <c r="I2" s="38" t="s">
        <v>29</v>
      </c>
    </row>
    <row r="3" spans="1:11" x14ac:dyDescent="0.2">
      <c r="A3" s="84" t="e">
        <v>#DIV/0!</v>
      </c>
      <c r="B3" s="81" t="s">
        <v>223</v>
      </c>
      <c r="C3" s="4" t="e">
        <f>100/0</f>
        <v>#DIV/0!</v>
      </c>
      <c r="D3" s="4" t="e">
        <f>100/INDEX(G3:I7,MATCH("P3",F3:F7,0),MATCH("Mar",G2:I2,0))</f>
        <v>#DIV/0!</v>
      </c>
      <c r="F3" s="38" t="s">
        <v>222</v>
      </c>
      <c r="G3" s="3">
        <v>103</v>
      </c>
      <c r="H3" s="3">
        <v>62</v>
      </c>
      <c r="I3" s="3">
        <v>80</v>
      </c>
    </row>
    <row r="4" spans="1:11" ht="29" x14ac:dyDescent="0.2">
      <c r="A4" s="84" t="e">
        <v>#REF!</v>
      </c>
      <c r="B4" s="82" t="s">
        <v>221</v>
      </c>
      <c r="C4" s="4" t="e">
        <f>#REF!</f>
        <v>#REF!</v>
      </c>
      <c r="D4" s="4">
        <f>K1</f>
        <v>15</v>
      </c>
      <c r="F4" s="38" t="s">
        <v>220</v>
      </c>
      <c r="G4" s="3">
        <v>118</v>
      </c>
      <c r="H4" s="3">
        <v>93</v>
      </c>
      <c r="I4" s="3">
        <v>75</v>
      </c>
    </row>
    <row r="5" spans="1:11" ht="29" x14ac:dyDescent="0.2">
      <c r="A5" s="84" t="e">
        <v>#NAME?</v>
      </c>
      <c r="B5" s="82" t="s">
        <v>219</v>
      </c>
      <c r="C5" s="4" t="e">
        <f ca="1">AVERAGGE(G3:G7)</f>
        <v>#NAME?</v>
      </c>
      <c r="D5" s="4" t="e">
        <f>Jan &amp;G3</f>
        <v>#NAME?</v>
      </c>
      <c r="F5" s="38" t="s">
        <v>218</v>
      </c>
      <c r="G5" s="3">
        <v>111</v>
      </c>
      <c r="H5" s="3">
        <v>102</v>
      </c>
      <c r="I5" s="3"/>
    </row>
    <row r="6" spans="1:11" x14ac:dyDescent="0.2">
      <c r="A6" s="84" t="e">
        <v>#N/A</v>
      </c>
      <c r="B6" s="82" t="s">
        <v>311</v>
      </c>
      <c r="C6" s="4" t="e">
        <f>VLOOKUP("P7",F3:I7,2,0)</f>
        <v>#N/A</v>
      </c>
      <c r="D6" s="4" t="e">
        <f>MATCH("P1 ",F3:F7,0)</f>
        <v>#N/A</v>
      </c>
      <c r="F6" s="38" t="s">
        <v>217</v>
      </c>
      <c r="G6" s="3">
        <v>34</v>
      </c>
      <c r="H6" s="3">
        <v>57</v>
      </c>
      <c r="I6" s="3">
        <v>35</v>
      </c>
    </row>
    <row r="7" spans="1:11" ht="43" x14ac:dyDescent="0.2">
      <c r="A7" s="84" t="e">
        <v>#VALUE!</v>
      </c>
      <c r="B7" s="82" t="s">
        <v>312</v>
      </c>
      <c r="C7" s="4" t="e">
        <f>"Red"^2</f>
        <v>#VALUE!</v>
      </c>
      <c r="D7" s="4" t="e">
        <f>VLOOKUP(12,"Red",2,0)</f>
        <v>#VALUE!</v>
      </c>
      <c r="F7" s="38" t="s">
        <v>216</v>
      </c>
      <c r="G7" s="3">
        <v>51</v>
      </c>
      <c r="H7" s="3">
        <v>88</v>
      </c>
      <c r="I7" s="3">
        <v>65</v>
      </c>
    </row>
    <row r="8" spans="1:11" x14ac:dyDescent="0.2">
      <c r="A8" s="82" t="e">
        <v>#NULL!</v>
      </c>
      <c r="B8" s="81" t="s">
        <v>313</v>
      </c>
      <c r="C8" s="4">
        <f>G5:I5 H3:H7</f>
        <v>102</v>
      </c>
      <c r="D8" s="4" t="e">
        <f>G3:G7 I3:I7</f>
        <v>#NULL!</v>
      </c>
    </row>
    <row r="9" spans="1:11" ht="43" x14ac:dyDescent="0.2">
      <c r="A9" s="84" t="e">
        <v>#NUM!</v>
      </c>
      <c r="B9" s="82" t="s">
        <v>314</v>
      </c>
      <c r="C9" s="4" t="e">
        <f>9E+99^3000</f>
        <v>#NUM!</v>
      </c>
      <c r="D9" s="4" t="e">
        <f>-9E+99^3000</f>
        <v>#NUM!</v>
      </c>
      <c r="F9" s="80" t="s">
        <v>215</v>
      </c>
      <c r="G9" s="80" t="s">
        <v>214</v>
      </c>
      <c r="I9" s="80" t="s">
        <v>27</v>
      </c>
    </row>
    <row r="10" spans="1:11" ht="29" x14ac:dyDescent="0.2">
      <c r="A10" s="84" t="s">
        <v>213</v>
      </c>
      <c r="B10" s="82" t="s">
        <v>212</v>
      </c>
      <c r="C10" s="28">
        <f>100000000</f>
        <v>100000000</v>
      </c>
      <c r="D10" s="83">
        <f>G10-F10</f>
        <v>-0.125</v>
      </c>
      <c r="F10" s="26">
        <v>0.875</v>
      </c>
      <c r="G10" s="26">
        <v>0.75</v>
      </c>
      <c r="I10" s="3">
        <v>3</v>
      </c>
    </row>
    <row r="11" spans="1:11" ht="57" x14ac:dyDescent="0.2">
      <c r="A11" s="82" t="s">
        <v>211</v>
      </c>
      <c r="B11" s="81" t="s">
        <v>315</v>
      </c>
      <c r="C11" s="4" t="s">
        <v>394</v>
      </c>
      <c r="D11" s="4">
        <f>ROWS(D$11:D11)</f>
        <v>1</v>
      </c>
      <c r="I11" s="3">
        <v>4</v>
      </c>
    </row>
    <row r="12" spans="1:11" x14ac:dyDescent="0.2">
      <c r="I12" s="3">
        <v>5</v>
      </c>
    </row>
    <row r="13" spans="1:11" x14ac:dyDescent="0.2">
      <c r="H13" s="80" t="s">
        <v>11</v>
      </c>
      <c r="I13" s="3">
        <f>SUM(I10:I12)</f>
        <v>12</v>
      </c>
    </row>
    <row r="14" spans="1:11" x14ac:dyDescent="0.2">
      <c r="C14" t="e">
        <f>#REF!</f>
        <v>#REF!</v>
      </c>
      <c r="D14">
        <f>A1</f>
        <v>0</v>
      </c>
      <c r="E14">
        <f>B1</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K14"/>
  <sheetViews>
    <sheetView zoomScale="145" zoomScaleNormal="145" workbookViewId="0">
      <selection activeCell="C14" sqref="C14"/>
    </sheetView>
  </sheetViews>
  <sheetFormatPr baseColWidth="10" defaultColWidth="8.83203125" defaultRowHeight="15" x14ac:dyDescent="0.2"/>
  <cols>
    <col min="1" max="1" width="13.5" customWidth="1"/>
    <col min="2" max="2" width="55" customWidth="1"/>
    <col min="3" max="3" width="14.5" customWidth="1"/>
    <col min="4" max="4" width="9.5" customWidth="1"/>
    <col min="7" max="9" width="9.83203125" customWidth="1"/>
  </cols>
  <sheetData>
    <row r="1" spans="1:11" x14ac:dyDescent="0.2">
      <c r="K1">
        <v>15</v>
      </c>
    </row>
    <row r="2" spans="1:11" x14ac:dyDescent="0.2">
      <c r="A2" s="80" t="s">
        <v>316</v>
      </c>
      <c r="B2" s="80" t="s">
        <v>317</v>
      </c>
      <c r="C2" s="80" t="s">
        <v>224</v>
      </c>
      <c r="D2" s="80"/>
      <c r="F2" s="3"/>
      <c r="G2" s="38" t="s">
        <v>27</v>
      </c>
      <c r="H2" s="38" t="s">
        <v>28</v>
      </c>
      <c r="I2" s="38" t="s">
        <v>29</v>
      </c>
    </row>
    <row r="3" spans="1:11" x14ac:dyDescent="0.2">
      <c r="A3" s="84" t="e">
        <v>#DIV/0!</v>
      </c>
      <c r="B3" s="81" t="s">
        <v>223</v>
      </c>
      <c r="C3" s="4" t="e">
        <f>100/0</f>
        <v>#DIV/0!</v>
      </c>
      <c r="D3" s="4" t="e">
        <f>100/INDEX(G3:I7,MATCH("P3",F3:F7,0),MATCH("Mar",G2:I2,0))</f>
        <v>#DIV/0!</v>
      </c>
      <c r="F3" s="38" t="s">
        <v>222</v>
      </c>
      <c r="G3" s="3">
        <v>103</v>
      </c>
      <c r="H3" s="3">
        <v>62</v>
      </c>
      <c r="I3" s="3">
        <v>80</v>
      </c>
    </row>
    <row r="4" spans="1:11" ht="29" x14ac:dyDescent="0.2">
      <c r="A4" s="84" t="e">
        <v>#REF!</v>
      </c>
      <c r="B4" s="82" t="s">
        <v>221</v>
      </c>
      <c r="C4" s="4" t="e">
        <f>#REF!</f>
        <v>#REF!</v>
      </c>
      <c r="D4" s="4">
        <f>K1</f>
        <v>15</v>
      </c>
      <c r="F4" s="38" t="s">
        <v>220</v>
      </c>
      <c r="G4" s="3">
        <v>118</v>
      </c>
      <c r="H4" s="3">
        <v>93</v>
      </c>
      <c r="I4" s="3">
        <v>75</v>
      </c>
    </row>
    <row r="5" spans="1:11" ht="29" x14ac:dyDescent="0.2">
      <c r="A5" s="84" t="e">
        <v>#NAME?</v>
      </c>
      <c r="B5" s="82" t="s">
        <v>219</v>
      </c>
      <c r="C5" s="4" t="e">
        <f ca="1">AVERAGGE(G3:G7)</f>
        <v>#NAME?</v>
      </c>
      <c r="D5" s="4" t="e">
        <f>Jan &amp;G3</f>
        <v>#NAME?</v>
      </c>
      <c r="F5" s="38" t="s">
        <v>218</v>
      </c>
      <c r="G5" s="3">
        <v>111</v>
      </c>
      <c r="H5" s="3">
        <v>102</v>
      </c>
      <c r="I5" s="3"/>
    </row>
    <row r="6" spans="1:11" x14ac:dyDescent="0.2">
      <c r="A6" s="84" t="e">
        <v>#N/A</v>
      </c>
      <c r="B6" s="82" t="s">
        <v>311</v>
      </c>
      <c r="C6" s="4" t="e">
        <f>VLOOKUP("P7",F3:I7,2,0)</f>
        <v>#N/A</v>
      </c>
      <c r="D6" s="4" t="e">
        <f>MATCH("P1 ",F3:F7,0)</f>
        <v>#N/A</v>
      </c>
      <c r="F6" s="38" t="s">
        <v>217</v>
      </c>
      <c r="G6" s="3">
        <v>34</v>
      </c>
      <c r="H6" s="3">
        <v>57</v>
      </c>
      <c r="I6" s="3">
        <v>35</v>
      </c>
    </row>
    <row r="7" spans="1:11" ht="43" x14ac:dyDescent="0.2">
      <c r="A7" s="84" t="e">
        <v>#VALUE!</v>
      </c>
      <c r="B7" s="82" t="s">
        <v>312</v>
      </c>
      <c r="C7" s="4" t="e">
        <f>"Red"^2</f>
        <v>#VALUE!</v>
      </c>
      <c r="D7" s="4" t="e">
        <f>VLOOKUP(12,"Red",2,0)</f>
        <v>#VALUE!</v>
      </c>
      <c r="F7" s="38" t="s">
        <v>216</v>
      </c>
      <c r="G7" s="3">
        <v>51</v>
      </c>
      <c r="H7" s="3">
        <v>88</v>
      </c>
      <c r="I7" s="3">
        <v>65</v>
      </c>
    </row>
    <row r="8" spans="1:11" x14ac:dyDescent="0.2">
      <c r="A8" s="82" t="e">
        <v>#NULL!</v>
      </c>
      <c r="B8" s="81" t="s">
        <v>313</v>
      </c>
      <c r="C8" s="4">
        <f>G5:I5 H3:H7</f>
        <v>102</v>
      </c>
      <c r="D8" s="4" t="e">
        <f>G3:G7 I3:I7</f>
        <v>#NULL!</v>
      </c>
    </row>
    <row r="9" spans="1:11" ht="43" x14ac:dyDescent="0.2">
      <c r="A9" s="84" t="e">
        <v>#NUM!</v>
      </c>
      <c r="B9" s="82" t="s">
        <v>314</v>
      </c>
      <c r="C9" s="4" t="e">
        <f>9E+99^3000</f>
        <v>#NUM!</v>
      </c>
      <c r="D9" s="4" t="e">
        <f>-9E+99^3000</f>
        <v>#NUM!</v>
      </c>
      <c r="F9" s="80" t="s">
        <v>215</v>
      </c>
      <c r="G9" s="80" t="s">
        <v>214</v>
      </c>
      <c r="I9" s="80" t="s">
        <v>27</v>
      </c>
    </row>
    <row r="10" spans="1:11" ht="29" x14ac:dyDescent="0.2">
      <c r="A10" s="84" t="s">
        <v>213</v>
      </c>
      <c r="B10" s="82" t="s">
        <v>212</v>
      </c>
      <c r="C10" s="28">
        <f>100000000</f>
        <v>100000000</v>
      </c>
      <c r="D10" s="83">
        <f>G10-F10</f>
        <v>-0.125</v>
      </c>
      <c r="F10" s="26">
        <v>0.875</v>
      </c>
      <c r="G10" s="26">
        <v>0.75</v>
      </c>
      <c r="I10" s="3">
        <v>3</v>
      </c>
    </row>
    <row r="11" spans="1:11" ht="57" x14ac:dyDescent="0.2">
      <c r="A11" s="82" t="s">
        <v>211</v>
      </c>
      <c r="B11" s="81" t="s">
        <v>315</v>
      </c>
      <c r="C11" s="4" t="s">
        <v>394</v>
      </c>
      <c r="D11" s="4">
        <f>ROWS(D$11:D11)</f>
        <v>1</v>
      </c>
      <c r="I11" s="3">
        <v>4</v>
      </c>
    </row>
    <row r="12" spans="1:11" x14ac:dyDescent="0.2">
      <c r="I12" s="3">
        <v>5</v>
      </c>
    </row>
    <row r="13" spans="1:11" x14ac:dyDescent="0.2">
      <c r="H13" s="80" t="s">
        <v>11</v>
      </c>
      <c r="I13" s="3">
        <f>SUM(I10:I12)</f>
        <v>12</v>
      </c>
    </row>
    <row r="14" spans="1:11" x14ac:dyDescent="0.2">
      <c r="C14" t="e">
        <f>#REF!</f>
        <v>#REF!</v>
      </c>
      <c r="D14">
        <f>A1</f>
        <v>0</v>
      </c>
      <c r="E14">
        <f>B1</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6">
    <tabColor rgb="FF002060"/>
  </sheetPr>
  <dimension ref="A1"/>
  <sheetViews>
    <sheetView workbookViewId="0"/>
  </sheetViews>
  <sheetFormatPr baseColWidth="10" defaultColWidth="8.83203125"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9">
    <tabColor rgb="FF0000FF"/>
  </sheetPr>
  <dimension ref="A1:H9"/>
  <sheetViews>
    <sheetView tabSelected="1" zoomScale="145" zoomScaleNormal="145" workbookViewId="0">
      <selection activeCell="A2" sqref="A2"/>
    </sheetView>
  </sheetViews>
  <sheetFormatPr baseColWidth="10" defaultColWidth="8.83203125" defaultRowHeight="15" x14ac:dyDescent="0.2"/>
  <cols>
    <col min="1" max="1" width="13.33203125" bestFit="1" customWidth="1"/>
    <col min="2" max="6" width="11.6640625" customWidth="1"/>
  </cols>
  <sheetData>
    <row r="1" spans="1:8" ht="48" x14ac:dyDescent="0.2">
      <c r="A1" s="87" t="s">
        <v>232</v>
      </c>
      <c r="B1" s="86"/>
      <c r="C1" s="86"/>
      <c r="D1" s="86"/>
      <c r="E1" s="86"/>
      <c r="F1" s="86"/>
      <c r="G1" s="86"/>
      <c r="H1" s="85"/>
    </row>
    <row r="3" spans="1:8" x14ac:dyDescent="0.2">
      <c r="A3" s="3"/>
      <c r="B3" s="31" t="s">
        <v>182</v>
      </c>
      <c r="C3" s="31" t="s">
        <v>183</v>
      </c>
      <c r="D3" s="31" t="s">
        <v>184</v>
      </c>
      <c r="E3" s="31" t="s">
        <v>185</v>
      </c>
      <c r="F3" s="31" t="s">
        <v>186</v>
      </c>
    </row>
    <row r="4" spans="1:8" x14ac:dyDescent="0.2">
      <c r="A4" s="31" t="s">
        <v>159</v>
      </c>
      <c r="B4" s="89">
        <v>1000</v>
      </c>
      <c r="C4" s="89">
        <f>B4*(1+0.1)</f>
        <v>1100</v>
      </c>
      <c r="D4" s="89">
        <f>C4*(1+0.1)</f>
        <v>1210</v>
      </c>
      <c r="E4" s="89">
        <f>D4*(1+0.1)</f>
        <v>1331</v>
      </c>
      <c r="F4" s="89">
        <f>E4*(1+0.1)</f>
        <v>1464.1000000000001</v>
      </c>
    </row>
    <row r="5" spans="1:8" x14ac:dyDescent="0.2">
      <c r="A5" s="90" t="s">
        <v>231</v>
      </c>
      <c r="B5" s="89">
        <v>291</v>
      </c>
      <c r="C5" s="89">
        <v>228</v>
      </c>
      <c r="D5" s="89">
        <v>140</v>
      </c>
      <c r="E5" s="89">
        <v>268</v>
      </c>
      <c r="F5" s="89">
        <v>217</v>
      </c>
    </row>
    <row r="6" spans="1:8" x14ac:dyDescent="0.2">
      <c r="A6" s="90" t="s">
        <v>230</v>
      </c>
      <c r="B6" s="89">
        <v>200</v>
      </c>
      <c r="C6" s="89">
        <v>124</v>
      </c>
      <c r="D6" s="89">
        <v>270</v>
      </c>
      <c r="E6" s="89">
        <v>140</v>
      </c>
      <c r="F6" s="89">
        <v>164</v>
      </c>
    </row>
    <row r="7" spans="1:8" x14ac:dyDescent="0.2">
      <c r="A7" s="90" t="s">
        <v>229</v>
      </c>
      <c r="B7" s="89">
        <v>235</v>
      </c>
      <c r="C7" s="89">
        <v>225</v>
      </c>
      <c r="D7" s="89">
        <v>103</v>
      </c>
      <c r="E7" s="89">
        <v>233</v>
      </c>
      <c r="F7" s="89">
        <v>257</v>
      </c>
    </row>
    <row r="8" spans="1:8" x14ac:dyDescent="0.2">
      <c r="A8" s="31" t="s">
        <v>31</v>
      </c>
      <c r="B8" s="88"/>
      <c r="C8" s="88"/>
      <c r="D8" s="88"/>
      <c r="E8" s="88"/>
      <c r="F8" s="88"/>
    </row>
    <row r="9" spans="1:8" x14ac:dyDescent="0.2">
      <c r="A9" s="31" t="s">
        <v>32</v>
      </c>
      <c r="B9" s="88"/>
      <c r="C9" s="88"/>
      <c r="D9" s="88"/>
      <c r="E9" s="88"/>
      <c r="F9" s="8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7 b 8 5 e 3 - 3 9 4 0 - 4 f 1 a - 8 0 5 0 - 6 d d a d b c 3 5 b 4 5 "   x m l n s = " h t t p : / / s c h e m a s . m i c r o s o f t . c o m / D a t a M a s h u p " > A A A A A B c D A A B Q S w M E F A A C A A g A J W + K S L R 9 W e W n A A A A + Q A A A B I A H A B D b 2 5 m a W c v U G F j a 2 F n Z S 5 4 b W w g o h g A K K A U A A A A A A A A A A A A A A A A A A A A A A A A A A A A h Y 8 x D o I w G E a v Q r r T l k L U k J 8 y u E p i Q j S u T a 3 Q C M X Q Y r m b g 0 f y C p I o 6 u b 4 v b z h f Y / b H f K x b Y K r 6 q 3 u T I Y i T F G g j O y O 2 l Q Z G t w p X K G c w 1 b I s 6 h U M M n G p q M 9 Z q h 2 7 p I S 4 r 3 H P s Z d X x F G a U Q O x a a U t W o F + s j 6 v x x q Y 5 0 w U i E O + 1 c M Z z i m O G H J A k d L F g G Z O R T a f B 0 2 J W M K 5 A f C e m j c 0 C u u T L g r g c w T y P s G f w J Q S w M E F A A C A A g A J W + K S 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V v i k g o i k e 4 D g A A A B E A A A A T A B w A R m 9 y b X V s Y X M v U 2 V j d G l v b j E u b S C i G A A o o B Q A A A A A A A A A A A A A A A A A A A A A A A A A A A A r T k 0 u y c z P U w i G 0 I b W A F B L A Q I t A B Q A A g A I A C V v i k i 0 f V n l p w A A A P k A A A A S A A A A A A A A A A A A A A A A A A A A A A B D b 2 5 m a W c v U G F j a 2 F n Z S 5 4 b W x Q S w E C L Q A U A A I A C A A l b 4 p I D 8 r p q 6 Q A A A D p A A A A E w A A A A A A A A A A A A A A A A D z A A A A W 0 N v b n R l b n R f V H l w Z X N d L n h t b F B L A Q I t A B Q A A g A I A C V v i k g 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J Z C G N N e x a 0 q G 3 B d P u / J m B g A A A A A C A A A A A A A D Z g A A w A A A A B A A A A A n a o s H V / 8 y H c T n h e / + T I 8 Q A A A A A A S A A A C g A A A A E A A A A A / S g M O n Y 2 j 0 2 D Q f O 9 i y u i B Q A A A A I y + r U c D 3 A N q V W U 6 W b L m i 4 f 6 + w B a f G t d w b q M T Q U E R D Q y D v v U W l C C j g h p 8 w g L N y H p a k W j z 7 B r 2 J t 7 O u U k W k 3 Z Y 2 h D M k k 4 Z O p V B j m 3 N t / m 7 M H A U A A A A R m d c 3 t C r / O r h R W h g U r 7 h H t y 7 C l A = < / D a t a M a s h u p > 
</file>

<file path=customXml/itemProps1.xml><?xml version="1.0" encoding="utf-8"?>
<ds:datastoreItem xmlns:ds="http://schemas.openxmlformats.org/officeDocument/2006/customXml" ds:itemID="{98298002-E30D-40DD-B1BD-F59C21CE2C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Topics</vt:lpstr>
      <vt:lpstr>Formula Notes</vt:lpstr>
      <vt:lpstr>Golden Rule</vt:lpstr>
      <vt:lpstr>Formula Examples</vt:lpstr>
      <vt:lpstr>Formula Examples (an)</vt:lpstr>
      <vt:lpstr>Errors</vt:lpstr>
      <vt:lpstr>Errors (an)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HW(11)</vt:lpstr>
      <vt:lpstr>HW(11an)</vt:lpstr>
      <vt:lpstr>'HW(9an)'!Print_Area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cp:lastPrinted>2016-04-03T20:57:22Z</cp:lastPrinted>
  <dcterms:created xsi:type="dcterms:W3CDTF">2016-03-30T18:20:46Z</dcterms:created>
  <dcterms:modified xsi:type="dcterms:W3CDTF">2020-02-27T20:37:28Z</dcterms:modified>
</cp:coreProperties>
</file>