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mc:AlternateContent xmlns:mc="http://schemas.openxmlformats.org/markup-compatibility/2006">
    <mc:Choice Requires="x15">
      <x15ac:absPath xmlns:x15ac="http://schemas.microsoft.com/office/spreadsheetml/2010/11/ac" url="/Users/galvanize/TTP/EXCEL/EXCEL-DEMO/"/>
    </mc:Choice>
  </mc:AlternateContent>
  <xr:revisionPtr revIDLastSave="0" documentId="8_{3870B47B-899A-C140-A258-A563A06C45D6}" xr6:coauthVersionLast="45" xr6:coauthVersionMax="45" xr10:uidLastSave="{00000000-0000-0000-0000-000000000000}"/>
  <bookViews>
    <workbookView xWindow="1500" yWindow="2660" windowWidth="27000" windowHeight="13380" firstSheet="6" activeTab="12" xr2:uid="{00000000-000D-0000-FFFF-FFFF00000000}"/>
  </bookViews>
  <sheets>
    <sheet name="Topics" sheetId="1" r:id="rId1"/>
    <sheet name="References" sheetId="2" r:id="rId2"/>
    <sheet name="CAR" sheetId="3" r:id="rId3"/>
    <sheet name="Assumption Sheet" sheetId="9" r:id="rId4"/>
    <sheet name="Oak" sheetId="6" r:id="rId5"/>
    <sheet name="Sea" sheetId="7" r:id="rId6"/>
    <sheet name="Tac" sheetId="8" r:id="rId7"/>
    <sheet name="TFN on Diff Sheet" sheetId="10" r:id="rId8"/>
    <sheet name="Cash" sheetId="14" r:id="rId9"/>
    <sheet name="AR" sheetId="11" r:id="rId10"/>
    <sheet name="Homework==&gt;&gt;" sheetId="32" r:id="rId11"/>
    <sheet name="HW(1)" sheetId="15" r:id="rId12"/>
    <sheet name="HW(1an)" sheetId="16" r:id="rId13"/>
    <sheet name="HW(2)" sheetId="17" r:id="rId14"/>
    <sheet name="HW(2an)" sheetId="18" r:id="rId15"/>
    <sheet name="HW(3)" sheetId="19" r:id="rId16"/>
    <sheet name="HW(3an)" sheetId="20" r:id="rId17"/>
    <sheet name="HW(4)" sheetId="21" r:id="rId18"/>
    <sheet name="HW(4an)" sheetId="22" r:id="rId19"/>
    <sheet name="HW(5)" sheetId="23" r:id="rId20"/>
    <sheet name="HW(5an)" sheetId="24" r:id="rId21"/>
    <sheet name="HW(6)" sheetId="25" r:id="rId22"/>
    <sheet name="AssumptionsFor6" sheetId="26" r:id="rId23"/>
    <sheet name="HW(6an)" sheetId="27" r:id="rId24"/>
    <sheet name="HW(7)" sheetId="28" r:id="rId25"/>
    <sheet name="HW(7an)" sheetId="29" r:id="rId26"/>
    <sheet name="HW(8)" sheetId="30" r:id="rId27"/>
    <sheet name="HW(8an)" sheetId="31" r:id="rId28"/>
    <sheet name="HW(9)" sheetId="33" r:id="rId29"/>
    <sheet name="Sioux" sheetId="34" r:id="rId30"/>
    <sheet name="Tyrone" sheetId="35" r:id="rId31"/>
    <sheet name="Chin" sheetId="36" r:id="rId32"/>
    <sheet name="Phil" sheetId="37" r:id="rId33"/>
    <sheet name="Tommy" sheetId="38" r:id="rId34"/>
    <sheet name="HW(9an)" sheetId="39" r:id="rId35"/>
    <sheet name="HW(10)" sheetId="40" r:id="rId36"/>
    <sheet name="HW(10an)" sheetId="41" r:id="rId37"/>
    <sheet name="HW(11)" sheetId="42" r:id="rId38"/>
    <sheet name="HW(11an)" sheetId="43" r:id="rId39"/>
    <sheet name="HW(12)" sheetId="44" r:id="rId40"/>
    <sheet name="HW(12an)" sheetId="45" r:id="rId41"/>
    <sheet name="HW(13)" sheetId="46" r:id="rId42"/>
    <sheet name="HW(13an)" sheetId="47" r:id="rId43"/>
  </sheets>
  <definedNames>
    <definedName name="AnswerAmount">'HW(8an)'!$B$3</definedName>
    <definedName name="AnswerAnnualRate">'HW(8an)'!$B$4</definedName>
    <definedName name="AnswerYears">'HW(8an)'!$B$5</definedName>
  </definedNames>
  <calcPr calcId="191029"/>
  <pivotCaches>
    <pivotCache cacheId="16" r:id="rId4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 i="1" l="1"/>
  <c r="B166" i="2"/>
  <c r="C166" i="2"/>
  <c r="D166" i="2"/>
  <c r="E166" i="2"/>
  <c r="F166" i="2"/>
  <c r="G166" i="2"/>
  <c r="B167" i="2"/>
  <c r="C167" i="2"/>
  <c r="D167" i="2"/>
  <c r="E167" i="2"/>
  <c r="F167" i="2"/>
  <c r="G167" i="2"/>
  <c r="B168" i="2"/>
  <c r="C168" i="2"/>
  <c r="D168" i="2"/>
  <c r="E168" i="2"/>
  <c r="F168" i="2"/>
  <c r="G168" i="2"/>
  <c r="B169" i="2"/>
  <c r="C169" i="2"/>
  <c r="D169" i="2"/>
  <c r="E169" i="2"/>
  <c r="F169" i="2"/>
  <c r="G169" i="2"/>
  <c r="B170" i="2"/>
  <c r="C170" i="2"/>
  <c r="D170" i="2"/>
  <c r="E170" i="2"/>
  <c r="F170" i="2"/>
  <c r="G170" i="2"/>
  <c r="B171" i="2"/>
  <c r="C171" i="2"/>
  <c r="D171" i="2"/>
  <c r="E171" i="2"/>
  <c r="F171" i="2"/>
  <c r="G171" i="2"/>
  <c r="C9" i="47" l="1"/>
  <c r="C10" i="47"/>
  <c r="D10" i="47" s="1"/>
  <c r="C11" i="47"/>
  <c r="D11" i="47" s="1"/>
  <c r="C12" i="47"/>
  <c r="D12" i="47" s="1"/>
  <c r="C13" i="47"/>
  <c r="D13" i="47" s="1"/>
  <c r="C14" i="47"/>
  <c r="D14" i="47" s="1"/>
  <c r="C8" i="47"/>
  <c r="D8" i="47" s="1"/>
  <c r="D9" i="47"/>
  <c r="D10" i="46"/>
  <c r="D11" i="46"/>
  <c r="D12" i="46"/>
  <c r="D13" i="46"/>
  <c r="D14" i="46"/>
  <c r="D9" i="46"/>
  <c r="D8" i="46"/>
  <c r="E10" i="45"/>
  <c r="D7" i="45" s="1"/>
  <c r="E11" i="45"/>
  <c r="E12" i="45"/>
  <c r="E13" i="45"/>
  <c r="E14" i="45"/>
  <c r="E15" i="45"/>
  <c r="E16" i="45"/>
  <c r="E17" i="45"/>
  <c r="E18" i="45"/>
  <c r="E19" i="45"/>
  <c r="E20" i="45"/>
  <c r="E21" i="45"/>
  <c r="E22" i="45"/>
  <c r="E23" i="45"/>
  <c r="E24" i="45"/>
  <c r="E25" i="45"/>
  <c r="D16" i="43"/>
  <c r="C16" i="43"/>
  <c r="B16" i="43"/>
  <c r="A16" i="43"/>
  <c r="D13" i="43"/>
  <c r="C13" i="43"/>
  <c r="B13" i="43"/>
  <c r="A13" i="43"/>
  <c r="D12" i="43"/>
  <c r="C12" i="43"/>
  <c r="B12" i="43"/>
  <c r="A12" i="43"/>
  <c r="D11" i="43"/>
  <c r="C11" i="43"/>
  <c r="B11" i="43"/>
  <c r="A11" i="43"/>
  <c r="D10" i="43"/>
  <c r="C10" i="43"/>
  <c r="B10" i="43"/>
  <c r="A10" i="43"/>
  <c r="A16" i="42"/>
  <c r="B16" i="42"/>
  <c r="C16" i="42"/>
  <c r="D16" i="42"/>
  <c r="H7" i="41"/>
  <c r="I7" i="41"/>
  <c r="J7" i="41"/>
  <c r="H8" i="41"/>
  <c r="I8" i="41"/>
  <c r="J8" i="41"/>
  <c r="H9" i="41"/>
  <c r="I9" i="41"/>
  <c r="J9" i="41"/>
  <c r="H10" i="41"/>
  <c r="I10" i="41"/>
  <c r="J10" i="41"/>
  <c r="I6" i="41"/>
  <c r="J6" i="41"/>
  <c r="H6" i="41"/>
  <c r="D15" i="47" l="1"/>
  <c r="D15" i="46"/>
  <c r="C7" i="39" l="1"/>
  <c r="D7" i="39"/>
  <c r="E7" i="39"/>
  <c r="F7" i="39"/>
  <c r="G7" i="39"/>
  <c r="H7" i="39"/>
  <c r="C8" i="39"/>
  <c r="D8" i="39"/>
  <c r="E8" i="39"/>
  <c r="F8" i="39"/>
  <c r="G8" i="39"/>
  <c r="H8" i="39"/>
  <c r="C9" i="39"/>
  <c r="D9" i="39"/>
  <c r="E9" i="39"/>
  <c r="F9" i="39"/>
  <c r="G9" i="39"/>
  <c r="H9" i="39"/>
  <c r="C10" i="39"/>
  <c r="D10" i="39"/>
  <c r="E10" i="39"/>
  <c r="F10" i="39"/>
  <c r="G10" i="39"/>
  <c r="H10" i="39"/>
  <c r="C11" i="39"/>
  <c r="D11" i="39"/>
  <c r="E11" i="39"/>
  <c r="F11" i="39"/>
  <c r="G11" i="39"/>
  <c r="H11" i="39"/>
  <c r="C12" i="39"/>
  <c r="D12" i="39"/>
  <c r="E12" i="39"/>
  <c r="F12" i="39"/>
  <c r="G12" i="39"/>
  <c r="H12" i="39"/>
  <c r="B7" i="31"/>
  <c r="B6" i="31"/>
  <c r="A10" i="29"/>
  <c r="A11" i="29" s="1"/>
  <c r="A12" i="29" s="1"/>
  <c r="A13" i="29" s="1"/>
  <c r="A14" i="29" s="1"/>
  <c r="A15" i="29" s="1"/>
  <c r="A16" i="29" s="1"/>
  <c r="A17" i="29" s="1"/>
  <c r="A18" i="29" s="1"/>
  <c r="A19" i="29" s="1"/>
  <c r="A20" i="29" s="1"/>
  <c r="A21" i="29" s="1"/>
  <c r="A22" i="29" s="1"/>
  <c r="A23" i="29" s="1"/>
  <c r="A24" i="29" s="1"/>
  <c r="A25" i="29" s="1"/>
  <c r="B9" i="29"/>
  <c r="C9" i="29" s="1"/>
  <c r="A10" i="28"/>
  <c r="A11" i="28" s="1"/>
  <c r="A12" i="28" s="1"/>
  <c r="A13" i="28" s="1"/>
  <c r="A14" i="28" s="1"/>
  <c r="A15" i="28" s="1"/>
  <c r="A16" i="28" s="1"/>
  <c r="A17" i="28" s="1"/>
  <c r="A18" i="28" s="1"/>
  <c r="A19" i="28" s="1"/>
  <c r="A20" i="28" s="1"/>
  <c r="A21" i="28" s="1"/>
  <c r="A22" i="28" s="1"/>
  <c r="A23" i="28" s="1"/>
  <c r="A24" i="28" s="1"/>
  <c r="A25" i="28" s="1"/>
  <c r="D9" i="28"/>
  <c r="E9" i="28" s="1"/>
  <c r="F9" i="28" s="1"/>
  <c r="G9" i="28" s="1"/>
  <c r="H9" i="28" s="1"/>
  <c r="I9" i="28" s="1"/>
  <c r="J9" i="28" s="1"/>
  <c r="K9" i="28" s="1"/>
  <c r="L9" i="28" s="1"/>
  <c r="C9" i="28"/>
  <c r="B9" i="28"/>
  <c r="C52" i="27"/>
  <c r="C51" i="27"/>
  <c r="C50" i="27"/>
  <c r="C49" i="27"/>
  <c r="C48" i="27"/>
  <c r="C47" i="27"/>
  <c r="C46" i="27"/>
  <c r="C45" i="27"/>
  <c r="C44" i="27"/>
  <c r="C43" i="27"/>
  <c r="C42" i="27"/>
  <c r="C41" i="27"/>
  <c r="C40" i="27"/>
  <c r="C39" i="27"/>
  <c r="C38" i="27"/>
  <c r="C37" i="27"/>
  <c r="C36" i="27"/>
  <c r="C35" i="27"/>
  <c r="C34" i="27"/>
  <c r="C33" i="27"/>
  <c r="C32" i="27"/>
  <c r="C31" i="27"/>
  <c r="C30" i="27"/>
  <c r="C29" i="27"/>
  <c r="C28" i="27"/>
  <c r="C27" i="27"/>
  <c r="C26" i="27"/>
  <c r="C25" i="27"/>
  <c r="C24" i="27"/>
  <c r="C23" i="27"/>
  <c r="C22" i="27"/>
  <c r="C21" i="27"/>
  <c r="C20" i="27"/>
  <c r="C19" i="27"/>
  <c r="C18" i="27"/>
  <c r="C17" i="27"/>
  <c r="C16" i="27"/>
  <c r="C15" i="27"/>
  <c r="C14" i="27"/>
  <c r="C13" i="27"/>
  <c r="C12" i="27"/>
  <c r="C11" i="27"/>
  <c r="C10" i="27"/>
  <c r="C9" i="27"/>
  <c r="C8" i="27"/>
  <c r="C7" i="27"/>
  <c r="C6" i="27"/>
  <c r="C5" i="27"/>
  <c r="B20" i="24"/>
  <c r="B21" i="24" s="1"/>
  <c r="D19" i="24"/>
  <c r="C19" i="24"/>
  <c r="B19" i="24"/>
  <c r="A19" i="24"/>
  <c r="D18" i="24"/>
  <c r="C18" i="24"/>
  <c r="B18" i="24"/>
  <c r="A18" i="24"/>
  <c r="D17" i="24"/>
  <c r="C17" i="24"/>
  <c r="B17" i="24"/>
  <c r="A17" i="24"/>
  <c r="D16" i="24"/>
  <c r="D20" i="24" s="1"/>
  <c r="D21" i="24" s="1"/>
  <c r="C16" i="24"/>
  <c r="C20" i="24" s="1"/>
  <c r="C21" i="24" s="1"/>
  <c r="B16" i="24"/>
  <c r="A16" i="24"/>
  <c r="F7" i="24"/>
  <c r="E7" i="24"/>
  <c r="D7" i="24"/>
  <c r="C7" i="24"/>
  <c r="G7" i="24" s="1"/>
  <c r="H7" i="24" s="1"/>
  <c r="F6" i="24"/>
  <c r="E6" i="24"/>
  <c r="D6" i="24"/>
  <c r="C6" i="24"/>
  <c r="G6" i="24" s="1"/>
  <c r="H6" i="24" s="1"/>
  <c r="F5" i="24"/>
  <c r="E5" i="24"/>
  <c r="D5" i="24"/>
  <c r="C5" i="24"/>
  <c r="G5" i="24" s="1"/>
  <c r="H5" i="24" s="1"/>
  <c r="F4" i="24"/>
  <c r="E4" i="24"/>
  <c r="D4" i="24"/>
  <c r="C4" i="24"/>
  <c r="G15" i="22"/>
  <c r="F15" i="22"/>
  <c r="E15" i="22"/>
  <c r="D15" i="22"/>
  <c r="C15" i="22"/>
  <c r="B15" i="22"/>
  <c r="G14" i="22"/>
  <c r="F14" i="22"/>
  <c r="E14" i="22"/>
  <c r="D14" i="22"/>
  <c r="C14" i="22"/>
  <c r="B14" i="22"/>
  <c r="G13" i="22"/>
  <c r="F13" i="22"/>
  <c r="E13" i="22"/>
  <c r="D13" i="22"/>
  <c r="C13" i="22"/>
  <c r="B13" i="22"/>
  <c r="G12" i="22"/>
  <c r="F12" i="22"/>
  <c r="E12" i="22"/>
  <c r="D12" i="22"/>
  <c r="C12" i="22"/>
  <c r="B12" i="22"/>
  <c r="G11" i="22"/>
  <c r="F11" i="22"/>
  <c r="E11" i="22"/>
  <c r="D11" i="22"/>
  <c r="C11" i="22"/>
  <c r="B11" i="22"/>
  <c r="G10" i="22"/>
  <c r="F10" i="22"/>
  <c r="E10" i="22"/>
  <c r="D10" i="22"/>
  <c r="C10" i="22"/>
  <c r="B10" i="22"/>
  <c r="G9" i="22"/>
  <c r="F9" i="22"/>
  <c r="E9" i="22"/>
  <c r="D9" i="22"/>
  <c r="C9" i="22"/>
  <c r="B9" i="22"/>
  <c r="G8" i="22"/>
  <c r="F8" i="22"/>
  <c r="E8" i="22"/>
  <c r="D8" i="22"/>
  <c r="C8" i="22"/>
  <c r="B8" i="22"/>
  <c r="G7" i="22"/>
  <c r="F7" i="22"/>
  <c r="E7" i="22"/>
  <c r="D7" i="22"/>
  <c r="C7" i="22"/>
  <c r="B7" i="22"/>
  <c r="G6" i="22"/>
  <c r="F6" i="22"/>
  <c r="E6" i="22"/>
  <c r="D6" i="22"/>
  <c r="C6" i="22"/>
  <c r="B6" i="22"/>
  <c r="G5" i="22"/>
  <c r="F5" i="22"/>
  <c r="E5" i="22"/>
  <c r="E16" i="22" s="1"/>
  <c r="E17" i="22" s="1"/>
  <c r="D5" i="22"/>
  <c r="C5" i="22"/>
  <c r="B5" i="22"/>
  <c r="J16" i="20"/>
  <c r="G15" i="20"/>
  <c r="F15" i="20"/>
  <c r="E15" i="20"/>
  <c r="D15" i="20"/>
  <c r="C15" i="20"/>
  <c r="B15" i="20"/>
  <c r="G14" i="20"/>
  <c r="F14" i="20"/>
  <c r="E14" i="20"/>
  <c r="D14" i="20"/>
  <c r="C14" i="20"/>
  <c r="B14" i="20"/>
  <c r="G13" i="20"/>
  <c r="F13" i="20"/>
  <c r="E13" i="20"/>
  <c r="D13" i="20"/>
  <c r="C13" i="20"/>
  <c r="B13" i="20"/>
  <c r="G12" i="20"/>
  <c r="F12" i="20"/>
  <c r="E12" i="20"/>
  <c r="D12" i="20"/>
  <c r="C12" i="20"/>
  <c r="B12" i="20"/>
  <c r="G11" i="20"/>
  <c r="F11" i="20"/>
  <c r="E11" i="20"/>
  <c r="D11" i="20"/>
  <c r="C11" i="20"/>
  <c r="B11" i="20"/>
  <c r="G10" i="20"/>
  <c r="F10" i="20"/>
  <c r="E10" i="20"/>
  <c r="D10" i="20"/>
  <c r="C10" i="20"/>
  <c r="B10" i="20"/>
  <c r="G9" i="20"/>
  <c r="F9" i="20"/>
  <c r="E9" i="20"/>
  <c r="D9" i="20"/>
  <c r="C9" i="20"/>
  <c r="B9" i="20"/>
  <c r="G8" i="20"/>
  <c r="F8" i="20"/>
  <c r="E8" i="20"/>
  <c r="D8" i="20"/>
  <c r="C8" i="20"/>
  <c r="B8" i="20"/>
  <c r="G7" i="20"/>
  <c r="F7" i="20"/>
  <c r="E7" i="20"/>
  <c r="D7" i="20"/>
  <c r="C7" i="20"/>
  <c r="B7" i="20"/>
  <c r="G6" i="20"/>
  <c r="F6" i="20"/>
  <c r="E6" i="20"/>
  <c r="D6" i="20"/>
  <c r="C6" i="20"/>
  <c r="B6" i="20"/>
  <c r="G5" i="20"/>
  <c r="F5" i="20"/>
  <c r="E5" i="20"/>
  <c r="D5" i="20"/>
  <c r="C5" i="20"/>
  <c r="B5" i="20"/>
  <c r="J12" i="18"/>
  <c r="I12" i="18"/>
  <c r="H12" i="18"/>
  <c r="G12" i="18"/>
  <c r="F12" i="18"/>
  <c r="E12" i="18"/>
  <c r="D12" i="18"/>
  <c r="J11" i="18"/>
  <c r="I11" i="18"/>
  <c r="H11" i="18"/>
  <c r="G11" i="18"/>
  <c r="K11" i="18" s="1"/>
  <c r="F11" i="18"/>
  <c r="E11" i="18"/>
  <c r="D11" i="18"/>
  <c r="J10" i="18"/>
  <c r="I10" i="18"/>
  <c r="H10" i="18"/>
  <c r="G10" i="18"/>
  <c r="F10" i="18"/>
  <c r="E10" i="18"/>
  <c r="D10" i="18"/>
  <c r="J9" i="18"/>
  <c r="I9" i="18"/>
  <c r="H9" i="18"/>
  <c r="G9" i="18"/>
  <c r="F9" i="18"/>
  <c r="E9" i="18"/>
  <c r="D9" i="18"/>
  <c r="J8" i="18"/>
  <c r="I8" i="18"/>
  <c r="H8" i="18"/>
  <c r="G8" i="18"/>
  <c r="F8" i="18"/>
  <c r="E8" i="18"/>
  <c r="D8" i="18"/>
  <c r="J7" i="18"/>
  <c r="I7" i="18"/>
  <c r="H7" i="18"/>
  <c r="G7" i="18"/>
  <c r="K7" i="18" s="1"/>
  <c r="F7" i="18"/>
  <c r="E7" i="18"/>
  <c r="D7" i="18"/>
  <c r="J6" i="18"/>
  <c r="I6" i="18"/>
  <c r="H6" i="18"/>
  <c r="G6" i="18"/>
  <c r="F6" i="18"/>
  <c r="E6" i="18"/>
  <c r="D6" i="18"/>
  <c r="J5" i="18"/>
  <c r="I5" i="18"/>
  <c r="H5" i="18"/>
  <c r="G5" i="18"/>
  <c r="F5" i="18"/>
  <c r="E5" i="18"/>
  <c r="D5" i="18"/>
  <c r="J4" i="18"/>
  <c r="I4" i="18"/>
  <c r="H4" i="18"/>
  <c r="H13" i="18" s="1"/>
  <c r="G4" i="18"/>
  <c r="F4" i="18"/>
  <c r="E4" i="18"/>
  <c r="D4" i="18"/>
  <c r="D13" i="18" s="1"/>
  <c r="J3" i="18"/>
  <c r="I3" i="18"/>
  <c r="H3" i="18"/>
  <c r="G3" i="18"/>
  <c r="F3" i="18"/>
  <c r="E3" i="18"/>
  <c r="D3" i="18"/>
  <c r="J13" i="17"/>
  <c r="I13" i="17"/>
  <c r="H13" i="17"/>
  <c r="G13" i="17"/>
  <c r="F13" i="17"/>
  <c r="E13" i="17"/>
  <c r="D13" i="17"/>
  <c r="K12" i="17"/>
  <c r="K11" i="17"/>
  <c r="K10" i="17"/>
  <c r="K9" i="17"/>
  <c r="K8" i="17"/>
  <c r="K7" i="17"/>
  <c r="K6" i="17"/>
  <c r="K5" i="17"/>
  <c r="K4" i="17"/>
  <c r="J3" i="17"/>
  <c r="I3" i="17"/>
  <c r="H3" i="17"/>
  <c r="G3" i="17"/>
  <c r="F3" i="17"/>
  <c r="E3" i="17"/>
  <c r="D3" i="17"/>
  <c r="B14" i="16"/>
  <c r="C4" i="16"/>
  <c r="C10" i="16" s="1"/>
  <c r="F10" i="16" s="1"/>
  <c r="B14" i="15"/>
  <c r="C4" i="15"/>
  <c r="D4" i="15" s="1"/>
  <c r="E4" i="15" s="1"/>
  <c r="I13" i="18" l="1"/>
  <c r="K10" i="18"/>
  <c r="C5" i="15"/>
  <c r="K13" i="17"/>
  <c r="F13" i="18"/>
  <c r="J13" i="18"/>
  <c r="K5" i="18"/>
  <c r="K9" i="18"/>
  <c r="E16" i="20"/>
  <c r="E17" i="20" s="1"/>
  <c r="C16" i="20"/>
  <c r="C17" i="20" s="1"/>
  <c r="G16" i="20"/>
  <c r="B16" i="22"/>
  <c r="B17" i="22" s="1"/>
  <c r="F16" i="22"/>
  <c r="F17" i="22" s="1"/>
  <c r="D16" i="22"/>
  <c r="D17" i="22" s="1"/>
  <c r="C5" i="16"/>
  <c r="F5" i="16" s="1"/>
  <c r="K6" i="18"/>
  <c r="C7" i="16"/>
  <c r="F7" i="16" s="1"/>
  <c r="K4" i="18"/>
  <c r="K8" i="18"/>
  <c r="K12" i="18"/>
  <c r="B16" i="20"/>
  <c r="B17" i="20" s="1"/>
  <c r="F16" i="20"/>
  <c r="F17" i="20" s="1"/>
  <c r="D16" i="20"/>
  <c r="D17" i="20" s="1"/>
  <c r="C16" i="22"/>
  <c r="C17" i="22" s="1"/>
  <c r="G16" i="22"/>
  <c r="G17" i="22" s="1"/>
  <c r="E13" i="18"/>
  <c r="B8" i="31"/>
  <c r="G17" i="20"/>
  <c r="J18" i="20"/>
  <c r="C25" i="29"/>
  <c r="C24" i="29"/>
  <c r="C23" i="29"/>
  <c r="C22" i="29"/>
  <c r="C21" i="29"/>
  <c r="C20" i="29"/>
  <c r="C19" i="29"/>
  <c r="C18" i="29"/>
  <c r="C17" i="29"/>
  <c r="C16" i="29"/>
  <c r="C15" i="29"/>
  <c r="C14" i="29"/>
  <c r="C13" i="29"/>
  <c r="C12" i="29"/>
  <c r="C11" i="29"/>
  <c r="C10" i="29"/>
  <c r="D9" i="29"/>
  <c r="G13" i="18"/>
  <c r="K13" i="18" s="1"/>
  <c r="C9" i="16"/>
  <c r="F9" i="16" s="1"/>
  <c r="B10" i="29"/>
  <c r="B11" i="29"/>
  <c r="B12" i="29"/>
  <c r="B13" i="29"/>
  <c r="B14" i="29"/>
  <c r="B15" i="29"/>
  <c r="B16" i="29"/>
  <c r="B17" i="29"/>
  <c r="B18" i="29"/>
  <c r="B19" i="29"/>
  <c r="B20" i="29"/>
  <c r="B21" i="29"/>
  <c r="B22" i="29"/>
  <c r="B23" i="29"/>
  <c r="B24" i="29"/>
  <c r="B25" i="29"/>
  <c r="D4" i="16"/>
  <c r="C6" i="16"/>
  <c r="F6" i="16" s="1"/>
  <c r="C8" i="16"/>
  <c r="F8" i="16" s="1"/>
  <c r="D9" i="16" l="1"/>
  <c r="G9" i="16" s="1"/>
  <c r="D7" i="16"/>
  <c r="G7" i="16" s="1"/>
  <c r="D5" i="16"/>
  <c r="G5" i="16" s="1"/>
  <c r="D8" i="16"/>
  <c r="G8" i="16" s="1"/>
  <c r="E4" i="16"/>
  <c r="D10" i="16"/>
  <c r="G10" i="16" s="1"/>
  <c r="D6" i="16"/>
  <c r="G6" i="16" s="1"/>
  <c r="E9" i="29"/>
  <c r="D25" i="29"/>
  <c r="D24" i="29"/>
  <c r="D23" i="29"/>
  <c r="D22" i="29"/>
  <c r="D21" i="29"/>
  <c r="D20" i="29"/>
  <c r="D19" i="29"/>
  <c r="D18" i="29"/>
  <c r="D17" i="29"/>
  <c r="D16" i="29"/>
  <c r="D15" i="29"/>
  <c r="D14" i="29"/>
  <c r="D13" i="29"/>
  <c r="D12" i="29"/>
  <c r="D11" i="29"/>
  <c r="D10" i="29"/>
  <c r="F9" i="29" l="1"/>
  <c r="E25" i="29"/>
  <c r="E24" i="29"/>
  <c r="E23" i="29"/>
  <c r="E22" i="29"/>
  <c r="E21" i="29"/>
  <c r="E20" i="29"/>
  <c r="E19" i="29"/>
  <c r="E18" i="29"/>
  <c r="E17" i="29"/>
  <c r="E16" i="29"/>
  <c r="E15" i="29"/>
  <c r="E14" i="29"/>
  <c r="E13" i="29"/>
  <c r="E12" i="29"/>
  <c r="E11" i="29"/>
  <c r="E10" i="29"/>
  <c r="E9" i="16"/>
  <c r="H9" i="16" s="1"/>
  <c r="E7" i="16"/>
  <c r="H7" i="16" s="1"/>
  <c r="E5" i="16"/>
  <c r="H5" i="16" s="1"/>
  <c r="E10" i="16"/>
  <c r="H10" i="16" s="1"/>
  <c r="E8" i="16"/>
  <c r="H8" i="16" s="1"/>
  <c r="E6" i="16"/>
  <c r="H6" i="16" s="1"/>
  <c r="G9" i="29" l="1"/>
  <c r="F25" i="29"/>
  <c r="F24" i="29"/>
  <c r="F23" i="29"/>
  <c r="F22" i="29"/>
  <c r="F21" i="29"/>
  <c r="F20" i="29"/>
  <c r="F19" i="29"/>
  <c r="F18" i="29"/>
  <c r="F17" i="29"/>
  <c r="F16" i="29"/>
  <c r="F15" i="29"/>
  <c r="F14" i="29"/>
  <c r="F13" i="29"/>
  <c r="F12" i="29"/>
  <c r="F11" i="29"/>
  <c r="F10" i="29"/>
  <c r="G25" i="29" l="1"/>
  <c r="G24" i="29"/>
  <c r="G23" i="29"/>
  <c r="G22" i="29"/>
  <c r="G21" i="29"/>
  <c r="G20" i="29"/>
  <c r="G19" i="29"/>
  <c r="G18" i="29"/>
  <c r="G17" i="29"/>
  <c r="G16" i="29"/>
  <c r="G15" i="29"/>
  <c r="G14" i="29"/>
  <c r="G13" i="29"/>
  <c r="G12" i="29"/>
  <c r="G11" i="29"/>
  <c r="G10" i="29"/>
  <c r="H9" i="29"/>
  <c r="I9" i="29" l="1"/>
  <c r="H25" i="29"/>
  <c r="H24" i="29"/>
  <c r="H23" i="29"/>
  <c r="H22" i="29"/>
  <c r="H21" i="29"/>
  <c r="H20" i="29"/>
  <c r="H19" i="29"/>
  <c r="H18" i="29"/>
  <c r="H17" i="29"/>
  <c r="H16" i="29"/>
  <c r="H15" i="29"/>
  <c r="H14" i="29"/>
  <c r="H13" i="29"/>
  <c r="H12" i="29"/>
  <c r="H11" i="29"/>
  <c r="H10" i="29"/>
  <c r="J9" i="29" l="1"/>
  <c r="I25" i="29"/>
  <c r="I24" i="29"/>
  <c r="I23" i="29"/>
  <c r="I22" i="29"/>
  <c r="I21" i="29"/>
  <c r="I20" i="29"/>
  <c r="I19" i="29"/>
  <c r="I18" i="29"/>
  <c r="I17" i="29"/>
  <c r="I16" i="29"/>
  <c r="I15" i="29"/>
  <c r="I14" i="29"/>
  <c r="I13" i="29"/>
  <c r="I12" i="29"/>
  <c r="I11" i="29"/>
  <c r="I10" i="29"/>
  <c r="K9" i="29" l="1"/>
  <c r="J25" i="29"/>
  <c r="J24" i="29"/>
  <c r="J23" i="29"/>
  <c r="J22" i="29"/>
  <c r="J21" i="29"/>
  <c r="J20" i="29"/>
  <c r="J19" i="29"/>
  <c r="J18" i="29"/>
  <c r="J17" i="29"/>
  <c r="J16" i="29"/>
  <c r="J15" i="29"/>
  <c r="J14" i="29"/>
  <c r="J13" i="29"/>
  <c r="J12" i="29"/>
  <c r="J11" i="29"/>
  <c r="J10" i="29"/>
  <c r="K25" i="29" l="1"/>
  <c r="K24" i="29"/>
  <c r="K23" i="29"/>
  <c r="K22" i="29"/>
  <c r="K21" i="29"/>
  <c r="K20" i="29"/>
  <c r="K19" i="29"/>
  <c r="K18" i="29"/>
  <c r="K17" i="29"/>
  <c r="K16" i="29"/>
  <c r="K15" i="29"/>
  <c r="K14" i="29"/>
  <c r="K13" i="29"/>
  <c r="K12" i="29"/>
  <c r="K11" i="29"/>
  <c r="K10" i="29"/>
  <c r="L9" i="29"/>
  <c r="L25" i="29" l="1"/>
  <c r="L24" i="29"/>
  <c r="L23" i="29"/>
  <c r="L22" i="29"/>
  <c r="L21" i="29"/>
  <c r="L20" i="29"/>
  <c r="L19" i="29"/>
  <c r="L18" i="29"/>
  <c r="L17" i="29"/>
  <c r="L16" i="29"/>
  <c r="L15" i="29"/>
  <c r="L14" i="29"/>
  <c r="L13" i="29"/>
  <c r="L12" i="29"/>
  <c r="L11" i="29"/>
  <c r="L10" i="29"/>
  <c r="B75" i="2" l="1"/>
  <c r="B74" i="2"/>
  <c r="B73" i="2"/>
  <c r="B72" i="2"/>
  <c r="C96" i="2"/>
  <c r="D96" i="2"/>
  <c r="B96" i="2"/>
  <c r="F66" i="2" l="1"/>
  <c r="F67" i="2" s="1"/>
  <c r="D97" i="2"/>
  <c r="C97" i="2"/>
  <c r="B97" i="2"/>
  <c r="C25" i="2"/>
  <c r="B25" i="2"/>
  <c r="D25" i="2"/>
  <c r="E25" i="2"/>
  <c r="F25" i="2"/>
  <c r="D319" i="2"/>
  <c r="E66" i="2" l="1"/>
  <c r="E67" i="2" s="1"/>
  <c r="B66" i="2"/>
  <c r="B67" i="2" s="1"/>
  <c r="D66" i="2"/>
  <c r="D67" i="2" s="1"/>
  <c r="C66" i="2"/>
  <c r="C67" i="2" s="1"/>
  <c r="C213" i="2" l="1"/>
  <c r="D213" i="2"/>
  <c r="F238" i="2"/>
  <c r="F239" i="2"/>
  <c r="F240" i="2"/>
  <c r="F241" i="2"/>
  <c r="F242" i="2"/>
  <c r="F243" i="2"/>
  <c r="B244" i="2"/>
  <c r="C244" i="2"/>
  <c r="D244" i="2"/>
  <c r="E244" i="2"/>
  <c r="B247" i="2"/>
  <c r="C247" i="2"/>
  <c r="D247" i="2"/>
  <c r="E247" i="2"/>
  <c r="E9" i="8"/>
  <c r="D9" i="8"/>
  <c r="C9" i="8"/>
  <c r="B9" i="8"/>
  <c r="F9" i="8" s="1"/>
  <c r="F8" i="8"/>
  <c r="F7" i="8"/>
  <c r="F6" i="8"/>
  <c r="F5" i="8"/>
  <c r="F4" i="8"/>
  <c r="F3" i="8"/>
  <c r="E9" i="7"/>
  <c r="D9" i="7"/>
  <c r="C9" i="7"/>
  <c r="B9" i="7"/>
  <c r="F9" i="7" s="1"/>
  <c r="F8" i="7"/>
  <c r="F7" i="7"/>
  <c r="F6" i="7"/>
  <c r="F5" i="7"/>
  <c r="F4" i="7"/>
  <c r="F3" i="7"/>
  <c r="E9" i="6"/>
  <c r="D9" i="6"/>
  <c r="C9" i="6"/>
  <c r="B9" i="6"/>
  <c r="F8" i="6"/>
  <c r="F7" i="6"/>
  <c r="F6" i="6"/>
  <c r="F5" i="6"/>
  <c r="F4" i="6"/>
  <c r="F3" i="6"/>
  <c r="A5" i="3"/>
  <c r="B196" i="2"/>
  <c r="A171" i="2"/>
  <c r="A170" i="2"/>
  <c r="A169" i="2"/>
  <c r="A168" i="2"/>
  <c r="A167" i="2"/>
  <c r="A166" i="2"/>
  <c r="H165" i="2"/>
  <c r="F9" i="6" l="1"/>
  <c r="F244" i="2"/>
  <c r="E172" i="2"/>
  <c r="E173" i="2" s="1"/>
  <c r="H168" i="2"/>
  <c r="F172" i="2"/>
  <c r="F173" i="2" s="1"/>
  <c r="D172" i="2"/>
  <c r="D173" i="2" s="1"/>
  <c r="H170" i="2"/>
  <c r="G172" i="2"/>
  <c r="G173" i="2" s="1"/>
  <c r="C172" i="2"/>
  <c r="C173" i="2" s="1"/>
  <c r="H171" i="2"/>
  <c r="H169" i="2"/>
  <c r="H167" i="2"/>
  <c r="B172" i="2"/>
  <c r="H166" i="2"/>
  <c r="H172" i="2" l="1"/>
  <c r="H173" i="2" s="1"/>
  <c r="B173" i="2"/>
  <c r="B131" i="2" l="1"/>
  <c r="A131" i="2"/>
  <c r="B130" i="2"/>
  <c r="A130" i="2"/>
  <c r="B129" i="2"/>
  <c r="A129" i="2"/>
  <c r="B128" i="2"/>
  <c r="A128" i="2"/>
  <c r="B127" i="2"/>
  <c r="A127" i="2"/>
  <c r="B126" i="2"/>
  <c r="A126" i="2"/>
  <c r="C125" i="2"/>
  <c r="D125" i="2" s="1"/>
  <c r="G124" i="2" s="1"/>
  <c r="C126" i="2" l="1"/>
  <c r="D126" i="2"/>
  <c r="D128" i="2"/>
  <c r="C128" i="2"/>
  <c r="D130" i="2"/>
  <c r="C130" i="2"/>
  <c r="C127" i="2"/>
  <c r="D127" i="2"/>
  <c r="D129" i="2"/>
  <c r="C129" i="2"/>
  <c r="C131" i="2"/>
  <c r="D131" i="2"/>
  <c r="E131" i="2"/>
  <c r="F124" i="2"/>
  <c r="B132" i="2"/>
  <c r="E125" i="2"/>
  <c r="E128" i="2" s="1"/>
  <c r="B109" i="2"/>
  <c r="C109" i="2" s="1"/>
  <c r="D109" i="2" s="1"/>
  <c r="E109" i="2" s="1"/>
  <c r="F109" i="2" s="1"/>
  <c r="G109" i="2" s="1"/>
  <c r="H109" i="2" s="1"/>
  <c r="I109" i="2" s="1"/>
  <c r="J109" i="2" s="1"/>
  <c r="A110" i="2"/>
  <c r="B24" i="2"/>
  <c r="C24" i="2"/>
  <c r="D24" i="2"/>
  <c r="E24" i="2"/>
  <c r="F24" i="2"/>
  <c r="E53" i="2"/>
  <c r="A72" i="2"/>
  <c r="A73" i="2"/>
  <c r="A74" i="2"/>
  <c r="A75" i="2"/>
  <c r="F16" i="2"/>
  <c r="B54" i="2"/>
  <c r="A61" i="2"/>
  <c r="A62" i="2"/>
  <c r="A63" i="2"/>
  <c r="A64" i="2"/>
  <c r="A65" i="2"/>
  <c r="A66" i="2"/>
  <c r="A67" i="2"/>
  <c r="J36" i="2"/>
  <c r="J37" i="2"/>
  <c r="J38" i="2"/>
  <c r="J39" i="2"/>
  <c r="J40" i="2"/>
  <c r="J35" i="2"/>
  <c r="D16" i="2"/>
  <c r="E127" i="2" l="1"/>
  <c r="E130" i="2"/>
  <c r="E126" i="2"/>
  <c r="A111" i="2"/>
  <c r="E129" i="2"/>
  <c r="B55" i="2"/>
  <c r="E54" i="2"/>
  <c r="H124" i="2"/>
  <c r="F132" i="2"/>
  <c r="E55" i="2"/>
  <c r="E50" i="2"/>
  <c r="C132" i="2"/>
  <c r="D132" i="2"/>
  <c r="G132" i="2"/>
  <c r="A112" i="2"/>
  <c r="E52" i="2"/>
  <c r="E51" i="2"/>
  <c r="A113" i="2" l="1"/>
  <c r="H132" i="2"/>
  <c r="E132" i="2"/>
  <c r="A114" i="2" l="1"/>
  <c r="A115" i="2" l="1"/>
  <c r="A116" i="2" l="1"/>
  <c r="A117" i="2" l="1"/>
  <c r="A118" i="2" l="1"/>
</calcChain>
</file>

<file path=xl/sharedStrings.xml><?xml version="1.0" encoding="utf-8"?>
<sst xmlns="http://schemas.openxmlformats.org/spreadsheetml/2006/main" count="1291" uniqueCount="449">
  <si>
    <t>Topics:</t>
  </si>
  <si>
    <t>Relative Cell Reference</t>
  </si>
  <si>
    <t>Absolute Cell Reference</t>
  </si>
  <si>
    <t>Workbook Cell Reference</t>
  </si>
  <si>
    <t>Defined Name</t>
  </si>
  <si>
    <t>Table Formula Nomenclature (Structured References)</t>
  </si>
  <si>
    <t>Mixed Cell Reference with row locked cell reference (also known as row absolute, column relative)</t>
  </si>
  <si>
    <t>Mixed Cell Reference with column locked cell reference (also known as column absolute, row relative)</t>
  </si>
  <si>
    <t>3-D cell reference</t>
  </si>
  <si>
    <r>
      <rPr>
        <b/>
        <sz val="11"/>
        <color rgb="FF0000FF"/>
        <rFont val="Calibri"/>
        <family val="2"/>
        <scheme val="minor"/>
      </rPr>
      <t>Relative</t>
    </r>
    <r>
      <rPr>
        <sz val="11"/>
        <color theme="1"/>
        <rFont val="Calibri"/>
        <family val="2"/>
        <scheme val="minor"/>
      </rPr>
      <t xml:space="preserve">, </t>
    </r>
    <r>
      <rPr>
        <b/>
        <sz val="11"/>
        <color rgb="FFFF0000"/>
        <rFont val="Calibri"/>
        <family val="2"/>
        <scheme val="minor"/>
      </rPr>
      <t>Absolute</t>
    </r>
    <r>
      <rPr>
        <sz val="11"/>
        <color theme="1"/>
        <rFont val="Calibri"/>
        <family val="2"/>
        <scheme val="minor"/>
      </rPr>
      <t xml:space="preserve">, </t>
    </r>
    <r>
      <rPr>
        <b/>
        <sz val="11"/>
        <color rgb="FF00B050"/>
        <rFont val="Calibri"/>
        <family val="2"/>
        <scheme val="minor"/>
      </rPr>
      <t>Mixed with the Column Locked</t>
    </r>
    <r>
      <rPr>
        <sz val="11"/>
        <color theme="1"/>
        <rFont val="Calibri"/>
        <family val="2"/>
        <scheme val="minor"/>
      </rPr>
      <t xml:space="preserve"> or </t>
    </r>
    <r>
      <rPr>
        <b/>
        <sz val="11"/>
        <color rgb="FF7030A0"/>
        <rFont val="Calibri"/>
        <family val="2"/>
        <scheme val="minor"/>
      </rPr>
      <t>Mixed with the Row Locked</t>
    </r>
    <r>
      <rPr>
        <sz val="11"/>
        <color theme="1"/>
        <rFont val="Calibri"/>
        <family val="2"/>
        <scheme val="minor"/>
      </rPr>
      <t>.</t>
    </r>
  </si>
  <si>
    <r>
      <t xml:space="preserve">When we </t>
    </r>
    <r>
      <rPr>
        <b/>
        <i/>
        <u/>
        <sz val="11"/>
        <color theme="1"/>
        <rFont val="Calibri"/>
        <family val="2"/>
        <scheme val="minor"/>
      </rPr>
      <t>copy</t>
    </r>
    <r>
      <rPr>
        <sz val="11"/>
        <color theme="1"/>
        <rFont val="Calibri"/>
        <family val="2"/>
        <scheme val="minor"/>
      </rPr>
      <t xml:space="preserve"> a formula that contains cell references, we need to consider whether we need:</t>
    </r>
  </si>
  <si>
    <t>Years</t>
  </si>
  <si>
    <t>Amount</t>
  </si>
  <si>
    <t>Future Value</t>
  </si>
  <si>
    <t>Number of years you make deposits</t>
  </si>
  <si>
    <t>Annual interest rate investment is expected to earn</t>
  </si>
  <si>
    <t>Total Invested</t>
  </si>
  <si>
    <t>Total Interest</t>
  </si>
  <si>
    <t>Check:</t>
  </si>
  <si>
    <t>Revenue</t>
  </si>
  <si>
    <t>Expenses</t>
  </si>
  <si>
    <t>Net Income</t>
  </si>
  <si>
    <r>
      <t xml:space="preserve">Example 1: </t>
    </r>
    <r>
      <rPr>
        <sz val="11"/>
        <color theme="1"/>
        <rFont val="Calibri"/>
        <family val="2"/>
        <scheme val="minor"/>
      </rPr>
      <t>Not Copying Formula.</t>
    </r>
  </si>
  <si>
    <r>
      <t xml:space="preserve">Example 2: </t>
    </r>
    <r>
      <rPr>
        <sz val="11"/>
        <color theme="1"/>
        <rFont val="Calibri"/>
        <family val="2"/>
        <scheme val="minor"/>
      </rPr>
      <t>Not Copying Formula.</t>
    </r>
  </si>
  <si>
    <r>
      <rPr>
        <b/>
        <sz val="11"/>
        <color theme="1"/>
        <rFont val="Calibri"/>
        <family val="2"/>
        <scheme val="minor"/>
      </rPr>
      <t>Goal:</t>
    </r>
    <r>
      <rPr>
        <sz val="11"/>
        <color theme="1"/>
        <rFont val="Calibri"/>
        <family val="2"/>
        <scheme val="minor"/>
      </rPr>
      <t xml:space="preserve"> Calculate Net Income.</t>
    </r>
  </si>
  <si>
    <t>Month</t>
  </si>
  <si>
    <t>Jan</t>
  </si>
  <si>
    <r>
      <t xml:space="preserve">Example 3: </t>
    </r>
    <r>
      <rPr>
        <sz val="11"/>
        <color theme="1"/>
        <rFont val="Calibri"/>
        <family val="2"/>
        <scheme val="minor"/>
      </rPr>
      <t>Relative Cell Reference.</t>
    </r>
  </si>
  <si>
    <t>Feb</t>
  </si>
  <si>
    <t>Mar</t>
  </si>
  <si>
    <t>Apr</t>
  </si>
  <si>
    <t>May</t>
  </si>
  <si>
    <r>
      <t xml:space="preserve">Example 4: </t>
    </r>
    <r>
      <rPr>
        <sz val="11"/>
        <color theme="1"/>
        <rFont val="Calibri"/>
        <family val="2"/>
        <scheme val="minor"/>
      </rPr>
      <t>Relative &amp; Absolute Cell Reference.</t>
    </r>
  </si>
  <si>
    <r>
      <rPr>
        <b/>
        <sz val="11"/>
        <color theme="1"/>
        <rFont val="Calibri"/>
        <family val="2"/>
        <scheme val="minor"/>
      </rPr>
      <t>Goal:</t>
    </r>
    <r>
      <rPr>
        <sz val="11"/>
        <color theme="1"/>
        <rFont val="Calibri"/>
        <family val="2"/>
        <scheme val="minor"/>
      </rPr>
      <t xml:space="preserve"> Estimate the Future Value of an Investment.</t>
    </r>
  </si>
  <si>
    <r>
      <t xml:space="preserve">Amount deposited each year </t>
    </r>
    <r>
      <rPr>
        <sz val="11"/>
        <rFont val="Calibri"/>
        <family val="2"/>
        <scheme val="minor"/>
      </rPr>
      <t>(</t>
    </r>
    <r>
      <rPr>
        <b/>
        <sz val="11"/>
        <color rgb="FFFF0000"/>
        <rFont val="Calibri"/>
        <family val="2"/>
        <scheme val="minor"/>
      </rPr>
      <t>negative</t>
    </r>
    <r>
      <rPr>
        <sz val="11"/>
        <color theme="1"/>
        <rFont val="Calibri"/>
        <family val="2"/>
        <scheme val="minor"/>
      </rPr>
      <t xml:space="preserve"> because out of your wallet/purse)</t>
    </r>
  </si>
  <si>
    <t>COGS</t>
  </si>
  <si>
    <t>Expenses:</t>
  </si>
  <si>
    <t>Operating</t>
  </si>
  <si>
    <t>Administrative</t>
  </si>
  <si>
    <t>Other</t>
  </si>
  <si>
    <t>Total Expenses</t>
  </si>
  <si>
    <t>**In Finance, Cash Flow is always the direction of the cash: In or Out of your wallet or purse)</t>
  </si>
  <si>
    <r>
      <t xml:space="preserve">* Each </t>
    </r>
    <r>
      <rPr>
        <b/>
        <sz val="11"/>
        <color theme="1"/>
        <rFont val="Calibri"/>
        <family val="2"/>
        <scheme val="minor"/>
      </rPr>
      <t>%</t>
    </r>
    <r>
      <rPr>
        <sz val="11"/>
        <color theme="1"/>
        <rFont val="Calibri"/>
        <family val="2"/>
        <scheme val="minor"/>
      </rPr>
      <t xml:space="preserve"> tells us "how many pennies for each dollar that comes into cash register, goes to each category."</t>
    </r>
  </si>
  <si>
    <r>
      <rPr>
        <b/>
        <sz val="11"/>
        <color theme="1"/>
        <rFont val="Calibri"/>
        <family val="2"/>
        <scheme val="minor"/>
      </rPr>
      <t>Goal:</t>
    </r>
    <r>
      <rPr>
        <sz val="11"/>
        <color theme="1"/>
        <rFont val="Calibri"/>
        <family val="2"/>
        <scheme val="minor"/>
      </rPr>
      <t xml:space="preserve"> Calculate Net Income for each Month.</t>
    </r>
  </si>
  <si>
    <r>
      <rPr>
        <b/>
        <sz val="11"/>
        <color theme="1"/>
        <rFont val="Calibri"/>
        <family val="2"/>
        <scheme val="minor"/>
      </rPr>
      <t>Goal:</t>
    </r>
    <r>
      <rPr>
        <sz val="11"/>
        <color theme="1"/>
        <rFont val="Calibri"/>
        <family val="2"/>
        <scheme val="minor"/>
      </rPr>
      <t xml:space="preserve"> Estimate the Future Value of an Investment at different rates.</t>
    </r>
  </si>
  <si>
    <t>Category</t>
  </si>
  <si>
    <t>Amounts</t>
  </si>
  <si>
    <t>% of Revenue</t>
  </si>
  <si>
    <t>Meaning of each Ratio:</t>
  </si>
  <si>
    <r>
      <t>Goal:</t>
    </r>
    <r>
      <rPr>
        <sz val="11"/>
        <color theme="1"/>
        <rFont val="Calibri"/>
        <family val="2"/>
        <scheme val="minor"/>
      </rPr>
      <t xml:space="preserve"> Calculate each Expense as a % of Revenue (Expense Ratios) to use in next year's Budget.</t>
    </r>
  </si>
  <si>
    <t>Assumption Table (Formula Inputs):</t>
  </si>
  <si>
    <t>expenses in Assumption Table are oriented in the same direction as the formula table.</t>
  </si>
  <si>
    <t>This Assumption Table can be used with Mixed Cell References because</t>
  </si>
  <si>
    <r>
      <t xml:space="preserve">This Assumption Table can </t>
    </r>
    <r>
      <rPr>
        <b/>
        <i/>
        <u/>
        <sz val="11"/>
        <color theme="1"/>
        <rFont val="Calibri"/>
        <family val="2"/>
        <scheme val="minor"/>
      </rPr>
      <t>NOT</t>
    </r>
    <r>
      <rPr>
        <sz val="11"/>
        <color theme="1"/>
        <rFont val="Calibri"/>
        <family val="2"/>
        <scheme val="minor"/>
      </rPr>
      <t xml:space="preserve"> be used with Mixed Cell References</t>
    </r>
  </si>
  <si>
    <r>
      <t xml:space="preserve">because expenses in Assumption Table are </t>
    </r>
    <r>
      <rPr>
        <b/>
        <i/>
        <u/>
        <sz val="11"/>
        <color theme="1"/>
        <rFont val="Calibri"/>
        <family val="2"/>
        <scheme val="minor"/>
      </rPr>
      <t>NOT</t>
    </r>
    <r>
      <rPr>
        <sz val="11"/>
        <color theme="1"/>
        <rFont val="Calibri"/>
        <family val="2"/>
        <scheme val="minor"/>
      </rPr>
      <t xml:space="preserve"> oriented in the same direction as the formula table.</t>
    </r>
  </si>
  <si>
    <t>* Once we calculate these % we can use them to make estimates for future periods (budgeting).</t>
  </si>
  <si>
    <r>
      <t>Goal:</t>
    </r>
    <r>
      <rPr>
        <sz val="11"/>
        <color theme="1"/>
        <rFont val="Calibri"/>
        <family val="2"/>
        <scheme val="minor"/>
      </rPr>
      <t xml:space="preserve"> Calculate Expenses for Budgeting Process.</t>
    </r>
  </si>
  <si>
    <r>
      <t>Example 6:</t>
    </r>
    <r>
      <rPr>
        <sz val="11"/>
        <color theme="1"/>
        <rFont val="Calibri"/>
        <family val="2"/>
        <scheme val="minor"/>
      </rPr>
      <t xml:space="preserve"> Mixed Cell References &amp; Assumption Tables.</t>
    </r>
  </si>
  <si>
    <t>Horizontal / Horizontal works.</t>
  </si>
  <si>
    <t>Vertical / Vertical works.</t>
  </si>
  <si>
    <t>Horizontal / Vertical will NOT work.</t>
  </si>
  <si>
    <r>
      <t xml:space="preserve">&lt;&lt;= Expenses are </t>
    </r>
    <r>
      <rPr>
        <b/>
        <sz val="11"/>
        <color theme="1"/>
        <rFont val="Calibri"/>
        <family val="2"/>
        <scheme val="minor"/>
      </rPr>
      <t>Vertical</t>
    </r>
    <r>
      <rPr>
        <sz val="11"/>
        <color theme="1"/>
        <rFont val="Calibri"/>
        <family val="2"/>
        <scheme val="minor"/>
      </rPr>
      <t xml:space="preserve"> in Assumption Table &amp; </t>
    </r>
    <r>
      <rPr>
        <b/>
        <sz val="11"/>
        <color theme="1"/>
        <rFont val="Calibri"/>
        <family val="2"/>
        <scheme val="minor"/>
      </rPr>
      <t>Vertical</t>
    </r>
    <r>
      <rPr>
        <sz val="11"/>
        <color theme="1"/>
        <rFont val="Calibri"/>
        <family val="2"/>
        <scheme val="minor"/>
      </rPr>
      <t xml:space="preserve"> in Formula Table</t>
    </r>
  </si>
  <si>
    <r>
      <t>Goal:</t>
    </r>
    <r>
      <rPr>
        <sz val="11"/>
        <color theme="1"/>
        <rFont val="Calibri"/>
        <family val="2"/>
        <scheme val="minor"/>
      </rPr>
      <t xml:space="preserve"> Estimate the Future Value of an Investment at different rates &amp; length of investment.</t>
    </r>
  </si>
  <si>
    <t>Start Rate</t>
  </si>
  <si>
    <t>Increment Rate</t>
  </si>
  <si>
    <t>Start Year</t>
  </si>
  <si>
    <t>Increment Year</t>
  </si>
  <si>
    <t>In Finance, Cash Flow is always the direction of the cash: In or Out of your wallet or purse:</t>
  </si>
  <si>
    <r>
      <t xml:space="preserve">Cash Flow Negative = Cash </t>
    </r>
    <r>
      <rPr>
        <b/>
        <i/>
        <u/>
        <sz val="11"/>
        <color theme="1"/>
        <rFont val="Calibri"/>
        <family val="2"/>
        <scheme val="minor"/>
      </rPr>
      <t>OUT</t>
    </r>
    <r>
      <rPr>
        <sz val="11"/>
        <color theme="1"/>
        <rFont val="Calibri"/>
        <family val="2"/>
        <scheme val="minor"/>
      </rPr>
      <t xml:space="preserve"> of your wallet or purse.</t>
    </r>
  </si>
  <si>
    <t>Examples:</t>
  </si>
  <si>
    <t>When you put money into a bank or an investment.</t>
  </si>
  <si>
    <t>When you pay your mortgage.</t>
  </si>
  <si>
    <t>When you pay your rent.</t>
  </si>
  <si>
    <r>
      <t xml:space="preserve">Cash Flow Positive = Cash </t>
    </r>
    <r>
      <rPr>
        <b/>
        <i/>
        <u/>
        <sz val="11"/>
        <color theme="1"/>
        <rFont val="Calibri"/>
        <family val="2"/>
        <scheme val="minor"/>
      </rPr>
      <t>IN</t>
    </r>
    <r>
      <rPr>
        <sz val="11"/>
        <color theme="1"/>
        <rFont val="Calibri"/>
        <family val="2"/>
        <scheme val="minor"/>
      </rPr>
      <t xml:space="preserve"> to your wallet or purse.</t>
    </r>
  </si>
  <si>
    <t>When the bank receives cash.</t>
  </si>
  <si>
    <t>When you receive a paycheck.</t>
  </si>
  <si>
    <t>When you receive a retirement payment.</t>
  </si>
  <si>
    <t>FV arguments:</t>
  </si>
  <si>
    <r>
      <rPr>
        <b/>
        <sz val="11"/>
        <color theme="1"/>
        <rFont val="Calibri"/>
        <family val="2"/>
        <scheme val="minor"/>
      </rPr>
      <t>rate</t>
    </r>
    <r>
      <rPr>
        <sz val="11"/>
        <color theme="1"/>
        <rFont val="Calibri"/>
        <family val="2"/>
        <scheme val="minor"/>
      </rPr>
      <t xml:space="preserve"> = Period Rate (Year, Month, Day…). Same rate each period. If Rate is annual and you need monthly use </t>
    </r>
    <r>
      <rPr>
        <b/>
        <sz val="11"/>
        <color theme="1"/>
        <rFont val="Calibri"/>
        <family val="2"/>
        <scheme val="minor"/>
      </rPr>
      <t>Annual/12</t>
    </r>
  </si>
  <si>
    <r>
      <rPr>
        <b/>
        <sz val="11"/>
        <color theme="1"/>
        <rFont val="Calibri"/>
        <family val="2"/>
        <scheme val="minor"/>
      </rPr>
      <t>nper</t>
    </r>
    <r>
      <rPr>
        <sz val="11"/>
        <color theme="1"/>
        <rFont val="Calibri"/>
        <family val="2"/>
        <scheme val="minor"/>
      </rPr>
      <t xml:space="preserve"> = Total Number of Periods (Year, Month, Day…). Each period is exactly the same (equal time intervals). If time is given in years and you are making deposits monthly use </t>
    </r>
    <r>
      <rPr>
        <b/>
        <sz val="11"/>
        <color theme="1"/>
        <rFont val="Calibri"/>
        <family val="2"/>
        <scheme val="minor"/>
      </rPr>
      <t>Annual*12</t>
    </r>
  </si>
  <si>
    <r>
      <rPr>
        <b/>
        <sz val="11"/>
        <color theme="1"/>
        <rFont val="Calibri"/>
        <family val="2"/>
        <scheme val="minor"/>
      </rPr>
      <t>pmt</t>
    </r>
    <r>
      <rPr>
        <sz val="11"/>
        <color theme="1"/>
        <rFont val="Calibri"/>
        <family val="2"/>
        <scheme val="minor"/>
      </rPr>
      <t xml:space="preserve"> = Equal payments each period. Amounts cannot change.</t>
    </r>
  </si>
  <si>
    <t>Annual Rate</t>
  </si>
  <si>
    <t>Annual Rate/Years</t>
  </si>
  <si>
    <t>Items</t>
  </si>
  <si>
    <t>Wholesale
Cost</t>
  </si>
  <si>
    <t>Totals</t>
  </si>
  <si>
    <t>Sofa</t>
  </si>
  <si>
    <t>Lamp</t>
  </si>
  <si>
    <t>End Table</t>
  </si>
  <si>
    <t>Chair</t>
  </si>
  <si>
    <t>Rug</t>
  </si>
  <si>
    <t>Picture</t>
  </si>
  <si>
    <t>Increment</t>
  </si>
  <si>
    <t>Future Value ($):</t>
  </si>
  <si>
    <r>
      <t>Goal:</t>
    </r>
    <r>
      <rPr>
        <sz val="11"/>
        <color theme="1"/>
        <rFont val="Calibri"/>
        <family val="2"/>
        <scheme val="minor"/>
      </rPr>
      <t xml:space="preserve"> Calculate Selling Price and Profit Margin based on different </t>
    </r>
  </si>
  <si>
    <t>Markup on Sell Price</t>
  </si>
  <si>
    <t>Mortimer's Furniture Price Schedule</t>
  </si>
  <si>
    <t>Assumption Table (Formula Inputs)</t>
  </si>
  <si>
    <t>Sheet Cell Reference</t>
  </si>
  <si>
    <t>Budget</t>
  </si>
  <si>
    <t>Jun</t>
  </si>
  <si>
    <t>Total</t>
  </si>
  <si>
    <t>Assumptions - Formula Inputs</t>
  </si>
  <si>
    <t>Office Expense</t>
  </si>
  <si>
    <t>Scenario keyboard: Alt, T, E    (old Alt keyboard from Excel 2003 and earlier)</t>
  </si>
  <si>
    <t>Admin Expense</t>
  </si>
  <si>
    <t>Wage Expense</t>
  </si>
  <si>
    <t>Other Expense</t>
  </si>
  <si>
    <t>Depreciation</t>
  </si>
  <si>
    <r>
      <t>Goal:</t>
    </r>
    <r>
      <rPr>
        <sz val="11"/>
        <color theme="1"/>
        <rFont val="Calibri"/>
        <family val="2"/>
        <scheme val="minor"/>
      </rPr>
      <t xml:space="preserve"> Create different sets of assumptions for budget.</t>
    </r>
  </si>
  <si>
    <t>Schedule Of Accounts Receivable</t>
  </si>
  <si>
    <t>Name</t>
  </si>
  <si>
    <t>Name1</t>
  </si>
  <si>
    <t>Name2</t>
  </si>
  <si>
    <t>Name3</t>
  </si>
  <si>
    <t>Sheet Reference:</t>
  </si>
  <si>
    <t>Name4</t>
  </si>
  <si>
    <t>1) Type equal sign</t>
  </si>
  <si>
    <t>Name5</t>
  </si>
  <si>
    <t>2) Click on sheet</t>
  </si>
  <si>
    <t>Name6</t>
  </si>
  <si>
    <t>3) click on cell on "clicked on sheet"</t>
  </si>
  <si>
    <t>Name7</t>
  </si>
  <si>
    <t>Don't click back on sheet with formula!!!</t>
  </si>
  <si>
    <t>Name8</t>
  </si>
  <si>
    <t>4) Hit Enter!!</t>
  </si>
  <si>
    <t>Total AR</t>
  </si>
  <si>
    <t>Check to See If In Balance</t>
  </si>
  <si>
    <t>Controlling AR Account</t>
  </si>
  <si>
    <t>DR</t>
  </si>
  <si>
    <t>CR</t>
  </si>
  <si>
    <r>
      <t>Goal:</t>
    </r>
    <r>
      <rPr>
        <sz val="11"/>
        <color theme="1"/>
        <rFont val="Calibri"/>
        <family val="2"/>
        <scheme val="minor"/>
      </rPr>
      <t xml:space="preserve"> Check if Schedule Of Accounts Receivable matches the AR Controlling Account.</t>
    </r>
  </si>
  <si>
    <t>Workbook Reference:</t>
  </si>
  <si>
    <t>Rev</t>
  </si>
  <si>
    <t>2) Click on Workbook</t>
  </si>
  <si>
    <t>E1</t>
  </si>
  <si>
    <t>3) Click on sheet</t>
  </si>
  <si>
    <t>E2</t>
  </si>
  <si>
    <t>4) click on cell on "clicked on sheet"</t>
  </si>
  <si>
    <t>E3</t>
  </si>
  <si>
    <t>5) Hit Enter!!</t>
  </si>
  <si>
    <t>E4</t>
  </si>
  <si>
    <t>Absolute Cell References are default, but you can change them.</t>
  </si>
  <si>
    <t>E5</t>
  </si>
  <si>
    <t>You can update, change, open source or break link: Data Ribbon Tab, Connections group, Edit Links</t>
  </si>
  <si>
    <t>E6</t>
  </si>
  <si>
    <t>May Net Income</t>
  </si>
  <si>
    <t>Change</t>
  </si>
  <si>
    <t>3-D Reference</t>
  </si>
  <si>
    <t>1) click on first sheet</t>
  </si>
  <si>
    <t>2) Click on cell or range</t>
  </si>
  <si>
    <t>3) HOLD SHIFT</t>
  </si>
  <si>
    <t>4) Click on last sheet</t>
  </si>
  <si>
    <t>5) Hit Enter</t>
  </si>
  <si>
    <t>Corp Totals</t>
  </si>
  <si>
    <t>Quad</t>
  </si>
  <si>
    <t>Carlota</t>
  </si>
  <si>
    <t>Aspen</t>
  </si>
  <si>
    <t>Yanaki</t>
  </si>
  <si>
    <t>Tri-Fly</t>
  </si>
  <si>
    <r>
      <t xml:space="preserve">Goal: </t>
    </r>
    <r>
      <rPr>
        <sz val="11"/>
        <color theme="1"/>
        <rFont val="Calibri"/>
        <family val="2"/>
        <scheme val="minor"/>
      </rPr>
      <t>Add numbers from across sheets that each contain an identical template for units.</t>
    </r>
  </si>
  <si>
    <t>Tac Unit Totals</t>
  </si>
  <si>
    <t>Sea Unit Totals</t>
  </si>
  <si>
    <t>Oak Unit Totals</t>
  </si>
  <si>
    <t>Sunset</t>
  </si>
  <si>
    <t>Other Topics:</t>
  </si>
  <si>
    <t>Finance and Cash Flow</t>
  </si>
  <si>
    <t>Ratios and what they mean</t>
  </si>
  <si>
    <t>Expandable Ranges and ROWS function for "Incrementing Numbers"</t>
  </si>
  <si>
    <r>
      <t>Example 12:</t>
    </r>
    <r>
      <rPr>
        <sz val="11"/>
        <color theme="1"/>
        <rFont val="Calibri"/>
        <family val="2"/>
        <scheme val="minor"/>
      </rPr>
      <t xml:space="preserve"> Sheet Reference.</t>
    </r>
  </si>
  <si>
    <t>Jan Sales</t>
  </si>
  <si>
    <t>Feb Sales</t>
  </si>
  <si>
    <t>Jan Commission Rate</t>
  </si>
  <si>
    <t>Feb Commission Rate</t>
  </si>
  <si>
    <t>Controlling Account Balance</t>
  </si>
  <si>
    <t>Jan Comm $</t>
  </si>
  <si>
    <t>Feb Comm $</t>
  </si>
  <si>
    <r>
      <t>Goal:</t>
    </r>
    <r>
      <rPr>
        <sz val="11"/>
        <color theme="1"/>
        <rFont val="Calibri"/>
        <family val="2"/>
        <scheme val="minor"/>
      </rPr>
      <t xml:space="preserve"> Access Net Income Number from External Workbook.</t>
    </r>
  </si>
  <si>
    <t>Account</t>
  </si>
  <si>
    <t>Sales</t>
  </si>
  <si>
    <t>Product</t>
  </si>
  <si>
    <t>Excel does not distinguish between uppercase and lowercase characters in names.</t>
  </si>
  <si>
    <t>The first character of a name must be: letter, underscore (_), or backslash (\).</t>
  </si>
  <si>
    <t>Characters allowed: letters, numbers, periods, and underscore characters.</t>
  </si>
  <si>
    <t>Max Length = 255 characters.</t>
  </si>
  <si>
    <t>No Spaces.</t>
  </si>
  <si>
    <t>Defined Name Requirements:</t>
  </si>
  <si>
    <t>Can't be same as cell reference, like: Z$100 or R1C1 or ROI2016.</t>
  </si>
  <si>
    <t>Name Manager:</t>
  </si>
  <si>
    <t>Where you go to see, edit or delete Defined Names or Table Names.</t>
  </si>
  <si>
    <t>Keyboards:</t>
  </si>
  <si>
    <r>
      <rPr>
        <b/>
        <sz val="11"/>
        <color theme="1"/>
        <rFont val="Calibri"/>
        <family val="2"/>
        <scheme val="minor"/>
      </rPr>
      <t>Ctrl + Shift + F3</t>
    </r>
    <r>
      <rPr>
        <sz val="11"/>
        <color theme="1"/>
        <rFont val="Calibri"/>
        <family val="2"/>
        <scheme val="minor"/>
      </rPr>
      <t xml:space="preserve"> = Create Names From Selection</t>
    </r>
  </si>
  <si>
    <r>
      <rPr>
        <b/>
        <sz val="11"/>
        <color theme="1"/>
        <rFont val="Calibri"/>
        <family val="2"/>
        <scheme val="minor"/>
      </rPr>
      <t>Ctrl + F3</t>
    </r>
    <r>
      <rPr>
        <sz val="11"/>
        <color theme="1"/>
        <rFont val="Calibri"/>
        <family val="2"/>
        <scheme val="minor"/>
      </rPr>
      <t xml:space="preserve"> = open Name Manager</t>
    </r>
  </si>
  <si>
    <r>
      <rPr>
        <b/>
        <sz val="11"/>
        <color theme="1"/>
        <rFont val="Calibri"/>
        <family val="2"/>
        <scheme val="minor"/>
      </rPr>
      <t>F3</t>
    </r>
    <r>
      <rPr>
        <sz val="11"/>
        <color theme="1"/>
        <rFont val="Calibri"/>
        <family val="2"/>
        <scheme val="minor"/>
      </rPr>
      <t xml:space="preserve"> = Paste Name or List of Names</t>
    </r>
  </si>
  <si>
    <r>
      <t xml:space="preserve">Goal: </t>
    </r>
    <r>
      <rPr>
        <sz val="11"/>
        <color theme="1"/>
        <rFont val="Calibri"/>
        <family val="2"/>
        <scheme val="minor"/>
      </rPr>
      <t>Name Fields so that it is fast, easy and accurate to enter ranges into formulas.</t>
    </r>
  </si>
  <si>
    <r>
      <t xml:space="preserve">Goal: </t>
    </r>
    <r>
      <rPr>
        <sz val="11"/>
        <color theme="1"/>
        <rFont val="Calibri"/>
        <family val="2"/>
        <scheme val="minor"/>
      </rPr>
      <t>Estimate the Future Value of an Investment. Name Formula Inputs so that reading formulas is easier.</t>
    </r>
  </si>
  <si>
    <r>
      <rPr>
        <b/>
        <sz val="11"/>
        <color theme="1"/>
        <rFont val="Calibri"/>
        <family val="2"/>
        <scheme val="minor"/>
      </rPr>
      <t xml:space="preserve">Apply Names: </t>
    </r>
    <r>
      <rPr>
        <sz val="11"/>
        <color theme="1"/>
        <rFont val="Calibri"/>
        <family val="2"/>
        <scheme val="minor"/>
      </rPr>
      <t>Formulas Ribbon Tab, Defined Name group, Defined Names drop-down, Apply Names</t>
    </r>
  </si>
  <si>
    <t>Total Sales</t>
  </si>
  <si>
    <t>Max Sales</t>
  </si>
  <si>
    <t>Min Sales</t>
  </si>
  <si>
    <t>Create Defined Name:</t>
  </si>
  <si>
    <t>Highlight range</t>
  </si>
  <si>
    <t>Click in Name Box (left of formula bar)</t>
  </si>
  <si>
    <t>Type Name</t>
  </si>
  <si>
    <t>Hit Enter</t>
  </si>
  <si>
    <r>
      <t xml:space="preserve">Goal: </t>
    </r>
    <r>
      <rPr>
        <sz val="11"/>
        <color theme="1"/>
        <rFont val="Calibri"/>
        <family val="2"/>
        <scheme val="minor"/>
      </rPr>
      <t>Use Defined Names to jump to other places in Excel Workbook File.</t>
    </r>
  </si>
  <si>
    <t>Count Fields in Table</t>
  </si>
  <si>
    <r>
      <t>Goal:</t>
    </r>
    <r>
      <rPr>
        <sz val="11"/>
        <color theme="1"/>
        <rFont val="Calibri"/>
        <family val="2"/>
        <scheme val="minor"/>
      </rPr>
      <t xml:space="preserve"> Add Sales for each Product. Count Fields in Table.</t>
    </r>
  </si>
  <si>
    <t>June Net Income</t>
  </si>
  <si>
    <t>June Revenue and Expenses</t>
  </si>
  <si>
    <r>
      <t xml:space="preserve">Goal: </t>
    </r>
    <r>
      <rPr>
        <sz val="11"/>
        <color theme="1"/>
        <rFont val="Calibri"/>
        <family val="2"/>
        <scheme val="minor"/>
      </rPr>
      <t>Add column to Excel Table for Commission Calculation.</t>
    </r>
  </si>
  <si>
    <t>Comm Rate</t>
  </si>
  <si>
    <t>Sunshine</t>
  </si>
  <si>
    <t>Majestic Beaut</t>
  </si>
  <si>
    <t>Number Defects for Each Product:</t>
  </si>
  <si>
    <t>Total Defects:</t>
  </si>
  <si>
    <r>
      <t>Goal:</t>
    </r>
    <r>
      <rPr>
        <sz val="11"/>
        <color theme="1"/>
        <rFont val="Calibri"/>
        <family val="2"/>
        <scheme val="minor"/>
      </rPr>
      <t xml:space="preserve"> Add Defects for each month.</t>
    </r>
  </si>
  <si>
    <t>Dog</t>
  </si>
  <si>
    <t>Date</t>
  </si>
  <si>
    <t>Invoice Number</t>
  </si>
  <si>
    <t>Dogs</t>
  </si>
  <si>
    <t>Food</t>
  </si>
  <si>
    <t>Accessories</t>
  </si>
  <si>
    <t>Boarding</t>
  </si>
  <si>
    <t>Mandy</t>
  </si>
  <si>
    <t>Fido</t>
  </si>
  <si>
    <t>Fluffy</t>
  </si>
  <si>
    <t>Gigi</t>
  </si>
  <si>
    <t>Thomas</t>
  </si>
  <si>
    <t>Wawa</t>
  </si>
  <si>
    <t>May Won</t>
  </si>
  <si>
    <t>To lock a field you can use the syntax: [[Field]:[Field]]</t>
  </si>
  <si>
    <r>
      <t>Goal:</t>
    </r>
    <r>
      <rPr>
        <sz val="11"/>
        <color theme="1"/>
        <rFont val="Calibri"/>
        <family val="2"/>
        <scheme val="minor"/>
      </rPr>
      <t xml:space="preserve"> Create Dynamic Lookup Table.</t>
    </r>
  </si>
  <si>
    <t>Units</t>
  </si>
  <si>
    <t>Price</t>
  </si>
  <si>
    <t>Sub Total:</t>
  </si>
  <si>
    <t>Invoice: 10065</t>
  </si>
  <si>
    <t>* When we do division or calculate a ratio, if you keep the units in both the numerator and denominator, and,</t>
  </si>
  <si>
    <t xml:space="preserve"> keep a 1 in the denominator, the meaning of the ratio is revealed.</t>
  </si>
  <si>
    <r>
      <t>Example 8:</t>
    </r>
    <r>
      <rPr>
        <sz val="11"/>
        <color theme="1"/>
        <rFont val="Calibri"/>
        <family val="2"/>
        <scheme val="minor"/>
      </rPr>
      <t xml:space="preserve"> Mixed Cell References &amp; Absolute Cell References..</t>
    </r>
  </si>
  <si>
    <r>
      <t>Example 9:</t>
    </r>
    <r>
      <rPr>
        <sz val="11"/>
        <color theme="1"/>
        <rFont val="Calibri"/>
        <family val="2"/>
        <scheme val="minor"/>
      </rPr>
      <t xml:space="preserve"> Mixed Cell References &amp; Relative Cell References.</t>
    </r>
  </si>
  <si>
    <r>
      <t>Example 16:</t>
    </r>
    <r>
      <rPr>
        <sz val="11"/>
        <color theme="1"/>
        <rFont val="Calibri"/>
        <family val="2"/>
        <scheme val="minor"/>
      </rPr>
      <t xml:space="preserve"> Defined Names.</t>
    </r>
  </si>
  <si>
    <r>
      <t>Example 5:</t>
    </r>
    <r>
      <rPr>
        <sz val="11"/>
        <color theme="1"/>
        <rFont val="Calibri"/>
        <family val="2"/>
        <scheme val="minor"/>
      </rPr>
      <t xml:space="preserve"> Relative &amp; Absolute Cell Reference.</t>
    </r>
  </si>
  <si>
    <t>Ave. of Last 5 Year's Income Statement:</t>
  </si>
  <si>
    <r>
      <t>Example 7:</t>
    </r>
    <r>
      <rPr>
        <sz val="11"/>
        <color theme="1"/>
        <rFont val="Calibri"/>
        <family val="2"/>
        <scheme val="minor"/>
      </rPr>
      <t xml:space="preserve"> Relative &amp; Mixed Cell Reference.</t>
    </r>
  </si>
  <si>
    <t>Goal: Create "Common Sized Income Statement" for Accounting Report.</t>
  </si>
  <si>
    <t>**Called "Common Sized Income Statement" because when you calculate % you can compare to other % that represent numbers with different magnitudes.</t>
  </si>
  <si>
    <t>Oct</t>
  </si>
  <si>
    <t>Nov</t>
  </si>
  <si>
    <t>Dec</t>
  </si>
  <si>
    <t>4th Quarter Income Statement</t>
  </si>
  <si>
    <t>4th Quarter Common Sized Income St.</t>
  </si>
  <si>
    <t>Account:</t>
  </si>
  <si>
    <t>Cash - BECU</t>
  </si>
  <si>
    <t>Account Number:</t>
  </si>
  <si>
    <t>Item</t>
  </si>
  <si>
    <t>Post. Ref.</t>
  </si>
  <si>
    <t>Debit</t>
  </si>
  <si>
    <t>Credit</t>
  </si>
  <si>
    <t>Balance</t>
  </si>
  <si>
    <t/>
  </si>
  <si>
    <t>March</t>
  </si>
  <si>
    <t>√</t>
  </si>
  <si>
    <t>CR 55</t>
  </si>
  <si>
    <t>CP 39</t>
  </si>
  <si>
    <t>Accounts Receivable</t>
  </si>
  <si>
    <t>J  90</t>
  </si>
  <si>
    <t>S 43</t>
  </si>
  <si>
    <r>
      <t>Goal:</t>
    </r>
    <r>
      <rPr>
        <sz val="11"/>
        <color theme="1"/>
        <rFont val="Calibri"/>
        <family val="2"/>
        <scheme val="minor"/>
      </rPr>
      <t xml:space="preserve"> Add Sales. Add Sales for each Product.</t>
    </r>
  </si>
  <si>
    <r>
      <t>Example 11:</t>
    </r>
    <r>
      <rPr>
        <sz val="11"/>
        <color theme="1"/>
        <rFont val="Calibri"/>
        <family val="2"/>
        <scheme val="minor"/>
      </rPr>
      <t xml:space="preserve"> Saving Formula Inputs with Scenario feature.</t>
    </r>
  </si>
  <si>
    <r>
      <t>Example 13:</t>
    </r>
    <r>
      <rPr>
        <sz val="11"/>
        <color theme="1"/>
        <rFont val="Calibri"/>
        <family val="2"/>
        <scheme val="minor"/>
      </rPr>
      <t xml:space="preserve"> Sheet Reference.</t>
    </r>
  </si>
  <si>
    <r>
      <t>Example 14:</t>
    </r>
    <r>
      <rPr>
        <sz val="11"/>
        <color theme="1"/>
        <rFont val="Calibri"/>
        <family val="2"/>
        <scheme val="minor"/>
      </rPr>
      <t xml:space="preserve"> Workbook Reference.</t>
    </r>
  </si>
  <si>
    <r>
      <t>Example 15:</t>
    </r>
    <r>
      <rPr>
        <sz val="11"/>
        <color theme="1"/>
        <rFont val="Calibri"/>
        <family val="2"/>
        <scheme val="minor"/>
      </rPr>
      <t xml:space="preserve"> 3-D References.</t>
    </r>
  </si>
  <si>
    <r>
      <t>Example 17:</t>
    </r>
    <r>
      <rPr>
        <sz val="11"/>
        <color theme="1"/>
        <rFont val="Calibri"/>
        <family val="2"/>
        <scheme val="minor"/>
      </rPr>
      <t xml:space="preserve"> Defined Names.</t>
    </r>
  </si>
  <si>
    <r>
      <t>Example 18:</t>
    </r>
    <r>
      <rPr>
        <sz val="11"/>
        <color theme="1"/>
        <rFont val="Calibri"/>
        <family val="2"/>
        <scheme val="minor"/>
      </rPr>
      <t xml:space="preserve"> </t>
    </r>
    <r>
      <rPr>
        <sz val="11"/>
        <rFont val="Calibri"/>
        <family val="2"/>
        <scheme val="minor"/>
      </rPr>
      <t>Defined Names.</t>
    </r>
  </si>
  <si>
    <r>
      <t>Example 19:</t>
    </r>
    <r>
      <rPr>
        <sz val="11"/>
        <color theme="1"/>
        <rFont val="Calibri"/>
        <family val="2"/>
        <scheme val="minor"/>
      </rPr>
      <t xml:space="preserve"> </t>
    </r>
    <r>
      <rPr>
        <sz val="11"/>
        <rFont val="Calibri"/>
        <family val="2"/>
        <scheme val="minor"/>
      </rPr>
      <t>Table Formula Nomenclature (Structured References).</t>
    </r>
  </si>
  <si>
    <r>
      <t>Example 21:</t>
    </r>
    <r>
      <rPr>
        <sz val="11"/>
        <color theme="1"/>
        <rFont val="Calibri"/>
        <family val="2"/>
        <scheme val="minor"/>
      </rPr>
      <t xml:space="preserve"> </t>
    </r>
    <r>
      <rPr>
        <sz val="11"/>
        <rFont val="Calibri"/>
        <family val="2"/>
        <scheme val="minor"/>
      </rPr>
      <t>Add column to Excel Table. Relative Reference in Table Formula Nomenclature.</t>
    </r>
  </si>
  <si>
    <r>
      <t>Example 22:</t>
    </r>
    <r>
      <rPr>
        <sz val="11"/>
        <color theme="1"/>
        <rFont val="Calibri"/>
        <family val="2"/>
        <scheme val="minor"/>
      </rPr>
      <t xml:space="preserve"> Mixed </t>
    </r>
    <r>
      <rPr>
        <sz val="11"/>
        <rFont val="Calibri"/>
        <family val="2"/>
        <scheme val="minor"/>
      </rPr>
      <t>Reference in Table Formula Nomenclature.</t>
    </r>
  </si>
  <si>
    <r>
      <t>Example 23:</t>
    </r>
    <r>
      <rPr>
        <sz val="11"/>
        <color theme="1"/>
        <rFont val="Calibri"/>
        <family val="2"/>
        <scheme val="minor"/>
      </rPr>
      <t xml:space="preserve"> </t>
    </r>
    <r>
      <rPr>
        <sz val="11"/>
        <rFont val="Calibri"/>
        <family val="2"/>
        <scheme val="minor"/>
      </rPr>
      <t>Table Formula Nomenclature for VLOOKUP and Data Validation.</t>
    </r>
  </si>
  <si>
    <r>
      <t>Example 24:</t>
    </r>
    <r>
      <rPr>
        <sz val="11"/>
        <color theme="1"/>
        <rFont val="Calibri"/>
        <family val="2"/>
        <scheme val="minor"/>
      </rPr>
      <t xml:space="preserve"> Mixed &amp; Absolute </t>
    </r>
    <r>
      <rPr>
        <sz val="11"/>
        <rFont val="Calibri"/>
        <family val="2"/>
        <scheme val="minor"/>
      </rPr>
      <t>Reference in Table Formula Nomenclature.</t>
    </r>
  </si>
  <si>
    <r>
      <t>Example 20:</t>
    </r>
    <r>
      <rPr>
        <sz val="11"/>
        <color theme="1"/>
        <rFont val="Calibri"/>
        <family val="2"/>
        <scheme val="minor"/>
      </rPr>
      <t xml:space="preserve"> </t>
    </r>
    <r>
      <rPr>
        <sz val="11"/>
        <rFont val="Calibri"/>
        <family val="2"/>
        <scheme val="minor"/>
      </rPr>
      <t>Table Formula Nomenclature from Different Sheet.</t>
    </r>
  </si>
  <si>
    <r>
      <t>Example 10:</t>
    </r>
    <r>
      <rPr>
        <sz val="11"/>
        <color theme="1"/>
        <rFont val="Calibri"/>
        <family val="2"/>
        <scheme val="minor"/>
      </rPr>
      <t xml:space="preserve"> Mixed Cell References &amp; Relative Cell References in Expandable Range.</t>
    </r>
  </si>
  <si>
    <t>Points</t>
  </si>
  <si>
    <t>List Top 5:</t>
  </si>
  <si>
    <t>No.</t>
  </si>
  <si>
    <r>
      <t xml:space="preserve">Goal: </t>
    </r>
    <r>
      <rPr>
        <sz val="11"/>
        <color theme="1"/>
        <rFont val="Calibri"/>
        <family val="2"/>
        <scheme val="minor"/>
      </rPr>
      <t>Calculate Profit for each Markup Price Schedule</t>
    </r>
  </si>
  <si>
    <r>
      <t xml:space="preserve">or create </t>
    </r>
    <r>
      <rPr>
        <b/>
        <sz val="11"/>
        <color theme="1"/>
        <rFont val="Calibri"/>
        <family val="2"/>
        <scheme val="minor"/>
      </rPr>
      <t>Sequential Numbers</t>
    </r>
    <r>
      <rPr>
        <sz val="11"/>
        <color theme="1"/>
        <rFont val="Calibri"/>
        <family val="2"/>
        <scheme val="minor"/>
      </rPr>
      <t xml:space="preserve"> like: 1, 2, 3, 4, 5</t>
    </r>
  </si>
  <si>
    <r>
      <rPr>
        <b/>
        <sz val="11"/>
        <color theme="1"/>
        <rFont val="Calibri"/>
        <family val="2"/>
        <scheme val="minor"/>
      </rPr>
      <t>ROWS Function</t>
    </r>
    <r>
      <rPr>
        <sz val="11"/>
        <color theme="1"/>
        <rFont val="Calibri"/>
        <family val="2"/>
        <scheme val="minor"/>
      </rPr>
      <t xml:space="preserve"> is used to "</t>
    </r>
    <r>
      <rPr>
        <b/>
        <sz val="11"/>
        <color theme="1"/>
        <rFont val="Calibri"/>
        <family val="2"/>
        <scheme val="minor"/>
      </rPr>
      <t>Increment Numbers</t>
    </r>
    <r>
      <rPr>
        <sz val="11"/>
        <color theme="1"/>
        <rFont val="Calibri"/>
        <family val="2"/>
        <scheme val="minor"/>
      </rPr>
      <t>"</t>
    </r>
  </si>
  <si>
    <r>
      <t>Goal:</t>
    </r>
    <r>
      <rPr>
        <sz val="11"/>
        <color theme="1"/>
        <rFont val="Calibri"/>
        <family val="2"/>
        <scheme val="minor"/>
      </rPr>
      <t xml:space="preserve"> Calculate Jan &amp; Feb Commissions, when Commission Rates are on an Assumption Sheet.</t>
    </r>
  </si>
  <si>
    <t>1) Cell C5 has the formula for calculating Retail Selling Price based on Margin. Put the formula in cell C5 in edit mode and add the correct dollar signs to the cell references to enable you to copy the formula through the range C5:E10.
2) Create a formula in cell F5 that can be copied through the range F5:H10 that will increased each price in the range C5:E10 by 10%.</t>
  </si>
  <si>
    <t>Retail Selling Price by Margin</t>
  </si>
  <si>
    <t>Cost</t>
  </si>
  <si>
    <t>New Price</t>
  </si>
  <si>
    <t>Head Lamp</t>
  </si>
  <si>
    <t>Table</t>
  </si>
  <si>
    <t>Dining Set</t>
  </si>
  <si>
    <t>Assumption Table</t>
  </si>
  <si>
    <t>Increase in Price</t>
  </si>
  <si>
    <t>In the green cells, range D4:J12, create a formula in cell D4 that calculates the expenses as a percent of Income and then copy it through the range D4:J12.</t>
  </si>
  <si>
    <t>Income</t>
  </si>
  <si>
    <t>Jul</t>
  </si>
  <si>
    <t>Aug</t>
  </si>
  <si>
    <t>Sep</t>
  </si>
  <si>
    <t>Assumptions (Formula Inputs)</t>
  </si>
  <si>
    <t>Expense 1</t>
  </si>
  <si>
    <t>Expense 2</t>
  </si>
  <si>
    <t>Expense 3</t>
  </si>
  <si>
    <t>Expense 4</t>
  </si>
  <si>
    <t>Expense 5</t>
  </si>
  <si>
    <t>Expense 6</t>
  </si>
  <si>
    <t>Expense 7</t>
  </si>
  <si>
    <t>1) Create the formulas to complete the Projected Net Income Statement. Before you start creating formulas, analyze the setup and make adjustments if necessary to be efficient. (You can copy Assumption Table, and use the Paste Special Transpose feature to change the orientation of the table).</t>
  </si>
  <si>
    <t>Ex1</t>
  </si>
  <si>
    <t>Ex2</t>
  </si>
  <si>
    <t>Ex3</t>
  </si>
  <si>
    <t>Ex4</t>
  </si>
  <si>
    <t>Ex5</t>
  </si>
  <si>
    <t>Ex6</t>
  </si>
  <si>
    <t>Ex7</t>
  </si>
  <si>
    <t>Ex8</t>
  </si>
  <si>
    <t>Ex9</t>
  </si>
  <si>
    <t>Ex10</t>
  </si>
  <si>
    <t>Ex11</t>
  </si>
  <si>
    <t>Total Ex</t>
  </si>
  <si>
    <t>Assumptions</t>
  </si>
  <si>
    <t>Check</t>
  </si>
  <si>
    <t>In the green cells create the formulas for expenses, total expenses and net income. Then save the assumptions in a scenario and name it Set 1. Then create a second and third set of assumptions and save them as scenarios and name them set 2 and set 3.</t>
  </si>
  <si>
    <t>Set 2</t>
  </si>
  <si>
    <t>Set 3</t>
  </si>
  <si>
    <t>The projected revenue for Jan, Feb and Mar are $1000, $2000, and $2500 respectively. The projected expenses as a percentage of revenue for each month are: Rent = 25%, Operating Expenses = 35%, Administrative expenses = 10% and Miscellaneous expenses = 8.5%. Create a projected Income Statement and formatted it so it looks good.</t>
  </si>
  <si>
    <t>Rent</t>
  </si>
  <si>
    <t>Operating Expense</t>
  </si>
  <si>
    <t>Admin Expenses</t>
  </si>
  <si>
    <t>Misc. Expenses</t>
  </si>
  <si>
    <t>OR</t>
  </si>
  <si>
    <t>Create a formula in the Earned Commission column using the commission rate from the sheet named "AssumptionsFor6".</t>
  </si>
  <si>
    <t>SalesRep</t>
  </si>
  <si>
    <t>Earned Commission</t>
  </si>
  <si>
    <t>Abraham</t>
  </si>
  <si>
    <t>Hironobu</t>
  </si>
  <si>
    <t>Daniel</t>
  </si>
  <si>
    <t>Dante</t>
  </si>
  <si>
    <t>Sarah B</t>
  </si>
  <si>
    <t>Tonya</t>
  </si>
  <si>
    <t>Janita</t>
  </si>
  <si>
    <t>Debra</t>
  </si>
  <si>
    <t>Tiara</t>
  </si>
  <si>
    <t>Andrea</t>
  </si>
  <si>
    <t>Faye</t>
  </si>
  <si>
    <t>Viktor</t>
  </si>
  <si>
    <t>Na</t>
  </si>
  <si>
    <t>Ryan</t>
  </si>
  <si>
    <t>Damir</t>
  </si>
  <si>
    <t>Sunita</t>
  </si>
  <si>
    <t>Meghan</t>
  </si>
  <si>
    <t>Cynthia</t>
  </si>
  <si>
    <t>Trevor</t>
  </si>
  <si>
    <t>John</t>
  </si>
  <si>
    <t>Sang</t>
  </si>
  <si>
    <t>Dina</t>
  </si>
  <si>
    <t>Tony</t>
  </si>
  <si>
    <t>Nikolay</t>
  </si>
  <si>
    <t>Thanh</t>
  </si>
  <si>
    <t>Tracinda</t>
  </si>
  <si>
    <t>Denis</t>
  </si>
  <si>
    <t>Michael</t>
  </si>
  <si>
    <t>Svitlana Q</t>
  </si>
  <si>
    <t>Leslie</t>
  </si>
  <si>
    <t>Sarah</t>
  </si>
  <si>
    <t>Andra</t>
  </si>
  <si>
    <t>Christien</t>
  </si>
  <si>
    <t>Irina</t>
  </si>
  <si>
    <t>Chandy</t>
  </si>
  <si>
    <t>David</t>
  </si>
  <si>
    <t>Wendy</t>
  </si>
  <si>
    <t>Archie</t>
  </si>
  <si>
    <t>Desiree</t>
  </si>
  <si>
    <t>Denise</t>
  </si>
  <si>
    <t>Hillary</t>
  </si>
  <si>
    <t>Nicolas</t>
  </si>
  <si>
    <t>Ralph</t>
  </si>
  <si>
    <t>Konstanti</t>
  </si>
  <si>
    <t>Svitlana</t>
  </si>
  <si>
    <t>Ewelina</t>
  </si>
  <si>
    <t>Jori</t>
  </si>
  <si>
    <t>Abdullahi</t>
  </si>
  <si>
    <t>Assumption Table
contains Formula Inputs</t>
  </si>
  <si>
    <t>Commission Rate</t>
  </si>
  <si>
    <t>In the green cells, range B10:L25, create a formula in cell B10 that calculates the Future Value of a Bank CD where you deposit $4000 at the end of each year for various Annual Rates and Number of Total Years for the CD, and then copy it through the range B10:L25.</t>
  </si>
  <si>
    <t>**Amount Deposited in Bank CD at the end of Year.</t>
  </si>
  <si>
    <t>Start Annual Rate</t>
  </si>
  <si>
    <t>Rate Increment</t>
  </si>
  <si>
    <t>Start No. Years</t>
  </si>
  <si>
    <t>Year Increment</t>
  </si>
  <si>
    <t>Number Years/
Annual Rate</t>
  </si>
  <si>
    <t>Create Defined Names for cells B3, B4 and B5 where B3 is named Amount, cell B4 is named Annual_Rate and B5 is named Years. Then in cell B6 calculate the Future Value for a bank CD that allows a deposit at the end of each year of $1,750, and an annual rate of 0.035 and a total number of years of 15. In cell B7 calculate the total amount deposited. In cell B8 calculate the total interest earned.</t>
  </si>
  <si>
    <t>AnswerAmount</t>
  </si>
  <si>
    <t>AnswerAnnualRate</t>
  </si>
  <si>
    <t>AnswerYears</t>
  </si>
  <si>
    <t>Total Deposited</t>
  </si>
  <si>
    <t>Total Interest Earned</t>
  </si>
  <si>
    <t>Homework sheets are to the RIGHT ==&gt;&gt; Names like: HW(1), HW(2) and so on…</t>
  </si>
  <si>
    <t>Product/Month</t>
  </si>
  <si>
    <t>Tri Fly</t>
  </si>
  <si>
    <t>Units Sold:</t>
  </si>
  <si>
    <t>In the cell C7, create a formula with the SUM function and a 3-D Cell Reference that will add all the Units Sold for each Sales Rep</t>
  </si>
  <si>
    <t>from the Sheets named "Sioux", "Tyrone", "Chin", "Phil", and "Tommy". Then copy the formula through the range C7:H12.</t>
  </si>
  <si>
    <t>Region</t>
  </si>
  <si>
    <t>Colleen  Warren</t>
  </si>
  <si>
    <t>West</t>
  </si>
  <si>
    <t>Arturo  Francis</t>
  </si>
  <si>
    <t>MidWest</t>
  </si>
  <si>
    <t>Drew  Rogers</t>
  </si>
  <si>
    <t>Crested Beaut</t>
  </si>
  <si>
    <t>Christy  Olson</t>
  </si>
  <si>
    <t>Rachel  Gomez</t>
  </si>
  <si>
    <t>East</t>
  </si>
  <si>
    <t>SalesRep/Region</t>
  </si>
  <si>
    <t>Grand Total</t>
  </si>
  <si>
    <t>Sum of Revenue</t>
  </si>
  <si>
    <t>Create a formula in cell H5 that uses the SUMIFS function to add the Revenue with the two criteria SalesRep and Region, then copy the</t>
  </si>
  <si>
    <t>formula through the range H5:J9. The Data Set is an Excel Table with the name RevenueTable, so you will need to use Table</t>
  </si>
  <si>
    <t>Chin</t>
  </si>
  <si>
    <t>Sue</t>
  </si>
  <si>
    <t>Shela</t>
  </si>
  <si>
    <t>Create a formula in cell A7 that that you can copy down and then over through the range A7:D10 that will list</t>
  </si>
  <si>
    <t>the top 4 Bowling Scores for each Bowler.</t>
  </si>
  <si>
    <t>Use the LARGE function to get and list the top 4 scores and in the k argument use a Formula "Number</t>
  </si>
  <si>
    <t>Incrementor" that will generate the numbers 1, 2, 3, 4 as the formula is copied down across the rows.</t>
  </si>
  <si>
    <t>For example, Chin's scores should be: in cell A10 = 299, in cell A11 = 298, in cell A12 = 265, in cell A13 = 255.</t>
  </si>
  <si>
    <t>Week</t>
  </si>
  <si>
    <t>Week 1</t>
  </si>
  <si>
    <t>Week 2</t>
  </si>
  <si>
    <t>Tax Rate</t>
  </si>
  <si>
    <t>Total Gross Pay</t>
  </si>
  <si>
    <t>Convert the Data Set to an Excel Table and name it "GrossTable". Then add a field and name the field</t>
  </si>
  <si>
    <t>Deduction. Create a formula in the new field that multiplies Tax Rate times Gross Pay. Then add the Gross</t>
  </si>
  <si>
    <t>Pay column in the cell D6.</t>
  </si>
  <si>
    <t>Gross Pay ($)</t>
  </si>
  <si>
    <t>Deduction ($)</t>
  </si>
  <si>
    <t>Highline Excel 2016 Class 04: References: Relative, Absolute, Mixed, Sheet, Workbook, 3-D, Table (24 Examples)</t>
  </si>
  <si>
    <t>Try Fly</t>
  </si>
  <si>
    <t>FastBoom</t>
  </si>
  <si>
    <t>Long Rang</t>
  </si>
  <si>
    <t>Invoice: 19045</t>
  </si>
  <si>
    <t>In the range G7:H12 is a lookup table for product price. It is an Excel Table with the name PriceTable.</t>
  </si>
  <si>
    <t>For the Invoice add a Data Validation dropdown List in range A8:A14 based on the first column of the lookup table.</t>
  </si>
  <si>
    <t>For the Invoice add a  VLOOKUP formula to get the price for each product that can be copied down the range C8:C14</t>
  </si>
  <si>
    <t>without yielding an NA error when there is no product selected in the first column of the Invoice.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</si>
</sst>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8" formatCode="&quot;$&quot;#,##0.00_);[Red]\(&quot;$&quot;#,##0.00\)"/>
    <numFmt numFmtId="44" formatCode="_(&quot;$&quot;* #,##0.00_);_(&quot;$&quot;* \(#,##0.00\);_(&quot;$&quot;* &quot;-&quot;??_);_(@_)"/>
    <numFmt numFmtId="43" formatCode="_(* #,##0.00_);_(* \(#,##0.00\);_(* &quot;-&quot;??_);_(@_)"/>
    <numFmt numFmtId="164" formatCode="&quot;$&quot;#,##0"/>
    <numFmt numFmtId="165" formatCode="&quot;$&quot;#,##0.00"/>
    <numFmt numFmtId="166" formatCode="0.0%"/>
    <numFmt numFmtId="167" formatCode="mmmm"/>
    <numFmt numFmtId="168" formatCode="d"/>
    <numFmt numFmtId="169" formatCode=";;;"/>
    <numFmt numFmtId="170" formatCode="&quot;$&quot;#,##0.000_);[Red]\(&quot;$&quot;#,##0.000\)"/>
  </numFmts>
  <fonts count="18" x14ac:knownFonts="1">
    <font>
      <sz val="11"/>
      <color theme="1"/>
      <name val="Calibri"/>
      <family val="2"/>
      <scheme val="minor"/>
    </font>
    <font>
      <b/>
      <sz val="11"/>
      <color theme="0"/>
      <name val="Calibri"/>
      <family val="2"/>
      <scheme val="minor"/>
    </font>
    <font>
      <sz val="11"/>
      <color theme="0"/>
      <name val="Calibri"/>
      <family val="2"/>
      <scheme val="minor"/>
    </font>
    <font>
      <sz val="11"/>
      <color theme="1"/>
      <name val="Calibri"/>
      <family val="2"/>
      <scheme val="minor"/>
    </font>
    <font>
      <b/>
      <sz val="11"/>
      <color theme="1"/>
      <name val="Calibri"/>
      <family val="2"/>
      <scheme val="minor"/>
    </font>
    <font>
      <b/>
      <sz val="11"/>
      <color rgb="FF0000FF"/>
      <name val="Calibri"/>
      <family val="2"/>
      <scheme val="minor"/>
    </font>
    <font>
      <b/>
      <sz val="11"/>
      <color rgb="FFFF0000"/>
      <name val="Calibri"/>
      <family val="2"/>
      <scheme val="minor"/>
    </font>
    <font>
      <b/>
      <sz val="11"/>
      <color rgb="FF00B050"/>
      <name val="Calibri"/>
      <family val="2"/>
      <scheme val="minor"/>
    </font>
    <font>
      <b/>
      <sz val="11"/>
      <color rgb="FF7030A0"/>
      <name val="Calibri"/>
      <family val="2"/>
      <scheme val="minor"/>
    </font>
    <font>
      <b/>
      <i/>
      <u/>
      <sz val="11"/>
      <color theme="1"/>
      <name val="Calibri"/>
      <family val="2"/>
      <scheme val="minor"/>
    </font>
    <font>
      <sz val="11"/>
      <name val="Calibri"/>
      <family val="2"/>
      <scheme val="minor"/>
    </font>
    <font>
      <sz val="10"/>
      <name val="Arial"/>
      <family val="2"/>
    </font>
    <font>
      <b/>
      <sz val="16"/>
      <color indexed="9"/>
      <name val="Arial"/>
      <family val="2"/>
    </font>
    <font>
      <b/>
      <sz val="10"/>
      <name val="Arial"/>
      <family val="2"/>
    </font>
    <font>
      <b/>
      <sz val="14"/>
      <color theme="0"/>
      <name val="Arial"/>
      <family val="2"/>
    </font>
    <font>
      <sz val="14"/>
      <color theme="0"/>
      <name val="Calibri"/>
      <family val="2"/>
      <scheme val="minor"/>
    </font>
    <font>
      <u/>
      <sz val="10"/>
      <name val="Arial"/>
      <family val="2"/>
    </font>
    <font>
      <sz val="10"/>
      <color theme="0"/>
      <name val="Arial"/>
      <family val="2"/>
    </font>
  </fonts>
  <fills count="21">
    <fill>
      <patternFill patternType="none"/>
    </fill>
    <fill>
      <patternFill patternType="gray125"/>
    </fill>
    <fill>
      <patternFill patternType="solid">
        <fgColor rgb="FF002060"/>
        <bgColor indexed="64"/>
      </patternFill>
    </fill>
    <fill>
      <patternFill patternType="solid">
        <fgColor rgb="FFCCFFCC"/>
        <bgColor indexed="64"/>
      </patternFill>
    </fill>
    <fill>
      <patternFill patternType="solid">
        <fgColor rgb="FFFFFFCC"/>
        <bgColor indexed="64"/>
      </patternFill>
    </fill>
    <fill>
      <patternFill patternType="solid">
        <fgColor theme="1"/>
        <bgColor indexed="64"/>
      </patternFill>
    </fill>
    <fill>
      <patternFill patternType="solid">
        <fgColor rgb="FF0070C0"/>
        <bgColor indexed="64"/>
      </patternFill>
    </fill>
    <fill>
      <patternFill patternType="solid">
        <fgColor rgb="FFFF0000"/>
        <bgColor indexed="64"/>
      </patternFill>
    </fill>
    <fill>
      <patternFill patternType="solid">
        <fgColor indexed="18"/>
        <bgColor indexed="64"/>
      </patternFill>
    </fill>
    <fill>
      <patternFill patternType="solid">
        <fgColor indexed="1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760000"/>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FFFF99"/>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8" tint="0.59999389629810485"/>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diagonal/>
    </border>
    <border>
      <left/>
      <right/>
      <top style="thin">
        <color indexed="64"/>
      </top>
      <bottom style="double">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thin">
        <color theme="0"/>
      </left>
      <right style="medium">
        <color indexed="64"/>
      </right>
      <top style="medium">
        <color indexed="64"/>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bottom style="thin">
        <color indexed="64"/>
      </bottom>
      <diagonal/>
    </border>
    <border>
      <left style="double">
        <color indexed="64"/>
      </left>
      <right/>
      <top style="double">
        <color indexed="64"/>
      </top>
      <bottom/>
      <diagonal/>
    </border>
    <border>
      <left/>
      <right style="thin">
        <color indexed="64"/>
      </right>
      <top style="double">
        <color indexed="64"/>
      </top>
      <bottom/>
      <diagonal/>
    </border>
    <border>
      <left style="double">
        <color indexed="64"/>
      </left>
      <right/>
      <top/>
      <bottom style="double">
        <color indexed="64"/>
      </bottom>
      <diagonal/>
    </border>
    <border>
      <left/>
      <right style="thin">
        <color indexed="64"/>
      </right>
      <top/>
      <bottom style="double">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style="double">
        <color indexed="64"/>
      </right>
      <top style="double">
        <color indexed="64"/>
      </top>
      <bottom/>
      <diagonal/>
    </border>
    <border>
      <left style="thin">
        <color indexed="64"/>
      </left>
      <right style="double">
        <color indexed="64"/>
      </right>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thin">
        <color indexed="64"/>
      </left>
      <right style="thin">
        <color indexed="64"/>
      </right>
      <top style="medium">
        <color indexed="64"/>
      </top>
      <bottom style="thin">
        <color indexed="64"/>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style="thin">
        <color theme="4" tint="0.39997558519241921"/>
      </bottom>
      <diagonal/>
    </border>
  </borders>
  <cellStyleXfs count="6">
    <xf numFmtId="0" fontId="0" fillId="0" borderId="0"/>
    <xf numFmtId="43" fontId="3" fillId="0" borderId="0" applyFont="0" applyFill="0" applyBorder="0" applyAlignment="0" applyProtection="0"/>
    <xf numFmtId="9" fontId="3" fillId="0" borderId="0" applyFont="0" applyFill="0" applyBorder="0" applyAlignment="0" applyProtection="0"/>
    <xf numFmtId="0" fontId="11" fillId="0" borderId="0"/>
    <xf numFmtId="44" fontId="3" fillId="0" borderId="0" applyFont="0" applyFill="0" applyBorder="0" applyAlignment="0" applyProtection="0"/>
    <xf numFmtId="169" fontId="11" fillId="0" borderId="51"/>
  </cellStyleXfs>
  <cellXfs count="277">
    <xf numFmtId="0" fontId="0" fillId="0" borderId="0" xfId="0"/>
    <xf numFmtId="0" fontId="0" fillId="0" borderId="0" xfId="0"/>
    <xf numFmtId="0" fontId="1" fillId="2" borderId="1" xfId="0" applyFont="1" applyFill="1" applyBorder="1"/>
    <xf numFmtId="0" fontId="2" fillId="2" borderId="1" xfId="0" applyFont="1" applyFill="1" applyBorder="1"/>
    <xf numFmtId="0" fontId="0" fillId="0" borderId="1" xfId="0" applyBorder="1"/>
    <xf numFmtId="0" fontId="4" fillId="0" borderId="0" xfId="0" applyFont="1"/>
    <xf numFmtId="0" fontId="0" fillId="3" borderId="1" xfId="0" applyFill="1" applyBorder="1"/>
    <xf numFmtId="8" fontId="0" fillId="3" borderId="1" xfId="0" applyNumberFormat="1" applyFill="1" applyBorder="1"/>
    <xf numFmtId="2" fontId="0" fillId="0" borderId="0" xfId="0" applyNumberFormat="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11" xfId="0" applyFill="1" applyBorder="1"/>
    <xf numFmtId="0" fontId="0" fillId="4" borderId="12" xfId="0" applyFill="1" applyBorder="1"/>
    <xf numFmtId="0" fontId="0" fillId="4" borderId="13" xfId="0" applyFill="1" applyBorder="1"/>
    <xf numFmtId="0" fontId="4" fillId="4" borderId="2" xfId="0" applyFont="1" applyFill="1" applyBorder="1"/>
    <xf numFmtId="0" fontId="2" fillId="2" borderId="10" xfId="0" applyFont="1" applyFill="1" applyBorder="1"/>
    <xf numFmtId="0" fontId="2" fillId="2" borderId="9" xfId="0" applyFont="1" applyFill="1" applyBorder="1"/>
    <xf numFmtId="0" fontId="2" fillId="2" borderId="8" xfId="0" applyFont="1" applyFill="1" applyBorder="1"/>
    <xf numFmtId="164" fontId="0" fillId="0" borderId="1" xfId="0" applyNumberFormat="1" applyBorder="1"/>
    <xf numFmtId="164" fontId="0" fillId="0" borderId="9" xfId="0" applyNumberFormat="1" applyBorder="1"/>
    <xf numFmtId="164" fontId="0" fillId="3" borderId="8" xfId="0" applyNumberFormat="1" applyFill="1" applyBorder="1"/>
    <xf numFmtId="10" fontId="0" fillId="0" borderId="10" xfId="0" applyNumberFormat="1" applyBorder="1"/>
    <xf numFmtId="0" fontId="4" fillId="0" borderId="1" xfId="0" applyNumberFormat="1" applyFont="1" applyBorder="1"/>
    <xf numFmtId="164" fontId="0" fillId="3" borderId="1" xfId="0" applyNumberFormat="1" applyFill="1" applyBorder="1"/>
    <xf numFmtId="10" fontId="0" fillId="0" borderId="1" xfId="0" applyNumberFormat="1" applyBorder="1"/>
    <xf numFmtId="6" fontId="0" fillId="3" borderId="1" xfId="0" applyNumberFormat="1" applyFill="1" applyBorder="1"/>
    <xf numFmtId="0" fontId="2" fillId="2" borderId="1" xfId="0" applyFont="1" applyFill="1" applyBorder="1" applyAlignment="1">
      <alignment horizontal="left" indent="1"/>
    </xf>
    <xf numFmtId="0" fontId="4" fillId="4" borderId="5" xfId="0" applyFont="1" applyFill="1" applyBorder="1"/>
    <xf numFmtId="0" fontId="2" fillId="5" borderId="1" xfId="0" applyFont="1" applyFill="1" applyBorder="1"/>
    <xf numFmtId="0" fontId="2" fillId="6" borderId="11" xfId="0" applyFont="1" applyFill="1" applyBorder="1"/>
    <xf numFmtId="0" fontId="2" fillId="6" borderId="11" xfId="0" applyFont="1" applyFill="1" applyBorder="1" applyAlignment="1">
      <alignment horizontal="left" indent="1"/>
    </xf>
    <xf numFmtId="165" fontId="0" fillId="0" borderId="1" xfId="0" applyNumberFormat="1" applyBorder="1"/>
    <xf numFmtId="0" fontId="2" fillId="6" borderId="2" xfId="0" applyFont="1" applyFill="1" applyBorder="1" applyAlignment="1">
      <alignment horizontal="left" indent="1"/>
    </xf>
    <xf numFmtId="0" fontId="2" fillId="6" borderId="15" xfId="0" applyFont="1" applyFill="1" applyBorder="1"/>
    <xf numFmtId="0" fontId="2" fillId="6" borderId="17" xfId="0" applyFont="1" applyFill="1" applyBorder="1"/>
    <xf numFmtId="10" fontId="0" fillId="3" borderId="1" xfId="2" applyNumberFormat="1" applyFont="1" applyFill="1" applyBorder="1"/>
    <xf numFmtId="10" fontId="0" fillId="3" borderId="9" xfId="2" applyNumberFormat="1" applyFont="1" applyFill="1" applyBorder="1"/>
    <xf numFmtId="165" fontId="0" fillId="3" borderId="1" xfId="0" applyNumberFormat="1" applyFill="1" applyBorder="1"/>
    <xf numFmtId="0" fontId="2" fillId="7" borderId="11" xfId="0" applyFont="1" applyFill="1" applyBorder="1"/>
    <xf numFmtId="164" fontId="0" fillId="0" borderId="16" xfId="0" applyNumberFormat="1" applyBorder="1"/>
    <xf numFmtId="164" fontId="0" fillId="0" borderId="8" xfId="0" applyNumberFormat="1" applyBorder="1"/>
    <xf numFmtId="0" fontId="0" fillId="0" borderId="0" xfId="0" applyBorder="1"/>
    <xf numFmtId="10" fontId="0" fillId="0" borderId="0" xfId="0" applyNumberFormat="1" applyBorder="1"/>
    <xf numFmtId="0" fontId="2" fillId="7" borderId="5" xfId="0" applyFont="1" applyFill="1" applyBorder="1"/>
    <xf numFmtId="0" fontId="2" fillId="7" borderId="7" xfId="0" applyFont="1" applyFill="1" applyBorder="1"/>
    <xf numFmtId="0" fontId="0" fillId="7" borderId="6" xfId="0" applyFill="1" applyBorder="1"/>
    <xf numFmtId="0" fontId="2" fillId="2" borderId="18" xfId="0" applyFont="1" applyFill="1" applyBorder="1"/>
    <xf numFmtId="0" fontId="4" fillId="0" borderId="1" xfId="0" applyFont="1" applyBorder="1"/>
    <xf numFmtId="10" fontId="1" fillId="6" borderId="1" xfId="0" applyNumberFormat="1" applyFont="1" applyFill="1" applyBorder="1"/>
    <xf numFmtId="0" fontId="1" fillId="6" borderId="1" xfId="0" applyFont="1" applyFill="1" applyBorder="1"/>
    <xf numFmtId="0" fontId="11" fillId="0" borderId="0" xfId="3"/>
    <xf numFmtId="0" fontId="13" fillId="0" borderId="0" xfId="3" applyFont="1" applyBorder="1" applyAlignment="1"/>
    <xf numFmtId="165" fontId="11" fillId="0" borderId="1" xfId="3" applyNumberFormat="1" applyBorder="1"/>
    <xf numFmtId="4" fontId="11" fillId="0" borderId="1" xfId="3" applyNumberFormat="1" applyBorder="1"/>
    <xf numFmtId="9" fontId="11" fillId="0" borderId="1" xfId="3" applyNumberFormat="1" applyFont="1" applyBorder="1"/>
    <xf numFmtId="166" fontId="11" fillId="0" borderId="1" xfId="3" applyNumberFormat="1" applyBorder="1"/>
    <xf numFmtId="3" fontId="0" fillId="3" borderId="13" xfId="0" applyNumberFormat="1" applyFill="1" applyBorder="1"/>
    <xf numFmtId="9" fontId="13" fillId="0" borderId="1" xfId="3" applyNumberFormat="1" applyFont="1" applyBorder="1"/>
    <xf numFmtId="0" fontId="12" fillId="8" borderId="0" xfId="3" applyFont="1" applyFill="1" applyAlignment="1"/>
    <xf numFmtId="165" fontId="11" fillId="0" borderId="8" xfId="3" applyNumberFormat="1" applyBorder="1"/>
    <xf numFmtId="0" fontId="14" fillId="9" borderId="13" xfId="3" applyFont="1" applyFill="1" applyBorder="1" applyAlignment="1"/>
    <xf numFmtId="165" fontId="11" fillId="3" borderId="1" xfId="3" applyNumberFormat="1" applyFill="1" applyBorder="1"/>
    <xf numFmtId="165" fontId="11" fillId="10" borderId="1" xfId="3" applyNumberFormat="1" applyFill="1" applyBorder="1"/>
    <xf numFmtId="4" fontId="11" fillId="10" borderId="1" xfId="3" applyNumberFormat="1" applyFill="1" applyBorder="1"/>
    <xf numFmtId="4" fontId="11" fillId="10" borderId="9" xfId="3" applyNumberFormat="1" applyFill="1" applyBorder="1"/>
    <xf numFmtId="165" fontId="11" fillId="11" borderId="1" xfId="3" applyNumberFormat="1" applyFill="1" applyBorder="1"/>
    <xf numFmtId="4" fontId="11" fillId="11" borderId="1" xfId="3" applyNumberFormat="1" applyFill="1" applyBorder="1"/>
    <xf numFmtId="4" fontId="11" fillId="11" borderId="9" xfId="3" applyNumberFormat="1" applyFill="1" applyBorder="1"/>
    <xf numFmtId="0" fontId="11" fillId="0" borderId="1" xfId="3" applyFont="1" applyBorder="1" applyAlignment="1">
      <alignment horizontal="left"/>
    </xf>
    <xf numFmtId="0" fontId="11" fillId="0" borderId="9" xfId="3" applyFont="1" applyBorder="1" applyAlignment="1">
      <alignment horizontal="left"/>
    </xf>
    <xf numFmtId="0" fontId="11" fillId="0" borderId="8" xfId="3" applyFont="1" applyBorder="1" applyAlignment="1">
      <alignment horizontal="left"/>
    </xf>
    <xf numFmtId="0" fontId="11" fillId="0" borderId="1" xfId="3" applyFont="1" applyBorder="1" applyAlignment="1">
      <alignment wrapText="1"/>
    </xf>
    <xf numFmtId="0" fontId="2" fillId="2" borderId="1" xfId="0" applyFont="1" applyFill="1" applyBorder="1" applyAlignment="1">
      <alignment horizontal="centerContinuous" wrapText="1"/>
    </xf>
    <xf numFmtId="43" fontId="0" fillId="3" borderId="1" xfId="1" applyFont="1" applyFill="1" applyBorder="1"/>
    <xf numFmtId="0" fontId="2" fillId="7" borderId="1" xfId="0" applyFont="1" applyFill="1" applyBorder="1" applyAlignment="1">
      <alignment horizontal="centerContinuous" wrapText="1"/>
    </xf>
    <xf numFmtId="10" fontId="0" fillId="0" borderId="1" xfId="2" applyNumberFormat="1" applyFont="1" applyBorder="1"/>
    <xf numFmtId="0" fontId="4" fillId="0" borderId="0" xfId="0" applyFont="1" applyAlignment="1">
      <alignment horizontal="left" indent="3"/>
    </xf>
    <xf numFmtId="0" fontId="0" fillId="0" borderId="19" xfId="0" applyBorder="1"/>
    <xf numFmtId="2" fontId="0" fillId="0" borderId="19" xfId="0" applyNumberFormat="1" applyBorder="1"/>
    <xf numFmtId="0" fontId="2" fillId="2" borderId="0" xfId="0" applyFont="1" applyFill="1" applyAlignment="1">
      <alignment wrapText="1"/>
    </xf>
    <xf numFmtId="0" fontId="15" fillId="12" borderId="1" xfId="0" applyFont="1" applyFill="1" applyBorder="1" applyAlignment="1">
      <alignment horizontal="centerContinuous" wrapText="1"/>
    </xf>
    <xf numFmtId="165" fontId="0" fillId="0" borderId="0" xfId="0" applyNumberFormat="1"/>
    <xf numFmtId="2" fontId="0" fillId="3" borderId="1" xfId="0" applyNumberFormat="1" applyFill="1" applyBorder="1"/>
    <xf numFmtId="0" fontId="2" fillId="7" borderId="1" xfId="0" applyFont="1" applyFill="1" applyBorder="1"/>
    <xf numFmtId="0" fontId="4" fillId="0" borderId="1" xfId="0" applyFont="1" applyFill="1" applyBorder="1"/>
    <xf numFmtId="43" fontId="0" fillId="0" borderId="1" xfId="1" applyFont="1" applyFill="1" applyBorder="1"/>
    <xf numFmtId="0" fontId="0" fillId="0" borderId="1" xfId="0" applyFont="1" applyBorder="1"/>
    <xf numFmtId="0" fontId="0" fillId="0" borderId="8" xfId="0" applyFont="1" applyBorder="1"/>
    <xf numFmtId="0" fontId="0" fillId="0" borderId="9" xfId="0" applyFont="1" applyFill="1" applyBorder="1"/>
    <xf numFmtId="0" fontId="0" fillId="0" borderId="1" xfId="0" applyBorder="1"/>
    <xf numFmtId="6" fontId="0" fillId="0" borderId="1" xfId="0" applyNumberFormat="1" applyBorder="1"/>
    <xf numFmtId="0" fontId="0" fillId="4" borderId="20" xfId="0" applyFill="1" applyBorder="1"/>
    <xf numFmtId="0" fontId="0" fillId="4" borderId="0" xfId="0" applyFill="1" applyBorder="1"/>
    <xf numFmtId="0" fontId="0" fillId="4" borderId="21" xfId="0" applyFill="1" applyBorder="1"/>
    <xf numFmtId="0" fontId="4" fillId="4" borderId="20" xfId="0" applyFont="1" applyFill="1" applyBorder="1"/>
    <xf numFmtId="14" fontId="0" fillId="0" borderId="0" xfId="0" applyNumberFormat="1" applyFont="1" applyFill="1" applyBorder="1"/>
    <xf numFmtId="0" fontId="4" fillId="14" borderId="0" xfId="0" applyFont="1" applyFill="1" applyBorder="1"/>
    <xf numFmtId="0" fontId="4" fillId="14" borderId="11" xfId="0" applyFont="1" applyFill="1" applyBorder="1" applyAlignment="1">
      <alignment horizontal="right"/>
    </xf>
    <xf numFmtId="0" fontId="0" fillId="14" borderId="1" xfId="0" applyFill="1" applyBorder="1"/>
    <xf numFmtId="0" fontId="0" fillId="14" borderId="22" xfId="0" applyFill="1" applyBorder="1"/>
    <xf numFmtId="0" fontId="0" fillId="14" borderId="23" xfId="0" applyFill="1" applyBorder="1"/>
    <xf numFmtId="0" fontId="0" fillId="14" borderId="24" xfId="0" applyFill="1" applyBorder="1"/>
    <xf numFmtId="0" fontId="4" fillId="14" borderId="25" xfId="0" applyFont="1" applyFill="1" applyBorder="1"/>
    <xf numFmtId="0" fontId="4" fillId="14" borderId="26" xfId="0" applyFont="1" applyFill="1" applyBorder="1"/>
    <xf numFmtId="0" fontId="0" fillId="14" borderId="27" xfId="0" applyFill="1" applyBorder="1"/>
    <xf numFmtId="0" fontId="0" fillId="14" borderId="28" xfId="0" applyFill="1" applyBorder="1"/>
    <xf numFmtId="0" fontId="0" fillId="14" borderId="25" xfId="0" applyFill="1" applyBorder="1"/>
    <xf numFmtId="0" fontId="0" fillId="14" borderId="0" xfId="0" applyFill="1" applyBorder="1"/>
    <xf numFmtId="0" fontId="0" fillId="14" borderId="29" xfId="0" applyFill="1" applyBorder="1"/>
    <xf numFmtId="0" fontId="0" fillId="14" borderId="30" xfId="0" applyFill="1" applyBorder="1"/>
    <xf numFmtId="0" fontId="0" fillId="14" borderId="31" xfId="0" applyFill="1" applyBorder="1"/>
    <xf numFmtId="0" fontId="0" fillId="14" borderId="32" xfId="0" applyFill="1" applyBorder="1"/>
    <xf numFmtId="0" fontId="0" fillId="4" borderId="20" xfId="0" applyFill="1" applyBorder="1" applyAlignment="1">
      <alignment horizontal="left" indent="1"/>
    </xf>
    <xf numFmtId="164" fontId="0" fillId="0" borderId="10" xfId="0" applyNumberFormat="1" applyBorder="1"/>
    <xf numFmtId="0" fontId="4" fillId="0" borderId="36" xfId="0" applyFont="1" applyBorder="1"/>
    <xf numFmtId="0" fontId="4" fillId="0" borderId="37" xfId="0" applyFont="1" applyBorder="1"/>
    <xf numFmtId="0" fontId="4" fillId="0" borderId="38" xfId="0" applyFont="1" applyBorder="1"/>
    <xf numFmtId="10" fontId="0" fillId="3" borderId="10" xfId="0" applyNumberFormat="1" applyFill="1" applyBorder="1"/>
    <xf numFmtId="10" fontId="0" fillId="3" borderId="1" xfId="0" applyNumberFormat="1" applyFill="1" applyBorder="1"/>
    <xf numFmtId="10" fontId="0" fillId="3" borderId="9" xfId="0" applyNumberFormat="1" applyFill="1" applyBorder="1"/>
    <xf numFmtId="10" fontId="0" fillId="3" borderId="16" xfId="0" applyNumberFormat="1" applyFill="1" applyBorder="1"/>
    <xf numFmtId="10" fontId="0" fillId="3" borderId="8" xfId="0" applyNumberFormat="1" applyFill="1" applyBorder="1"/>
    <xf numFmtId="44" fontId="0" fillId="0" borderId="1" xfId="4" applyFont="1" applyBorder="1"/>
    <xf numFmtId="44" fontId="0" fillId="0" borderId="1" xfId="4" applyFont="1" applyFill="1" applyBorder="1"/>
    <xf numFmtId="44" fontId="0" fillId="0" borderId="9" xfId="4" applyFont="1" applyFill="1" applyBorder="1"/>
    <xf numFmtId="44" fontId="3" fillId="0" borderId="8" xfId="4" applyFont="1" applyBorder="1"/>
    <xf numFmtId="0" fontId="0" fillId="0" borderId="5" xfId="0" applyBorder="1"/>
    <xf numFmtId="0" fontId="0" fillId="0" borderId="11" xfId="0" applyBorder="1"/>
    <xf numFmtId="0" fontId="0" fillId="0" borderId="42" xfId="0" applyBorder="1" applyAlignment="1">
      <alignment horizontal="left"/>
    </xf>
    <xf numFmtId="0" fontId="0" fillId="0" borderId="44" xfId="0" applyBorder="1" applyAlignment="1">
      <alignment horizontal="left"/>
    </xf>
    <xf numFmtId="167" fontId="0" fillId="0" borderId="44" xfId="0" applyNumberFormat="1" applyBorder="1"/>
    <xf numFmtId="168" fontId="0" fillId="0" borderId="10" xfId="0" applyNumberFormat="1" applyBorder="1" applyAlignment="1">
      <alignment horizontal="left"/>
    </xf>
    <xf numFmtId="168" fontId="0" fillId="0" borderId="1" xfId="0" applyNumberFormat="1" applyBorder="1" applyAlignment="1">
      <alignment horizontal="left"/>
    </xf>
    <xf numFmtId="168" fontId="0" fillId="0" borderId="1" xfId="0" applyNumberFormat="1" applyBorder="1"/>
    <xf numFmtId="0" fontId="0" fillId="0" borderId="10" xfId="0" applyBorder="1" applyAlignment="1">
      <alignment horizontal="left"/>
    </xf>
    <xf numFmtId="0" fontId="0" fillId="0" borderId="1" xfId="0" applyBorder="1" applyAlignment="1">
      <alignment horizontal="left"/>
    </xf>
    <xf numFmtId="43" fontId="3" fillId="0" borderId="50" xfId="1" applyBorder="1"/>
    <xf numFmtId="169" fontId="3" fillId="0" borderId="51" xfId="1" applyNumberFormat="1" applyBorder="1"/>
    <xf numFmtId="43" fontId="3" fillId="0" borderId="51" xfId="1" applyBorder="1"/>
    <xf numFmtId="169" fontId="11" fillId="0" borderId="51" xfId="5"/>
    <xf numFmtId="0" fontId="0" fillId="0" borderId="49" xfId="0" applyBorder="1"/>
    <xf numFmtId="0" fontId="16" fillId="0" borderId="0" xfId="0" applyFont="1" applyAlignment="1">
      <alignment horizontal="center"/>
    </xf>
    <xf numFmtId="0" fontId="0" fillId="0" borderId="52" xfId="0" applyBorder="1"/>
    <xf numFmtId="0" fontId="0" fillId="0" borderId="44" xfId="0" applyBorder="1"/>
    <xf numFmtId="8" fontId="0" fillId="3" borderId="1" xfId="0" applyNumberFormat="1" applyFill="1" applyBorder="1" applyAlignment="1"/>
    <xf numFmtId="10" fontId="0" fillId="3" borderId="67" xfId="2" applyNumberFormat="1" applyFont="1" applyFill="1" applyBorder="1"/>
    <xf numFmtId="10" fontId="0" fillId="3" borderId="46" xfId="2" applyNumberFormat="1" applyFont="1" applyFill="1" applyBorder="1"/>
    <xf numFmtId="165" fontId="0" fillId="3" borderId="1" xfId="1" applyNumberFormat="1" applyFont="1" applyFill="1" applyBorder="1"/>
    <xf numFmtId="0" fontId="0" fillId="13" borderId="68" xfId="0" applyFont="1" applyFill="1" applyBorder="1"/>
    <xf numFmtId="0" fontId="0" fillId="0" borderId="68" xfId="0" applyFont="1" applyBorder="1"/>
    <xf numFmtId="0" fontId="0" fillId="0" borderId="13" xfId="0" applyBorder="1"/>
    <xf numFmtId="0" fontId="4" fillId="0" borderId="7" xfId="0" applyFont="1" applyFill="1" applyBorder="1"/>
    <xf numFmtId="0" fontId="4" fillId="0" borderId="5" xfId="0" applyFont="1" applyBorder="1"/>
    <xf numFmtId="0" fontId="0" fillId="0" borderId="4" xfId="0" applyBorder="1"/>
    <xf numFmtId="0" fontId="0" fillId="15" borderId="1" xfId="0" applyFill="1" applyBorder="1" applyAlignment="1">
      <alignment horizontal="centerContinuous" wrapText="1"/>
    </xf>
    <xf numFmtId="0" fontId="11" fillId="0" borderId="0" xfId="0" applyFont="1"/>
    <xf numFmtId="0" fontId="17" fillId="5" borderId="0" xfId="0" applyFont="1" applyFill="1" applyBorder="1" applyAlignment="1">
      <alignment horizontal="centerContinuous" wrapText="1"/>
    </xf>
    <xf numFmtId="0" fontId="17" fillId="2" borderId="1" xfId="0" applyFont="1" applyFill="1" applyBorder="1" applyAlignment="1"/>
    <xf numFmtId="9" fontId="17" fillId="2" borderId="1" xfId="0" applyNumberFormat="1" applyFont="1" applyFill="1" applyBorder="1"/>
    <xf numFmtId="0" fontId="17" fillId="2" borderId="1" xfId="0" applyFont="1" applyFill="1" applyBorder="1" applyAlignment="1">
      <alignment wrapText="1"/>
    </xf>
    <xf numFmtId="8" fontId="0" fillId="0" borderId="1" xfId="0" applyNumberFormat="1" applyBorder="1"/>
    <xf numFmtId="0" fontId="11" fillId="0" borderId="1" xfId="0" applyFont="1" applyBorder="1" applyAlignment="1">
      <alignment horizontal="left"/>
    </xf>
    <xf numFmtId="165" fontId="11" fillId="16" borderId="1" xfId="0" applyNumberFormat="1" applyFont="1" applyFill="1" applyBorder="1"/>
    <xf numFmtId="165" fontId="11" fillId="17" borderId="1" xfId="0" applyNumberFormat="1" applyFont="1" applyFill="1" applyBorder="1"/>
    <xf numFmtId="4" fontId="11" fillId="16" borderId="1" xfId="0" applyNumberFormat="1" applyFont="1" applyFill="1" applyBorder="1"/>
    <xf numFmtId="0" fontId="2" fillId="7" borderId="0" xfId="0" applyFont="1" applyFill="1" applyAlignment="1">
      <alignment horizontal="centerContinuous" wrapText="1"/>
    </xf>
    <xf numFmtId="0" fontId="0" fillId="0" borderId="0" xfId="0" applyFont="1"/>
    <xf numFmtId="0" fontId="11" fillId="0" borderId="1" xfId="0" applyFont="1" applyBorder="1" applyAlignment="1">
      <alignment wrapText="1"/>
    </xf>
    <xf numFmtId="9" fontId="11" fillId="0" borderId="1" xfId="0" applyNumberFormat="1" applyFont="1" applyBorder="1"/>
    <xf numFmtId="0" fontId="11" fillId="0" borderId="0" xfId="0" applyFont="1" applyBorder="1" applyAlignment="1"/>
    <xf numFmtId="166" fontId="11" fillId="0" borderId="1" xfId="0" applyNumberFormat="1" applyFont="1" applyBorder="1"/>
    <xf numFmtId="0" fontId="0" fillId="15" borderId="11" xfId="0" applyFill="1" applyBorder="1" applyAlignment="1">
      <alignment horizontal="centerContinuous" wrapText="1"/>
    </xf>
    <xf numFmtId="0" fontId="0" fillId="15" borderId="12" xfId="0" applyFill="1" applyBorder="1" applyAlignment="1">
      <alignment horizontal="centerContinuous" wrapText="1"/>
    </xf>
    <xf numFmtId="0" fontId="0" fillId="15" borderId="13" xfId="0" applyFill="1" applyBorder="1" applyAlignment="1">
      <alignment horizontal="centerContinuous" wrapText="1"/>
    </xf>
    <xf numFmtId="0" fontId="1" fillId="2" borderId="11" xfId="0" applyFont="1" applyFill="1" applyBorder="1"/>
    <xf numFmtId="8" fontId="0" fillId="3" borderId="11" xfId="0" applyNumberFormat="1" applyFill="1" applyBorder="1"/>
    <xf numFmtId="8" fontId="0" fillId="11" borderId="1" xfId="0" applyNumberFormat="1" applyFill="1" applyBorder="1"/>
    <xf numFmtId="8" fontId="0" fillId="0" borderId="9" xfId="0" applyNumberFormat="1" applyBorder="1"/>
    <xf numFmtId="8" fontId="0" fillId="3" borderId="9" xfId="0" applyNumberFormat="1" applyFill="1" applyBorder="1"/>
    <xf numFmtId="8" fontId="0" fillId="3" borderId="2" xfId="0" applyNumberFormat="1" applyFill="1" applyBorder="1"/>
    <xf numFmtId="8" fontId="0" fillId="11" borderId="9" xfId="0" applyNumberFormat="1" applyFill="1" applyBorder="1"/>
    <xf numFmtId="0" fontId="1" fillId="2" borderId="8" xfId="0" applyFont="1" applyFill="1" applyBorder="1"/>
    <xf numFmtId="8" fontId="0" fillId="11" borderId="8" xfId="0" applyNumberFormat="1" applyFill="1" applyBorder="1"/>
    <xf numFmtId="0" fontId="2" fillId="6" borderId="1" xfId="0" applyFont="1" applyFill="1" applyBorder="1"/>
    <xf numFmtId="0" fontId="2" fillId="6" borderId="9" xfId="0" applyFont="1" applyFill="1" applyBorder="1"/>
    <xf numFmtId="0" fontId="0" fillId="3" borderId="9" xfId="0" applyFill="1" applyBorder="1"/>
    <xf numFmtId="0" fontId="2" fillId="6" borderId="8" xfId="0" applyFont="1" applyFill="1" applyBorder="1"/>
    <xf numFmtId="0" fontId="0" fillId="3" borderId="8" xfId="0" applyFill="1" applyBorder="1"/>
    <xf numFmtId="0" fontId="2" fillId="7" borderId="1" xfId="0" applyFont="1" applyFill="1" applyBorder="1" applyAlignment="1">
      <alignment horizontal="centerContinuous"/>
    </xf>
    <xf numFmtId="43" fontId="0" fillId="3" borderId="9" xfId="1" applyFont="1" applyFill="1" applyBorder="1"/>
    <xf numFmtId="44" fontId="0" fillId="3" borderId="16" xfId="4" applyFont="1" applyFill="1" applyBorder="1"/>
    <xf numFmtId="10" fontId="0" fillId="0" borderId="0" xfId="0" applyNumberFormat="1"/>
    <xf numFmtId="44" fontId="0" fillId="3" borderId="8" xfId="4" applyFont="1" applyFill="1" applyBorder="1"/>
    <xf numFmtId="9" fontId="0" fillId="0" borderId="0" xfId="0" applyNumberFormat="1"/>
    <xf numFmtId="0" fontId="2" fillId="2" borderId="1" xfId="0" applyFont="1" applyFill="1" applyBorder="1" applyAlignment="1">
      <alignment wrapText="1"/>
    </xf>
    <xf numFmtId="8" fontId="0" fillId="18" borderId="1" xfId="0" applyNumberFormat="1" applyFill="1" applyBorder="1"/>
    <xf numFmtId="8" fontId="0" fillId="19" borderId="1" xfId="0" applyNumberFormat="1" applyFill="1" applyBorder="1"/>
    <xf numFmtId="0" fontId="2" fillId="7" borderId="1" xfId="0" applyFont="1" applyFill="1" applyBorder="1" applyAlignment="1">
      <alignment wrapText="1"/>
    </xf>
    <xf numFmtId="10" fontId="0" fillId="0" borderId="0" xfId="2" applyNumberFormat="1" applyFont="1" applyBorder="1"/>
    <xf numFmtId="0" fontId="4" fillId="0" borderId="1" xfId="0" applyFont="1" applyBorder="1" applyAlignment="1">
      <alignment wrapText="1"/>
    </xf>
    <xf numFmtId="0" fontId="1" fillId="2" borderId="1" xfId="0" applyFont="1" applyFill="1" applyBorder="1" applyAlignment="1">
      <alignment wrapText="1"/>
    </xf>
    <xf numFmtId="170" fontId="0" fillId="3" borderId="1" xfId="0" applyNumberFormat="1" applyFill="1" applyBorder="1"/>
    <xf numFmtId="0" fontId="0" fillId="0" borderId="1" xfId="0" applyBorder="1" applyAlignment="1">
      <alignment wrapText="1"/>
    </xf>
    <xf numFmtId="0" fontId="0" fillId="13" borderId="1" xfId="0" applyFont="1" applyFill="1" applyBorder="1"/>
    <xf numFmtId="14" fontId="0" fillId="13" borderId="13" xfId="0" applyNumberFormat="1" applyFont="1" applyFill="1" applyBorder="1"/>
    <xf numFmtId="14" fontId="0" fillId="0" borderId="13" xfId="0" applyNumberFormat="1" applyFont="1" applyBorder="1"/>
    <xf numFmtId="8" fontId="0" fillId="13" borderId="11" xfId="0" applyNumberFormat="1" applyFont="1" applyFill="1" applyBorder="1"/>
    <xf numFmtId="8" fontId="0" fillId="0" borderId="11" xfId="0" applyNumberFormat="1" applyFont="1" applyBorder="1"/>
    <xf numFmtId="0" fontId="1" fillId="2" borderId="7" xfId="0" applyFont="1" applyFill="1" applyBorder="1"/>
    <xf numFmtId="0" fontId="1" fillId="2" borderId="10" xfId="0" applyFont="1" applyFill="1" applyBorder="1"/>
    <xf numFmtId="0" fontId="1" fillId="2" borderId="5" xfId="0" applyFont="1" applyFill="1" applyBorder="1"/>
    <xf numFmtId="14" fontId="0" fillId="0" borderId="4" xfId="0" applyNumberFormat="1" applyFont="1" applyBorder="1"/>
    <xf numFmtId="0" fontId="0" fillId="0" borderId="9" xfId="0" applyFont="1" applyBorder="1"/>
    <xf numFmtId="8" fontId="0" fillId="0" borderId="2" xfId="0" applyNumberFormat="1" applyFont="1" applyBorder="1"/>
    <xf numFmtId="0" fontId="4" fillId="0" borderId="0" xfId="0" applyFont="1" applyFill="1" applyBorder="1"/>
    <xf numFmtId="0" fontId="0" fillId="0" borderId="0" xfId="0" pivotButton="1"/>
    <xf numFmtId="0" fontId="0" fillId="13" borderId="13" xfId="0" applyFont="1" applyFill="1" applyBorder="1"/>
    <xf numFmtId="0" fontId="0" fillId="0" borderId="13" xfId="0" applyFont="1" applyBorder="1"/>
    <xf numFmtId="0" fontId="0" fillId="0" borderId="4" xfId="0" applyFont="1" applyBorder="1"/>
    <xf numFmtId="40" fontId="0" fillId="13" borderId="11" xfId="0" applyNumberFormat="1" applyFont="1" applyFill="1" applyBorder="1"/>
    <xf numFmtId="40" fontId="0" fillId="0" borderId="1" xfId="0" applyNumberFormat="1" applyBorder="1"/>
    <xf numFmtId="40" fontId="0" fillId="0" borderId="11" xfId="0" applyNumberFormat="1" applyFont="1" applyBorder="1"/>
    <xf numFmtId="40" fontId="0" fillId="0" borderId="2" xfId="0" applyNumberFormat="1" applyFont="1" applyBorder="1"/>
    <xf numFmtId="165" fontId="0" fillId="0" borderId="11" xfId="0" applyNumberFormat="1" applyBorder="1"/>
    <xf numFmtId="165" fontId="0" fillId="0" borderId="2" xfId="0" applyNumberFormat="1" applyBorder="1"/>
    <xf numFmtId="0" fontId="0" fillId="20" borderId="27" xfId="0" applyFill="1" applyBorder="1"/>
    <xf numFmtId="0" fontId="0" fillId="4" borderId="2" xfId="0" applyFont="1" applyFill="1" applyBorder="1"/>
    <xf numFmtId="0" fontId="0" fillId="4" borderId="5" xfId="0" applyFont="1" applyFill="1" applyBorder="1"/>
    <xf numFmtId="0" fontId="0" fillId="4" borderId="20" xfId="0" applyFont="1" applyFill="1" applyBorder="1"/>
    <xf numFmtId="165" fontId="0" fillId="14" borderId="28" xfId="0" applyNumberFormat="1" applyFill="1" applyBorder="1"/>
    <xf numFmtId="165" fontId="0" fillId="14" borderId="29" xfId="0" applyNumberFormat="1" applyFill="1" applyBorder="1"/>
    <xf numFmtId="6" fontId="0" fillId="13" borderId="69" xfId="0" applyNumberFormat="1" applyFont="1" applyFill="1" applyBorder="1"/>
    <xf numFmtId="0" fontId="0" fillId="13" borderId="71" xfId="0" applyFont="1" applyFill="1" applyBorder="1"/>
    <xf numFmtId="0" fontId="1" fillId="2" borderId="70" xfId="0" applyFont="1" applyFill="1" applyBorder="1"/>
    <xf numFmtId="0" fontId="1" fillId="2" borderId="68" xfId="0" applyFont="1" applyFill="1" applyBorder="1"/>
    <xf numFmtId="6" fontId="0" fillId="13" borderId="70" xfId="0" applyNumberFormat="1" applyFont="1" applyFill="1" applyBorder="1"/>
    <xf numFmtId="6" fontId="0" fillId="0" borderId="70" xfId="0" applyNumberFormat="1" applyFont="1" applyBorder="1"/>
    <xf numFmtId="165" fontId="0" fillId="11" borderId="4" xfId="0" applyNumberFormat="1" applyFill="1" applyBorder="1"/>
    <xf numFmtId="165" fontId="0" fillId="11" borderId="9" xfId="0" applyNumberFormat="1" applyFill="1" applyBorder="1"/>
    <xf numFmtId="165" fontId="0" fillId="11" borderId="14" xfId="0" applyNumberFormat="1" applyFill="1" applyBorder="1"/>
    <xf numFmtId="165" fontId="0" fillId="11" borderId="8" xfId="0" applyNumberFormat="1" applyFill="1" applyBorder="1"/>
    <xf numFmtId="0" fontId="4" fillId="0" borderId="33" xfId="0" applyFont="1" applyBorder="1" applyAlignment="1">
      <alignment horizontal="center"/>
    </xf>
    <xf numFmtId="0" fontId="4" fillId="0" borderId="34" xfId="0" applyFont="1" applyBorder="1" applyAlignment="1">
      <alignment horizontal="center"/>
    </xf>
    <xf numFmtId="0" fontId="4" fillId="0" borderId="35" xfId="0" applyFont="1" applyBorder="1" applyAlignment="1">
      <alignment horizontal="center"/>
    </xf>
    <xf numFmtId="0" fontId="13" fillId="0" borderId="9" xfId="3" applyFont="1" applyBorder="1" applyAlignment="1">
      <alignment horizontal="center" wrapText="1"/>
    </xf>
    <xf numFmtId="0" fontId="13" fillId="0" borderId="10" xfId="3" applyFont="1" applyBorder="1" applyAlignment="1">
      <alignment horizontal="center" wrapText="1"/>
    </xf>
    <xf numFmtId="0" fontId="13" fillId="0" borderId="1" xfId="3" applyFont="1" applyBorder="1" applyAlignment="1">
      <alignment horizontal="center"/>
    </xf>
    <xf numFmtId="0" fontId="13" fillId="0" borderId="1" xfId="3" applyFont="1" applyBorder="1" applyAlignment="1">
      <alignment horizontal="center" wrapText="1"/>
    </xf>
    <xf numFmtId="0" fontId="0" fillId="0" borderId="65" xfId="0" applyBorder="1" applyAlignment="1">
      <alignment horizontal="center" wrapText="1"/>
    </xf>
    <xf numFmtId="0" fontId="0" fillId="0" borderId="66" xfId="0" applyBorder="1" applyAlignment="1">
      <alignment horizontal="center" wrapText="1"/>
    </xf>
    <xf numFmtId="0" fontId="0" fillId="0" borderId="39" xfId="0" applyBorder="1" applyAlignment="1">
      <alignment horizontal="center"/>
    </xf>
    <xf numFmtId="0" fontId="0" fillId="0" borderId="61" xfId="0" applyBorder="1" applyAlignment="1">
      <alignment horizontal="center" wrapText="1"/>
    </xf>
    <xf numFmtId="0" fontId="0" fillId="0" borderId="62" xfId="0" applyBorder="1" applyAlignment="1">
      <alignment horizontal="center" wrapText="1"/>
    </xf>
    <xf numFmtId="0" fontId="0" fillId="0" borderId="63" xfId="0" applyBorder="1" applyAlignment="1">
      <alignment horizontal="center" wrapText="1"/>
    </xf>
    <xf numFmtId="0" fontId="0" fillId="0" borderId="64" xfId="0" applyBorder="1" applyAlignment="1">
      <alignment horizontal="center" wrapText="1"/>
    </xf>
    <xf numFmtId="0" fontId="0" fillId="0" borderId="59" xfId="0" applyBorder="1" applyAlignment="1">
      <alignment horizontal="center" wrapText="1"/>
    </xf>
    <xf numFmtId="0" fontId="0" fillId="0" borderId="60" xfId="0" applyBorder="1" applyAlignment="1">
      <alignment horizontal="center" wrapText="1"/>
    </xf>
    <xf numFmtId="0" fontId="0" fillId="0" borderId="57" xfId="0" applyBorder="1" applyAlignment="1">
      <alignment horizontal="center" wrapText="1"/>
    </xf>
    <xf numFmtId="0" fontId="0" fillId="0" borderId="58" xfId="0" applyBorder="1" applyAlignment="1">
      <alignment horizontal="center" wrapText="1"/>
    </xf>
    <xf numFmtId="0" fontId="16" fillId="0" borderId="39" xfId="0" applyFont="1" applyBorder="1" applyAlignment="1">
      <alignment horizontal="center"/>
    </xf>
    <xf numFmtId="0" fontId="0" fillId="0" borderId="53" xfId="0" applyBorder="1" applyAlignment="1">
      <alignment horizontal="center" wrapText="1"/>
    </xf>
    <xf numFmtId="0" fontId="0" fillId="0" borderId="54" xfId="0" applyBorder="1" applyAlignment="1">
      <alignment horizontal="center" wrapText="1"/>
    </xf>
    <xf numFmtId="0" fontId="0" fillId="0" borderId="55" xfId="0" applyBorder="1" applyAlignment="1">
      <alignment horizontal="center" wrapText="1"/>
    </xf>
    <xf numFmtId="0" fontId="0" fillId="0" borderId="56" xfId="0" applyBorder="1" applyAlignment="1">
      <alignment horizontal="center" wrapText="1"/>
    </xf>
    <xf numFmtId="0" fontId="0" fillId="0" borderId="42" xfId="0" applyBorder="1" applyAlignment="1">
      <alignment horizontal="center" wrapText="1"/>
    </xf>
    <xf numFmtId="0" fontId="0" fillId="0" borderId="43" xfId="0" applyBorder="1" applyAlignment="1">
      <alignment horizontal="center" wrapText="1"/>
    </xf>
    <xf numFmtId="0" fontId="0" fillId="0" borderId="40" xfId="0" applyBorder="1" applyAlignment="1">
      <alignment horizontal="center" wrapText="1"/>
    </xf>
    <xf numFmtId="0" fontId="0" fillId="0" borderId="41" xfId="0" applyBorder="1" applyAlignment="1">
      <alignment horizontal="center" wrapText="1"/>
    </xf>
    <xf numFmtId="0" fontId="0" fillId="0" borderId="45" xfId="0" applyBorder="1" applyAlignment="1">
      <alignment horizontal="center" wrapText="1"/>
    </xf>
    <xf numFmtId="0" fontId="0" fillId="0" borderId="46" xfId="0" applyBorder="1" applyAlignment="1">
      <alignment horizontal="center" wrapText="1"/>
    </xf>
    <xf numFmtId="0" fontId="0" fillId="0" borderId="47" xfId="0" applyBorder="1" applyAlignment="1">
      <alignment horizontal="center" wrapText="1"/>
    </xf>
    <xf numFmtId="0" fontId="0" fillId="0" borderId="48" xfId="0" applyBorder="1" applyAlignment="1">
      <alignment horizontal="center" wrapText="1"/>
    </xf>
    <xf numFmtId="0" fontId="0" fillId="0" borderId="49" xfId="0" applyBorder="1" applyAlignment="1">
      <alignment horizontal="center" wrapText="1"/>
    </xf>
  </cellXfs>
  <cellStyles count="6">
    <cellStyle name="Comma" xfId="1" builtinId="3"/>
    <cellStyle name="Currency" xfId="4" builtinId="4"/>
    <cellStyle name="Normal" xfId="0" builtinId="0"/>
    <cellStyle name="Normal 2" xfId="3" xr:uid="{00000000-0005-0000-0000-000003000000}"/>
    <cellStyle name="Nothing" xfId="5" xr:uid="{00000000-0005-0000-0000-000004000000}"/>
    <cellStyle name="Percent" xfId="2" builtinId="5"/>
  </cellStyles>
  <dxfs count="42">
    <dxf>
      <numFmt numFmtId="165" formatCode="&quot;$&quot;#,##0.00"/>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165" formatCode="&quot;$&quot;#,##0.00"/>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8" formatCode="#,##0.00_);[Red]\(#,##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8" formatCode="#,##0.00_);[Red]\(#,##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2" formatCode="&quot;$&quot;#,##0.00_);[Red]\(&quot;$&quot;#,##0.0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9" formatCode="m/d/yy"/>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2" formatCode="&quot;$&quot;#,##0.00_);[Red]\(&quot;$&quot;#,##0.0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9" formatCode="m/d/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thin">
          <color indexed="64"/>
        </left>
        <right style="thin">
          <color indexed="64"/>
        </right>
        <top/>
        <bottom/>
      </border>
    </dxf>
    <dxf>
      <numFmt numFmtId="165" formatCode="&quot;$&quot;#,##0.00"/>
    </dxf>
    <dxf>
      <font>
        <b val="0"/>
        <i val="0"/>
        <strike val="0"/>
        <condense val="0"/>
        <extend val="0"/>
        <outline val="0"/>
        <shadow val="0"/>
        <u val="none"/>
        <vertAlign val="baseline"/>
        <sz val="11"/>
        <color theme="1"/>
        <name val="Calibri"/>
        <scheme val="minor"/>
      </font>
      <numFmt numFmtId="171" formatCode="m/d/yyyy"/>
      <fill>
        <patternFill patternType="none">
          <fgColor indexed="64"/>
          <bgColor indexed="65"/>
        </patternFill>
      </fill>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0000FF"/>
      <color rgb="FFCCFFCC"/>
      <color rgb="FFFFFFCC"/>
      <color rgb="FFC5FF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vin, Michael" refreshedDate="42485.377997800926" createdVersion="6" refreshedVersion="6" minRefreshableVersion="3" recordCount="16" xr:uid="{00000000-000A-0000-FFFF-FFFF03000000}">
  <cacheSource type="worksheet">
    <worksheetSource name="AnswerRevenueTable"/>
  </cacheSource>
  <cacheFields count="5">
    <cacheField name="Date" numFmtId="14">
      <sharedItems containsSemiMixedTypes="0" containsNonDate="0" containsDate="1" containsString="0" minDate="2015-08-01T00:00:00" maxDate="2016-11-29T00:00:00"/>
    </cacheField>
    <cacheField name="SalesRep" numFmtId="0">
      <sharedItems count="5">
        <s v="Colleen  Warren"/>
        <s v="Arturo  Francis"/>
        <s v="Drew  Rogers"/>
        <s v="Christy  Olson"/>
        <s v="Rachel  Gomez"/>
      </sharedItems>
    </cacheField>
    <cacheField name="Region" numFmtId="0">
      <sharedItems count="3">
        <s v="West"/>
        <s v="MidWest"/>
        <s v="East"/>
      </sharedItems>
    </cacheField>
    <cacheField name="Product" numFmtId="0">
      <sharedItems/>
    </cacheField>
    <cacheField name="Revenue" numFmtId="8">
      <sharedItems containsSemiMixedTypes="0" containsString="0" containsNumber="1" minValue="25.2" maxValue="188.6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
  <r>
    <d v="2015-08-31T00:00:00"/>
    <x v="0"/>
    <x v="0"/>
    <s v="Quad"/>
    <n v="159.9"/>
  </r>
  <r>
    <d v="2016-11-27T00:00:00"/>
    <x v="1"/>
    <x v="1"/>
    <s v="Sunshine"/>
    <n v="39.9"/>
  </r>
  <r>
    <d v="2015-11-07T00:00:00"/>
    <x v="2"/>
    <x v="0"/>
    <s v="Crested Beaut"/>
    <n v="75"/>
  </r>
  <r>
    <d v="2016-06-02T00:00:00"/>
    <x v="2"/>
    <x v="1"/>
    <s v="Aspen"/>
    <n v="99"/>
  </r>
  <r>
    <d v="2015-08-01T00:00:00"/>
    <x v="3"/>
    <x v="1"/>
    <s v="Quad"/>
    <n v="45.9"/>
  </r>
  <r>
    <d v="2016-11-14T00:00:00"/>
    <x v="4"/>
    <x v="2"/>
    <s v="Quad"/>
    <n v="28"/>
  </r>
  <r>
    <d v="2015-11-13T00:00:00"/>
    <x v="1"/>
    <x v="1"/>
    <s v="Aspen"/>
    <n v="70.5"/>
  </r>
  <r>
    <d v="2016-11-04T00:00:00"/>
    <x v="3"/>
    <x v="0"/>
    <s v="Sunshine"/>
    <n v="45.9"/>
  </r>
  <r>
    <d v="2015-09-01T00:00:00"/>
    <x v="0"/>
    <x v="0"/>
    <s v="Quad"/>
    <n v="188.68"/>
  </r>
  <r>
    <d v="2016-11-28T00:00:00"/>
    <x v="1"/>
    <x v="1"/>
    <s v="Sunshine"/>
    <n v="39.1"/>
  </r>
  <r>
    <d v="2015-11-08T00:00:00"/>
    <x v="2"/>
    <x v="0"/>
    <s v="Crested Beaut"/>
    <n v="70.5"/>
  </r>
  <r>
    <d v="2016-06-03T00:00:00"/>
    <x v="2"/>
    <x v="1"/>
    <s v="Aspen"/>
    <n v="113.85"/>
  </r>
  <r>
    <d v="2015-08-02T00:00:00"/>
    <x v="3"/>
    <x v="1"/>
    <s v="Quad"/>
    <n v="53.24"/>
  </r>
  <r>
    <d v="2016-11-15T00:00:00"/>
    <x v="4"/>
    <x v="2"/>
    <s v="Quad"/>
    <n v="25.2"/>
  </r>
  <r>
    <d v="2015-11-14T00:00:00"/>
    <x v="1"/>
    <x v="1"/>
    <s v="Aspen"/>
    <n v="86.72"/>
  </r>
  <r>
    <d v="2016-11-05T00:00:00"/>
    <x v="3"/>
    <x v="0"/>
    <s v="Sunshine"/>
    <n v="46.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2400-000000000000}" name="PivotTable1" cacheId="16" applyNumberFormats="0" applyBorderFormats="0" applyFontFormats="0" applyPatternFormats="0" applyAlignmentFormats="0" applyWidthHeightFormats="1" dataCaption="Values" missingCaption="0" updatedVersion="6" minRefreshableVersion="3" useAutoFormatting="1" itemPrintTitles="1" createdVersion="6" indent="0" compact="0" compactData="0" multipleFieldFilters="0">
  <location ref="G14:K21" firstHeaderRow="1" firstDataRow="2" firstDataCol="1"/>
  <pivotFields count="5">
    <pivotField compact="0" numFmtId="14" outline="0" showAll="0"/>
    <pivotField axis="axisRow" compact="0" outline="0" showAll="0">
      <items count="6">
        <item x="1"/>
        <item x="3"/>
        <item x="0"/>
        <item x="2"/>
        <item x="4"/>
        <item t="default"/>
      </items>
    </pivotField>
    <pivotField axis="axisCol" compact="0" outline="0" showAll="0">
      <items count="4">
        <item x="2"/>
        <item x="1"/>
        <item x="0"/>
        <item t="default"/>
      </items>
    </pivotField>
    <pivotField compact="0" outline="0" showAll="0"/>
    <pivotField dataField="1" compact="0" numFmtId="8" outline="0" showAll="0"/>
  </pivotFields>
  <rowFields count="1">
    <field x="1"/>
  </rowFields>
  <rowItems count="6">
    <i>
      <x/>
    </i>
    <i>
      <x v="1"/>
    </i>
    <i>
      <x v="2"/>
    </i>
    <i>
      <x v="3"/>
    </i>
    <i>
      <x v="4"/>
    </i>
    <i t="grand">
      <x/>
    </i>
  </rowItems>
  <colFields count="1">
    <field x="2"/>
  </colFields>
  <colItems count="4">
    <i>
      <x/>
    </i>
    <i>
      <x v="1"/>
    </i>
    <i>
      <x v="2"/>
    </i>
    <i t="grand">
      <x/>
    </i>
  </colItems>
  <dataFields count="1">
    <dataField name="Sum of Revenue" fld="4"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DefectsTable" displayName="DefectsTable" ref="A303:D308" totalsRowShown="0" headerRowDxfId="41">
  <autoFilter ref="A303:D308" xr:uid="{00000000-0009-0000-0100-000003000000}"/>
  <tableColumns count="4">
    <tableColumn id="1" xr3:uid="{00000000-0010-0000-0000-000001000000}" name="Product"/>
    <tableColumn id="2" xr3:uid="{00000000-0010-0000-0000-000002000000}" name="Jan"/>
    <tableColumn id="3" xr3:uid="{00000000-0010-0000-0000-000003000000}" name="Feb"/>
    <tableColumn id="4" xr3:uid="{00000000-0010-0000-0000-000004000000}" name="Ma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DogStoreTable" displayName="DogStoreTable" ref="A328:E337" totalsRowShown="0" headerRowDxfId="40">
  <autoFilter ref="A328:E337" xr:uid="{00000000-0009-0000-0100-000005000000}"/>
  <tableColumns count="5">
    <tableColumn id="1" xr3:uid="{00000000-0010-0000-0100-000001000000}" name="Dog"/>
    <tableColumn id="2" xr3:uid="{00000000-0010-0000-0100-000002000000}" name="Date" dataDxfId="39"/>
    <tableColumn id="3" xr3:uid="{00000000-0010-0000-0100-000003000000}" name="Invoice Number"/>
    <tableColumn id="4" xr3:uid="{00000000-0010-0000-0100-000004000000}" name="Category"/>
    <tableColumn id="5" xr3:uid="{00000000-0010-0000-0100-000005000000}" name="Amount" dataDxfId="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RevenueTable" displayName="RevenueTable" ref="A5:E21" totalsRowShown="0" headerRowDxfId="37" dataDxfId="35" headerRowBorderDxfId="36" tableBorderDxfId="34" totalsRowBorderDxfId="33">
  <autoFilter ref="A5:E21" xr:uid="{00000000-0009-0000-0100-000001000000}"/>
  <tableColumns count="5">
    <tableColumn id="1" xr3:uid="{00000000-0010-0000-0200-000001000000}" name="Date" dataDxfId="32"/>
    <tableColumn id="2" xr3:uid="{00000000-0010-0000-0200-000002000000}" name="SalesRep" dataDxfId="31"/>
    <tableColumn id="3" xr3:uid="{00000000-0010-0000-0200-000003000000}" name="Region" dataDxfId="30"/>
    <tableColumn id="4" xr3:uid="{00000000-0010-0000-0200-000004000000}" name="Product" dataDxfId="29"/>
    <tableColumn id="5" xr3:uid="{00000000-0010-0000-0200-000005000000}" name="Revenue" dataDxfId="2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AnswerRevenueTable" displayName="AnswerRevenueTable" ref="A5:E21" totalsRowShown="0" headerRowDxfId="27" dataDxfId="25" headerRowBorderDxfId="26" tableBorderDxfId="24" totalsRowBorderDxfId="23">
  <autoFilter ref="A5:E21" xr:uid="{00000000-0009-0000-0100-000006000000}"/>
  <tableColumns count="5">
    <tableColumn id="1" xr3:uid="{00000000-0010-0000-0300-000001000000}" name="Date" dataDxfId="22"/>
    <tableColumn id="2" xr3:uid="{00000000-0010-0000-0300-000002000000}" name="SalesRep" dataDxfId="21"/>
    <tableColumn id="3" xr3:uid="{00000000-0010-0000-0300-000003000000}" name="Region" dataDxfId="20"/>
    <tableColumn id="4" xr3:uid="{00000000-0010-0000-0300-000004000000}" name="Product" dataDxfId="19"/>
    <tableColumn id="5" xr3:uid="{00000000-0010-0000-0300-000005000000}" name="Revenue" dataDxfId="1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AnswerGrossTable" displayName="AnswerGrossTable" ref="B9:E25" totalsRowShown="0" headerRowDxfId="17" headerRowBorderDxfId="16" tableBorderDxfId="15" totalsRowBorderDxfId="14">
  <autoFilter ref="B9:E25" xr:uid="{00000000-0009-0000-0100-000007000000}"/>
  <tableColumns count="4">
    <tableColumn id="1" xr3:uid="{00000000-0010-0000-0400-000001000000}" name="Week" dataDxfId="13"/>
    <tableColumn id="2" xr3:uid="{00000000-0010-0000-0400-000002000000}" name="SalesRep" dataDxfId="12"/>
    <tableColumn id="3" xr3:uid="{00000000-0010-0000-0400-000003000000}" name="Gross Pay ($)" dataDxfId="11"/>
    <tableColumn id="4" xr3:uid="{00000000-0010-0000-0400-000004000000}" name="Deduction ($)" dataDxfId="10">
      <calculatedColumnFormula>ROUND(AnswerGrossTable[[#This Row],[Gross Pay ($)]]*$D$6,2)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PriceTable" displayName="PriceTable" ref="G7:H12" totalsRowShown="0" headerRowBorderDxfId="9" tableBorderDxfId="8" totalsRowBorderDxfId="7">
  <autoFilter ref="G7:H12" xr:uid="{00000000-0009-0000-0100-00000B000000}"/>
  <tableColumns count="2">
    <tableColumn id="1" xr3:uid="{00000000-0010-0000-0500-000001000000}" name="Product" dataDxfId="6"/>
    <tableColumn id="2" xr3:uid="{00000000-0010-0000-0500-000002000000}" name="Price" dataDxfId="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6000000}" name="AnswerPriceTable" displayName="AnswerPriceTable" ref="G7:H13" totalsRowShown="0" headerRowBorderDxfId="4" tableBorderDxfId="3" totalsRowBorderDxfId="2">
  <autoFilter ref="G7:H13" xr:uid="{00000000-0009-0000-0100-00000D000000}"/>
  <tableColumns count="2">
    <tableColumn id="1" xr3:uid="{00000000-0010-0000-0600-000001000000}" name="Product" dataDxfId="1"/>
    <tableColumn id="2" xr3:uid="{00000000-0010-0000-0600-000002000000}" name="Pri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1.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F17"/>
  <sheetViews>
    <sheetView zoomScale="130" zoomScaleNormal="130" workbookViewId="0">
      <selection activeCell="F1" sqref="F1"/>
    </sheetView>
  </sheetViews>
  <sheetFormatPr baseColWidth="10" defaultColWidth="8.83203125" defaultRowHeight="15" x14ac:dyDescent="0.2"/>
  <cols>
    <col min="2" max="2" width="116.5" customWidth="1"/>
  </cols>
  <sheetData>
    <row r="1" spans="1:6" x14ac:dyDescent="0.2">
      <c r="A1" s="3" t="s">
        <v>440</v>
      </c>
      <c r="B1" s="3"/>
      <c r="F1" t="str">
        <f>_xlfn.TEXTJOIN(", ",,B4:B12,B15:B17)</f>
        <v>Relative Cell Reference, Absolute Cell Reference, Mixed Cell Reference with row locked cell reference (also known as row absolute, column relative), Mixed Cell Reference with column locked cell reference (also known as column absolute, row relative), Sheet Cell Reference, Workbook Cell Reference, 3-D cell reference, Defined Name, Table Formula Nomenclature (Structured References), Finance and Cash Flow, Ratios and what they mean, Expandable Ranges and ROWS function for "Incrementing Numbers"</v>
      </c>
    </row>
    <row r="3" spans="1:6" x14ac:dyDescent="0.2">
      <c r="A3" s="2" t="s">
        <v>0</v>
      </c>
      <c r="B3" s="3"/>
    </row>
    <row r="4" spans="1:6" x14ac:dyDescent="0.2">
      <c r="A4" s="4">
        <v>1</v>
      </c>
      <c r="B4" s="4" t="s">
        <v>1</v>
      </c>
    </row>
    <row r="5" spans="1:6" x14ac:dyDescent="0.2">
      <c r="A5" s="4">
        <v>2</v>
      </c>
      <c r="B5" s="4" t="s">
        <v>2</v>
      </c>
    </row>
    <row r="6" spans="1:6" x14ac:dyDescent="0.2">
      <c r="A6" s="4">
        <v>3</v>
      </c>
      <c r="B6" s="4" t="s">
        <v>6</v>
      </c>
    </row>
    <row r="7" spans="1:6" x14ac:dyDescent="0.2">
      <c r="A7" s="4">
        <v>4</v>
      </c>
      <c r="B7" s="4" t="s">
        <v>7</v>
      </c>
    </row>
    <row r="8" spans="1:6" x14ac:dyDescent="0.2">
      <c r="A8" s="4">
        <v>5</v>
      </c>
      <c r="B8" s="4" t="s">
        <v>98</v>
      </c>
    </row>
    <row r="9" spans="1:6" x14ac:dyDescent="0.2">
      <c r="A9" s="4">
        <v>6</v>
      </c>
      <c r="B9" s="4" t="s">
        <v>3</v>
      </c>
    </row>
    <row r="10" spans="1:6" x14ac:dyDescent="0.2">
      <c r="A10" s="4">
        <v>7</v>
      </c>
      <c r="B10" s="4" t="s">
        <v>8</v>
      </c>
    </row>
    <row r="11" spans="1:6" x14ac:dyDescent="0.2">
      <c r="A11" s="4">
        <v>8</v>
      </c>
      <c r="B11" s="4" t="s">
        <v>4</v>
      </c>
    </row>
    <row r="12" spans="1:6" x14ac:dyDescent="0.2">
      <c r="A12" s="4">
        <v>9</v>
      </c>
      <c r="B12" s="4" t="s">
        <v>5</v>
      </c>
    </row>
    <row r="14" spans="1:6" x14ac:dyDescent="0.2">
      <c r="A14" s="2" t="s">
        <v>165</v>
      </c>
      <c r="B14" s="3"/>
    </row>
    <row r="15" spans="1:6" x14ac:dyDescent="0.2">
      <c r="A15" s="4">
        <v>10</v>
      </c>
      <c r="B15" s="4" t="s">
        <v>166</v>
      </c>
    </row>
    <row r="16" spans="1:6" x14ac:dyDescent="0.2">
      <c r="A16" s="4">
        <v>11</v>
      </c>
      <c r="B16" s="4" t="s">
        <v>167</v>
      </c>
    </row>
    <row r="17" spans="1:2" x14ac:dyDescent="0.2">
      <c r="A17" s="4">
        <v>12</v>
      </c>
      <c r="B17" s="4" t="s">
        <v>168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J13"/>
  <sheetViews>
    <sheetView workbookViewId="0">
      <selection activeCell="I1" sqref="I1"/>
    </sheetView>
  </sheetViews>
  <sheetFormatPr baseColWidth="10" defaultColWidth="8.83203125" defaultRowHeight="15" x14ac:dyDescent="0.2"/>
  <cols>
    <col min="6" max="9" width="11.6640625" customWidth="1"/>
  </cols>
  <sheetData>
    <row r="1" spans="1:10" ht="16" thickBot="1" x14ac:dyDescent="0.25">
      <c r="A1" s="254" t="s">
        <v>252</v>
      </c>
      <c r="B1" s="254"/>
      <c r="C1" s="254"/>
      <c r="D1" s="263" t="s">
        <v>265</v>
      </c>
      <c r="E1" s="263"/>
      <c r="F1" s="263"/>
      <c r="G1" s="254" t="s">
        <v>254</v>
      </c>
      <c r="H1" s="254"/>
      <c r="I1" s="145">
        <v>120</v>
      </c>
      <c r="J1" s="1"/>
    </row>
    <row r="2" spans="1:10" ht="16.5" customHeight="1" thickTop="1" thickBot="1" x14ac:dyDescent="0.25">
      <c r="A2" s="270"/>
      <c r="B2" s="268" t="s">
        <v>218</v>
      </c>
      <c r="C2" s="272"/>
      <c r="D2" s="272" t="s">
        <v>255</v>
      </c>
      <c r="E2" s="274" t="s">
        <v>256</v>
      </c>
      <c r="F2" s="276" t="s">
        <v>257</v>
      </c>
      <c r="G2" s="276" t="s">
        <v>258</v>
      </c>
      <c r="H2" s="276" t="s">
        <v>259</v>
      </c>
      <c r="I2" s="276"/>
      <c r="J2" s="268"/>
    </row>
    <row r="3" spans="1:10" ht="17" thickTop="1" thickBot="1" x14ac:dyDescent="0.25">
      <c r="A3" s="271"/>
      <c r="B3" s="269"/>
      <c r="C3" s="273"/>
      <c r="D3" s="273"/>
      <c r="E3" s="275"/>
      <c r="F3" s="276"/>
      <c r="G3" s="276"/>
      <c r="H3" s="144" t="s">
        <v>257</v>
      </c>
      <c r="I3" s="144" t="s">
        <v>258</v>
      </c>
      <c r="J3" s="269"/>
    </row>
    <row r="4" spans="1:10" ht="16" thickTop="1" x14ac:dyDescent="0.2">
      <c r="A4" s="130"/>
      <c r="B4" s="132">
        <v>2014</v>
      </c>
      <c r="C4" s="135"/>
      <c r="D4" s="138"/>
      <c r="E4" s="130"/>
      <c r="F4" s="140"/>
      <c r="G4" s="140"/>
      <c r="H4" s="140" t="s">
        <v>260</v>
      </c>
      <c r="I4" s="140" t="s">
        <v>260</v>
      </c>
      <c r="J4" s="146"/>
    </row>
    <row r="5" spans="1:10" x14ac:dyDescent="0.2">
      <c r="A5" s="131"/>
      <c r="B5" s="133" t="s">
        <v>261</v>
      </c>
      <c r="C5" s="136">
        <v>1</v>
      </c>
      <c r="D5" s="139" t="s">
        <v>259</v>
      </c>
      <c r="E5" s="131" t="s">
        <v>262</v>
      </c>
      <c r="F5" s="143">
        <v>15398.35</v>
      </c>
      <c r="G5" s="142"/>
      <c r="H5" s="140">
        <v>15398.35</v>
      </c>
      <c r="I5" s="140" t="s">
        <v>260</v>
      </c>
      <c r="J5" s="147"/>
    </row>
    <row r="6" spans="1:10" x14ac:dyDescent="0.2">
      <c r="A6" s="131"/>
      <c r="B6" s="134"/>
      <c r="C6" s="137">
        <v>41715</v>
      </c>
      <c r="D6" s="93"/>
      <c r="E6" s="131" t="s">
        <v>266</v>
      </c>
      <c r="F6" s="142"/>
      <c r="G6" s="142">
        <v>27</v>
      </c>
      <c r="H6" s="140">
        <v>15371.35</v>
      </c>
      <c r="I6" s="140" t="s">
        <v>260</v>
      </c>
      <c r="J6" s="147"/>
    </row>
    <row r="7" spans="1:10" x14ac:dyDescent="0.2">
      <c r="A7" s="131"/>
      <c r="B7" s="134"/>
      <c r="C7" s="137">
        <v>41729</v>
      </c>
      <c r="D7" s="93"/>
      <c r="E7" s="131" t="s">
        <v>267</v>
      </c>
      <c r="F7" s="142">
        <v>45170</v>
      </c>
      <c r="G7" s="142"/>
      <c r="H7" s="140">
        <v>60541.35</v>
      </c>
      <c r="I7" s="140" t="s">
        <v>260</v>
      </c>
      <c r="J7" s="147"/>
    </row>
    <row r="8" spans="1:10" x14ac:dyDescent="0.2">
      <c r="A8" s="131"/>
      <c r="B8" s="134"/>
      <c r="C8" s="137">
        <v>41729</v>
      </c>
      <c r="D8" s="93"/>
      <c r="E8" s="131" t="s">
        <v>263</v>
      </c>
      <c r="F8" s="142"/>
      <c r="G8" s="142">
        <v>33341.35</v>
      </c>
      <c r="H8" s="140">
        <v>27200</v>
      </c>
      <c r="I8" s="140" t="s">
        <v>260</v>
      </c>
      <c r="J8" s="147"/>
    </row>
    <row r="9" spans="1:10" x14ac:dyDescent="0.2">
      <c r="A9" s="131"/>
      <c r="B9" s="134"/>
      <c r="C9" s="137"/>
      <c r="D9" s="93"/>
      <c r="E9" s="131"/>
      <c r="F9" s="142"/>
      <c r="G9" s="142"/>
      <c r="H9" s="140" t="s">
        <v>260</v>
      </c>
      <c r="I9" s="140" t="s">
        <v>260</v>
      </c>
      <c r="J9" s="147"/>
    </row>
    <row r="10" spans="1:10" x14ac:dyDescent="0.2">
      <c r="A10" s="131"/>
      <c r="B10" s="134"/>
      <c r="C10" s="137"/>
      <c r="D10" s="93"/>
      <c r="E10" s="131"/>
      <c r="F10" s="142"/>
      <c r="G10" s="142"/>
      <c r="H10" s="140" t="s">
        <v>260</v>
      </c>
      <c r="I10" s="140" t="s">
        <v>260</v>
      </c>
      <c r="J10" s="147"/>
    </row>
    <row r="11" spans="1:10" x14ac:dyDescent="0.2">
      <c r="A11" s="131"/>
      <c r="B11" s="134"/>
      <c r="C11" s="137"/>
      <c r="D11" s="93"/>
      <c r="E11" s="131"/>
      <c r="F11" s="142"/>
      <c r="G11" s="142"/>
      <c r="H11" s="140" t="s">
        <v>260</v>
      </c>
      <c r="I11" s="140" t="s">
        <v>260</v>
      </c>
      <c r="J11" s="147"/>
    </row>
    <row r="12" spans="1:10" x14ac:dyDescent="0.2">
      <c r="A12" s="131"/>
      <c r="B12" s="134"/>
      <c r="C12" s="137"/>
      <c r="D12" s="93"/>
      <c r="E12" s="131"/>
      <c r="F12" s="142"/>
      <c r="G12" s="142"/>
      <c r="H12" s="140" t="s">
        <v>260</v>
      </c>
      <c r="I12" s="140" t="s">
        <v>260</v>
      </c>
      <c r="J12" s="147"/>
    </row>
    <row r="13" spans="1:10" x14ac:dyDescent="0.2">
      <c r="A13" s="131"/>
      <c r="B13" s="134"/>
      <c r="C13" s="137"/>
      <c r="D13" s="93"/>
      <c r="E13" s="131"/>
      <c r="F13" s="142"/>
      <c r="G13" s="142"/>
      <c r="H13" s="140" t="s">
        <v>260</v>
      </c>
      <c r="I13" s="140" t="s">
        <v>260</v>
      </c>
      <c r="J13" s="147"/>
    </row>
  </sheetData>
  <mergeCells count="11">
    <mergeCell ref="J2:J3"/>
    <mergeCell ref="A1:C1"/>
    <mergeCell ref="D1:F1"/>
    <mergeCell ref="G1:H1"/>
    <mergeCell ref="A2:A3"/>
    <mergeCell ref="B2:C3"/>
    <mergeCell ref="D2:D3"/>
    <mergeCell ref="E2:E3"/>
    <mergeCell ref="F2:F3"/>
    <mergeCell ref="G2:G3"/>
    <mergeCell ref="H2:I2"/>
  </mergeCells>
  <dataValidations count="2">
    <dataValidation type="list" allowBlank="1" showInputMessage="1" showErrorMessage="1" sqref="E4:E13" xr:uid="{00000000-0002-0000-0900-000000000000}">
      <formula1>Journals</formula1>
    </dataValidation>
    <dataValidation type="list" allowBlank="1" showInputMessage="1" showErrorMessage="1" sqref="D4:D13" xr:uid="{00000000-0002-0000-0900-000001000000}">
      <formula1>Item</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1"/>
  </sheetPr>
  <dimension ref="B5"/>
  <sheetViews>
    <sheetView zoomScale="235" zoomScaleNormal="235" workbookViewId="0">
      <selection activeCell="B6" sqref="B6"/>
    </sheetView>
  </sheetViews>
  <sheetFormatPr baseColWidth="10" defaultColWidth="8.83203125" defaultRowHeight="15" x14ac:dyDescent="0.2"/>
  <sheetData>
    <row r="5" spans="2:2" x14ac:dyDescent="0.2">
      <c r="B5" t="s">
        <v>401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00FF"/>
  </sheetPr>
  <dimension ref="A1:H15"/>
  <sheetViews>
    <sheetView workbookViewId="0">
      <selection activeCell="C5" sqref="C5"/>
    </sheetView>
  </sheetViews>
  <sheetFormatPr baseColWidth="10" defaultColWidth="10.33203125" defaultRowHeight="15" x14ac:dyDescent="0.2"/>
  <cols>
    <col min="1" max="1" width="10.33203125" style="1"/>
    <col min="2" max="2" width="15.1640625" style="1" bestFit="1" customWidth="1"/>
    <col min="3" max="3" width="13.83203125" style="1" bestFit="1" customWidth="1"/>
    <col min="4" max="4" width="12.33203125" style="1" bestFit="1" customWidth="1"/>
    <col min="5" max="5" width="13.83203125" style="1" bestFit="1" customWidth="1"/>
    <col min="6" max="16384" width="10.33203125" style="1"/>
  </cols>
  <sheetData>
    <row r="1" spans="1:8" ht="96" x14ac:dyDescent="0.2">
      <c r="B1" s="158" t="s">
        <v>289</v>
      </c>
      <c r="C1" s="158"/>
      <c r="D1" s="158"/>
      <c r="E1" s="158"/>
    </row>
    <row r="3" spans="1:8" x14ac:dyDescent="0.2">
      <c r="B3" s="159"/>
      <c r="C3" s="160" t="s">
        <v>290</v>
      </c>
      <c r="D3" s="160"/>
      <c r="E3" s="160"/>
      <c r="F3" s="159"/>
      <c r="G3" s="159"/>
      <c r="H3" s="159"/>
    </row>
    <row r="4" spans="1:8" x14ac:dyDescent="0.2">
      <c r="A4" s="161" t="s">
        <v>291</v>
      </c>
      <c r="B4" s="161" t="s">
        <v>83</v>
      </c>
      <c r="C4" s="162">
        <f>C14</f>
        <v>0.45</v>
      </c>
      <c r="D4" s="162">
        <f>C4+$C15</f>
        <v>0.5</v>
      </c>
      <c r="E4" s="162">
        <f>D4+$C15</f>
        <v>0.55000000000000004</v>
      </c>
      <c r="F4" s="163" t="s">
        <v>292</v>
      </c>
      <c r="G4" s="163" t="s">
        <v>292</v>
      </c>
      <c r="H4" s="163" t="s">
        <v>292</v>
      </c>
    </row>
    <row r="5" spans="1:8" x14ac:dyDescent="0.2">
      <c r="A5" s="164">
        <v>598</v>
      </c>
      <c r="B5" s="165" t="s">
        <v>86</v>
      </c>
      <c r="C5" s="166">
        <f>A5/(1-C4)</f>
        <v>1087.2727272727273</v>
      </c>
      <c r="D5" s="166"/>
      <c r="E5" s="166"/>
      <c r="F5" s="167"/>
      <c r="G5" s="167"/>
      <c r="H5" s="167"/>
    </row>
    <row r="6" spans="1:8" x14ac:dyDescent="0.2">
      <c r="A6" s="164">
        <v>85</v>
      </c>
      <c r="B6" s="165" t="s">
        <v>293</v>
      </c>
      <c r="C6" s="168"/>
      <c r="D6" s="168"/>
      <c r="E6" s="168"/>
      <c r="F6" s="167"/>
      <c r="G6" s="167"/>
      <c r="H6" s="167"/>
    </row>
    <row r="7" spans="1:8" x14ac:dyDescent="0.2">
      <c r="A7" s="164">
        <v>152</v>
      </c>
      <c r="B7" s="165" t="s">
        <v>294</v>
      </c>
      <c r="C7" s="168"/>
      <c r="D7" s="168"/>
      <c r="E7" s="168"/>
      <c r="F7" s="167"/>
      <c r="G7" s="167"/>
      <c r="H7" s="167"/>
    </row>
    <row r="8" spans="1:8" x14ac:dyDescent="0.2">
      <c r="A8" s="164">
        <v>99</v>
      </c>
      <c r="B8" s="165" t="s">
        <v>89</v>
      </c>
      <c r="C8" s="168"/>
      <c r="D8" s="168"/>
      <c r="E8" s="168"/>
      <c r="F8" s="167"/>
      <c r="G8" s="167"/>
      <c r="H8" s="167"/>
    </row>
    <row r="9" spans="1:8" x14ac:dyDescent="0.2">
      <c r="A9" s="164">
        <v>575</v>
      </c>
      <c r="B9" s="165" t="s">
        <v>295</v>
      </c>
      <c r="C9" s="168"/>
      <c r="D9" s="168"/>
      <c r="E9" s="168"/>
      <c r="F9" s="167"/>
      <c r="G9" s="167"/>
      <c r="H9" s="167"/>
    </row>
    <row r="10" spans="1:8" x14ac:dyDescent="0.2">
      <c r="A10" s="164">
        <v>25</v>
      </c>
      <c r="B10" s="165" t="s">
        <v>91</v>
      </c>
      <c r="C10" s="168"/>
      <c r="D10" s="168"/>
      <c r="E10" s="168"/>
      <c r="F10" s="167"/>
      <c r="G10" s="167"/>
      <c r="H10" s="167"/>
    </row>
    <row r="11" spans="1:8" x14ac:dyDescent="0.2">
      <c r="B11" s="159"/>
      <c r="C11" s="159"/>
      <c r="D11" s="159"/>
    </row>
    <row r="12" spans="1:8" ht="16" x14ac:dyDescent="0.2">
      <c r="B12" s="169" t="s">
        <v>296</v>
      </c>
      <c r="C12" s="169"/>
      <c r="D12" s="170"/>
    </row>
    <row r="13" spans="1:8" x14ac:dyDescent="0.2">
      <c r="B13" s="165" t="s">
        <v>297</v>
      </c>
      <c r="C13" s="93">
        <v>1.05</v>
      </c>
      <c r="D13" s="159"/>
    </row>
    <row r="14" spans="1:8" ht="43" x14ac:dyDescent="0.2">
      <c r="B14" s="171" t="str">
        <f>C3&amp;" Starting Point"</f>
        <v>Retail Selling Price by Margin Starting Point</v>
      </c>
      <c r="C14" s="172">
        <v>0.45</v>
      </c>
      <c r="D14" s="173"/>
    </row>
    <row r="15" spans="1:8" x14ac:dyDescent="0.2">
      <c r="B15" s="165" t="s">
        <v>92</v>
      </c>
      <c r="C15" s="174">
        <v>0.05</v>
      </c>
      <c r="D15" s="159"/>
      <c r="E15" s="159"/>
      <c r="F15" s="159"/>
      <c r="G15" s="159"/>
      <c r="H15" s="159"/>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A1:H15"/>
  <sheetViews>
    <sheetView tabSelected="1" workbookViewId="0">
      <selection activeCell="E14" sqref="E14"/>
    </sheetView>
  </sheetViews>
  <sheetFormatPr baseColWidth="10" defaultColWidth="10.33203125" defaultRowHeight="15" x14ac:dyDescent="0.2"/>
  <cols>
    <col min="1" max="1" width="10.33203125" style="1"/>
    <col min="2" max="2" width="15.1640625" style="1" bestFit="1" customWidth="1"/>
    <col min="3" max="3" width="13.83203125" style="1" bestFit="1" customWidth="1"/>
    <col min="4" max="4" width="12.33203125" style="1" bestFit="1" customWidth="1"/>
    <col min="5" max="5" width="13.83203125" style="1" bestFit="1" customWidth="1"/>
    <col min="6" max="16384" width="10.33203125" style="1"/>
  </cols>
  <sheetData>
    <row r="1" spans="1:8" ht="96" x14ac:dyDescent="0.2">
      <c r="B1" s="158" t="s">
        <v>289</v>
      </c>
      <c r="C1" s="158"/>
      <c r="D1" s="158"/>
      <c r="E1" s="158"/>
    </row>
    <row r="3" spans="1:8" x14ac:dyDescent="0.2">
      <c r="B3" s="159"/>
      <c r="C3" s="160" t="s">
        <v>290</v>
      </c>
      <c r="D3" s="160"/>
      <c r="E3" s="160"/>
      <c r="F3" s="159"/>
      <c r="G3" s="159"/>
      <c r="H3" s="159"/>
    </row>
    <row r="4" spans="1:8" x14ac:dyDescent="0.2">
      <c r="A4" s="161" t="s">
        <v>291</v>
      </c>
      <c r="B4" s="161" t="s">
        <v>83</v>
      </c>
      <c r="C4" s="162">
        <f>C14</f>
        <v>0.45</v>
      </c>
      <c r="D4" s="162">
        <f>C4+$C15</f>
        <v>0.5</v>
      </c>
      <c r="E4" s="162">
        <f>D4+$C15</f>
        <v>0.55000000000000004</v>
      </c>
      <c r="F4" s="163" t="s">
        <v>292</v>
      </c>
      <c r="G4" s="163" t="s">
        <v>292</v>
      </c>
      <c r="H4" s="163" t="s">
        <v>292</v>
      </c>
    </row>
    <row r="5" spans="1:8" x14ac:dyDescent="0.2">
      <c r="A5" s="164">
        <v>598</v>
      </c>
      <c r="B5" s="165" t="s">
        <v>86</v>
      </c>
      <c r="C5" s="166">
        <f t="shared" ref="C5:E10" si="0">$A5/(1-C$4)</f>
        <v>1087.2727272727273</v>
      </c>
      <c r="D5" s="166">
        <f t="shared" si="0"/>
        <v>1196</v>
      </c>
      <c r="E5" s="166">
        <f t="shared" si="0"/>
        <v>1328.8888888888889</v>
      </c>
      <c r="F5" s="167">
        <f>C5*$C$13</f>
        <v>1196</v>
      </c>
      <c r="G5" s="167">
        <f t="shared" ref="G5:H10" si="1">D5*$C$13</f>
        <v>1315.6000000000001</v>
      </c>
      <c r="H5" s="167">
        <f t="shared" si="1"/>
        <v>1461.7777777777778</v>
      </c>
    </row>
    <row r="6" spans="1:8" x14ac:dyDescent="0.2">
      <c r="A6" s="164">
        <v>85</v>
      </c>
      <c r="B6" s="165" t="s">
        <v>293</v>
      </c>
      <c r="C6" s="168">
        <f t="shared" si="0"/>
        <v>154.54545454545453</v>
      </c>
      <c r="D6" s="168">
        <f t="shared" si="0"/>
        <v>170</v>
      </c>
      <c r="E6" s="168">
        <f t="shared" si="0"/>
        <v>188.88888888888891</v>
      </c>
      <c r="F6" s="167">
        <f t="shared" ref="F6:F10" si="2">C6*$C$13</f>
        <v>170</v>
      </c>
      <c r="G6" s="167">
        <f t="shared" si="1"/>
        <v>187.00000000000003</v>
      </c>
      <c r="H6" s="167">
        <f t="shared" si="1"/>
        <v>207.77777777777783</v>
      </c>
    </row>
    <row r="7" spans="1:8" x14ac:dyDescent="0.2">
      <c r="A7" s="164">
        <v>152</v>
      </c>
      <c r="B7" s="165" t="s">
        <v>294</v>
      </c>
      <c r="C7" s="168">
        <f t="shared" si="0"/>
        <v>276.36363636363632</v>
      </c>
      <c r="D7" s="168">
        <f t="shared" si="0"/>
        <v>304</v>
      </c>
      <c r="E7" s="168">
        <f t="shared" si="0"/>
        <v>337.77777777777783</v>
      </c>
      <c r="F7" s="167">
        <f t="shared" si="2"/>
        <v>304</v>
      </c>
      <c r="G7" s="167">
        <f t="shared" si="1"/>
        <v>334.40000000000003</v>
      </c>
      <c r="H7" s="167">
        <f t="shared" si="1"/>
        <v>371.55555555555566</v>
      </c>
    </row>
    <row r="8" spans="1:8" x14ac:dyDescent="0.2">
      <c r="A8" s="164">
        <v>99</v>
      </c>
      <c r="B8" s="165" t="s">
        <v>89</v>
      </c>
      <c r="C8" s="168">
        <f t="shared" si="0"/>
        <v>179.99999999999997</v>
      </c>
      <c r="D8" s="168">
        <f t="shared" si="0"/>
        <v>198</v>
      </c>
      <c r="E8" s="168">
        <f t="shared" si="0"/>
        <v>220.00000000000003</v>
      </c>
      <c r="F8" s="167">
        <f t="shared" si="2"/>
        <v>197.99999999999997</v>
      </c>
      <c r="G8" s="167">
        <f t="shared" si="1"/>
        <v>217.8</v>
      </c>
      <c r="H8" s="167">
        <f t="shared" si="1"/>
        <v>242.00000000000006</v>
      </c>
    </row>
    <row r="9" spans="1:8" x14ac:dyDescent="0.2">
      <c r="A9" s="164">
        <v>575</v>
      </c>
      <c r="B9" s="165" t="s">
        <v>295</v>
      </c>
      <c r="C9" s="168">
        <f t="shared" si="0"/>
        <v>1045.4545454545453</v>
      </c>
      <c r="D9" s="168">
        <f t="shared" si="0"/>
        <v>1150</v>
      </c>
      <c r="E9" s="168">
        <f t="shared" si="0"/>
        <v>1277.7777777777778</v>
      </c>
      <c r="F9" s="167">
        <f t="shared" si="2"/>
        <v>1150</v>
      </c>
      <c r="G9" s="167">
        <f t="shared" si="1"/>
        <v>1265</v>
      </c>
      <c r="H9" s="167">
        <f t="shared" si="1"/>
        <v>1405.5555555555557</v>
      </c>
    </row>
    <row r="10" spans="1:8" x14ac:dyDescent="0.2">
      <c r="A10" s="164">
        <v>25</v>
      </c>
      <c r="B10" s="165" t="s">
        <v>91</v>
      </c>
      <c r="C10" s="168">
        <f t="shared" si="0"/>
        <v>45.454545454545453</v>
      </c>
      <c r="D10" s="168">
        <f t="shared" si="0"/>
        <v>50</v>
      </c>
      <c r="E10" s="168">
        <f t="shared" si="0"/>
        <v>55.555555555555564</v>
      </c>
      <c r="F10" s="167">
        <f t="shared" si="2"/>
        <v>50</v>
      </c>
      <c r="G10" s="167">
        <f t="shared" si="1"/>
        <v>55.000000000000007</v>
      </c>
      <c r="H10" s="167">
        <f t="shared" si="1"/>
        <v>61.111111111111128</v>
      </c>
    </row>
    <row r="11" spans="1:8" x14ac:dyDescent="0.2">
      <c r="B11" s="159"/>
      <c r="C11" s="159"/>
      <c r="D11" s="159"/>
    </row>
    <row r="12" spans="1:8" ht="16" x14ac:dyDescent="0.2">
      <c r="B12" s="169" t="s">
        <v>296</v>
      </c>
      <c r="C12" s="169"/>
      <c r="D12" s="170"/>
    </row>
    <row r="13" spans="1:8" x14ac:dyDescent="0.2">
      <c r="B13" s="165" t="s">
        <v>297</v>
      </c>
      <c r="C13" s="93">
        <v>1.1000000000000001</v>
      </c>
      <c r="D13" s="159"/>
    </row>
    <row r="14" spans="1:8" ht="43" x14ac:dyDescent="0.2">
      <c r="B14" s="171" t="str">
        <f>C3&amp;" Starting Point"</f>
        <v>Retail Selling Price by Margin Starting Point</v>
      </c>
      <c r="C14" s="172">
        <v>0.45</v>
      </c>
      <c r="D14" s="173"/>
    </row>
    <row r="15" spans="1:8" x14ac:dyDescent="0.2">
      <c r="B15" s="165" t="s">
        <v>92</v>
      </c>
      <c r="C15" s="174">
        <v>0.05</v>
      </c>
      <c r="D15" s="159"/>
      <c r="E15" s="159"/>
      <c r="F15" s="159"/>
      <c r="G15" s="159"/>
      <c r="H15" s="15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00FF"/>
  </sheetPr>
  <dimension ref="A1:K22"/>
  <sheetViews>
    <sheetView workbookViewId="0">
      <selection activeCell="D4" sqref="D4"/>
    </sheetView>
  </sheetViews>
  <sheetFormatPr baseColWidth="10" defaultColWidth="10.33203125" defaultRowHeight="15" x14ac:dyDescent="0.2"/>
  <cols>
    <col min="1" max="1" width="16.6640625" style="1" customWidth="1"/>
    <col min="2" max="2" width="13.83203125" style="1" bestFit="1" customWidth="1"/>
    <col min="3" max="3" width="12.33203125" style="1" bestFit="1" customWidth="1"/>
    <col min="4" max="11" width="17" style="1" customWidth="1"/>
    <col min="12" max="13" width="16.33203125" style="1" customWidth="1"/>
    <col min="14" max="15" width="12.33203125" style="1" customWidth="1"/>
    <col min="16" max="18" width="9" style="1" customWidth="1"/>
    <col min="19" max="19" width="12.5" style="1" bestFit="1" customWidth="1"/>
    <col min="20" max="23" width="9" style="1" customWidth="1"/>
    <col min="24" max="24" width="10.6640625" style="1" customWidth="1"/>
    <col min="25" max="28" width="9" style="1" customWidth="1"/>
    <col min="29" max="29" width="12" style="1" customWidth="1"/>
    <col min="30" max="32" width="10.6640625" style="1" customWidth="1"/>
    <col min="33" max="33" width="10.6640625" style="1" bestFit="1" customWidth="1"/>
    <col min="34" max="34" width="14.33203125" style="1" bestFit="1" customWidth="1"/>
    <col min="35" max="35" width="11.5" style="1" bestFit="1" customWidth="1"/>
    <col min="36" max="16384" width="10.33203125" style="1"/>
  </cols>
  <sheetData>
    <row r="1" spans="1:11" ht="16" x14ac:dyDescent="0.2">
      <c r="A1" s="175" t="s">
        <v>298</v>
      </c>
      <c r="B1" s="176"/>
      <c r="C1" s="176"/>
      <c r="D1" s="176"/>
      <c r="E1" s="176"/>
      <c r="F1" s="176"/>
      <c r="G1" s="176"/>
      <c r="H1" s="177"/>
    </row>
    <row r="3" spans="1:11" x14ac:dyDescent="0.2">
      <c r="B3" s="2" t="s">
        <v>25</v>
      </c>
      <c r="C3" s="2" t="s">
        <v>299</v>
      </c>
      <c r="D3" s="2" t="str">
        <f t="shared" ref="D3:J3" si="0">D16</f>
        <v>Expense 1</v>
      </c>
      <c r="E3" s="2" t="str">
        <f t="shared" si="0"/>
        <v>Expense 2</v>
      </c>
      <c r="F3" s="2" t="str">
        <f t="shared" si="0"/>
        <v>Expense 3</v>
      </c>
      <c r="G3" s="2" t="str">
        <f t="shared" si="0"/>
        <v>Expense 4</v>
      </c>
      <c r="H3" s="2" t="str">
        <f t="shared" si="0"/>
        <v>Expense 5</v>
      </c>
      <c r="I3" s="2" t="str">
        <f t="shared" si="0"/>
        <v>Expense 6</v>
      </c>
      <c r="J3" s="178" t="str">
        <f t="shared" si="0"/>
        <v>Expense 7</v>
      </c>
      <c r="K3" s="2" t="s">
        <v>101</v>
      </c>
    </row>
    <row r="4" spans="1:11" x14ac:dyDescent="0.2">
      <c r="B4" s="93" t="s">
        <v>26</v>
      </c>
      <c r="C4" s="164">
        <v>5000</v>
      </c>
      <c r="D4" s="7"/>
      <c r="E4" s="7"/>
      <c r="F4" s="7"/>
      <c r="G4" s="7"/>
      <c r="H4" s="7"/>
      <c r="I4" s="7"/>
      <c r="J4" s="179"/>
      <c r="K4" s="180">
        <f t="shared" ref="K4:K13" si="1">SUM(D4:J4)</f>
        <v>0</v>
      </c>
    </row>
    <row r="5" spans="1:11" x14ac:dyDescent="0.2">
      <c r="B5" s="93" t="s">
        <v>28</v>
      </c>
      <c r="C5" s="164">
        <v>6000</v>
      </c>
      <c r="D5" s="7"/>
      <c r="E5" s="7"/>
      <c r="F5" s="7"/>
      <c r="G5" s="7"/>
      <c r="H5" s="7"/>
      <c r="I5" s="7"/>
      <c r="J5" s="179"/>
      <c r="K5" s="180">
        <f t="shared" si="1"/>
        <v>0</v>
      </c>
    </row>
    <row r="6" spans="1:11" x14ac:dyDescent="0.2">
      <c r="B6" s="93" t="s">
        <v>29</v>
      </c>
      <c r="C6" s="164">
        <v>7500</v>
      </c>
      <c r="D6" s="7"/>
      <c r="E6" s="7"/>
      <c r="F6" s="7"/>
      <c r="G6" s="7"/>
      <c r="H6" s="7"/>
      <c r="I6" s="7"/>
      <c r="J6" s="179"/>
      <c r="K6" s="180">
        <f t="shared" si="1"/>
        <v>0</v>
      </c>
    </row>
    <row r="7" spans="1:11" x14ac:dyDescent="0.2">
      <c r="B7" s="93" t="s">
        <v>30</v>
      </c>
      <c r="C7" s="164">
        <v>8000</v>
      </c>
      <c r="D7" s="7"/>
      <c r="E7" s="7"/>
      <c r="F7" s="7"/>
      <c r="G7" s="7"/>
      <c r="H7" s="7"/>
      <c r="I7" s="7"/>
      <c r="J7" s="179"/>
      <c r="K7" s="180">
        <f t="shared" si="1"/>
        <v>0</v>
      </c>
    </row>
    <row r="8" spans="1:11" x14ac:dyDescent="0.2">
      <c r="B8" s="93" t="s">
        <v>31</v>
      </c>
      <c r="C8" s="164">
        <v>8000</v>
      </c>
      <c r="D8" s="7"/>
      <c r="E8" s="7"/>
      <c r="F8" s="7"/>
      <c r="G8" s="7"/>
      <c r="H8" s="7"/>
      <c r="I8" s="7"/>
      <c r="J8" s="179"/>
      <c r="K8" s="180">
        <f t="shared" si="1"/>
        <v>0</v>
      </c>
    </row>
    <row r="9" spans="1:11" x14ac:dyDescent="0.2">
      <c r="B9" s="93" t="s">
        <v>100</v>
      </c>
      <c r="C9" s="164">
        <v>8000</v>
      </c>
      <c r="D9" s="7"/>
      <c r="E9" s="7"/>
      <c r="F9" s="7"/>
      <c r="G9" s="7"/>
      <c r="H9" s="7"/>
      <c r="I9" s="7"/>
      <c r="J9" s="179"/>
      <c r="K9" s="180">
        <f t="shared" si="1"/>
        <v>0</v>
      </c>
    </row>
    <row r="10" spans="1:11" x14ac:dyDescent="0.2">
      <c r="B10" s="93" t="s">
        <v>300</v>
      </c>
      <c r="C10" s="164">
        <v>10000</v>
      </c>
      <c r="D10" s="7"/>
      <c r="E10" s="7"/>
      <c r="F10" s="7"/>
      <c r="G10" s="7"/>
      <c r="H10" s="7"/>
      <c r="I10" s="7"/>
      <c r="J10" s="179"/>
      <c r="K10" s="180">
        <f t="shared" si="1"/>
        <v>0</v>
      </c>
    </row>
    <row r="11" spans="1:11" x14ac:dyDescent="0.2">
      <c r="B11" s="93" t="s">
        <v>301</v>
      </c>
      <c r="C11" s="164">
        <v>11000</v>
      </c>
      <c r="D11" s="7"/>
      <c r="E11" s="7"/>
      <c r="F11" s="7"/>
      <c r="G11" s="7"/>
      <c r="H11" s="7"/>
      <c r="I11" s="7"/>
      <c r="J11" s="179"/>
      <c r="K11" s="180">
        <f t="shared" si="1"/>
        <v>0</v>
      </c>
    </row>
    <row r="12" spans="1:11" ht="16" thickBot="1" x14ac:dyDescent="0.25">
      <c r="B12" s="93" t="s">
        <v>302</v>
      </c>
      <c r="C12" s="181">
        <v>15000</v>
      </c>
      <c r="D12" s="182"/>
      <c r="E12" s="182"/>
      <c r="F12" s="182"/>
      <c r="G12" s="182"/>
      <c r="H12" s="182"/>
      <c r="I12" s="182"/>
      <c r="J12" s="183"/>
      <c r="K12" s="184">
        <f t="shared" si="1"/>
        <v>0</v>
      </c>
    </row>
    <row r="13" spans="1:11" ht="16" thickBot="1" x14ac:dyDescent="0.25">
      <c r="C13" s="185" t="s">
        <v>101</v>
      </c>
      <c r="D13" s="186">
        <f t="shared" ref="D13:J13" si="2">SUM(D4:D12)</f>
        <v>0</v>
      </c>
      <c r="E13" s="186">
        <f t="shared" si="2"/>
        <v>0</v>
      </c>
      <c r="F13" s="186">
        <f t="shared" si="2"/>
        <v>0</v>
      </c>
      <c r="G13" s="186">
        <f t="shared" si="2"/>
        <v>0</v>
      </c>
      <c r="H13" s="186">
        <f t="shared" si="2"/>
        <v>0</v>
      </c>
      <c r="I13" s="186">
        <f t="shared" si="2"/>
        <v>0</v>
      </c>
      <c r="J13" s="186">
        <f t="shared" si="2"/>
        <v>0</v>
      </c>
      <c r="K13" s="186">
        <f t="shared" si="1"/>
        <v>0</v>
      </c>
    </row>
    <row r="14" spans="1:11" ht="16" thickTop="1" x14ac:dyDescent="0.2"/>
    <row r="15" spans="1:11" ht="16" x14ac:dyDescent="0.2">
      <c r="A15" s="78" t="s">
        <v>303</v>
      </c>
      <c r="B15" s="78"/>
      <c r="D15" s="78" t="s">
        <v>303</v>
      </c>
      <c r="E15" s="78"/>
      <c r="F15" s="78"/>
      <c r="G15" s="78"/>
      <c r="H15" s="78"/>
      <c r="I15" s="78"/>
      <c r="J15" s="78"/>
    </row>
    <row r="16" spans="1:11" x14ac:dyDescent="0.2">
      <c r="A16" s="2" t="s">
        <v>304</v>
      </c>
      <c r="B16" s="79">
        <v>0.1328</v>
      </c>
      <c r="D16" s="2" t="s">
        <v>304</v>
      </c>
      <c r="E16" s="2" t="s">
        <v>305</v>
      </c>
      <c r="F16" s="2" t="s">
        <v>306</v>
      </c>
      <c r="G16" s="2" t="s">
        <v>307</v>
      </c>
      <c r="H16" s="2" t="s">
        <v>308</v>
      </c>
      <c r="I16" s="2" t="s">
        <v>309</v>
      </c>
      <c r="J16" s="2" t="s">
        <v>310</v>
      </c>
    </row>
    <row r="17" spans="1:10" x14ac:dyDescent="0.2">
      <c r="A17" s="2" t="s">
        <v>305</v>
      </c>
      <c r="B17" s="79">
        <v>0.29270000000000002</v>
      </c>
      <c r="D17" s="79">
        <v>0.1328</v>
      </c>
      <c r="E17" s="79">
        <v>0.29270000000000002</v>
      </c>
      <c r="F17" s="79">
        <v>0.2397</v>
      </c>
      <c r="G17" s="79">
        <v>0.19550000000000001</v>
      </c>
      <c r="H17" s="79">
        <v>0.1215</v>
      </c>
      <c r="I17" s="79">
        <v>0.14119999999999999</v>
      </c>
      <c r="J17" s="79">
        <v>7.0800000000000002E-2</v>
      </c>
    </row>
    <row r="18" spans="1:10" x14ac:dyDescent="0.2">
      <c r="A18" s="2" t="s">
        <v>306</v>
      </c>
      <c r="B18" s="79">
        <v>0.2397</v>
      </c>
    </row>
    <row r="19" spans="1:10" x14ac:dyDescent="0.2">
      <c r="A19" s="2" t="s">
        <v>307</v>
      </c>
      <c r="B19" s="79">
        <v>0.19550000000000001</v>
      </c>
    </row>
    <row r="20" spans="1:10" x14ac:dyDescent="0.2">
      <c r="A20" s="2" t="s">
        <v>308</v>
      </c>
      <c r="B20" s="79">
        <v>0.1215</v>
      </c>
    </row>
    <row r="21" spans="1:10" x14ac:dyDescent="0.2">
      <c r="A21" s="2" t="s">
        <v>309</v>
      </c>
      <c r="B21" s="79">
        <v>0.14119999999999999</v>
      </c>
    </row>
    <row r="22" spans="1:10" x14ac:dyDescent="0.2">
      <c r="A22" s="2" t="s">
        <v>310</v>
      </c>
      <c r="B22" s="79">
        <v>7.0800000000000002E-2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1:K22"/>
  <sheetViews>
    <sheetView workbookViewId="0">
      <selection activeCell="D4" sqref="D4"/>
    </sheetView>
  </sheetViews>
  <sheetFormatPr baseColWidth="10" defaultColWidth="10.33203125" defaultRowHeight="15" x14ac:dyDescent="0.2"/>
  <cols>
    <col min="1" max="1" width="16.6640625" style="1" customWidth="1"/>
    <col min="2" max="2" width="13.83203125" style="1" bestFit="1" customWidth="1"/>
    <col min="3" max="3" width="12.33203125" style="1" bestFit="1" customWidth="1"/>
    <col min="4" max="11" width="17" style="1" customWidth="1"/>
    <col min="12" max="13" width="16.33203125" style="1" customWidth="1"/>
    <col min="14" max="15" width="12.33203125" style="1" customWidth="1"/>
    <col min="16" max="18" width="9" style="1" customWidth="1"/>
    <col min="19" max="19" width="12.5" style="1" bestFit="1" customWidth="1"/>
    <col min="20" max="23" width="9" style="1" customWidth="1"/>
    <col min="24" max="24" width="10.6640625" style="1" customWidth="1"/>
    <col min="25" max="28" width="9" style="1" customWidth="1"/>
    <col min="29" max="29" width="12" style="1" customWidth="1"/>
    <col min="30" max="32" width="10.6640625" style="1" customWidth="1"/>
    <col min="33" max="33" width="10.6640625" style="1" bestFit="1" customWidth="1"/>
    <col min="34" max="34" width="14.33203125" style="1" bestFit="1" customWidth="1"/>
    <col min="35" max="35" width="11.5" style="1" bestFit="1" customWidth="1"/>
    <col min="36" max="16384" width="10.33203125" style="1"/>
  </cols>
  <sheetData>
    <row r="1" spans="1:11" ht="16" x14ac:dyDescent="0.2">
      <c r="A1" s="175" t="s">
        <v>298</v>
      </c>
      <c r="B1" s="176"/>
      <c r="C1" s="176"/>
      <c r="D1" s="176"/>
      <c r="E1" s="176"/>
      <c r="F1" s="176"/>
      <c r="G1" s="176"/>
      <c r="H1" s="177"/>
    </row>
    <row r="3" spans="1:11" x14ac:dyDescent="0.2">
      <c r="B3" s="2" t="s">
        <v>25</v>
      </c>
      <c r="C3" s="2" t="s">
        <v>299</v>
      </c>
      <c r="D3" s="2" t="str">
        <f t="shared" ref="D3:J3" si="0">D16</f>
        <v>Expense 1</v>
      </c>
      <c r="E3" s="2" t="str">
        <f t="shared" si="0"/>
        <v>Expense 2</v>
      </c>
      <c r="F3" s="2" t="str">
        <f t="shared" si="0"/>
        <v>Expense 3</v>
      </c>
      <c r="G3" s="2" t="str">
        <f t="shared" si="0"/>
        <v>Expense 4</v>
      </c>
      <c r="H3" s="2" t="str">
        <f t="shared" si="0"/>
        <v>Expense 5</v>
      </c>
      <c r="I3" s="2" t="str">
        <f t="shared" si="0"/>
        <v>Expense 6</v>
      </c>
      <c r="J3" s="178" t="str">
        <f t="shared" si="0"/>
        <v>Expense 7</v>
      </c>
      <c r="K3" s="2" t="s">
        <v>101</v>
      </c>
    </row>
    <row r="4" spans="1:11" x14ac:dyDescent="0.2">
      <c r="B4" s="93" t="s">
        <v>26</v>
      </c>
      <c r="C4" s="164">
        <v>5000</v>
      </c>
      <c r="D4" s="7">
        <f t="shared" ref="D4:J12" si="1">ROUND($C4*D$17,2)</f>
        <v>664</v>
      </c>
      <c r="E4" s="7">
        <f t="shared" si="1"/>
        <v>1463.5</v>
      </c>
      <c r="F4" s="7">
        <f t="shared" si="1"/>
        <v>1198.5</v>
      </c>
      <c r="G4" s="7">
        <f t="shared" si="1"/>
        <v>977.5</v>
      </c>
      <c r="H4" s="7">
        <f t="shared" si="1"/>
        <v>607.5</v>
      </c>
      <c r="I4" s="7">
        <f t="shared" si="1"/>
        <v>706</v>
      </c>
      <c r="J4" s="179">
        <f t="shared" si="1"/>
        <v>354</v>
      </c>
      <c r="K4" s="180">
        <f t="shared" ref="K4:K13" si="2">SUM(D4:J4)</f>
        <v>5971</v>
      </c>
    </row>
    <row r="5" spans="1:11" x14ac:dyDescent="0.2">
      <c r="B5" s="93" t="s">
        <v>28</v>
      </c>
      <c r="C5" s="164">
        <v>6000</v>
      </c>
      <c r="D5" s="7">
        <f t="shared" si="1"/>
        <v>796.8</v>
      </c>
      <c r="E5" s="7">
        <f t="shared" si="1"/>
        <v>1756.2</v>
      </c>
      <c r="F5" s="7">
        <f t="shared" si="1"/>
        <v>1438.2</v>
      </c>
      <c r="G5" s="7">
        <f t="shared" si="1"/>
        <v>1173</v>
      </c>
      <c r="H5" s="7">
        <f t="shared" si="1"/>
        <v>729</v>
      </c>
      <c r="I5" s="7">
        <f t="shared" si="1"/>
        <v>847.2</v>
      </c>
      <c r="J5" s="179">
        <f t="shared" si="1"/>
        <v>424.8</v>
      </c>
      <c r="K5" s="180">
        <f t="shared" si="2"/>
        <v>7165.2</v>
      </c>
    </row>
    <row r="6" spans="1:11" x14ac:dyDescent="0.2">
      <c r="B6" s="93" t="s">
        <v>29</v>
      </c>
      <c r="C6" s="164">
        <v>7500</v>
      </c>
      <c r="D6" s="7">
        <f t="shared" si="1"/>
        <v>996</v>
      </c>
      <c r="E6" s="7">
        <f t="shared" si="1"/>
        <v>2195.25</v>
      </c>
      <c r="F6" s="7">
        <f t="shared" si="1"/>
        <v>1797.75</v>
      </c>
      <c r="G6" s="7">
        <f t="shared" si="1"/>
        <v>1466.25</v>
      </c>
      <c r="H6" s="7">
        <f t="shared" si="1"/>
        <v>911.25</v>
      </c>
      <c r="I6" s="7">
        <f t="shared" si="1"/>
        <v>1059</v>
      </c>
      <c r="J6" s="179">
        <f t="shared" si="1"/>
        <v>531</v>
      </c>
      <c r="K6" s="180">
        <f t="shared" si="2"/>
        <v>8956.5</v>
      </c>
    </row>
    <row r="7" spans="1:11" x14ac:dyDescent="0.2">
      <c r="B7" s="93" t="s">
        <v>30</v>
      </c>
      <c r="C7" s="164">
        <v>8000</v>
      </c>
      <c r="D7" s="7">
        <f t="shared" si="1"/>
        <v>1062.4000000000001</v>
      </c>
      <c r="E7" s="7">
        <f t="shared" si="1"/>
        <v>2341.6</v>
      </c>
      <c r="F7" s="7">
        <f t="shared" si="1"/>
        <v>1917.6</v>
      </c>
      <c r="G7" s="7">
        <f t="shared" si="1"/>
        <v>1564</v>
      </c>
      <c r="H7" s="7">
        <f t="shared" si="1"/>
        <v>972</v>
      </c>
      <c r="I7" s="7">
        <f t="shared" si="1"/>
        <v>1129.5999999999999</v>
      </c>
      <c r="J7" s="179">
        <f t="shared" si="1"/>
        <v>566.4</v>
      </c>
      <c r="K7" s="180">
        <f t="shared" si="2"/>
        <v>9553.6</v>
      </c>
    </row>
    <row r="8" spans="1:11" x14ac:dyDescent="0.2">
      <c r="B8" s="93" t="s">
        <v>31</v>
      </c>
      <c r="C8" s="164">
        <v>8000</v>
      </c>
      <c r="D8" s="7">
        <f t="shared" si="1"/>
        <v>1062.4000000000001</v>
      </c>
      <c r="E8" s="7">
        <f t="shared" si="1"/>
        <v>2341.6</v>
      </c>
      <c r="F8" s="7">
        <f t="shared" si="1"/>
        <v>1917.6</v>
      </c>
      <c r="G8" s="7">
        <f t="shared" si="1"/>
        <v>1564</v>
      </c>
      <c r="H8" s="7">
        <f t="shared" si="1"/>
        <v>972</v>
      </c>
      <c r="I8" s="7">
        <f t="shared" si="1"/>
        <v>1129.5999999999999</v>
      </c>
      <c r="J8" s="179">
        <f t="shared" si="1"/>
        <v>566.4</v>
      </c>
      <c r="K8" s="180">
        <f t="shared" si="2"/>
        <v>9553.6</v>
      </c>
    </row>
    <row r="9" spans="1:11" x14ac:dyDescent="0.2">
      <c r="B9" s="93" t="s">
        <v>100</v>
      </c>
      <c r="C9" s="164">
        <v>8000</v>
      </c>
      <c r="D9" s="7">
        <f t="shared" si="1"/>
        <v>1062.4000000000001</v>
      </c>
      <c r="E9" s="7">
        <f t="shared" si="1"/>
        <v>2341.6</v>
      </c>
      <c r="F9" s="7">
        <f t="shared" si="1"/>
        <v>1917.6</v>
      </c>
      <c r="G9" s="7">
        <f t="shared" si="1"/>
        <v>1564</v>
      </c>
      <c r="H9" s="7">
        <f t="shared" si="1"/>
        <v>972</v>
      </c>
      <c r="I9" s="7">
        <f t="shared" si="1"/>
        <v>1129.5999999999999</v>
      </c>
      <c r="J9" s="179">
        <f t="shared" si="1"/>
        <v>566.4</v>
      </c>
      <c r="K9" s="180">
        <f t="shared" si="2"/>
        <v>9553.6</v>
      </c>
    </row>
    <row r="10" spans="1:11" x14ac:dyDescent="0.2">
      <c r="B10" s="93" t="s">
        <v>300</v>
      </c>
      <c r="C10" s="164">
        <v>10000</v>
      </c>
      <c r="D10" s="7">
        <f t="shared" si="1"/>
        <v>1328</v>
      </c>
      <c r="E10" s="7">
        <f t="shared" si="1"/>
        <v>2927</v>
      </c>
      <c r="F10" s="7">
        <f t="shared" si="1"/>
        <v>2397</v>
      </c>
      <c r="G10" s="7">
        <f t="shared" si="1"/>
        <v>1955</v>
      </c>
      <c r="H10" s="7">
        <f t="shared" si="1"/>
        <v>1215</v>
      </c>
      <c r="I10" s="7">
        <f t="shared" si="1"/>
        <v>1412</v>
      </c>
      <c r="J10" s="179">
        <f t="shared" si="1"/>
        <v>708</v>
      </c>
      <c r="K10" s="180">
        <f t="shared" si="2"/>
        <v>11942</v>
      </c>
    </row>
    <row r="11" spans="1:11" x14ac:dyDescent="0.2">
      <c r="B11" s="93" t="s">
        <v>301</v>
      </c>
      <c r="C11" s="164">
        <v>11000</v>
      </c>
      <c r="D11" s="7">
        <f t="shared" si="1"/>
        <v>1460.8</v>
      </c>
      <c r="E11" s="7">
        <f t="shared" si="1"/>
        <v>3219.7</v>
      </c>
      <c r="F11" s="7">
        <f t="shared" si="1"/>
        <v>2636.7</v>
      </c>
      <c r="G11" s="7">
        <f t="shared" si="1"/>
        <v>2150.5</v>
      </c>
      <c r="H11" s="7">
        <f t="shared" si="1"/>
        <v>1336.5</v>
      </c>
      <c r="I11" s="7">
        <f t="shared" si="1"/>
        <v>1553.2</v>
      </c>
      <c r="J11" s="179">
        <f t="shared" si="1"/>
        <v>778.8</v>
      </c>
      <c r="K11" s="180">
        <f t="shared" si="2"/>
        <v>13136.2</v>
      </c>
    </row>
    <row r="12" spans="1:11" ht="16" thickBot="1" x14ac:dyDescent="0.25">
      <c r="B12" s="93" t="s">
        <v>302</v>
      </c>
      <c r="C12" s="181">
        <v>15000</v>
      </c>
      <c r="D12" s="182">
        <f t="shared" si="1"/>
        <v>1992</v>
      </c>
      <c r="E12" s="182">
        <f t="shared" si="1"/>
        <v>4390.5</v>
      </c>
      <c r="F12" s="182">
        <f t="shared" si="1"/>
        <v>3595.5</v>
      </c>
      <c r="G12" s="182">
        <f t="shared" si="1"/>
        <v>2932.5</v>
      </c>
      <c r="H12" s="182">
        <f t="shared" si="1"/>
        <v>1822.5</v>
      </c>
      <c r="I12" s="182">
        <f t="shared" si="1"/>
        <v>2118</v>
      </c>
      <c r="J12" s="183">
        <f t="shared" si="1"/>
        <v>1062</v>
      </c>
      <c r="K12" s="184">
        <f t="shared" si="2"/>
        <v>17913</v>
      </c>
    </row>
    <row r="13" spans="1:11" ht="16" thickBot="1" x14ac:dyDescent="0.25">
      <c r="C13" s="185" t="s">
        <v>101</v>
      </c>
      <c r="D13" s="186">
        <f t="shared" ref="D13:J13" si="3">SUM(D4:D12)</f>
        <v>10424.799999999999</v>
      </c>
      <c r="E13" s="186">
        <f t="shared" si="3"/>
        <v>22976.95</v>
      </c>
      <c r="F13" s="186">
        <f t="shared" si="3"/>
        <v>18816.45</v>
      </c>
      <c r="G13" s="186">
        <f t="shared" si="3"/>
        <v>15346.75</v>
      </c>
      <c r="H13" s="186">
        <f t="shared" si="3"/>
        <v>9537.75</v>
      </c>
      <c r="I13" s="186">
        <f t="shared" si="3"/>
        <v>11084.2</v>
      </c>
      <c r="J13" s="186">
        <f t="shared" si="3"/>
        <v>5557.8</v>
      </c>
      <c r="K13" s="186">
        <f t="shared" si="2"/>
        <v>93744.7</v>
      </c>
    </row>
    <row r="14" spans="1:11" ht="16" thickTop="1" x14ac:dyDescent="0.2"/>
    <row r="15" spans="1:11" ht="16" x14ac:dyDescent="0.2">
      <c r="A15" s="78" t="s">
        <v>303</v>
      </c>
      <c r="B15" s="78"/>
      <c r="D15" s="78" t="s">
        <v>303</v>
      </c>
      <c r="E15" s="78"/>
      <c r="F15" s="78"/>
      <c r="G15" s="78"/>
      <c r="H15" s="78"/>
      <c r="I15" s="78"/>
      <c r="J15" s="78"/>
    </row>
    <row r="16" spans="1:11" x14ac:dyDescent="0.2">
      <c r="A16" s="2" t="s">
        <v>304</v>
      </c>
      <c r="B16" s="79">
        <v>0.1328</v>
      </c>
      <c r="D16" s="2" t="s">
        <v>304</v>
      </c>
      <c r="E16" s="2" t="s">
        <v>305</v>
      </c>
      <c r="F16" s="2" t="s">
        <v>306</v>
      </c>
      <c r="G16" s="2" t="s">
        <v>307</v>
      </c>
      <c r="H16" s="2" t="s">
        <v>308</v>
      </c>
      <c r="I16" s="2" t="s">
        <v>309</v>
      </c>
      <c r="J16" s="2" t="s">
        <v>310</v>
      </c>
    </row>
    <row r="17" spans="1:10" x14ac:dyDescent="0.2">
      <c r="A17" s="2" t="s">
        <v>305</v>
      </c>
      <c r="B17" s="79">
        <v>0.29270000000000002</v>
      </c>
      <c r="D17" s="79">
        <v>0.1328</v>
      </c>
      <c r="E17" s="79">
        <v>0.29270000000000002</v>
      </c>
      <c r="F17" s="79">
        <v>0.2397</v>
      </c>
      <c r="G17" s="79">
        <v>0.19550000000000001</v>
      </c>
      <c r="H17" s="79">
        <v>0.1215</v>
      </c>
      <c r="I17" s="79">
        <v>0.14119999999999999</v>
      </c>
      <c r="J17" s="79">
        <v>7.0800000000000002E-2</v>
      </c>
    </row>
    <row r="18" spans="1:10" x14ac:dyDescent="0.2">
      <c r="A18" s="2" t="s">
        <v>306</v>
      </c>
      <c r="B18" s="79">
        <v>0.2397</v>
      </c>
    </row>
    <row r="19" spans="1:10" x14ac:dyDescent="0.2">
      <c r="A19" s="2" t="s">
        <v>307</v>
      </c>
      <c r="B19" s="79">
        <v>0.19550000000000001</v>
      </c>
    </row>
    <row r="20" spans="1:10" x14ac:dyDescent="0.2">
      <c r="A20" s="2" t="s">
        <v>308</v>
      </c>
      <c r="B20" s="79">
        <v>0.1215</v>
      </c>
    </row>
    <row r="21" spans="1:10" x14ac:dyDescent="0.2">
      <c r="A21" s="2" t="s">
        <v>309</v>
      </c>
      <c r="B21" s="79">
        <v>0.14119999999999999</v>
      </c>
    </row>
    <row r="22" spans="1:10" x14ac:dyDescent="0.2">
      <c r="A22" s="2" t="s">
        <v>310</v>
      </c>
      <c r="B22" s="79">
        <v>7.0800000000000002E-2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00FF"/>
  </sheetPr>
  <dimension ref="A1:K20"/>
  <sheetViews>
    <sheetView zoomScale="130" zoomScaleNormal="130" workbookViewId="0">
      <selection activeCell="B5" sqref="B5"/>
    </sheetView>
  </sheetViews>
  <sheetFormatPr baseColWidth="10" defaultColWidth="9.1640625" defaultRowHeight="15" x14ac:dyDescent="0.2"/>
  <cols>
    <col min="1" max="1" width="10.5" style="1" customWidth="1"/>
    <col min="2" max="16384" width="9.1640625" style="1"/>
  </cols>
  <sheetData>
    <row r="1" spans="1:9" ht="48" x14ac:dyDescent="0.2">
      <c r="A1" s="175" t="s">
        <v>311</v>
      </c>
      <c r="B1" s="176"/>
      <c r="C1" s="176"/>
      <c r="D1" s="176"/>
      <c r="E1" s="176"/>
      <c r="F1" s="176"/>
      <c r="G1" s="176"/>
      <c r="H1" s="176"/>
      <c r="I1" s="177"/>
    </row>
    <row r="3" spans="1:9" x14ac:dyDescent="0.2">
      <c r="A3" s="93"/>
      <c r="B3" s="187" t="s">
        <v>26</v>
      </c>
      <c r="C3" s="187" t="s">
        <v>28</v>
      </c>
      <c r="D3" s="187" t="s">
        <v>29</v>
      </c>
      <c r="E3" s="187" t="s">
        <v>30</v>
      </c>
      <c r="F3" s="187" t="s">
        <v>31</v>
      </c>
      <c r="G3" s="187" t="s">
        <v>100</v>
      </c>
    </row>
    <row r="4" spans="1:9" x14ac:dyDescent="0.2">
      <c r="A4" s="187" t="s">
        <v>179</v>
      </c>
      <c r="B4" s="93">
        <v>100</v>
      </c>
      <c r="C4" s="93">
        <v>200</v>
      </c>
      <c r="D4" s="93">
        <v>300</v>
      </c>
      <c r="E4" s="93">
        <v>400</v>
      </c>
      <c r="F4" s="93">
        <v>500</v>
      </c>
      <c r="G4" s="93">
        <v>600</v>
      </c>
    </row>
    <row r="5" spans="1:9" x14ac:dyDescent="0.2">
      <c r="A5" s="187" t="s">
        <v>312</v>
      </c>
      <c r="B5" s="6"/>
      <c r="C5" s="6"/>
      <c r="D5" s="6"/>
      <c r="E5" s="6"/>
      <c r="F5" s="6"/>
      <c r="G5" s="6"/>
    </row>
    <row r="6" spans="1:9" x14ac:dyDescent="0.2">
      <c r="A6" s="187" t="s">
        <v>313</v>
      </c>
      <c r="B6" s="6"/>
      <c r="C6" s="6"/>
      <c r="D6" s="6"/>
      <c r="E6" s="6"/>
      <c r="F6" s="6"/>
      <c r="G6" s="6"/>
    </row>
    <row r="7" spans="1:9" x14ac:dyDescent="0.2">
      <c r="A7" s="187" t="s">
        <v>314</v>
      </c>
      <c r="B7" s="6"/>
      <c r="C7" s="6"/>
      <c r="D7" s="6"/>
      <c r="E7" s="6"/>
      <c r="F7" s="6"/>
      <c r="G7" s="6"/>
    </row>
    <row r="8" spans="1:9" x14ac:dyDescent="0.2">
      <c r="A8" s="187" t="s">
        <v>315</v>
      </c>
      <c r="B8" s="6"/>
      <c r="C8" s="6"/>
      <c r="D8" s="6"/>
      <c r="E8" s="6"/>
      <c r="F8" s="6"/>
      <c r="G8" s="6"/>
    </row>
    <row r="9" spans="1:9" x14ac:dyDescent="0.2">
      <c r="A9" s="187" t="s">
        <v>316</v>
      </c>
      <c r="B9" s="6"/>
      <c r="C9" s="6"/>
      <c r="D9" s="6"/>
      <c r="E9" s="6"/>
      <c r="F9" s="6"/>
      <c r="G9" s="6"/>
    </row>
    <row r="10" spans="1:9" x14ac:dyDescent="0.2">
      <c r="A10" s="187" t="s">
        <v>317</v>
      </c>
      <c r="B10" s="6"/>
      <c r="C10" s="6"/>
      <c r="D10" s="6"/>
      <c r="E10" s="6"/>
      <c r="F10" s="6"/>
      <c r="G10" s="6"/>
    </row>
    <row r="11" spans="1:9" x14ac:dyDescent="0.2">
      <c r="A11" s="187" t="s">
        <v>318</v>
      </c>
      <c r="B11" s="6"/>
      <c r="C11" s="6"/>
      <c r="D11" s="6"/>
      <c r="E11" s="6"/>
      <c r="F11" s="6"/>
      <c r="G11" s="6"/>
    </row>
    <row r="12" spans="1:9" x14ac:dyDescent="0.2">
      <c r="A12" s="187" t="s">
        <v>319</v>
      </c>
      <c r="B12" s="6"/>
      <c r="C12" s="6"/>
      <c r="D12" s="6"/>
      <c r="E12" s="6"/>
      <c r="F12" s="6"/>
      <c r="G12" s="6"/>
    </row>
    <row r="13" spans="1:9" x14ac:dyDescent="0.2">
      <c r="A13" s="187" t="s">
        <v>320</v>
      </c>
      <c r="B13" s="6"/>
      <c r="C13" s="6"/>
      <c r="D13" s="6"/>
      <c r="E13" s="6"/>
      <c r="F13" s="6"/>
      <c r="G13" s="6"/>
    </row>
    <row r="14" spans="1:9" x14ac:dyDescent="0.2">
      <c r="A14" s="187" t="s">
        <v>321</v>
      </c>
      <c r="B14" s="6"/>
      <c r="C14" s="6"/>
      <c r="D14" s="6"/>
      <c r="E14" s="6"/>
      <c r="F14" s="6"/>
      <c r="G14" s="6"/>
    </row>
    <row r="15" spans="1:9" x14ac:dyDescent="0.2">
      <c r="A15" s="187" t="s">
        <v>322</v>
      </c>
      <c r="B15" s="6"/>
      <c r="C15" s="6"/>
      <c r="D15" s="6"/>
      <c r="E15" s="6"/>
      <c r="F15" s="6"/>
      <c r="G15" s="6"/>
    </row>
    <row r="16" spans="1:9" ht="16" thickBot="1" x14ac:dyDescent="0.25">
      <c r="A16" s="188" t="s">
        <v>323</v>
      </c>
      <c r="B16" s="189"/>
      <c r="C16" s="189"/>
      <c r="D16" s="189"/>
      <c r="E16" s="189"/>
      <c r="F16" s="189"/>
      <c r="G16" s="189"/>
    </row>
    <row r="17" spans="1:11" ht="16" thickBot="1" x14ac:dyDescent="0.25">
      <c r="A17" s="190" t="s">
        <v>21</v>
      </c>
      <c r="B17" s="191"/>
      <c r="C17" s="191"/>
      <c r="D17" s="191"/>
      <c r="E17" s="191"/>
      <c r="F17" s="191"/>
      <c r="G17" s="191"/>
    </row>
    <row r="18" spans="1:11" ht="16" thickTop="1" x14ac:dyDescent="0.2"/>
    <row r="19" spans="1:11" x14ac:dyDescent="0.2">
      <c r="A19" s="87" t="s">
        <v>312</v>
      </c>
      <c r="B19" s="87" t="s">
        <v>313</v>
      </c>
      <c r="C19" s="87" t="s">
        <v>314</v>
      </c>
      <c r="D19" s="87" t="s">
        <v>315</v>
      </c>
      <c r="E19" s="87" t="s">
        <v>316</v>
      </c>
      <c r="F19" s="87" t="s">
        <v>317</v>
      </c>
      <c r="G19" s="87" t="s">
        <v>318</v>
      </c>
      <c r="H19" s="87" t="s">
        <v>319</v>
      </c>
      <c r="I19" s="87" t="s">
        <v>320</v>
      </c>
      <c r="J19" s="87" t="s">
        <v>321</v>
      </c>
      <c r="K19" s="87" t="s">
        <v>322</v>
      </c>
    </row>
    <row r="20" spans="1:11" x14ac:dyDescent="0.2">
      <c r="A20" s="28">
        <v>0.03</v>
      </c>
      <c r="B20" s="28">
        <v>0.04</v>
      </c>
      <c r="C20" s="28">
        <v>0.05</v>
      </c>
      <c r="D20" s="28">
        <v>0.06</v>
      </c>
      <c r="E20" s="28">
        <v>7.0000000000000007E-2</v>
      </c>
      <c r="F20" s="28">
        <v>0.08</v>
      </c>
      <c r="G20" s="28">
        <v>0.09</v>
      </c>
      <c r="H20" s="28">
        <v>0.1</v>
      </c>
      <c r="I20" s="28">
        <v>0.11</v>
      </c>
      <c r="J20" s="28">
        <v>0.12</v>
      </c>
      <c r="K20" s="28">
        <v>0.13</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J18"/>
  <sheetViews>
    <sheetView zoomScale="145" zoomScaleNormal="145" workbookViewId="0">
      <selection activeCell="B5" sqref="B5"/>
    </sheetView>
  </sheetViews>
  <sheetFormatPr baseColWidth="10" defaultColWidth="9.1640625" defaultRowHeight="15" x14ac:dyDescent="0.2"/>
  <cols>
    <col min="1" max="1" width="10.5" style="1" customWidth="1"/>
    <col min="2" max="16384" width="9.1640625" style="1"/>
  </cols>
  <sheetData>
    <row r="1" spans="1:10" ht="48" x14ac:dyDescent="0.2">
      <c r="A1" s="175" t="s">
        <v>311</v>
      </c>
      <c r="B1" s="176"/>
      <c r="C1" s="176"/>
      <c r="D1" s="176"/>
      <c r="E1" s="176"/>
      <c r="F1" s="176"/>
      <c r="G1" s="176"/>
      <c r="H1" s="176"/>
      <c r="I1" s="177"/>
    </row>
    <row r="3" spans="1:10" x14ac:dyDescent="0.2">
      <c r="A3" s="93"/>
      <c r="B3" s="187" t="s">
        <v>26</v>
      </c>
      <c r="C3" s="187" t="s">
        <v>28</v>
      </c>
      <c r="D3" s="187" t="s">
        <v>29</v>
      </c>
      <c r="E3" s="187" t="s">
        <v>30</v>
      </c>
      <c r="F3" s="187" t="s">
        <v>31</v>
      </c>
      <c r="G3" s="187" t="s">
        <v>100</v>
      </c>
    </row>
    <row r="4" spans="1:10" x14ac:dyDescent="0.2">
      <c r="A4" s="187" t="s">
        <v>179</v>
      </c>
      <c r="B4" s="126">
        <v>100</v>
      </c>
      <c r="C4" s="126">
        <v>200</v>
      </c>
      <c r="D4" s="126">
        <v>300</v>
      </c>
      <c r="E4" s="126">
        <v>400</v>
      </c>
      <c r="F4" s="126">
        <v>500</v>
      </c>
      <c r="G4" s="126">
        <v>600</v>
      </c>
      <c r="I4" s="192" t="s">
        <v>324</v>
      </c>
      <c r="J4" s="192"/>
    </row>
    <row r="5" spans="1:10" x14ac:dyDescent="0.2">
      <c r="A5" s="187" t="s">
        <v>312</v>
      </c>
      <c r="B5" s="77">
        <f t="shared" ref="B5:G15" si="0">B$4*$J5</f>
        <v>3</v>
      </c>
      <c r="C5" s="77">
        <f t="shared" si="0"/>
        <v>6</v>
      </c>
      <c r="D5" s="77">
        <f t="shared" si="0"/>
        <v>9</v>
      </c>
      <c r="E5" s="77">
        <f t="shared" si="0"/>
        <v>12</v>
      </c>
      <c r="F5" s="77">
        <f t="shared" si="0"/>
        <v>15</v>
      </c>
      <c r="G5" s="77">
        <f t="shared" si="0"/>
        <v>18</v>
      </c>
      <c r="I5" s="93" t="s">
        <v>312</v>
      </c>
      <c r="J5" s="28">
        <v>0.03</v>
      </c>
    </row>
    <row r="6" spans="1:10" x14ac:dyDescent="0.2">
      <c r="A6" s="187" t="s">
        <v>313</v>
      </c>
      <c r="B6" s="77">
        <f t="shared" si="0"/>
        <v>4</v>
      </c>
      <c r="C6" s="77">
        <f t="shared" si="0"/>
        <v>8</v>
      </c>
      <c r="D6" s="77">
        <f t="shared" si="0"/>
        <v>12</v>
      </c>
      <c r="E6" s="77">
        <f t="shared" si="0"/>
        <v>16</v>
      </c>
      <c r="F6" s="77">
        <f t="shared" si="0"/>
        <v>20</v>
      </c>
      <c r="G6" s="77">
        <f t="shared" si="0"/>
        <v>24</v>
      </c>
      <c r="I6" s="93" t="s">
        <v>313</v>
      </c>
      <c r="J6" s="28">
        <v>0.04</v>
      </c>
    </row>
    <row r="7" spans="1:10" x14ac:dyDescent="0.2">
      <c r="A7" s="187" t="s">
        <v>314</v>
      </c>
      <c r="B7" s="77">
        <f t="shared" si="0"/>
        <v>5</v>
      </c>
      <c r="C7" s="77">
        <f t="shared" si="0"/>
        <v>10</v>
      </c>
      <c r="D7" s="77">
        <f t="shared" si="0"/>
        <v>15</v>
      </c>
      <c r="E7" s="77">
        <f t="shared" si="0"/>
        <v>20</v>
      </c>
      <c r="F7" s="77">
        <f t="shared" si="0"/>
        <v>25</v>
      </c>
      <c r="G7" s="77">
        <f t="shared" si="0"/>
        <v>30</v>
      </c>
      <c r="I7" s="93" t="s">
        <v>314</v>
      </c>
      <c r="J7" s="28">
        <v>0.05</v>
      </c>
    </row>
    <row r="8" spans="1:10" x14ac:dyDescent="0.2">
      <c r="A8" s="187" t="s">
        <v>315</v>
      </c>
      <c r="B8" s="77">
        <f t="shared" si="0"/>
        <v>6</v>
      </c>
      <c r="C8" s="77">
        <f t="shared" si="0"/>
        <v>12</v>
      </c>
      <c r="D8" s="77">
        <f t="shared" si="0"/>
        <v>18</v>
      </c>
      <c r="E8" s="77">
        <f t="shared" si="0"/>
        <v>24</v>
      </c>
      <c r="F8" s="77">
        <f t="shared" si="0"/>
        <v>30</v>
      </c>
      <c r="G8" s="77">
        <f t="shared" si="0"/>
        <v>36</v>
      </c>
      <c r="I8" s="93" t="s">
        <v>315</v>
      </c>
      <c r="J8" s="28">
        <v>0.06</v>
      </c>
    </row>
    <row r="9" spans="1:10" x14ac:dyDescent="0.2">
      <c r="A9" s="187" t="s">
        <v>316</v>
      </c>
      <c r="B9" s="77">
        <f t="shared" si="0"/>
        <v>7.0000000000000009</v>
      </c>
      <c r="C9" s="77">
        <f t="shared" si="0"/>
        <v>14.000000000000002</v>
      </c>
      <c r="D9" s="77">
        <f t="shared" si="0"/>
        <v>21.000000000000004</v>
      </c>
      <c r="E9" s="77">
        <f t="shared" si="0"/>
        <v>28.000000000000004</v>
      </c>
      <c r="F9" s="77">
        <f t="shared" si="0"/>
        <v>35</v>
      </c>
      <c r="G9" s="77">
        <f t="shared" si="0"/>
        <v>42.000000000000007</v>
      </c>
      <c r="I9" s="93" t="s">
        <v>316</v>
      </c>
      <c r="J9" s="28">
        <v>7.0000000000000007E-2</v>
      </c>
    </row>
    <row r="10" spans="1:10" x14ac:dyDescent="0.2">
      <c r="A10" s="187" t="s">
        <v>317</v>
      </c>
      <c r="B10" s="77">
        <f t="shared" si="0"/>
        <v>8</v>
      </c>
      <c r="C10" s="77">
        <f t="shared" si="0"/>
        <v>16</v>
      </c>
      <c r="D10" s="77">
        <f t="shared" si="0"/>
        <v>24</v>
      </c>
      <c r="E10" s="77">
        <f t="shared" si="0"/>
        <v>32</v>
      </c>
      <c r="F10" s="77">
        <f t="shared" si="0"/>
        <v>40</v>
      </c>
      <c r="G10" s="77">
        <f t="shared" si="0"/>
        <v>48</v>
      </c>
      <c r="I10" s="93" t="s">
        <v>317</v>
      </c>
      <c r="J10" s="28">
        <v>0.08</v>
      </c>
    </row>
    <row r="11" spans="1:10" x14ac:dyDescent="0.2">
      <c r="A11" s="187" t="s">
        <v>318</v>
      </c>
      <c r="B11" s="77">
        <f t="shared" si="0"/>
        <v>9</v>
      </c>
      <c r="C11" s="77">
        <f t="shared" si="0"/>
        <v>18</v>
      </c>
      <c r="D11" s="77">
        <f t="shared" si="0"/>
        <v>27</v>
      </c>
      <c r="E11" s="77">
        <f t="shared" si="0"/>
        <v>36</v>
      </c>
      <c r="F11" s="77">
        <f t="shared" si="0"/>
        <v>45</v>
      </c>
      <c r="G11" s="77">
        <f t="shared" si="0"/>
        <v>54</v>
      </c>
      <c r="I11" s="93" t="s">
        <v>318</v>
      </c>
      <c r="J11" s="28">
        <v>0.09</v>
      </c>
    </row>
    <row r="12" spans="1:10" x14ac:dyDescent="0.2">
      <c r="A12" s="187" t="s">
        <v>319</v>
      </c>
      <c r="B12" s="77">
        <f t="shared" si="0"/>
        <v>10</v>
      </c>
      <c r="C12" s="77">
        <f t="shared" si="0"/>
        <v>20</v>
      </c>
      <c r="D12" s="77">
        <f t="shared" si="0"/>
        <v>30</v>
      </c>
      <c r="E12" s="77">
        <f t="shared" si="0"/>
        <v>40</v>
      </c>
      <c r="F12" s="77">
        <f t="shared" si="0"/>
        <v>50</v>
      </c>
      <c r="G12" s="77">
        <f t="shared" si="0"/>
        <v>60</v>
      </c>
      <c r="I12" s="93" t="s">
        <v>319</v>
      </c>
      <c r="J12" s="28">
        <v>0.1</v>
      </c>
    </row>
    <row r="13" spans="1:10" x14ac:dyDescent="0.2">
      <c r="A13" s="187" t="s">
        <v>320</v>
      </c>
      <c r="B13" s="77">
        <f t="shared" si="0"/>
        <v>11</v>
      </c>
      <c r="C13" s="77">
        <f t="shared" si="0"/>
        <v>22</v>
      </c>
      <c r="D13" s="77">
        <f t="shared" si="0"/>
        <v>33</v>
      </c>
      <c r="E13" s="77">
        <f t="shared" si="0"/>
        <v>44</v>
      </c>
      <c r="F13" s="77">
        <f t="shared" si="0"/>
        <v>55</v>
      </c>
      <c r="G13" s="77">
        <f t="shared" si="0"/>
        <v>66</v>
      </c>
      <c r="I13" s="93" t="s">
        <v>320</v>
      </c>
      <c r="J13" s="28">
        <v>0.11</v>
      </c>
    </row>
    <row r="14" spans="1:10" x14ac:dyDescent="0.2">
      <c r="A14" s="187" t="s">
        <v>321</v>
      </c>
      <c r="B14" s="77">
        <f t="shared" si="0"/>
        <v>12</v>
      </c>
      <c r="C14" s="77">
        <f t="shared" si="0"/>
        <v>24</v>
      </c>
      <c r="D14" s="77">
        <f t="shared" si="0"/>
        <v>36</v>
      </c>
      <c r="E14" s="77">
        <f t="shared" si="0"/>
        <v>48</v>
      </c>
      <c r="F14" s="77">
        <f t="shared" si="0"/>
        <v>60</v>
      </c>
      <c r="G14" s="77">
        <f t="shared" si="0"/>
        <v>72</v>
      </c>
      <c r="I14" s="93" t="s">
        <v>321</v>
      </c>
      <c r="J14" s="28">
        <v>0.12</v>
      </c>
    </row>
    <row r="15" spans="1:10" ht="16" thickBot="1" x14ac:dyDescent="0.25">
      <c r="A15" s="187" t="s">
        <v>322</v>
      </c>
      <c r="B15" s="193">
        <f t="shared" si="0"/>
        <v>13</v>
      </c>
      <c r="C15" s="193">
        <f t="shared" si="0"/>
        <v>26</v>
      </c>
      <c r="D15" s="193">
        <f t="shared" si="0"/>
        <v>39</v>
      </c>
      <c r="E15" s="193">
        <f t="shared" si="0"/>
        <v>52</v>
      </c>
      <c r="F15" s="193">
        <f t="shared" si="0"/>
        <v>65</v>
      </c>
      <c r="G15" s="193">
        <f t="shared" si="0"/>
        <v>78</v>
      </c>
      <c r="I15" s="93" t="s">
        <v>322</v>
      </c>
      <c r="J15" s="28">
        <v>0.13</v>
      </c>
    </row>
    <row r="16" spans="1:10" ht="16" thickBot="1" x14ac:dyDescent="0.25">
      <c r="A16" s="188" t="s">
        <v>323</v>
      </c>
      <c r="B16" s="194">
        <f>SUM(B5:B15)</f>
        <v>88</v>
      </c>
      <c r="C16" s="194">
        <f t="shared" ref="C16:G16" si="1">SUM(C5:C15)</f>
        <v>176</v>
      </c>
      <c r="D16" s="194">
        <f t="shared" si="1"/>
        <v>264</v>
      </c>
      <c r="E16" s="194">
        <f t="shared" si="1"/>
        <v>352</v>
      </c>
      <c r="F16" s="194">
        <f t="shared" si="1"/>
        <v>440</v>
      </c>
      <c r="G16" s="194">
        <f t="shared" si="1"/>
        <v>528</v>
      </c>
      <c r="J16" s="195">
        <f>SUM(J5:J15)</f>
        <v>0.88</v>
      </c>
    </row>
    <row r="17" spans="1:10" ht="16" thickBot="1" x14ac:dyDescent="0.25">
      <c r="A17" s="190" t="s">
        <v>21</v>
      </c>
      <c r="B17" s="196">
        <f t="shared" ref="B17:G17" si="2">B4-B16</f>
        <v>12</v>
      </c>
      <c r="C17" s="196">
        <f t="shared" si="2"/>
        <v>24</v>
      </c>
      <c r="D17" s="196">
        <f t="shared" si="2"/>
        <v>36</v>
      </c>
      <c r="E17" s="196">
        <f t="shared" si="2"/>
        <v>48</v>
      </c>
      <c r="F17" s="196">
        <f t="shared" si="2"/>
        <v>60</v>
      </c>
      <c r="G17" s="196">
        <f t="shared" si="2"/>
        <v>72</v>
      </c>
    </row>
    <row r="18" spans="1:10" ht="16" thickTop="1" x14ac:dyDescent="0.2">
      <c r="I18" s="1" t="s">
        <v>325</v>
      </c>
      <c r="J18" s="1">
        <f>G16/G4</f>
        <v>0.88</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00FF"/>
  </sheetPr>
  <dimension ref="A1:N18"/>
  <sheetViews>
    <sheetView zoomScale="130" zoomScaleNormal="130" workbookViewId="0">
      <selection activeCell="B5" sqref="B5"/>
    </sheetView>
  </sheetViews>
  <sheetFormatPr baseColWidth="10" defaultColWidth="9.1640625" defaultRowHeight="15" x14ac:dyDescent="0.2"/>
  <cols>
    <col min="1" max="1" width="14" style="1" customWidth="1"/>
    <col min="2" max="16384" width="9.1640625" style="1"/>
  </cols>
  <sheetData>
    <row r="1" spans="1:14" ht="48" x14ac:dyDescent="0.2">
      <c r="A1" s="175" t="s">
        <v>326</v>
      </c>
      <c r="B1" s="176"/>
      <c r="C1" s="176"/>
      <c r="D1" s="176"/>
      <c r="E1" s="176"/>
      <c r="F1" s="176"/>
      <c r="G1" s="176"/>
      <c r="H1" s="176"/>
      <c r="I1" s="177"/>
    </row>
    <row r="3" spans="1:14" ht="16" x14ac:dyDescent="0.2">
      <c r="A3" s="93"/>
      <c r="B3" s="187" t="s">
        <v>26</v>
      </c>
      <c r="C3" s="187" t="s">
        <v>28</v>
      </c>
      <c r="D3" s="187" t="s">
        <v>29</v>
      </c>
      <c r="E3" s="187" t="s">
        <v>30</v>
      </c>
      <c r="F3" s="187" t="s">
        <v>31</v>
      </c>
      <c r="G3" s="187" t="s">
        <v>100</v>
      </c>
      <c r="I3" s="78" t="s">
        <v>324</v>
      </c>
      <c r="J3" s="78"/>
      <c r="L3" s="1" t="s">
        <v>327</v>
      </c>
      <c r="N3" s="1" t="s">
        <v>328</v>
      </c>
    </row>
    <row r="4" spans="1:14" x14ac:dyDescent="0.2">
      <c r="A4" s="187" t="s">
        <v>179</v>
      </c>
      <c r="B4" s="93">
        <v>100</v>
      </c>
      <c r="C4" s="93">
        <v>200</v>
      </c>
      <c r="D4" s="93">
        <v>300</v>
      </c>
      <c r="E4" s="93">
        <v>400</v>
      </c>
      <c r="F4" s="93">
        <v>500</v>
      </c>
      <c r="G4" s="93">
        <v>600</v>
      </c>
      <c r="I4" s="93" t="s">
        <v>312</v>
      </c>
      <c r="J4" s="28">
        <v>0.03</v>
      </c>
      <c r="L4" s="197">
        <v>0.04</v>
      </c>
      <c r="N4" s="197">
        <v>0.02</v>
      </c>
    </row>
    <row r="5" spans="1:14" x14ac:dyDescent="0.2">
      <c r="A5" s="187" t="s">
        <v>312</v>
      </c>
      <c r="B5" s="6"/>
      <c r="C5" s="6"/>
      <c r="D5" s="6"/>
      <c r="E5" s="6"/>
      <c r="F5" s="6"/>
      <c r="G5" s="6"/>
      <c r="I5" s="93" t="s">
        <v>313</v>
      </c>
      <c r="J5" s="28">
        <v>0.04</v>
      </c>
      <c r="L5" s="197">
        <v>0.05</v>
      </c>
      <c r="N5" s="197">
        <v>0.03</v>
      </c>
    </row>
    <row r="6" spans="1:14" x14ac:dyDescent="0.2">
      <c r="A6" s="187" t="s">
        <v>313</v>
      </c>
      <c r="B6" s="6"/>
      <c r="C6" s="6"/>
      <c r="D6" s="6"/>
      <c r="E6" s="6"/>
      <c r="F6" s="6"/>
      <c r="G6" s="6"/>
      <c r="I6" s="93" t="s">
        <v>314</v>
      </c>
      <c r="J6" s="28">
        <v>0.05</v>
      </c>
      <c r="L6" s="197">
        <v>0.06</v>
      </c>
      <c r="N6" s="197">
        <v>0.04</v>
      </c>
    </row>
    <row r="7" spans="1:14" x14ac:dyDescent="0.2">
      <c r="A7" s="187" t="s">
        <v>314</v>
      </c>
      <c r="B7" s="6"/>
      <c r="C7" s="6"/>
      <c r="D7" s="6"/>
      <c r="E7" s="6"/>
      <c r="F7" s="6"/>
      <c r="G7" s="6"/>
      <c r="I7" s="93" t="s">
        <v>315</v>
      </c>
      <c r="J7" s="28">
        <v>0.06</v>
      </c>
      <c r="L7" s="197">
        <v>7.0000000000000007E-2</v>
      </c>
      <c r="N7" s="197">
        <v>0.05</v>
      </c>
    </row>
    <row r="8" spans="1:14" x14ac:dyDescent="0.2">
      <c r="A8" s="187" t="s">
        <v>315</v>
      </c>
      <c r="B8" s="6"/>
      <c r="C8" s="6"/>
      <c r="D8" s="6"/>
      <c r="E8" s="6"/>
      <c r="F8" s="6"/>
      <c r="G8" s="6"/>
      <c r="I8" s="93" t="s">
        <v>316</v>
      </c>
      <c r="J8" s="28">
        <v>7.0000000000000007E-2</v>
      </c>
      <c r="L8" s="197">
        <v>0.08</v>
      </c>
      <c r="N8" s="197">
        <v>0.06</v>
      </c>
    </row>
    <row r="9" spans="1:14" x14ac:dyDescent="0.2">
      <c r="A9" s="187" t="s">
        <v>316</v>
      </c>
      <c r="B9" s="6"/>
      <c r="C9" s="6"/>
      <c r="D9" s="6"/>
      <c r="E9" s="6"/>
      <c r="F9" s="6"/>
      <c r="G9" s="6"/>
      <c r="I9" s="93" t="s">
        <v>317</v>
      </c>
      <c r="J9" s="28">
        <v>0.08</v>
      </c>
      <c r="L9" s="197">
        <v>0.09</v>
      </c>
      <c r="N9" s="197">
        <v>7.0000000000000007E-2</v>
      </c>
    </row>
    <row r="10" spans="1:14" x14ac:dyDescent="0.2">
      <c r="A10" s="187" t="s">
        <v>317</v>
      </c>
      <c r="B10" s="6"/>
      <c r="C10" s="6"/>
      <c r="D10" s="6"/>
      <c r="E10" s="6"/>
      <c r="F10" s="6"/>
      <c r="G10" s="6"/>
      <c r="I10" s="93" t="s">
        <v>318</v>
      </c>
      <c r="J10" s="28">
        <v>0.09</v>
      </c>
      <c r="L10" s="197">
        <v>0.1</v>
      </c>
      <c r="N10" s="197">
        <v>0.08</v>
      </c>
    </row>
    <row r="11" spans="1:14" x14ac:dyDescent="0.2">
      <c r="A11" s="187" t="s">
        <v>318</v>
      </c>
      <c r="B11" s="6"/>
      <c r="C11" s="6"/>
      <c r="D11" s="6"/>
      <c r="E11" s="6"/>
      <c r="F11" s="6"/>
      <c r="G11" s="6"/>
      <c r="I11" s="93" t="s">
        <v>319</v>
      </c>
      <c r="J11" s="28">
        <v>0.1</v>
      </c>
      <c r="L11" s="197">
        <v>0.11</v>
      </c>
      <c r="N11" s="197">
        <v>0.09</v>
      </c>
    </row>
    <row r="12" spans="1:14" x14ac:dyDescent="0.2">
      <c r="A12" s="187" t="s">
        <v>319</v>
      </c>
      <c r="B12" s="6"/>
      <c r="C12" s="6"/>
      <c r="D12" s="6"/>
      <c r="E12" s="6"/>
      <c r="F12" s="6"/>
      <c r="G12" s="6"/>
      <c r="I12" s="93" t="s">
        <v>320</v>
      </c>
      <c r="J12" s="28">
        <v>0.11</v>
      </c>
      <c r="L12" s="197">
        <v>0.12</v>
      </c>
      <c r="N12" s="197">
        <v>0.1</v>
      </c>
    </row>
    <row r="13" spans="1:14" x14ac:dyDescent="0.2">
      <c r="A13" s="187" t="s">
        <v>320</v>
      </c>
      <c r="B13" s="6"/>
      <c r="C13" s="6"/>
      <c r="D13" s="6"/>
      <c r="E13" s="6"/>
      <c r="F13" s="6"/>
      <c r="G13" s="6"/>
      <c r="I13" s="93" t="s">
        <v>321</v>
      </c>
      <c r="J13" s="28">
        <v>0.12</v>
      </c>
      <c r="L13" s="197">
        <v>0.13</v>
      </c>
      <c r="N13" s="197">
        <v>0.11</v>
      </c>
    </row>
    <row r="14" spans="1:14" x14ac:dyDescent="0.2">
      <c r="A14" s="187" t="s">
        <v>321</v>
      </c>
      <c r="B14" s="6"/>
      <c r="C14" s="6"/>
      <c r="D14" s="6"/>
      <c r="E14" s="6"/>
      <c r="F14" s="6"/>
      <c r="G14" s="6"/>
      <c r="I14" s="93" t="s">
        <v>322</v>
      </c>
      <c r="J14" s="28">
        <v>0.13</v>
      </c>
      <c r="L14" s="197">
        <v>0.14000000000000001</v>
      </c>
      <c r="N14" s="197">
        <v>0.12</v>
      </c>
    </row>
    <row r="15" spans="1:14" x14ac:dyDescent="0.2">
      <c r="A15" s="187" t="s">
        <v>322</v>
      </c>
      <c r="B15" s="6"/>
      <c r="C15" s="6"/>
      <c r="D15" s="6"/>
      <c r="E15" s="6"/>
      <c r="F15" s="6"/>
      <c r="G15" s="6"/>
    </row>
    <row r="16" spans="1:14" ht="16" thickBot="1" x14ac:dyDescent="0.25">
      <c r="A16" s="188" t="s">
        <v>323</v>
      </c>
      <c r="B16" s="189"/>
      <c r="C16" s="189"/>
      <c r="D16" s="189"/>
      <c r="E16" s="189"/>
      <c r="F16" s="189"/>
      <c r="G16" s="189"/>
    </row>
    <row r="17" spans="1:7" ht="16" thickBot="1" x14ac:dyDescent="0.25">
      <c r="A17" s="190" t="s">
        <v>21</v>
      </c>
      <c r="B17" s="191"/>
      <c r="C17" s="191"/>
      <c r="D17" s="191"/>
      <c r="E17" s="191"/>
      <c r="F17" s="191"/>
      <c r="G17" s="191"/>
    </row>
    <row r="18" spans="1:7" ht="16" thickTop="1" x14ac:dyDescent="0.2"/>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sheetPr>
  <dimension ref="A1:J18"/>
  <sheetViews>
    <sheetView zoomScale="145" zoomScaleNormal="145" workbookViewId="0">
      <selection activeCell="B5" sqref="B5"/>
    </sheetView>
  </sheetViews>
  <sheetFormatPr baseColWidth="10" defaultColWidth="9.1640625" defaultRowHeight="15" x14ac:dyDescent="0.2"/>
  <cols>
    <col min="1" max="1" width="10.5" style="1" customWidth="1"/>
    <col min="2" max="16384" width="9.1640625" style="1"/>
  </cols>
  <sheetData>
    <row r="1" spans="1:10" ht="48" x14ac:dyDescent="0.2">
      <c r="A1" s="175" t="s">
        <v>326</v>
      </c>
      <c r="B1" s="176"/>
      <c r="C1" s="176"/>
      <c r="D1" s="176"/>
      <c r="E1" s="176"/>
      <c r="F1" s="176"/>
      <c r="G1" s="176"/>
      <c r="H1" s="176"/>
      <c r="I1" s="177"/>
    </row>
    <row r="3" spans="1:10" ht="16" x14ac:dyDescent="0.2">
      <c r="A3" s="93"/>
      <c r="B3" s="187" t="s">
        <v>26</v>
      </c>
      <c r="C3" s="187" t="s">
        <v>28</v>
      </c>
      <c r="D3" s="187" t="s">
        <v>29</v>
      </c>
      <c r="E3" s="187" t="s">
        <v>30</v>
      </c>
      <c r="F3" s="187" t="s">
        <v>31</v>
      </c>
      <c r="G3" s="187" t="s">
        <v>100</v>
      </c>
      <c r="I3" s="78" t="s">
        <v>324</v>
      </c>
      <c r="J3" s="78"/>
    </row>
    <row r="4" spans="1:10" x14ac:dyDescent="0.2">
      <c r="A4" s="187" t="s">
        <v>179</v>
      </c>
      <c r="B4" s="126">
        <v>100</v>
      </c>
      <c r="C4" s="126">
        <v>200</v>
      </c>
      <c r="D4" s="126">
        <v>300</v>
      </c>
      <c r="E4" s="126">
        <v>400</v>
      </c>
      <c r="F4" s="126">
        <v>500</v>
      </c>
      <c r="G4" s="126">
        <v>600</v>
      </c>
      <c r="I4" s="93" t="s">
        <v>312</v>
      </c>
      <c r="J4" s="28">
        <v>0.04</v>
      </c>
    </row>
    <row r="5" spans="1:10" x14ac:dyDescent="0.2">
      <c r="A5" s="187" t="s">
        <v>312</v>
      </c>
      <c r="B5" s="77">
        <f t="shared" ref="B5:G15" si="0">B$4*$J4</f>
        <v>4</v>
      </c>
      <c r="C5" s="77">
        <f t="shared" si="0"/>
        <v>8</v>
      </c>
      <c r="D5" s="77">
        <f t="shared" si="0"/>
        <v>12</v>
      </c>
      <c r="E5" s="77">
        <f t="shared" si="0"/>
        <v>16</v>
      </c>
      <c r="F5" s="77">
        <f t="shared" si="0"/>
        <v>20</v>
      </c>
      <c r="G5" s="77">
        <f t="shared" si="0"/>
        <v>24</v>
      </c>
      <c r="I5" s="93" t="s">
        <v>313</v>
      </c>
      <c r="J5" s="28">
        <v>0.05</v>
      </c>
    </row>
    <row r="6" spans="1:10" x14ac:dyDescent="0.2">
      <c r="A6" s="187" t="s">
        <v>313</v>
      </c>
      <c r="B6" s="77">
        <f t="shared" si="0"/>
        <v>5</v>
      </c>
      <c r="C6" s="77">
        <f t="shared" si="0"/>
        <v>10</v>
      </c>
      <c r="D6" s="77">
        <f t="shared" si="0"/>
        <v>15</v>
      </c>
      <c r="E6" s="77">
        <f t="shared" si="0"/>
        <v>20</v>
      </c>
      <c r="F6" s="77">
        <f t="shared" si="0"/>
        <v>25</v>
      </c>
      <c r="G6" s="77">
        <f t="shared" si="0"/>
        <v>30</v>
      </c>
      <c r="I6" s="93" t="s">
        <v>314</v>
      </c>
      <c r="J6" s="28">
        <v>0.06</v>
      </c>
    </row>
    <row r="7" spans="1:10" x14ac:dyDescent="0.2">
      <c r="A7" s="187" t="s">
        <v>314</v>
      </c>
      <c r="B7" s="77">
        <f t="shared" si="0"/>
        <v>6</v>
      </c>
      <c r="C7" s="77">
        <f t="shared" si="0"/>
        <v>12</v>
      </c>
      <c r="D7" s="77">
        <f t="shared" si="0"/>
        <v>18</v>
      </c>
      <c r="E7" s="77">
        <f t="shared" si="0"/>
        <v>24</v>
      </c>
      <c r="F7" s="77">
        <f t="shared" si="0"/>
        <v>30</v>
      </c>
      <c r="G7" s="77">
        <f t="shared" si="0"/>
        <v>36</v>
      </c>
      <c r="I7" s="93" t="s">
        <v>315</v>
      </c>
      <c r="J7" s="28">
        <v>7.0000000000000007E-2</v>
      </c>
    </row>
    <row r="8" spans="1:10" x14ac:dyDescent="0.2">
      <c r="A8" s="187" t="s">
        <v>315</v>
      </c>
      <c r="B8" s="77">
        <f t="shared" si="0"/>
        <v>7.0000000000000009</v>
      </c>
      <c r="C8" s="77">
        <f t="shared" si="0"/>
        <v>14.000000000000002</v>
      </c>
      <c r="D8" s="77">
        <f t="shared" si="0"/>
        <v>21.000000000000004</v>
      </c>
      <c r="E8" s="77">
        <f t="shared" si="0"/>
        <v>28.000000000000004</v>
      </c>
      <c r="F8" s="77">
        <f t="shared" si="0"/>
        <v>35</v>
      </c>
      <c r="G8" s="77">
        <f t="shared" si="0"/>
        <v>42.000000000000007</v>
      </c>
      <c r="I8" s="93" t="s">
        <v>316</v>
      </c>
      <c r="J8" s="28">
        <v>0.08</v>
      </c>
    </row>
    <row r="9" spans="1:10" x14ac:dyDescent="0.2">
      <c r="A9" s="187" t="s">
        <v>316</v>
      </c>
      <c r="B9" s="77">
        <f t="shared" si="0"/>
        <v>8</v>
      </c>
      <c r="C9" s="77">
        <f t="shared" si="0"/>
        <v>16</v>
      </c>
      <c r="D9" s="77">
        <f t="shared" si="0"/>
        <v>24</v>
      </c>
      <c r="E9" s="77">
        <f t="shared" si="0"/>
        <v>32</v>
      </c>
      <c r="F9" s="77">
        <f t="shared" si="0"/>
        <v>40</v>
      </c>
      <c r="G9" s="77">
        <f t="shared" si="0"/>
        <v>48</v>
      </c>
      <c r="I9" s="93" t="s">
        <v>317</v>
      </c>
      <c r="J9" s="28">
        <v>0.09</v>
      </c>
    </row>
    <row r="10" spans="1:10" x14ac:dyDescent="0.2">
      <c r="A10" s="187" t="s">
        <v>317</v>
      </c>
      <c r="B10" s="77">
        <f t="shared" si="0"/>
        <v>9</v>
      </c>
      <c r="C10" s="77">
        <f t="shared" si="0"/>
        <v>18</v>
      </c>
      <c r="D10" s="77">
        <f t="shared" si="0"/>
        <v>27</v>
      </c>
      <c r="E10" s="77">
        <f t="shared" si="0"/>
        <v>36</v>
      </c>
      <c r="F10" s="77">
        <f t="shared" si="0"/>
        <v>45</v>
      </c>
      <c r="G10" s="77">
        <f t="shared" si="0"/>
        <v>54</v>
      </c>
      <c r="I10" s="93" t="s">
        <v>318</v>
      </c>
      <c r="J10" s="28">
        <v>0.1</v>
      </c>
    </row>
    <row r="11" spans="1:10" x14ac:dyDescent="0.2">
      <c r="A11" s="187" t="s">
        <v>318</v>
      </c>
      <c r="B11" s="77">
        <f t="shared" si="0"/>
        <v>10</v>
      </c>
      <c r="C11" s="77">
        <f t="shared" si="0"/>
        <v>20</v>
      </c>
      <c r="D11" s="77">
        <f t="shared" si="0"/>
        <v>30</v>
      </c>
      <c r="E11" s="77">
        <f t="shared" si="0"/>
        <v>40</v>
      </c>
      <c r="F11" s="77">
        <f t="shared" si="0"/>
        <v>50</v>
      </c>
      <c r="G11" s="77">
        <f t="shared" si="0"/>
        <v>60</v>
      </c>
      <c r="I11" s="93" t="s">
        <v>319</v>
      </c>
      <c r="J11" s="28">
        <v>0.11</v>
      </c>
    </row>
    <row r="12" spans="1:10" x14ac:dyDescent="0.2">
      <c r="A12" s="187" t="s">
        <v>319</v>
      </c>
      <c r="B12" s="77">
        <f t="shared" si="0"/>
        <v>11</v>
      </c>
      <c r="C12" s="77">
        <f t="shared" si="0"/>
        <v>22</v>
      </c>
      <c r="D12" s="77">
        <f t="shared" si="0"/>
        <v>33</v>
      </c>
      <c r="E12" s="77">
        <f t="shared" si="0"/>
        <v>44</v>
      </c>
      <c r="F12" s="77">
        <f t="shared" si="0"/>
        <v>55</v>
      </c>
      <c r="G12" s="77">
        <f t="shared" si="0"/>
        <v>66</v>
      </c>
      <c r="I12" s="93" t="s">
        <v>320</v>
      </c>
      <c r="J12" s="28">
        <v>0.12</v>
      </c>
    </row>
    <row r="13" spans="1:10" x14ac:dyDescent="0.2">
      <c r="A13" s="187" t="s">
        <v>320</v>
      </c>
      <c r="B13" s="77">
        <f t="shared" si="0"/>
        <v>12</v>
      </c>
      <c r="C13" s="77">
        <f t="shared" si="0"/>
        <v>24</v>
      </c>
      <c r="D13" s="77">
        <f t="shared" si="0"/>
        <v>36</v>
      </c>
      <c r="E13" s="77">
        <f t="shared" si="0"/>
        <v>48</v>
      </c>
      <c r="F13" s="77">
        <f t="shared" si="0"/>
        <v>60</v>
      </c>
      <c r="G13" s="77">
        <f t="shared" si="0"/>
        <v>72</v>
      </c>
      <c r="I13" s="93" t="s">
        <v>321</v>
      </c>
      <c r="J13" s="28">
        <v>0.13</v>
      </c>
    </row>
    <row r="14" spans="1:10" x14ac:dyDescent="0.2">
      <c r="A14" s="187" t="s">
        <v>321</v>
      </c>
      <c r="B14" s="77">
        <f t="shared" si="0"/>
        <v>13</v>
      </c>
      <c r="C14" s="77">
        <f t="shared" si="0"/>
        <v>26</v>
      </c>
      <c r="D14" s="77">
        <f t="shared" si="0"/>
        <v>39</v>
      </c>
      <c r="E14" s="77">
        <f t="shared" si="0"/>
        <v>52</v>
      </c>
      <c r="F14" s="77">
        <f t="shared" si="0"/>
        <v>65</v>
      </c>
      <c r="G14" s="77">
        <f t="shared" si="0"/>
        <v>78</v>
      </c>
      <c r="I14" s="93" t="s">
        <v>322</v>
      </c>
      <c r="J14" s="28">
        <v>0.14000000000000001</v>
      </c>
    </row>
    <row r="15" spans="1:10" ht="16" thickBot="1" x14ac:dyDescent="0.25">
      <c r="A15" s="187" t="s">
        <v>322</v>
      </c>
      <c r="B15" s="193">
        <f t="shared" si="0"/>
        <v>14.000000000000002</v>
      </c>
      <c r="C15" s="193">
        <f t="shared" si="0"/>
        <v>28.000000000000004</v>
      </c>
      <c r="D15" s="193">
        <f t="shared" si="0"/>
        <v>42.000000000000007</v>
      </c>
      <c r="E15" s="193">
        <f t="shared" si="0"/>
        <v>56.000000000000007</v>
      </c>
      <c r="F15" s="193">
        <f t="shared" si="0"/>
        <v>70</v>
      </c>
      <c r="G15" s="193">
        <f t="shared" si="0"/>
        <v>84.000000000000014</v>
      </c>
    </row>
    <row r="16" spans="1:10" ht="16" thickBot="1" x14ac:dyDescent="0.25">
      <c r="A16" s="188" t="s">
        <v>323</v>
      </c>
      <c r="B16" s="194">
        <f t="shared" ref="B16:G16" si="1">SUM(B5:B15)</f>
        <v>99</v>
      </c>
      <c r="C16" s="194">
        <f t="shared" si="1"/>
        <v>198</v>
      </c>
      <c r="D16" s="194">
        <f t="shared" si="1"/>
        <v>297</v>
      </c>
      <c r="E16" s="194">
        <f t="shared" si="1"/>
        <v>396</v>
      </c>
      <c r="F16" s="194">
        <f t="shared" si="1"/>
        <v>495</v>
      </c>
      <c r="G16" s="194">
        <f t="shared" si="1"/>
        <v>594</v>
      </c>
    </row>
    <row r="17" spans="1:7" ht="16" thickBot="1" x14ac:dyDescent="0.25">
      <c r="A17" s="190" t="s">
        <v>21</v>
      </c>
      <c r="B17" s="196">
        <f t="shared" ref="B17:G17" si="2">B4-B16</f>
        <v>1</v>
      </c>
      <c r="C17" s="196">
        <f t="shared" si="2"/>
        <v>2</v>
      </c>
      <c r="D17" s="196">
        <f t="shared" si="2"/>
        <v>3</v>
      </c>
      <c r="E17" s="196">
        <f t="shared" si="2"/>
        <v>4</v>
      </c>
      <c r="F17" s="196">
        <f t="shared" si="2"/>
        <v>5</v>
      </c>
      <c r="G17" s="196">
        <f t="shared" si="2"/>
        <v>6</v>
      </c>
    </row>
    <row r="18" spans="1:7" ht="16" thickTop="1" x14ac:dyDescent="0.2"/>
  </sheetData>
  <scenarios current="1" show="1">
    <scenario name="Set1AN" locked="1" count="11" user="Michael Girvin" comment="Created by Michael Girvin on 2/16/2011">
      <inputCells r="J4" val="0.03" numFmtId="10"/>
      <inputCells r="J5" val="0.04" numFmtId="10"/>
      <inputCells r="J6" val="0.05" numFmtId="10"/>
      <inputCells r="J7" val="0.06" numFmtId="10"/>
      <inputCells r="J8" val="0.07" numFmtId="10"/>
      <inputCells r="J9" val="0.08" numFmtId="10"/>
      <inputCells r="J10" val="0.09" numFmtId="10"/>
      <inputCells r="J11" val="0.1" numFmtId="10"/>
      <inputCells r="J12" val="0.11" numFmtId="10"/>
      <inputCells r="J13" val="0.12" numFmtId="10"/>
      <inputCells r="J14" val="0.13" numFmtId="10"/>
    </scenario>
    <scenario name="Set2AN" locked="1" count="11" user="Michael Girvin" comment="Created by Michael Girvin on 2/16/2011">
      <inputCells r="J4" val="0.04"/>
      <inputCells r="J5" val="0.05"/>
      <inputCells r="J6" val="0.06"/>
      <inputCells r="J7" val="0.07"/>
      <inputCells r="J8" val="0.08"/>
      <inputCells r="J9" val="0.09"/>
      <inputCells r="J10" val="0.1"/>
      <inputCells r="J11" val="0.11"/>
      <inputCells r="J12" val="0.12"/>
      <inputCells r="J13" val="0.13"/>
      <inputCells r="J14" val="0.14"/>
    </scenario>
    <scenario name="Set3AN" locked="1" count="11" user="Michael Girvin" comment="Created by Michael Girvin on 2/16/2011">
      <inputCells r="J4" val="0.02"/>
      <inputCells r="J5" val="0.03"/>
      <inputCells r="J6" val="0.04"/>
      <inputCells r="J7" val="0.05"/>
      <inputCells r="J8" val="0.06"/>
      <inputCells r="J9" val="0.07"/>
      <inputCells r="J10" val="0.08"/>
      <inputCells r="J11" val="0.09"/>
      <inputCells r="J12" val="0.1"/>
      <inputCells r="J13" val="0.11"/>
      <inputCells r="J14" val="0.12"/>
    </scenario>
  </scenario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AD338"/>
  <sheetViews>
    <sheetView zoomScale="131" zoomScaleNormal="131" workbookViewId="0">
      <selection activeCell="B9" sqref="B9"/>
    </sheetView>
  </sheetViews>
  <sheetFormatPr baseColWidth="10" defaultColWidth="8.83203125" defaultRowHeight="15" x14ac:dyDescent="0.2"/>
  <cols>
    <col min="1" max="1" width="17.83203125" customWidth="1"/>
    <col min="2" max="2" width="14.33203125" customWidth="1"/>
    <col min="3" max="3" width="14.5" customWidth="1"/>
    <col min="4" max="4" width="12.83203125" customWidth="1"/>
    <col min="5" max="6" width="11" customWidth="1"/>
    <col min="7" max="7" width="11.33203125" customWidth="1"/>
    <col min="8" max="8" width="12.5" customWidth="1"/>
    <col min="9" max="9" width="11.33203125" customWidth="1"/>
    <col min="10" max="10" width="11.5" bestFit="1" customWidth="1"/>
    <col min="11" max="11" width="10.5" bestFit="1" customWidth="1"/>
    <col min="18" max="18" width="10.83203125" customWidth="1"/>
  </cols>
  <sheetData>
    <row r="1" spans="1:30" x14ac:dyDescent="0.2">
      <c r="A1" s="9" t="s">
        <v>10</v>
      </c>
      <c r="B1" s="10"/>
      <c r="C1" s="10"/>
      <c r="D1" s="10"/>
      <c r="E1" s="10"/>
      <c r="F1" s="10"/>
      <c r="G1" s="10"/>
      <c r="H1" s="10"/>
      <c r="I1" s="10"/>
      <c r="J1" s="11"/>
    </row>
    <row r="2" spans="1:30" x14ac:dyDescent="0.2">
      <c r="A2" s="12" t="s">
        <v>9</v>
      </c>
      <c r="B2" s="13"/>
      <c r="C2" s="13"/>
      <c r="D2" s="13"/>
      <c r="E2" s="13"/>
      <c r="F2" s="13"/>
      <c r="G2" s="13"/>
      <c r="H2" s="13"/>
      <c r="I2" s="13"/>
      <c r="J2" s="14"/>
    </row>
    <row r="4" spans="1:30" x14ac:dyDescent="0.2">
      <c r="A4" s="18" t="s">
        <v>22</v>
      </c>
      <c r="B4" s="10"/>
      <c r="C4" s="10"/>
      <c r="D4" s="11"/>
      <c r="N4" s="9" t="s">
        <v>67</v>
      </c>
      <c r="O4" s="10"/>
      <c r="P4" s="10"/>
      <c r="Q4" s="10"/>
      <c r="R4" s="10"/>
      <c r="S4" s="10"/>
      <c r="T4" s="10"/>
      <c r="U4" s="10"/>
      <c r="V4" s="10"/>
      <c r="W4" s="10"/>
      <c r="X4" s="10"/>
      <c r="Y4" s="10"/>
      <c r="Z4" s="10"/>
      <c r="AA4" s="10"/>
      <c r="AB4" s="10"/>
      <c r="AC4" s="10"/>
      <c r="AD4" s="11"/>
    </row>
    <row r="5" spans="1:30" x14ac:dyDescent="0.2">
      <c r="A5" s="12" t="s">
        <v>24</v>
      </c>
      <c r="B5" s="13"/>
      <c r="C5" s="13"/>
      <c r="D5" s="14"/>
      <c r="N5" s="95" t="s">
        <v>68</v>
      </c>
      <c r="O5" s="96"/>
      <c r="P5" s="96"/>
      <c r="Q5" s="96"/>
      <c r="R5" s="96"/>
      <c r="S5" s="96"/>
      <c r="T5" s="96"/>
      <c r="U5" s="96"/>
      <c r="V5" s="96"/>
      <c r="W5" s="96"/>
      <c r="X5" s="96"/>
      <c r="Y5" s="96"/>
      <c r="Z5" s="96"/>
      <c r="AA5" s="96"/>
      <c r="AB5" s="96"/>
      <c r="AC5" s="96"/>
      <c r="AD5" s="97"/>
    </row>
    <row r="6" spans="1:30" x14ac:dyDescent="0.2">
      <c r="A6" s="3" t="s">
        <v>25</v>
      </c>
      <c r="B6" s="26" t="s">
        <v>26</v>
      </c>
      <c r="N6" s="95" t="s">
        <v>69</v>
      </c>
      <c r="O6" s="96"/>
      <c r="P6" s="96"/>
      <c r="Q6" s="96"/>
      <c r="R6" s="96"/>
      <c r="S6" s="96"/>
      <c r="T6" s="96"/>
      <c r="U6" s="96"/>
      <c r="V6" s="96"/>
      <c r="W6" s="96"/>
      <c r="X6" s="96"/>
      <c r="Y6" s="96"/>
      <c r="Z6" s="96"/>
      <c r="AA6" s="96"/>
      <c r="AB6" s="96"/>
      <c r="AC6" s="96"/>
      <c r="AD6" s="97"/>
    </row>
    <row r="7" spans="1:30" x14ac:dyDescent="0.2">
      <c r="A7" s="3" t="s">
        <v>19</v>
      </c>
      <c r="B7" s="22">
        <v>65487</v>
      </c>
      <c r="N7" s="95" t="s">
        <v>70</v>
      </c>
      <c r="O7" s="96"/>
      <c r="P7" s="96"/>
      <c r="Q7" s="96"/>
      <c r="R7" s="96"/>
      <c r="S7" s="96"/>
      <c r="T7" s="96"/>
      <c r="U7" s="96"/>
      <c r="V7" s="96"/>
      <c r="W7" s="96"/>
      <c r="X7" s="96"/>
      <c r="Y7" s="96"/>
      <c r="Z7" s="96"/>
      <c r="AA7" s="96"/>
      <c r="AB7" s="96"/>
      <c r="AC7" s="96"/>
      <c r="AD7" s="97"/>
    </row>
    <row r="8" spans="1:30" ht="16" thickBot="1" x14ac:dyDescent="0.25">
      <c r="A8" s="20" t="s">
        <v>20</v>
      </c>
      <c r="B8" s="23">
        <v>52149</v>
      </c>
      <c r="N8" s="95" t="s">
        <v>71</v>
      </c>
      <c r="O8" s="96"/>
      <c r="P8" s="96"/>
      <c r="Q8" s="96"/>
      <c r="R8" s="96"/>
      <c r="S8" s="96"/>
      <c r="T8" s="96"/>
      <c r="U8" s="96"/>
      <c r="V8" s="96"/>
      <c r="W8" s="96"/>
      <c r="X8" s="96"/>
      <c r="Y8" s="96"/>
      <c r="Z8" s="96"/>
      <c r="AA8" s="96"/>
      <c r="AB8" s="96"/>
      <c r="AC8" s="96"/>
      <c r="AD8" s="97"/>
    </row>
    <row r="9" spans="1:30" ht="16" thickBot="1" x14ac:dyDescent="0.25">
      <c r="A9" s="21" t="s">
        <v>21</v>
      </c>
      <c r="B9" s="24"/>
      <c r="N9" s="95" t="s">
        <v>72</v>
      </c>
      <c r="O9" s="96"/>
      <c r="P9" s="96"/>
      <c r="Q9" s="96"/>
      <c r="R9" s="96"/>
      <c r="S9" s="96"/>
      <c r="T9" s="96"/>
      <c r="U9" s="96"/>
      <c r="V9" s="96"/>
      <c r="W9" s="96"/>
      <c r="X9" s="96"/>
      <c r="Y9" s="96"/>
      <c r="Z9" s="96"/>
      <c r="AA9" s="96"/>
      <c r="AB9" s="96"/>
      <c r="AC9" s="96"/>
      <c r="AD9" s="97"/>
    </row>
    <row r="10" spans="1:30" ht="16" thickTop="1" x14ac:dyDescent="0.2">
      <c r="N10" s="95" t="s">
        <v>73</v>
      </c>
      <c r="O10" s="96"/>
      <c r="P10" s="96"/>
      <c r="Q10" s="96"/>
      <c r="R10" s="96"/>
      <c r="S10" s="96"/>
      <c r="T10" s="96"/>
      <c r="U10" s="96"/>
      <c r="V10" s="96"/>
      <c r="W10" s="96"/>
      <c r="X10" s="96"/>
      <c r="Y10" s="96"/>
      <c r="Z10" s="96"/>
      <c r="AA10" s="96"/>
      <c r="AB10" s="96"/>
      <c r="AC10" s="96"/>
      <c r="AD10" s="97"/>
    </row>
    <row r="11" spans="1:30" x14ac:dyDescent="0.2">
      <c r="A11" s="18" t="s">
        <v>23</v>
      </c>
      <c r="B11" s="10"/>
      <c r="C11" s="10"/>
      <c r="D11" s="11"/>
      <c r="F11" t="s">
        <v>41</v>
      </c>
      <c r="N11" s="95" t="s">
        <v>69</v>
      </c>
      <c r="O11" s="96"/>
      <c r="P11" s="96"/>
      <c r="Q11" s="96"/>
      <c r="R11" s="96"/>
      <c r="S11" s="96"/>
      <c r="T11" s="96"/>
      <c r="U11" s="96"/>
      <c r="V11" s="96"/>
      <c r="W11" s="96"/>
      <c r="X11" s="96"/>
      <c r="Y11" s="96"/>
      <c r="Z11" s="96"/>
      <c r="AA11" s="96"/>
      <c r="AB11" s="96"/>
      <c r="AC11" s="96"/>
      <c r="AD11" s="97"/>
    </row>
    <row r="12" spans="1:30" x14ac:dyDescent="0.2">
      <c r="A12" s="12" t="s">
        <v>33</v>
      </c>
      <c r="B12" s="13"/>
      <c r="C12" s="13"/>
      <c r="D12" s="14"/>
      <c r="N12" s="95" t="s">
        <v>74</v>
      </c>
      <c r="O12" s="96"/>
      <c r="P12" s="96"/>
      <c r="Q12" s="96"/>
      <c r="R12" s="96"/>
      <c r="S12" s="96"/>
      <c r="T12" s="96"/>
      <c r="U12" s="96"/>
      <c r="V12" s="96"/>
      <c r="W12" s="96"/>
      <c r="X12" s="96"/>
      <c r="Y12" s="96"/>
      <c r="Z12" s="96"/>
      <c r="AA12" s="96"/>
      <c r="AB12" s="96"/>
      <c r="AC12" s="96"/>
      <c r="AD12" s="97"/>
    </row>
    <row r="13" spans="1:30" x14ac:dyDescent="0.2">
      <c r="A13" s="3" t="s">
        <v>12</v>
      </c>
      <c r="B13" s="22">
        <v>3500</v>
      </c>
      <c r="F13" t="s">
        <v>34</v>
      </c>
      <c r="N13" s="95" t="s">
        <v>75</v>
      </c>
      <c r="O13" s="96"/>
      <c r="P13" s="96"/>
      <c r="Q13" s="96"/>
      <c r="R13" s="96"/>
      <c r="S13" s="96"/>
      <c r="T13" s="96"/>
      <c r="U13" s="96"/>
      <c r="V13" s="96"/>
      <c r="W13" s="96"/>
      <c r="X13" s="96"/>
      <c r="Y13" s="96"/>
      <c r="Z13" s="96"/>
      <c r="AA13" s="96"/>
      <c r="AB13" s="96"/>
      <c r="AC13" s="96"/>
      <c r="AD13" s="97"/>
    </row>
    <row r="14" spans="1:30" x14ac:dyDescent="0.2">
      <c r="A14" s="3" t="s">
        <v>11</v>
      </c>
      <c r="B14" s="4">
        <v>15</v>
      </c>
      <c r="F14" t="s">
        <v>14</v>
      </c>
      <c r="N14" s="95" t="s">
        <v>76</v>
      </c>
      <c r="O14" s="96"/>
      <c r="P14" s="96"/>
      <c r="Q14" s="96"/>
      <c r="R14" s="96"/>
      <c r="S14" s="96"/>
      <c r="T14" s="96"/>
      <c r="U14" s="96"/>
      <c r="V14" s="96"/>
      <c r="W14" s="96"/>
      <c r="X14" s="96"/>
      <c r="Y14" s="96"/>
      <c r="Z14" s="96"/>
      <c r="AA14" s="96"/>
      <c r="AB14" s="96"/>
      <c r="AC14" s="96"/>
      <c r="AD14" s="97"/>
    </row>
    <row r="15" spans="1:30" x14ac:dyDescent="0.2">
      <c r="A15" s="19" t="s">
        <v>81</v>
      </c>
      <c r="B15" s="25">
        <v>4.4999999999999998E-2</v>
      </c>
      <c r="D15" s="5" t="s">
        <v>18</v>
      </c>
      <c r="F15" t="s">
        <v>15</v>
      </c>
      <c r="N15" s="95"/>
      <c r="O15" s="96"/>
      <c r="P15" s="96"/>
      <c r="Q15" s="96"/>
      <c r="R15" s="96"/>
      <c r="S15" s="96"/>
      <c r="T15" s="96"/>
      <c r="U15" s="96"/>
      <c r="V15" s="96"/>
      <c r="W15" s="96"/>
      <c r="X15" s="96"/>
      <c r="Y15" s="96"/>
      <c r="Z15" s="96"/>
      <c r="AA15" s="96"/>
      <c r="AB15" s="96"/>
      <c r="AC15" s="96"/>
      <c r="AD15" s="97"/>
    </row>
    <row r="16" spans="1:30" x14ac:dyDescent="0.2">
      <c r="A16" s="3" t="s">
        <v>13</v>
      </c>
      <c r="B16" s="7"/>
      <c r="D16" s="7">
        <f>B13*((1+B15)^B14-1)/B15</f>
        <v>72744.190018200708</v>
      </c>
      <c r="F16" t="str">
        <f>"Future Value = Estimate for how much it is worth in "&amp;B14&amp;" "&amp;A14</f>
        <v>Future Value = Estimate for how much it is worth in 15 Years</v>
      </c>
      <c r="N16" s="95" t="s">
        <v>77</v>
      </c>
      <c r="O16" s="96"/>
      <c r="P16" s="96"/>
      <c r="Q16" s="96"/>
      <c r="R16" s="96"/>
      <c r="S16" s="96"/>
      <c r="T16" s="96"/>
      <c r="U16" s="96"/>
      <c r="V16" s="96"/>
      <c r="W16" s="96"/>
      <c r="X16" s="96"/>
      <c r="Y16" s="96"/>
      <c r="Z16" s="96"/>
      <c r="AA16" s="96"/>
      <c r="AB16" s="96"/>
      <c r="AC16" s="96"/>
      <c r="AD16" s="97"/>
    </row>
    <row r="17" spans="1:30" x14ac:dyDescent="0.2">
      <c r="A17" s="3" t="s">
        <v>16</v>
      </c>
      <c r="B17" s="148"/>
      <c r="N17" s="95" t="s">
        <v>78</v>
      </c>
      <c r="O17" s="96"/>
      <c r="P17" s="96"/>
      <c r="Q17" s="96"/>
      <c r="R17" s="96"/>
      <c r="S17" s="96"/>
      <c r="T17" s="96"/>
      <c r="U17" s="96"/>
      <c r="V17" s="96"/>
      <c r="W17" s="96"/>
      <c r="X17" s="96"/>
      <c r="Y17" s="96"/>
      <c r="Z17" s="96"/>
      <c r="AA17" s="96"/>
      <c r="AB17" s="96"/>
      <c r="AC17" s="96"/>
      <c r="AD17" s="97"/>
    </row>
    <row r="18" spans="1:30" x14ac:dyDescent="0.2">
      <c r="A18" s="3" t="s">
        <v>17</v>
      </c>
      <c r="B18" s="7"/>
      <c r="N18" s="95" t="s">
        <v>79</v>
      </c>
      <c r="O18" s="96"/>
      <c r="P18" s="96"/>
      <c r="Q18" s="96"/>
      <c r="R18" s="96"/>
      <c r="S18" s="96"/>
      <c r="T18" s="96"/>
      <c r="U18" s="96"/>
      <c r="V18" s="96"/>
      <c r="W18" s="96"/>
      <c r="X18" s="96"/>
      <c r="Y18" s="96"/>
      <c r="Z18" s="96"/>
      <c r="AA18" s="96"/>
      <c r="AB18" s="96"/>
      <c r="AC18" s="96"/>
      <c r="AD18" s="97"/>
    </row>
    <row r="19" spans="1:30" x14ac:dyDescent="0.2">
      <c r="N19" s="12" t="s">
        <v>80</v>
      </c>
      <c r="O19" s="13"/>
      <c r="P19" s="13"/>
      <c r="Q19" s="13"/>
      <c r="R19" s="13"/>
      <c r="S19" s="13"/>
      <c r="T19" s="13"/>
      <c r="U19" s="13"/>
      <c r="V19" s="13"/>
      <c r="W19" s="13"/>
      <c r="X19" s="13"/>
      <c r="Y19" s="13"/>
      <c r="Z19" s="13"/>
      <c r="AA19" s="13"/>
      <c r="AB19" s="13"/>
      <c r="AC19" s="13"/>
      <c r="AD19" s="14"/>
    </row>
    <row r="21" spans="1:30" x14ac:dyDescent="0.2">
      <c r="A21" s="18" t="s">
        <v>27</v>
      </c>
      <c r="B21" s="10"/>
      <c r="C21" s="10"/>
      <c r="D21" s="10"/>
      <c r="E21" s="10"/>
      <c r="F21" s="11"/>
    </row>
    <row r="22" spans="1:30" x14ac:dyDescent="0.2">
      <c r="A22" s="12" t="s">
        <v>43</v>
      </c>
      <c r="B22" s="13"/>
      <c r="C22" s="13"/>
      <c r="D22" s="13"/>
      <c r="E22" s="13"/>
      <c r="F22" s="14"/>
    </row>
    <row r="23" spans="1:30" x14ac:dyDescent="0.2">
      <c r="A23" s="3" t="s">
        <v>25</v>
      </c>
      <c r="B23" s="26" t="s">
        <v>26</v>
      </c>
      <c r="C23" s="26" t="s">
        <v>28</v>
      </c>
      <c r="D23" s="26" t="s">
        <v>29</v>
      </c>
      <c r="E23" s="26" t="s">
        <v>30</v>
      </c>
      <c r="F23" s="26" t="s">
        <v>31</v>
      </c>
    </row>
    <row r="24" spans="1:30" x14ac:dyDescent="0.2">
      <c r="A24" s="3" t="s">
        <v>19</v>
      </c>
      <c r="B24" s="22">
        <f>B61</f>
        <v>65487</v>
      </c>
      <c r="C24" s="22">
        <f>C61</f>
        <v>75894</v>
      </c>
      <c r="D24" s="22">
        <f>D61</f>
        <v>65007</v>
      </c>
      <c r="E24" s="22">
        <f>E61</f>
        <v>95449</v>
      </c>
      <c r="F24" s="22">
        <f>F61</f>
        <v>99220</v>
      </c>
    </row>
    <row r="25" spans="1:30" ht="16" thickBot="1" x14ac:dyDescent="0.25">
      <c r="A25" s="20" t="s">
        <v>20</v>
      </c>
      <c r="B25" s="23">
        <f>B61*SUM($B$72:$B$75)</f>
        <v>55932.972012393933</v>
      </c>
      <c r="C25" s="23">
        <f t="shared" ref="C25:F25" si="0">C61*SUM($B$72:$B$75)</f>
        <v>64821.674193483057</v>
      </c>
      <c r="D25" s="23">
        <f t="shared" si="0"/>
        <v>55523.000162012191</v>
      </c>
      <c r="E25" s="23">
        <f t="shared" si="0"/>
        <v>81523.756556430875</v>
      </c>
      <c r="F25" s="23">
        <f t="shared" si="0"/>
        <v>84744.597905992428</v>
      </c>
    </row>
    <row r="26" spans="1:30" ht="16" thickBot="1" x14ac:dyDescent="0.25">
      <c r="A26" s="21" t="s">
        <v>21</v>
      </c>
      <c r="B26" s="24"/>
      <c r="C26" s="24"/>
      <c r="D26" s="24"/>
      <c r="E26" s="24"/>
      <c r="F26" s="24"/>
    </row>
    <row r="27" spans="1:30" ht="16" thickTop="1" x14ac:dyDescent="0.2"/>
    <row r="29" spans="1:30" x14ac:dyDescent="0.2">
      <c r="A29" s="18" t="s">
        <v>32</v>
      </c>
      <c r="B29" s="10"/>
      <c r="C29" s="10"/>
      <c r="D29" s="10"/>
      <c r="E29" s="10"/>
      <c r="F29" s="11"/>
    </row>
    <row r="30" spans="1:30" x14ac:dyDescent="0.2">
      <c r="A30" s="12" t="s">
        <v>44</v>
      </c>
      <c r="B30" s="13"/>
      <c r="C30" s="13"/>
      <c r="D30" s="13"/>
      <c r="E30" s="13"/>
      <c r="F30" s="14"/>
    </row>
    <row r="31" spans="1:30" x14ac:dyDescent="0.2">
      <c r="A31" s="3" t="s">
        <v>12</v>
      </c>
      <c r="B31" s="22">
        <v>3500</v>
      </c>
    </row>
    <row r="32" spans="1:30" x14ac:dyDescent="0.2">
      <c r="A32" s="3" t="s">
        <v>11</v>
      </c>
      <c r="B32" s="4">
        <v>15</v>
      </c>
    </row>
    <row r="34" spans="1:16" x14ac:dyDescent="0.2">
      <c r="A34" s="19" t="s">
        <v>81</v>
      </c>
      <c r="B34" s="3" t="s">
        <v>13</v>
      </c>
      <c r="J34" s="5" t="s">
        <v>18</v>
      </c>
    </row>
    <row r="35" spans="1:16" x14ac:dyDescent="0.2">
      <c r="A35" s="28">
        <v>0.03</v>
      </c>
      <c r="B35" s="27"/>
      <c r="E35" s="1"/>
      <c r="F35" s="1"/>
      <c r="G35" s="1"/>
      <c r="J35" s="29">
        <f t="shared" ref="J35:J40" si="1">$B$31*((1+A35)^$B$32-1)/A35</f>
        <v>65096.198603422519</v>
      </c>
    </row>
    <row r="36" spans="1:16" x14ac:dyDescent="0.2">
      <c r="A36" s="28">
        <v>0.04</v>
      </c>
      <c r="B36" s="27"/>
      <c r="D36" s="1"/>
      <c r="J36" s="29">
        <f t="shared" si="1"/>
        <v>70082.556731855206</v>
      </c>
    </row>
    <row r="37" spans="1:16" x14ac:dyDescent="0.2">
      <c r="A37" s="28">
        <v>0.05</v>
      </c>
      <c r="B37" s="27"/>
      <c r="D37" s="1"/>
      <c r="J37" s="29">
        <f t="shared" si="1"/>
        <v>75524.972558795751</v>
      </c>
    </row>
    <row r="38" spans="1:16" x14ac:dyDescent="0.2">
      <c r="A38" s="28">
        <v>0.06</v>
      </c>
      <c r="B38" s="27"/>
      <c r="D38" s="1"/>
      <c r="J38" s="29">
        <f t="shared" si="1"/>
        <v>81465.894597482067</v>
      </c>
    </row>
    <row r="39" spans="1:16" x14ac:dyDescent="0.2">
      <c r="A39" s="28">
        <v>7.0000000000000007E-2</v>
      </c>
      <c r="B39" s="27"/>
      <c r="J39" s="29">
        <f t="shared" si="1"/>
        <v>87951.577035766706</v>
      </c>
    </row>
    <row r="40" spans="1:16" x14ac:dyDescent="0.2">
      <c r="A40" s="28">
        <v>0.08</v>
      </c>
      <c r="B40" s="27"/>
      <c r="J40" s="29">
        <f t="shared" si="1"/>
        <v>95032.398746174367</v>
      </c>
    </row>
    <row r="42" spans="1:16" x14ac:dyDescent="0.2">
      <c r="A42" s="18" t="s">
        <v>242</v>
      </c>
      <c r="B42" s="10"/>
      <c r="C42" s="10"/>
      <c r="D42" s="10"/>
      <c r="E42" s="10"/>
      <c r="F42" s="10"/>
      <c r="G42" s="11"/>
    </row>
    <row r="43" spans="1:16" x14ac:dyDescent="0.2">
      <c r="A43" s="31" t="s">
        <v>49</v>
      </c>
      <c r="B43" s="13"/>
      <c r="C43" s="13"/>
      <c r="D43" s="13"/>
      <c r="E43" s="13"/>
      <c r="F43" s="13"/>
      <c r="G43" s="14"/>
    </row>
    <row r="45" spans="1:16" x14ac:dyDescent="0.2">
      <c r="A45" s="5" t="s">
        <v>243</v>
      </c>
      <c r="E45" s="9" t="s">
        <v>237</v>
      </c>
      <c r="F45" s="10"/>
      <c r="G45" s="10"/>
      <c r="H45" s="10"/>
      <c r="I45" s="10"/>
      <c r="J45" s="10"/>
      <c r="K45" s="10"/>
      <c r="L45" s="10"/>
      <c r="M45" s="10"/>
      <c r="N45" s="10"/>
      <c r="O45" s="10"/>
      <c r="P45" s="11"/>
    </row>
    <row r="46" spans="1:16" x14ac:dyDescent="0.2">
      <c r="B46" s="5"/>
      <c r="C46" s="5"/>
      <c r="E46" s="116" t="s">
        <v>238</v>
      </c>
      <c r="F46" s="96"/>
      <c r="G46" s="96"/>
      <c r="H46" s="96"/>
      <c r="I46" s="96"/>
      <c r="J46" s="96"/>
      <c r="K46" s="96"/>
      <c r="L46" s="96"/>
      <c r="M46" s="96"/>
      <c r="N46" s="96"/>
      <c r="O46" s="96"/>
      <c r="P46" s="97"/>
    </row>
    <row r="47" spans="1:16" x14ac:dyDescent="0.2">
      <c r="A47" s="3" t="s">
        <v>45</v>
      </c>
      <c r="B47" s="3" t="s">
        <v>46</v>
      </c>
      <c r="C47" s="3" t="s">
        <v>47</v>
      </c>
      <c r="E47" s="95" t="s">
        <v>42</v>
      </c>
      <c r="F47" s="96"/>
      <c r="G47" s="96"/>
      <c r="H47" s="96"/>
      <c r="I47" s="96"/>
      <c r="J47" s="96"/>
      <c r="K47" s="96"/>
      <c r="L47" s="96"/>
      <c r="M47" s="96"/>
      <c r="N47" s="96"/>
      <c r="O47" s="96"/>
      <c r="P47" s="97"/>
    </row>
    <row r="48" spans="1:16" x14ac:dyDescent="0.2">
      <c r="A48" s="33" t="s">
        <v>19</v>
      </c>
      <c r="B48" s="22">
        <v>98758</v>
      </c>
      <c r="C48" s="39"/>
      <c r="E48" s="95" t="s">
        <v>55</v>
      </c>
      <c r="F48" s="96"/>
      <c r="G48" s="96"/>
      <c r="H48" s="96"/>
      <c r="I48" s="96"/>
      <c r="J48" s="96"/>
      <c r="K48" s="96"/>
      <c r="L48" s="96"/>
      <c r="M48" s="96"/>
      <c r="N48" s="96"/>
      <c r="O48" s="96"/>
      <c r="P48" s="97"/>
    </row>
    <row r="49" spans="1:16" x14ac:dyDescent="0.2">
      <c r="A49" s="33" t="s">
        <v>36</v>
      </c>
      <c r="B49" s="22"/>
      <c r="C49" s="39"/>
      <c r="E49" s="98" t="s">
        <v>48</v>
      </c>
      <c r="F49" s="96"/>
      <c r="G49" s="96"/>
      <c r="H49" s="96"/>
      <c r="I49" s="96"/>
      <c r="J49" s="96"/>
      <c r="K49" s="96"/>
      <c r="L49" s="96"/>
      <c r="M49" s="96"/>
      <c r="N49" s="96"/>
      <c r="O49" s="96"/>
      <c r="P49" s="97"/>
    </row>
    <row r="50" spans="1:16" x14ac:dyDescent="0.2">
      <c r="A50" s="34" t="s">
        <v>35</v>
      </c>
      <c r="B50" s="22">
        <v>45879</v>
      </c>
      <c r="C50" s="39"/>
      <c r="E50" s="95" t="str">
        <f t="shared" ref="E50:E55" si="2">IF(ISNUMBER(C50),DOLLAR(B50,0)&amp;" "&amp;A50&amp;"/"&amp;DOLLAR($B$48,0)&amp;" "&amp;$A$48&amp;"  =  "&amp;DOLLAR(C50)&amp;" "&amp;A50&amp;"/"&amp;DOLLAR($C$48)&amp;" "&amp;$A$48&amp;"  =  "&amp;DOLLAR(C50)&amp;" of "&amp;A50&amp;" for every "&amp;DOLLAR($C$48)&amp;" of "&amp;$A$48,"")</f>
        <v/>
      </c>
      <c r="F50" s="96"/>
      <c r="G50" s="96"/>
      <c r="H50" s="96"/>
      <c r="I50" s="96"/>
      <c r="J50" s="96"/>
      <c r="K50" s="96"/>
      <c r="L50" s="96"/>
      <c r="M50" s="96"/>
      <c r="N50" s="96"/>
      <c r="O50" s="96"/>
      <c r="P50" s="97"/>
    </row>
    <row r="51" spans="1:16" x14ac:dyDescent="0.2">
      <c r="A51" s="34" t="s">
        <v>37</v>
      </c>
      <c r="B51" s="22">
        <v>19237</v>
      </c>
      <c r="C51" s="39"/>
      <c r="E51" s="95" t="str">
        <f t="shared" si="2"/>
        <v/>
      </c>
      <c r="F51" s="96"/>
      <c r="G51" s="96"/>
      <c r="H51" s="96"/>
      <c r="I51" s="96"/>
      <c r="J51" s="96"/>
      <c r="K51" s="96"/>
      <c r="L51" s="96"/>
      <c r="M51" s="96"/>
      <c r="N51" s="96"/>
      <c r="O51" s="96"/>
      <c r="P51" s="97"/>
    </row>
    <row r="52" spans="1:16" x14ac:dyDescent="0.2">
      <c r="A52" s="34" t="s">
        <v>38</v>
      </c>
      <c r="B52" s="22">
        <v>15247</v>
      </c>
      <c r="C52" s="39"/>
      <c r="E52" s="95" t="str">
        <f t="shared" si="2"/>
        <v/>
      </c>
      <c r="F52" s="96"/>
      <c r="G52" s="96"/>
      <c r="H52" s="96"/>
      <c r="I52" s="96"/>
      <c r="J52" s="96"/>
      <c r="K52" s="96"/>
      <c r="L52" s="96"/>
      <c r="M52" s="96"/>
      <c r="N52" s="96"/>
      <c r="O52" s="96"/>
      <c r="P52" s="97"/>
    </row>
    <row r="53" spans="1:16" ht="16" thickBot="1" x14ac:dyDescent="0.25">
      <c r="A53" s="36" t="s">
        <v>39</v>
      </c>
      <c r="B53" s="23">
        <v>3987</v>
      </c>
      <c r="C53" s="40"/>
      <c r="E53" s="95" t="str">
        <f t="shared" si="2"/>
        <v/>
      </c>
      <c r="F53" s="96"/>
      <c r="G53" s="96"/>
      <c r="H53" s="96"/>
      <c r="I53" s="96"/>
      <c r="J53" s="96"/>
      <c r="K53" s="96"/>
      <c r="L53" s="96"/>
      <c r="M53" s="96"/>
      <c r="N53" s="96"/>
      <c r="O53" s="96"/>
      <c r="P53" s="97"/>
    </row>
    <row r="54" spans="1:16" ht="16" thickBot="1" x14ac:dyDescent="0.25">
      <c r="A54" s="38" t="s">
        <v>40</v>
      </c>
      <c r="B54" s="43">
        <f>SUM(B50:B53)</f>
        <v>84350</v>
      </c>
      <c r="C54" s="149"/>
      <c r="E54" s="95" t="str">
        <f t="shared" si="2"/>
        <v/>
      </c>
      <c r="F54" s="96"/>
      <c r="G54" s="96"/>
      <c r="H54" s="96"/>
      <c r="I54" s="96"/>
      <c r="J54" s="96"/>
      <c r="K54" s="96"/>
      <c r="L54" s="96"/>
      <c r="M54" s="96"/>
      <c r="N54" s="96"/>
      <c r="O54" s="96"/>
      <c r="P54" s="97"/>
    </row>
    <row r="55" spans="1:16" ht="16" thickBot="1" x14ac:dyDescent="0.25">
      <c r="A55" s="37" t="s">
        <v>21</v>
      </c>
      <c r="B55" s="44">
        <f>B48-B54</f>
        <v>14408</v>
      </c>
      <c r="C55" s="150"/>
      <c r="E55" s="12" t="str">
        <f t="shared" si="2"/>
        <v/>
      </c>
      <c r="F55" s="13"/>
      <c r="G55" s="13"/>
      <c r="H55" s="13"/>
      <c r="I55" s="13"/>
      <c r="J55" s="13"/>
      <c r="K55" s="13"/>
      <c r="L55" s="13"/>
      <c r="M55" s="13"/>
      <c r="N55" s="13"/>
      <c r="O55" s="13"/>
      <c r="P55" s="14"/>
    </row>
    <row r="56" spans="1:16" ht="16" thickTop="1" x14ac:dyDescent="0.2"/>
    <row r="58" spans="1:16" x14ac:dyDescent="0.2">
      <c r="A58" s="18" t="s">
        <v>57</v>
      </c>
      <c r="B58" s="10"/>
      <c r="C58" s="10"/>
      <c r="D58" s="10"/>
      <c r="E58" s="10"/>
      <c r="F58" s="11"/>
    </row>
    <row r="59" spans="1:16" x14ac:dyDescent="0.2">
      <c r="A59" s="31" t="s">
        <v>56</v>
      </c>
      <c r="B59" s="13"/>
      <c r="C59" s="13"/>
      <c r="D59" s="13"/>
      <c r="E59" s="13"/>
      <c r="F59" s="14"/>
    </row>
    <row r="60" spans="1:16" x14ac:dyDescent="0.2">
      <c r="A60" s="3" t="s">
        <v>25</v>
      </c>
      <c r="B60" s="26" t="s">
        <v>26</v>
      </c>
      <c r="C60" s="26" t="s">
        <v>28</v>
      </c>
      <c r="D60" s="26" t="s">
        <v>29</v>
      </c>
      <c r="E60" s="26" t="s">
        <v>30</v>
      </c>
      <c r="F60" s="26" t="s">
        <v>31</v>
      </c>
    </row>
    <row r="61" spans="1:16" x14ac:dyDescent="0.2">
      <c r="A61" s="3" t="str">
        <f>A48</f>
        <v>Revenue</v>
      </c>
      <c r="B61" s="35">
        <v>65487</v>
      </c>
      <c r="C61" s="35">
        <v>75894</v>
      </c>
      <c r="D61" s="35">
        <v>65007</v>
      </c>
      <c r="E61" s="35">
        <v>95449</v>
      </c>
      <c r="F61" s="35">
        <v>99220</v>
      </c>
    </row>
    <row r="62" spans="1:16" x14ac:dyDescent="0.2">
      <c r="A62" s="30" t="str">
        <f t="shared" ref="A62:A67" si="3">A50</f>
        <v>COGS</v>
      </c>
      <c r="B62" s="41"/>
      <c r="C62" s="41"/>
      <c r="D62" s="41"/>
      <c r="E62" s="41"/>
      <c r="F62" s="41"/>
    </row>
    <row r="63" spans="1:16" x14ac:dyDescent="0.2">
      <c r="A63" s="30" t="str">
        <f t="shared" si="3"/>
        <v>Operating</v>
      </c>
      <c r="B63" s="41"/>
      <c r="C63" s="41"/>
      <c r="D63" s="41"/>
      <c r="E63" s="41"/>
      <c r="F63" s="41"/>
    </row>
    <row r="64" spans="1:16" x14ac:dyDescent="0.2">
      <c r="A64" s="30" t="str">
        <f t="shared" si="3"/>
        <v>Administrative</v>
      </c>
      <c r="B64" s="41"/>
      <c r="C64" s="41"/>
      <c r="D64" s="41"/>
      <c r="E64" s="41"/>
      <c r="F64" s="41"/>
    </row>
    <row r="65" spans="1:7" x14ac:dyDescent="0.2">
      <c r="A65" s="30" t="str">
        <f t="shared" si="3"/>
        <v>Other</v>
      </c>
      <c r="B65" s="41"/>
      <c r="C65" s="41"/>
      <c r="D65" s="41"/>
      <c r="E65" s="41"/>
      <c r="F65" s="41"/>
    </row>
    <row r="66" spans="1:7" ht="16" thickBot="1" x14ac:dyDescent="0.25">
      <c r="A66" s="3" t="str">
        <f t="shared" si="3"/>
        <v>Total Expenses</v>
      </c>
      <c r="B66" s="241">
        <f>SUM(B62:B65)</f>
        <v>0</v>
      </c>
      <c r="C66" s="242">
        <f>SUM(C62:C65)</f>
        <v>0</v>
      </c>
      <c r="D66" s="242">
        <f>SUM(D62:D65)</f>
        <v>0</v>
      </c>
      <c r="E66" s="242">
        <f>SUM(E62:E65)</f>
        <v>0</v>
      </c>
      <c r="F66" s="242">
        <f>SUM(F62:F65)</f>
        <v>0</v>
      </c>
    </row>
    <row r="67" spans="1:7" ht="16" thickBot="1" x14ac:dyDescent="0.25">
      <c r="A67" s="3" t="str">
        <f t="shared" si="3"/>
        <v>Net Income</v>
      </c>
      <c r="B67" s="243">
        <f>B61-B66</f>
        <v>65487</v>
      </c>
      <c r="C67" s="244">
        <f>C61-C66</f>
        <v>75894</v>
      </c>
      <c r="D67" s="244">
        <f>D61-D66</f>
        <v>65007</v>
      </c>
      <c r="E67" s="244">
        <f>E61-E66</f>
        <v>95449</v>
      </c>
      <c r="F67" s="244">
        <f>F61-F66</f>
        <v>99220</v>
      </c>
    </row>
    <row r="68" spans="1:7" ht="16" thickTop="1" x14ac:dyDescent="0.2"/>
    <row r="69" spans="1:7" x14ac:dyDescent="0.2">
      <c r="A69" s="9" t="s">
        <v>52</v>
      </c>
      <c r="B69" s="10"/>
      <c r="C69" s="10"/>
      <c r="D69" s="10"/>
      <c r="E69" s="10"/>
      <c r="F69" s="11"/>
    </row>
    <row r="70" spans="1:7" x14ac:dyDescent="0.2">
      <c r="A70" s="12" t="s">
        <v>51</v>
      </c>
      <c r="B70" s="13"/>
      <c r="C70" s="13"/>
      <c r="D70" s="13"/>
      <c r="E70" s="13"/>
      <c r="F70" s="14"/>
    </row>
    <row r="71" spans="1:7" x14ac:dyDescent="0.2">
      <c r="A71" s="47" t="s">
        <v>50</v>
      </c>
      <c r="B71" s="48"/>
    </row>
    <row r="72" spans="1:7" x14ac:dyDescent="0.2">
      <c r="A72" s="4" t="str">
        <f>A50</f>
        <v>COGS</v>
      </c>
      <c r="B72" s="28">
        <f>B50/$B$48</f>
        <v>0.46455983312744287</v>
      </c>
      <c r="D72" t="s">
        <v>61</v>
      </c>
    </row>
    <row r="73" spans="1:7" x14ac:dyDescent="0.2">
      <c r="A73" s="4" t="str">
        <f>A51</f>
        <v>Operating</v>
      </c>
      <c r="B73" s="28">
        <f>B51/$B$48</f>
        <v>0.19478928289353775</v>
      </c>
      <c r="D73" t="s">
        <v>58</v>
      </c>
    </row>
    <row r="74" spans="1:7" x14ac:dyDescent="0.2">
      <c r="A74" s="4" t="str">
        <f>A52</f>
        <v>Administrative</v>
      </c>
      <c r="B74" s="28">
        <f>B52/$B$48</f>
        <v>0.15438749265882257</v>
      </c>
      <c r="D74" t="s">
        <v>59</v>
      </c>
    </row>
    <row r="75" spans="1:7" x14ac:dyDescent="0.2">
      <c r="A75" s="4" t="str">
        <f>A53</f>
        <v>Other</v>
      </c>
      <c r="B75" s="28">
        <f>B53/$B$48</f>
        <v>4.0371412948824396E-2</v>
      </c>
      <c r="D75" t="s">
        <v>60</v>
      </c>
    </row>
    <row r="76" spans="1:7" x14ac:dyDescent="0.2">
      <c r="A76" s="45"/>
      <c r="B76" s="46"/>
    </row>
    <row r="77" spans="1:7" x14ac:dyDescent="0.2">
      <c r="A77" s="9" t="s">
        <v>53</v>
      </c>
      <c r="B77" s="10"/>
      <c r="C77" s="10"/>
      <c r="D77" s="10"/>
      <c r="E77" s="10"/>
      <c r="F77" s="10"/>
      <c r="G77" s="11"/>
    </row>
    <row r="78" spans="1:7" x14ac:dyDescent="0.2">
      <c r="A78" s="12" t="s">
        <v>54</v>
      </c>
      <c r="B78" s="13"/>
      <c r="C78" s="13"/>
      <c r="D78" s="13"/>
      <c r="E78" s="13"/>
      <c r="F78" s="13"/>
      <c r="G78" s="14"/>
    </row>
    <row r="79" spans="1:7" x14ac:dyDescent="0.2">
      <c r="A79" s="47" t="s">
        <v>50</v>
      </c>
      <c r="B79" s="49"/>
      <c r="C79" s="49"/>
      <c r="D79" s="48"/>
    </row>
    <row r="80" spans="1:7" x14ac:dyDescent="0.2">
      <c r="A80" s="4" t="s">
        <v>35</v>
      </c>
      <c r="B80" s="4" t="s">
        <v>37</v>
      </c>
      <c r="C80" s="4" t="s">
        <v>38</v>
      </c>
      <c r="D80" s="4" t="s">
        <v>39</v>
      </c>
    </row>
    <row r="81" spans="1:14" x14ac:dyDescent="0.2">
      <c r="A81" s="28">
        <v>0.46455983312744287</v>
      </c>
      <c r="B81" s="28">
        <v>0.19478928289353775</v>
      </c>
      <c r="C81" s="28">
        <v>0.15438749265882257</v>
      </c>
      <c r="D81" s="28">
        <v>4.0371412948824396E-2</v>
      </c>
    </row>
    <row r="83" spans="1:14" s="1" customFormat="1" x14ac:dyDescent="0.2">
      <c r="A83" s="18" t="s">
        <v>244</v>
      </c>
      <c r="B83" s="10"/>
      <c r="C83" s="10"/>
      <c r="D83" s="10"/>
      <c r="E83" s="10"/>
      <c r="F83" s="10"/>
      <c r="G83" s="11"/>
    </row>
    <row r="84" spans="1:14" s="1" customFormat="1" x14ac:dyDescent="0.2">
      <c r="A84" s="31" t="s">
        <v>245</v>
      </c>
      <c r="B84" s="13"/>
      <c r="C84" s="13"/>
      <c r="D84" s="13"/>
      <c r="E84" s="13"/>
      <c r="F84" s="13"/>
      <c r="G84" s="14"/>
    </row>
    <row r="85" spans="1:14" s="1" customFormat="1" x14ac:dyDescent="0.2"/>
    <row r="86" spans="1:14" s="1" customFormat="1" x14ac:dyDescent="0.2">
      <c r="A86" s="5" t="s">
        <v>246</v>
      </c>
      <c r="B86"/>
    </row>
    <row r="87" spans="1:14" s="1" customFormat="1" ht="16" thickBot="1" x14ac:dyDescent="0.25">
      <c r="B87" s="5"/>
      <c r="C87" s="5"/>
    </row>
    <row r="88" spans="1:14" s="1" customFormat="1" x14ac:dyDescent="0.2">
      <c r="A88"/>
      <c r="B88" s="245" t="s">
        <v>250</v>
      </c>
      <c r="C88" s="246"/>
      <c r="D88" s="247"/>
      <c r="E88" s="245" t="s">
        <v>251</v>
      </c>
      <c r="F88" s="246"/>
      <c r="G88" s="247"/>
    </row>
    <row r="89" spans="1:14" s="1" customFormat="1" ht="16" thickBot="1" x14ac:dyDescent="0.25">
      <c r="B89" s="118" t="s">
        <v>247</v>
      </c>
      <c r="C89" s="119" t="s">
        <v>248</v>
      </c>
      <c r="D89" s="120" t="s">
        <v>249</v>
      </c>
      <c r="E89" s="118" t="s">
        <v>247</v>
      </c>
      <c r="F89" s="119" t="s">
        <v>248</v>
      </c>
      <c r="G89" s="120" t="s">
        <v>249</v>
      </c>
    </row>
    <row r="90" spans="1:14" s="1" customFormat="1" x14ac:dyDescent="0.2">
      <c r="A90" s="33" t="s">
        <v>19</v>
      </c>
      <c r="B90" s="117">
        <v>100983.22</v>
      </c>
      <c r="C90" s="117">
        <v>165612.47</v>
      </c>
      <c r="D90" s="117">
        <v>233513.59</v>
      </c>
      <c r="E90" s="121"/>
      <c r="F90" s="121"/>
      <c r="G90" s="121"/>
      <c r="I90"/>
      <c r="J90"/>
      <c r="K90"/>
      <c r="L90"/>
      <c r="M90"/>
      <c r="N90"/>
    </row>
    <row r="91" spans="1:14" s="1" customFormat="1" x14ac:dyDescent="0.2">
      <c r="A91" s="33" t="s">
        <v>36</v>
      </c>
      <c r="B91" s="22"/>
      <c r="C91" s="22"/>
      <c r="D91" s="22"/>
      <c r="E91" s="122"/>
      <c r="F91" s="122"/>
      <c r="G91" s="122"/>
      <c r="I91"/>
      <c r="J91"/>
      <c r="K91"/>
      <c r="L91"/>
      <c r="M91"/>
      <c r="N91"/>
    </row>
    <row r="92" spans="1:14" s="1" customFormat="1" x14ac:dyDescent="0.2">
      <c r="A92" s="34" t="s">
        <v>35</v>
      </c>
      <c r="B92" s="22">
        <v>44484.77</v>
      </c>
      <c r="C92" s="35">
        <v>74875.009999999995</v>
      </c>
      <c r="D92" s="35">
        <v>86803.77</v>
      </c>
      <c r="E92" s="122"/>
      <c r="F92" s="122"/>
      <c r="G92" s="122"/>
      <c r="I92"/>
      <c r="J92"/>
      <c r="K92"/>
      <c r="L92"/>
      <c r="M92"/>
      <c r="N92"/>
    </row>
    <row r="93" spans="1:14" s="1" customFormat="1" x14ac:dyDescent="0.2">
      <c r="A93" s="34" t="s">
        <v>37</v>
      </c>
      <c r="B93" s="22">
        <v>19782.41</v>
      </c>
      <c r="C93" s="22">
        <v>28288.84</v>
      </c>
      <c r="D93" s="22">
        <v>43564.82</v>
      </c>
      <c r="E93" s="122"/>
      <c r="F93" s="122"/>
      <c r="G93" s="122"/>
      <c r="I93"/>
      <c r="J93"/>
      <c r="K93"/>
      <c r="L93"/>
      <c r="M93"/>
      <c r="N93"/>
    </row>
    <row r="94" spans="1:14" s="1" customFormat="1" x14ac:dyDescent="0.2">
      <c r="A94" s="34" t="s">
        <v>38</v>
      </c>
      <c r="B94" s="22">
        <v>17438.66</v>
      </c>
      <c r="C94" s="22">
        <v>26158</v>
      </c>
      <c r="D94" s="22">
        <v>39237</v>
      </c>
      <c r="E94" s="122"/>
      <c r="F94" s="122"/>
      <c r="G94" s="122"/>
      <c r="I94"/>
      <c r="J94"/>
      <c r="K94"/>
      <c r="L94"/>
      <c r="M94"/>
      <c r="N94"/>
    </row>
    <row r="95" spans="1:14" s="1" customFormat="1" ht="16" thickBot="1" x14ac:dyDescent="0.25">
      <c r="A95" s="36" t="s">
        <v>39</v>
      </c>
      <c r="B95" s="23">
        <v>4024.15</v>
      </c>
      <c r="C95" s="23">
        <v>6462.94</v>
      </c>
      <c r="D95" s="23">
        <v>8143.31</v>
      </c>
      <c r="E95" s="123"/>
      <c r="F95" s="123"/>
      <c r="G95" s="123"/>
    </row>
    <row r="96" spans="1:14" s="1" customFormat="1" ht="16" thickBot="1" x14ac:dyDescent="0.25">
      <c r="A96" s="38" t="s">
        <v>40</v>
      </c>
      <c r="B96" s="43">
        <f>SUM(B92:B95)</f>
        <v>85729.989999999991</v>
      </c>
      <c r="C96" s="43">
        <f t="shared" ref="C96:D96" si="4">SUM(C92:C95)</f>
        <v>135784.78999999998</v>
      </c>
      <c r="D96" s="43">
        <f t="shared" si="4"/>
        <v>177748.9</v>
      </c>
      <c r="E96" s="124"/>
      <c r="F96" s="124"/>
      <c r="G96" s="124"/>
      <c r="I96"/>
      <c r="J96"/>
      <c r="K96"/>
    </row>
    <row r="97" spans="1:11" s="1" customFormat="1" ht="16" thickBot="1" x14ac:dyDescent="0.25">
      <c r="A97" s="37" t="s">
        <v>21</v>
      </c>
      <c r="B97" s="44">
        <f>B90-B96</f>
        <v>15253.23000000001</v>
      </c>
      <c r="C97" s="44">
        <f t="shared" ref="C97:D97" si="5">C90-C96</f>
        <v>29827.680000000022</v>
      </c>
      <c r="D97" s="44">
        <f t="shared" si="5"/>
        <v>55764.69</v>
      </c>
      <c r="E97" s="125"/>
      <c r="F97" s="125"/>
      <c r="G97" s="125"/>
      <c r="I97"/>
      <c r="J97"/>
      <c r="K97"/>
    </row>
    <row r="98" spans="1:11" s="1" customFormat="1" ht="16" thickTop="1" x14ac:dyDescent="0.2">
      <c r="C98"/>
      <c r="I98"/>
      <c r="J98"/>
      <c r="K98"/>
    </row>
    <row r="100" spans="1:11" x14ac:dyDescent="0.2">
      <c r="A100" s="18" t="s">
        <v>239</v>
      </c>
      <c r="B100" s="10"/>
      <c r="C100" s="10"/>
      <c r="D100" s="10"/>
      <c r="E100" s="10"/>
      <c r="F100" s="11"/>
    </row>
    <row r="101" spans="1:11" x14ac:dyDescent="0.2">
      <c r="A101" s="31" t="s">
        <v>62</v>
      </c>
      <c r="B101" s="13"/>
      <c r="C101" s="13"/>
      <c r="D101" s="13"/>
      <c r="E101" s="13"/>
      <c r="F101" s="14"/>
    </row>
    <row r="102" spans="1:11" x14ac:dyDescent="0.2">
      <c r="A102" s="3" t="s">
        <v>12</v>
      </c>
      <c r="B102" s="22">
        <v>3500</v>
      </c>
    </row>
    <row r="103" spans="1:11" x14ac:dyDescent="0.2">
      <c r="A103" s="4" t="s">
        <v>63</v>
      </c>
      <c r="B103" s="4">
        <v>0.02</v>
      </c>
    </row>
    <row r="104" spans="1:11" x14ac:dyDescent="0.2">
      <c r="A104" s="4" t="s">
        <v>64</v>
      </c>
      <c r="B104" s="4">
        <v>0.01</v>
      </c>
    </row>
    <row r="105" spans="1:11" x14ac:dyDescent="0.2">
      <c r="A105" s="4" t="s">
        <v>65</v>
      </c>
      <c r="B105" s="4">
        <v>10</v>
      </c>
    </row>
    <row r="106" spans="1:11" x14ac:dyDescent="0.2">
      <c r="A106" s="4" t="s">
        <v>66</v>
      </c>
      <c r="B106" s="4">
        <v>5</v>
      </c>
    </row>
    <row r="108" spans="1:11" x14ac:dyDescent="0.2">
      <c r="A108" s="5" t="s">
        <v>93</v>
      </c>
    </row>
    <row r="109" spans="1:11" x14ac:dyDescent="0.2">
      <c r="A109" s="50" t="s">
        <v>82</v>
      </c>
      <c r="B109" s="53">
        <f>B105</f>
        <v>10</v>
      </c>
      <c r="C109" s="53">
        <f t="shared" ref="C109:J109" si="6">B109+$B$106</f>
        <v>15</v>
      </c>
      <c r="D109" s="53">
        <f t="shared" si="6"/>
        <v>20</v>
      </c>
      <c r="E109" s="53">
        <f t="shared" si="6"/>
        <v>25</v>
      </c>
      <c r="F109" s="53">
        <f t="shared" si="6"/>
        <v>30</v>
      </c>
      <c r="G109" s="53">
        <f t="shared" si="6"/>
        <v>35</v>
      </c>
      <c r="H109" s="53">
        <f t="shared" si="6"/>
        <v>40</v>
      </c>
      <c r="I109" s="53">
        <f t="shared" si="6"/>
        <v>45</v>
      </c>
      <c r="J109" s="53">
        <f t="shared" si="6"/>
        <v>50</v>
      </c>
    </row>
    <row r="110" spans="1:11" x14ac:dyDescent="0.2">
      <c r="A110" s="52">
        <f>B103</f>
        <v>0.02</v>
      </c>
      <c r="B110" s="60"/>
      <c r="C110" s="60"/>
      <c r="D110" s="60"/>
      <c r="E110" s="60"/>
      <c r="F110" s="60"/>
      <c r="G110" s="60"/>
      <c r="H110" s="60"/>
      <c r="I110" s="60"/>
      <c r="J110" s="60"/>
    </row>
    <row r="111" spans="1:11" x14ac:dyDescent="0.2">
      <c r="A111" s="52">
        <f t="shared" ref="A111:A118" si="7">A110+$B$104</f>
        <v>0.03</v>
      </c>
      <c r="B111" s="60"/>
      <c r="C111" s="60"/>
      <c r="D111" s="60"/>
      <c r="E111" s="60"/>
      <c r="F111" s="60"/>
      <c r="G111" s="60"/>
      <c r="H111" s="60"/>
      <c r="I111" s="60"/>
      <c r="J111" s="60"/>
    </row>
    <row r="112" spans="1:11" x14ac:dyDescent="0.2">
      <c r="A112" s="52">
        <f t="shared" si="7"/>
        <v>0.04</v>
      </c>
      <c r="B112" s="60"/>
      <c r="C112" s="60"/>
      <c r="D112" s="60"/>
      <c r="E112" s="60"/>
      <c r="F112" s="60"/>
      <c r="G112" s="60"/>
      <c r="H112" s="60"/>
      <c r="I112" s="60"/>
      <c r="J112" s="60"/>
    </row>
    <row r="113" spans="1:10" x14ac:dyDescent="0.2">
      <c r="A113" s="52">
        <f t="shared" si="7"/>
        <v>0.05</v>
      </c>
      <c r="B113" s="60"/>
      <c r="C113" s="60"/>
      <c r="D113" s="60"/>
      <c r="E113" s="60"/>
      <c r="F113" s="60"/>
      <c r="G113" s="60"/>
      <c r="H113" s="60"/>
      <c r="I113" s="60"/>
      <c r="J113" s="60"/>
    </row>
    <row r="114" spans="1:10" x14ac:dyDescent="0.2">
      <c r="A114" s="52">
        <f t="shared" si="7"/>
        <v>6.0000000000000005E-2</v>
      </c>
      <c r="B114" s="60"/>
      <c r="C114" s="60"/>
      <c r="D114" s="60"/>
      <c r="E114" s="60"/>
      <c r="F114" s="60"/>
      <c r="G114" s="60"/>
      <c r="H114" s="60"/>
      <c r="I114" s="60"/>
      <c r="J114" s="60"/>
    </row>
    <row r="115" spans="1:10" x14ac:dyDescent="0.2">
      <c r="A115" s="52">
        <f t="shared" si="7"/>
        <v>7.0000000000000007E-2</v>
      </c>
      <c r="B115" s="60"/>
      <c r="C115" s="60"/>
      <c r="D115" s="60"/>
      <c r="E115" s="60"/>
      <c r="F115" s="60"/>
      <c r="G115" s="60"/>
      <c r="H115" s="60"/>
      <c r="I115" s="60"/>
      <c r="J115" s="60"/>
    </row>
    <row r="116" spans="1:10" x14ac:dyDescent="0.2">
      <c r="A116" s="52">
        <f t="shared" si="7"/>
        <v>0.08</v>
      </c>
      <c r="B116" s="60"/>
      <c r="C116" s="60"/>
      <c r="D116" s="60"/>
      <c r="E116" s="60"/>
      <c r="F116" s="60"/>
      <c r="G116" s="60"/>
      <c r="H116" s="60"/>
      <c r="I116" s="60"/>
      <c r="J116" s="60"/>
    </row>
    <row r="117" spans="1:10" x14ac:dyDescent="0.2">
      <c r="A117" s="52">
        <f t="shared" si="7"/>
        <v>0.09</v>
      </c>
      <c r="B117" s="60"/>
      <c r="C117" s="60"/>
      <c r="D117" s="60"/>
      <c r="E117" s="60"/>
      <c r="F117" s="60"/>
      <c r="G117" s="60"/>
      <c r="H117" s="60"/>
      <c r="I117" s="60"/>
      <c r="J117" s="60"/>
    </row>
    <row r="118" spans="1:10" x14ac:dyDescent="0.2">
      <c r="A118" s="52">
        <f t="shared" si="7"/>
        <v>9.9999999999999992E-2</v>
      </c>
      <c r="B118" s="60"/>
      <c r="C118" s="60"/>
      <c r="D118" s="60"/>
      <c r="E118" s="60"/>
      <c r="F118" s="60"/>
      <c r="G118" s="60"/>
      <c r="H118" s="60"/>
      <c r="I118" s="60"/>
      <c r="J118" s="60"/>
    </row>
    <row r="121" spans="1:10" x14ac:dyDescent="0.2">
      <c r="A121" s="18" t="s">
        <v>240</v>
      </c>
      <c r="B121" s="10"/>
      <c r="C121" s="10"/>
      <c r="D121" s="10"/>
      <c r="E121" s="10"/>
      <c r="F121" s="10"/>
      <c r="G121" s="10"/>
      <c r="H121" s="11"/>
    </row>
    <row r="122" spans="1:10" x14ac:dyDescent="0.2">
      <c r="A122" s="31" t="s">
        <v>285</v>
      </c>
      <c r="B122" s="13"/>
      <c r="C122" s="13"/>
      <c r="D122" s="13"/>
      <c r="E122" s="13"/>
      <c r="F122" s="13"/>
      <c r="G122" s="13"/>
      <c r="H122" s="14"/>
    </row>
    <row r="123" spans="1:10" ht="20" x14ac:dyDescent="0.2">
      <c r="A123" s="62" t="s">
        <v>96</v>
      </c>
      <c r="B123" s="62"/>
      <c r="C123" s="62"/>
      <c r="D123" s="62"/>
      <c r="E123" s="62"/>
      <c r="F123" s="62"/>
      <c r="G123" s="62"/>
      <c r="H123" s="62"/>
    </row>
    <row r="124" spans="1:10" ht="15" customHeight="1" x14ac:dyDescent="0.2">
      <c r="A124" s="250" t="s">
        <v>83</v>
      </c>
      <c r="B124" s="251" t="s">
        <v>84</v>
      </c>
      <c r="C124" s="250" t="s">
        <v>95</v>
      </c>
      <c r="D124" s="250"/>
      <c r="E124" s="250"/>
      <c r="F124" s="248" t="str">
        <f t="shared" ref="F124" si="8">"Profit at "&amp;TEXT(C125,"0%")</f>
        <v>Profit at 50%</v>
      </c>
      <c r="G124" s="248" t="str">
        <f t="shared" ref="G124" si="9">"Profit at "&amp;TEXT(D125,"0%")</f>
        <v>Profit at 55%</v>
      </c>
      <c r="H124" s="248" t="str">
        <f>"Profit at "&amp;TEXT(E125,"0%")</f>
        <v>Profit at 60%</v>
      </c>
    </row>
    <row r="125" spans="1:10" x14ac:dyDescent="0.2">
      <c r="A125" s="250"/>
      <c r="B125" s="251"/>
      <c r="C125" s="61">
        <f>B141</f>
        <v>0.5</v>
      </c>
      <c r="D125" s="61">
        <f>C125+$B142</f>
        <v>0.55000000000000004</v>
      </c>
      <c r="E125" s="61">
        <f>D125+$B142</f>
        <v>0.60000000000000009</v>
      </c>
      <c r="F125" s="249"/>
      <c r="G125" s="249"/>
      <c r="H125" s="249"/>
    </row>
    <row r="126" spans="1:10" x14ac:dyDescent="0.2">
      <c r="A126" s="72" t="str">
        <f t="shared" ref="A126:B131" si="10">A135</f>
        <v>Sofa</v>
      </c>
      <c r="B126" s="69">
        <f t="shared" si="10"/>
        <v>275</v>
      </c>
      <c r="C126" s="66">
        <f t="shared" ref="C126:E131" si="11">ROUND($B126/(1-C$125),2)</f>
        <v>550</v>
      </c>
      <c r="D126" s="66">
        <f t="shared" si="11"/>
        <v>611.11</v>
      </c>
      <c r="E126" s="66">
        <f t="shared" si="11"/>
        <v>687.5</v>
      </c>
      <c r="F126" s="65"/>
      <c r="G126" s="65"/>
      <c r="H126" s="65"/>
    </row>
    <row r="127" spans="1:10" x14ac:dyDescent="0.2">
      <c r="A127" s="72" t="str">
        <f t="shared" si="10"/>
        <v>Lamp</v>
      </c>
      <c r="B127" s="70">
        <f t="shared" si="10"/>
        <v>125</v>
      </c>
      <c r="C127" s="67">
        <f t="shared" si="11"/>
        <v>250</v>
      </c>
      <c r="D127" s="67">
        <f t="shared" si="11"/>
        <v>277.77999999999997</v>
      </c>
      <c r="E127" s="67">
        <f t="shared" si="11"/>
        <v>312.5</v>
      </c>
      <c r="F127" s="65"/>
      <c r="G127" s="65"/>
      <c r="H127" s="65"/>
    </row>
    <row r="128" spans="1:10" x14ac:dyDescent="0.2">
      <c r="A128" s="72" t="str">
        <f t="shared" si="10"/>
        <v>End Table</v>
      </c>
      <c r="B128" s="70">
        <f t="shared" si="10"/>
        <v>225</v>
      </c>
      <c r="C128" s="67">
        <f t="shared" si="11"/>
        <v>450</v>
      </c>
      <c r="D128" s="67">
        <f t="shared" si="11"/>
        <v>500</v>
      </c>
      <c r="E128" s="67">
        <f t="shared" si="11"/>
        <v>562.5</v>
      </c>
      <c r="F128" s="65"/>
      <c r="G128" s="65"/>
      <c r="H128" s="65"/>
    </row>
    <row r="129" spans="1:8" x14ac:dyDescent="0.2">
      <c r="A129" s="72" t="str">
        <f t="shared" si="10"/>
        <v>Chair</v>
      </c>
      <c r="B129" s="70">
        <f t="shared" si="10"/>
        <v>215</v>
      </c>
      <c r="C129" s="67">
        <f t="shared" si="11"/>
        <v>430</v>
      </c>
      <c r="D129" s="67">
        <f t="shared" si="11"/>
        <v>477.78</v>
      </c>
      <c r="E129" s="67">
        <f t="shared" si="11"/>
        <v>537.5</v>
      </c>
      <c r="F129" s="65"/>
      <c r="G129" s="65"/>
      <c r="H129" s="65"/>
    </row>
    <row r="130" spans="1:8" x14ac:dyDescent="0.2">
      <c r="A130" s="72" t="str">
        <f t="shared" si="10"/>
        <v>Rug</v>
      </c>
      <c r="B130" s="70">
        <f t="shared" si="10"/>
        <v>425</v>
      </c>
      <c r="C130" s="67">
        <f t="shared" si="11"/>
        <v>850</v>
      </c>
      <c r="D130" s="67">
        <f t="shared" si="11"/>
        <v>944.44</v>
      </c>
      <c r="E130" s="67">
        <f t="shared" si="11"/>
        <v>1062.5</v>
      </c>
      <c r="F130" s="65"/>
      <c r="G130" s="65"/>
      <c r="H130" s="65"/>
    </row>
    <row r="131" spans="1:8" ht="16" thickBot="1" x14ac:dyDescent="0.25">
      <c r="A131" s="73" t="str">
        <f t="shared" si="10"/>
        <v>Picture</v>
      </c>
      <c r="B131" s="71">
        <f t="shared" si="10"/>
        <v>100</v>
      </c>
      <c r="C131" s="68">
        <f t="shared" si="11"/>
        <v>200</v>
      </c>
      <c r="D131" s="68">
        <f t="shared" si="11"/>
        <v>222.22</v>
      </c>
      <c r="E131" s="68">
        <f t="shared" si="11"/>
        <v>250</v>
      </c>
      <c r="F131" s="65"/>
      <c r="G131" s="65"/>
      <c r="H131" s="65"/>
    </row>
    <row r="132" spans="1:8" ht="16" thickBot="1" x14ac:dyDescent="0.25">
      <c r="A132" s="74" t="s">
        <v>85</v>
      </c>
      <c r="B132" s="63">
        <f t="shared" ref="B132:H132" si="12">SUM(B126:B131)</f>
        <v>1365</v>
      </c>
      <c r="C132" s="63">
        <f t="shared" si="12"/>
        <v>2730</v>
      </c>
      <c r="D132" s="63">
        <f t="shared" si="12"/>
        <v>3033.3299999999995</v>
      </c>
      <c r="E132" s="63">
        <f t="shared" si="12"/>
        <v>3412.5</v>
      </c>
      <c r="F132" s="63">
        <f t="shared" si="12"/>
        <v>0</v>
      </c>
      <c r="G132" s="63">
        <f t="shared" si="12"/>
        <v>0</v>
      </c>
      <c r="H132" s="63">
        <f t="shared" si="12"/>
        <v>0</v>
      </c>
    </row>
    <row r="133" spans="1:8" ht="16" thickTop="1" x14ac:dyDescent="0.2">
      <c r="A133" s="54"/>
      <c r="B133" s="54"/>
      <c r="C133" s="54"/>
      <c r="D133" s="54"/>
      <c r="E133" s="54"/>
      <c r="F133" s="54"/>
      <c r="G133" s="54"/>
      <c r="H133" s="54"/>
    </row>
    <row r="134" spans="1:8" ht="18" x14ac:dyDescent="0.2">
      <c r="A134" s="42" t="s">
        <v>97</v>
      </c>
      <c r="B134" s="64"/>
      <c r="D134" s="54"/>
      <c r="E134" s="54"/>
      <c r="F134" s="54"/>
      <c r="G134" s="54"/>
      <c r="H134" s="54"/>
    </row>
    <row r="135" spans="1:8" x14ac:dyDescent="0.2">
      <c r="A135" s="72" t="s">
        <v>86</v>
      </c>
      <c r="B135" s="56">
        <v>275</v>
      </c>
      <c r="C135" s="54"/>
      <c r="D135" s="54"/>
      <c r="E135" s="54"/>
      <c r="F135" s="54"/>
      <c r="G135" s="54"/>
      <c r="H135" s="54"/>
    </row>
    <row r="136" spans="1:8" x14ac:dyDescent="0.2">
      <c r="A136" s="72" t="s">
        <v>87</v>
      </c>
      <c r="B136" s="57">
        <v>125</v>
      </c>
      <c r="C136" s="54"/>
      <c r="D136" s="54"/>
      <c r="E136" s="54"/>
      <c r="F136" s="54"/>
      <c r="G136" s="54"/>
      <c r="H136" s="54"/>
    </row>
    <row r="137" spans="1:8" x14ac:dyDescent="0.2">
      <c r="A137" s="72" t="s">
        <v>88</v>
      </c>
      <c r="B137" s="57">
        <v>225</v>
      </c>
      <c r="C137" s="54"/>
      <c r="D137" s="54"/>
      <c r="E137" s="54"/>
      <c r="F137" s="54"/>
      <c r="G137" s="54"/>
      <c r="H137" s="54"/>
    </row>
    <row r="138" spans="1:8" x14ac:dyDescent="0.2">
      <c r="A138" s="72" t="s">
        <v>89</v>
      </c>
      <c r="B138" s="57">
        <v>215</v>
      </c>
      <c r="C138" s="54"/>
      <c r="D138" s="54"/>
      <c r="E138" s="54"/>
      <c r="F138" s="54"/>
      <c r="G138" s="54"/>
      <c r="H138" s="54"/>
    </row>
    <row r="139" spans="1:8" x14ac:dyDescent="0.2">
      <c r="A139" s="72" t="s">
        <v>90</v>
      </c>
      <c r="B139" s="57">
        <v>425</v>
      </c>
      <c r="C139" s="54"/>
      <c r="D139" s="54"/>
      <c r="E139" s="54"/>
      <c r="F139" s="54"/>
      <c r="G139" s="54"/>
      <c r="H139" s="54"/>
    </row>
    <row r="140" spans="1:8" x14ac:dyDescent="0.2">
      <c r="A140" s="72" t="s">
        <v>91</v>
      </c>
      <c r="B140" s="57">
        <v>100</v>
      </c>
      <c r="C140" s="54"/>
      <c r="D140" s="54"/>
      <c r="E140" s="54"/>
      <c r="F140" s="54"/>
      <c r="G140" s="54"/>
      <c r="H140" s="54"/>
    </row>
    <row r="141" spans="1:8" x14ac:dyDescent="0.2">
      <c r="A141" s="75" t="s">
        <v>95</v>
      </c>
      <c r="B141" s="58">
        <v>0.5</v>
      </c>
      <c r="C141" s="55"/>
      <c r="D141" s="54"/>
      <c r="E141" s="54"/>
      <c r="F141" s="54"/>
      <c r="G141" s="54"/>
      <c r="H141" s="54"/>
    </row>
    <row r="142" spans="1:8" x14ac:dyDescent="0.2">
      <c r="A142" s="72" t="s">
        <v>92</v>
      </c>
      <c r="B142" s="59">
        <v>0.05</v>
      </c>
      <c r="C142" s="54"/>
      <c r="D142" s="54"/>
      <c r="E142" s="54"/>
      <c r="F142" s="54"/>
      <c r="G142" s="54"/>
      <c r="H142" s="54"/>
    </row>
    <row r="144" spans="1:8" s="1" customFormat="1" x14ac:dyDescent="0.2"/>
    <row r="145" spans="1:8" s="1" customFormat="1" x14ac:dyDescent="0.2"/>
    <row r="146" spans="1:8" s="1" customFormat="1" x14ac:dyDescent="0.2">
      <c r="A146" s="18" t="s">
        <v>281</v>
      </c>
      <c r="B146" s="10"/>
      <c r="C146" s="10"/>
      <c r="D146" s="10"/>
      <c r="E146" s="10"/>
      <c r="F146" s="10"/>
      <c r="G146" s="10"/>
      <c r="H146" s="11"/>
    </row>
    <row r="147" spans="1:8" s="1" customFormat="1" x14ac:dyDescent="0.2">
      <c r="A147" s="31" t="s">
        <v>94</v>
      </c>
      <c r="B147" s="13"/>
      <c r="C147" s="13"/>
      <c r="D147" s="13"/>
      <c r="E147" s="13"/>
      <c r="F147" s="13"/>
      <c r="G147" s="13"/>
      <c r="H147" s="14"/>
    </row>
    <row r="148" spans="1:8" s="1" customFormat="1" x14ac:dyDescent="0.2"/>
    <row r="149" spans="1:8" s="1" customFormat="1" x14ac:dyDescent="0.2">
      <c r="A149" s="3" t="s">
        <v>284</v>
      </c>
      <c r="B149" s="3" t="s">
        <v>283</v>
      </c>
      <c r="D149" s="3" t="s">
        <v>282</v>
      </c>
    </row>
    <row r="150" spans="1:8" s="1" customFormat="1" x14ac:dyDescent="0.2">
      <c r="A150" s="6"/>
      <c r="B150" s="6"/>
      <c r="D150" s="93">
        <v>87</v>
      </c>
    </row>
    <row r="151" spans="1:8" s="1" customFormat="1" x14ac:dyDescent="0.2">
      <c r="A151" s="6"/>
      <c r="B151" s="6"/>
      <c r="D151" s="93">
        <v>95</v>
      </c>
    </row>
    <row r="152" spans="1:8" s="1" customFormat="1" x14ac:dyDescent="0.2">
      <c r="A152" s="6"/>
      <c r="B152" s="6"/>
      <c r="D152" s="93">
        <v>85</v>
      </c>
    </row>
    <row r="153" spans="1:8" s="1" customFormat="1" x14ac:dyDescent="0.2">
      <c r="A153" s="6"/>
      <c r="B153" s="6"/>
      <c r="D153" s="93">
        <v>62</v>
      </c>
    </row>
    <row r="154" spans="1:8" s="1" customFormat="1" x14ac:dyDescent="0.2">
      <c r="A154" s="6"/>
      <c r="B154" s="6"/>
      <c r="D154" s="93">
        <v>99</v>
      </c>
    </row>
    <row r="155" spans="1:8" s="1" customFormat="1" x14ac:dyDescent="0.2">
      <c r="D155" s="93">
        <v>79</v>
      </c>
    </row>
    <row r="156" spans="1:8" s="1" customFormat="1" x14ac:dyDescent="0.2">
      <c r="A156" s="1" t="s">
        <v>287</v>
      </c>
      <c r="D156" s="93">
        <v>87</v>
      </c>
    </row>
    <row r="157" spans="1:8" s="1" customFormat="1" x14ac:dyDescent="0.2">
      <c r="A157" s="1" t="s">
        <v>286</v>
      </c>
      <c r="D157" s="93">
        <v>67</v>
      </c>
    </row>
    <row r="158" spans="1:8" s="1" customFormat="1" x14ac:dyDescent="0.2">
      <c r="D158" s="93">
        <v>58</v>
      </c>
    </row>
    <row r="159" spans="1:8" s="1" customFormat="1" x14ac:dyDescent="0.2"/>
    <row r="160" spans="1:8" s="1" customFormat="1" x14ac:dyDescent="0.2"/>
    <row r="161" spans="1:8" x14ac:dyDescent="0.2">
      <c r="A161" s="18" t="s">
        <v>269</v>
      </c>
      <c r="B161" s="10"/>
      <c r="C161" s="10"/>
      <c r="D161" s="10"/>
      <c r="E161" s="10"/>
      <c r="F161" s="10"/>
      <c r="G161" s="10"/>
      <c r="H161" s="11"/>
    </row>
    <row r="162" spans="1:8" x14ac:dyDescent="0.2">
      <c r="A162" s="31" t="s">
        <v>109</v>
      </c>
      <c r="B162" s="13"/>
      <c r="C162" s="13"/>
      <c r="D162" s="13"/>
      <c r="E162" s="13"/>
      <c r="F162" s="13"/>
      <c r="G162" s="13"/>
      <c r="H162" s="14"/>
    </row>
    <row r="163" spans="1:8" ht="16" x14ac:dyDescent="0.2">
      <c r="A163" s="76" t="s">
        <v>99</v>
      </c>
      <c r="B163" s="76"/>
      <c r="C163" s="76"/>
      <c r="D163" s="76"/>
      <c r="E163" s="76"/>
      <c r="F163" s="76"/>
      <c r="G163" s="76"/>
      <c r="H163" s="76"/>
    </row>
    <row r="164" spans="1:8" x14ac:dyDescent="0.2">
      <c r="A164" s="51" t="s">
        <v>178</v>
      </c>
      <c r="B164" s="51" t="s">
        <v>26</v>
      </c>
      <c r="C164" s="51" t="s">
        <v>28</v>
      </c>
      <c r="D164" s="51" t="s">
        <v>29</v>
      </c>
      <c r="E164" s="51" t="s">
        <v>30</v>
      </c>
      <c r="F164" s="51" t="s">
        <v>31</v>
      </c>
      <c r="G164" s="51" t="s">
        <v>100</v>
      </c>
      <c r="H164" s="88" t="s">
        <v>101</v>
      </c>
    </row>
    <row r="165" spans="1:8" x14ac:dyDescent="0.2">
      <c r="A165" s="90" t="s">
        <v>19</v>
      </c>
      <c r="B165" s="126">
        <v>1000</v>
      </c>
      <c r="C165" s="126">
        <v>1250</v>
      </c>
      <c r="D165" s="126">
        <v>1370</v>
      </c>
      <c r="E165" s="126">
        <v>1250</v>
      </c>
      <c r="F165" s="126">
        <v>2000</v>
      </c>
      <c r="G165" s="126">
        <v>2215</v>
      </c>
      <c r="H165" s="127">
        <f t="shared" ref="H165:H172" si="13">SUM(B165:G165)</f>
        <v>9085</v>
      </c>
    </row>
    <row r="166" spans="1:8" x14ac:dyDescent="0.2">
      <c r="A166" s="90" t="str">
        <f t="shared" ref="A166:A171" si="14">A176</f>
        <v>COGS</v>
      </c>
      <c r="B166" s="77">
        <f t="shared" ref="B166:G171" si="15">ROUND(B$165*$B176,2)</f>
        <v>255</v>
      </c>
      <c r="C166" s="77">
        <f t="shared" si="15"/>
        <v>318.75</v>
      </c>
      <c r="D166" s="77">
        <f t="shared" si="15"/>
        <v>349.35</v>
      </c>
      <c r="E166" s="77">
        <f t="shared" si="15"/>
        <v>318.75</v>
      </c>
      <c r="F166" s="77">
        <f t="shared" si="15"/>
        <v>510</v>
      </c>
      <c r="G166" s="77">
        <f t="shared" si="15"/>
        <v>564.83000000000004</v>
      </c>
      <c r="H166" s="89">
        <f t="shared" si="13"/>
        <v>2316.6799999999998</v>
      </c>
    </row>
    <row r="167" spans="1:8" x14ac:dyDescent="0.2">
      <c r="A167" s="90" t="str">
        <f t="shared" si="14"/>
        <v>Office Expense</v>
      </c>
      <c r="B167" s="77">
        <f t="shared" si="15"/>
        <v>45</v>
      </c>
      <c r="C167" s="77">
        <f t="shared" si="15"/>
        <v>56.25</v>
      </c>
      <c r="D167" s="77">
        <f t="shared" si="15"/>
        <v>61.65</v>
      </c>
      <c r="E167" s="77">
        <f t="shared" si="15"/>
        <v>56.25</v>
      </c>
      <c r="F167" s="77">
        <f t="shared" si="15"/>
        <v>90</v>
      </c>
      <c r="G167" s="77">
        <f t="shared" si="15"/>
        <v>99.68</v>
      </c>
      <c r="H167" s="89">
        <f t="shared" si="13"/>
        <v>408.83</v>
      </c>
    </row>
    <row r="168" spans="1:8" x14ac:dyDescent="0.2">
      <c r="A168" s="90" t="str">
        <f t="shared" si="14"/>
        <v>Admin Expense</v>
      </c>
      <c r="B168" s="77">
        <f t="shared" si="15"/>
        <v>75</v>
      </c>
      <c r="C168" s="77">
        <f t="shared" si="15"/>
        <v>93.75</v>
      </c>
      <c r="D168" s="77">
        <f t="shared" si="15"/>
        <v>102.75</v>
      </c>
      <c r="E168" s="77">
        <f t="shared" si="15"/>
        <v>93.75</v>
      </c>
      <c r="F168" s="77">
        <f t="shared" si="15"/>
        <v>150</v>
      </c>
      <c r="G168" s="77">
        <f t="shared" si="15"/>
        <v>166.13</v>
      </c>
      <c r="H168" s="89">
        <f t="shared" si="13"/>
        <v>681.38</v>
      </c>
    </row>
    <row r="169" spans="1:8" x14ac:dyDescent="0.2">
      <c r="A169" s="90" t="str">
        <f t="shared" si="14"/>
        <v>Wage Expense</v>
      </c>
      <c r="B169" s="77">
        <f t="shared" si="15"/>
        <v>225</v>
      </c>
      <c r="C169" s="77">
        <f t="shared" si="15"/>
        <v>281.25</v>
      </c>
      <c r="D169" s="77">
        <f t="shared" si="15"/>
        <v>308.25</v>
      </c>
      <c r="E169" s="77">
        <f t="shared" si="15"/>
        <v>281.25</v>
      </c>
      <c r="F169" s="77">
        <f t="shared" si="15"/>
        <v>450</v>
      </c>
      <c r="G169" s="77">
        <f t="shared" si="15"/>
        <v>498.38</v>
      </c>
      <c r="H169" s="89">
        <f t="shared" si="13"/>
        <v>2044.13</v>
      </c>
    </row>
    <row r="170" spans="1:8" x14ac:dyDescent="0.2">
      <c r="A170" s="90" t="str">
        <f t="shared" si="14"/>
        <v>Other Expense</v>
      </c>
      <c r="B170" s="77">
        <f t="shared" si="15"/>
        <v>45</v>
      </c>
      <c r="C170" s="77">
        <f t="shared" si="15"/>
        <v>56.25</v>
      </c>
      <c r="D170" s="77">
        <f t="shared" si="15"/>
        <v>61.65</v>
      </c>
      <c r="E170" s="77">
        <f t="shared" si="15"/>
        <v>56.25</v>
      </c>
      <c r="F170" s="77">
        <f t="shared" si="15"/>
        <v>90</v>
      </c>
      <c r="G170" s="77">
        <f t="shared" si="15"/>
        <v>99.68</v>
      </c>
      <c r="H170" s="89">
        <f t="shared" si="13"/>
        <v>408.83</v>
      </c>
    </row>
    <row r="171" spans="1:8" x14ac:dyDescent="0.2">
      <c r="A171" s="90" t="str">
        <f t="shared" si="14"/>
        <v>Depreciation</v>
      </c>
      <c r="B171" s="77">
        <f t="shared" si="15"/>
        <v>120</v>
      </c>
      <c r="C171" s="77">
        <f t="shared" si="15"/>
        <v>150</v>
      </c>
      <c r="D171" s="77">
        <f t="shared" si="15"/>
        <v>164.4</v>
      </c>
      <c r="E171" s="77">
        <f t="shared" si="15"/>
        <v>150</v>
      </c>
      <c r="F171" s="77">
        <f t="shared" si="15"/>
        <v>240</v>
      </c>
      <c r="G171" s="77">
        <f t="shared" si="15"/>
        <v>265.8</v>
      </c>
      <c r="H171" s="89">
        <f t="shared" si="13"/>
        <v>1090.2</v>
      </c>
    </row>
    <row r="172" spans="1:8" ht="16" thickBot="1" x14ac:dyDescent="0.25">
      <c r="A172" s="92" t="s">
        <v>40</v>
      </c>
      <c r="B172" s="128">
        <f t="shared" ref="B172:G172" si="16">SUM(B166:B171)</f>
        <v>765</v>
      </c>
      <c r="C172" s="128">
        <f t="shared" si="16"/>
        <v>956.25</v>
      </c>
      <c r="D172" s="128">
        <f t="shared" si="16"/>
        <v>1048.05</v>
      </c>
      <c r="E172" s="128">
        <f t="shared" si="16"/>
        <v>956.25</v>
      </c>
      <c r="F172" s="128">
        <f t="shared" si="16"/>
        <v>1530</v>
      </c>
      <c r="G172" s="128">
        <f t="shared" si="16"/>
        <v>1694.5</v>
      </c>
      <c r="H172" s="128">
        <f t="shared" si="13"/>
        <v>6950.05</v>
      </c>
    </row>
    <row r="173" spans="1:8" ht="16" thickBot="1" x14ac:dyDescent="0.25">
      <c r="A173" s="91" t="s">
        <v>21</v>
      </c>
      <c r="B173" s="129">
        <f t="shared" ref="B173:H173" si="17">B165-B172</f>
        <v>235</v>
      </c>
      <c r="C173" s="129">
        <f t="shared" si="17"/>
        <v>293.75</v>
      </c>
      <c r="D173" s="129">
        <f t="shared" si="17"/>
        <v>321.95000000000005</v>
      </c>
      <c r="E173" s="129">
        <f t="shared" si="17"/>
        <v>293.75</v>
      </c>
      <c r="F173" s="129">
        <f t="shared" si="17"/>
        <v>470</v>
      </c>
      <c r="G173" s="129">
        <f t="shared" si="17"/>
        <v>520.5</v>
      </c>
      <c r="H173" s="129">
        <f t="shared" si="17"/>
        <v>2134.9499999999998</v>
      </c>
    </row>
    <row r="174" spans="1:8" ht="16" thickTop="1" x14ac:dyDescent="0.2"/>
    <row r="175" spans="1:8" ht="16" x14ac:dyDescent="0.2">
      <c r="A175" s="78" t="s">
        <v>102</v>
      </c>
      <c r="B175" s="78"/>
    </row>
    <row r="176" spans="1:8" x14ac:dyDescent="0.2">
      <c r="A176" s="90" t="s">
        <v>35</v>
      </c>
      <c r="B176" s="79">
        <v>0.255</v>
      </c>
    </row>
    <row r="177" spans="1:8" x14ac:dyDescent="0.2">
      <c r="A177" s="90" t="s">
        <v>103</v>
      </c>
      <c r="B177" s="79">
        <v>4.4999999999999998E-2</v>
      </c>
      <c r="D177" t="s">
        <v>104</v>
      </c>
    </row>
    <row r="178" spans="1:8" x14ac:dyDescent="0.2">
      <c r="A178" s="90" t="s">
        <v>105</v>
      </c>
      <c r="B178" s="79">
        <v>7.4999999999999997E-2</v>
      </c>
    </row>
    <row r="179" spans="1:8" x14ac:dyDescent="0.2">
      <c r="A179" s="90" t="s">
        <v>106</v>
      </c>
      <c r="B179" s="79">
        <v>0.22500000000000001</v>
      </c>
    </row>
    <row r="180" spans="1:8" x14ac:dyDescent="0.2">
      <c r="A180" s="90" t="s">
        <v>107</v>
      </c>
      <c r="B180" s="79">
        <v>4.4999999999999998E-2</v>
      </c>
    </row>
    <row r="181" spans="1:8" x14ac:dyDescent="0.2">
      <c r="A181" s="90" t="s">
        <v>108</v>
      </c>
      <c r="B181" s="79">
        <v>0.12</v>
      </c>
    </row>
    <row r="183" spans="1:8" s="1" customFormat="1" x14ac:dyDescent="0.2"/>
    <row r="184" spans="1:8" x14ac:dyDescent="0.2">
      <c r="A184" s="18" t="s">
        <v>169</v>
      </c>
      <c r="B184" s="10"/>
      <c r="C184" s="10"/>
      <c r="D184" s="10"/>
      <c r="E184" s="10"/>
      <c r="F184" s="10"/>
      <c r="G184" s="10"/>
      <c r="H184" s="11"/>
    </row>
    <row r="185" spans="1:8" x14ac:dyDescent="0.2">
      <c r="A185" s="31" t="s">
        <v>131</v>
      </c>
      <c r="B185" s="13"/>
      <c r="C185" s="13"/>
      <c r="D185" s="13"/>
      <c r="E185" s="13"/>
      <c r="F185" s="13"/>
      <c r="G185" s="13"/>
      <c r="H185" s="14"/>
    </row>
    <row r="186" spans="1:8" ht="16" x14ac:dyDescent="0.2">
      <c r="A186" s="76" t="s">
        <v>110</v>
      </c>
      <c r="B186" s="76"/>
    </row>
    <row r="187" spans="1:8" x14ac:dyDescent="0.2">
      <c r="A187" s="5" t="s">
        <v>111</v>
      </c>
      <c r="B187" s="5" t="s">
        <v>12</v>
      </c>
    </row>
    <row r="188" spans="1:8" x14ac:dyDescent="0.2">
      <c r="A188" t="s">
        <v>112</v>
      </c>
      <c r="B188" s="8">
        <v>50</v>
      </c>
    </row>
    <row r="189" spans="1:8" x14ac:dyDescent="0.2">
      <c r="A189" t="s">
        <v>113</v>
      </c>
      <c r="B189" s="8">
        <v>601</v>
      </c>
    </row>
    <row r="190" spans="1:8" x14ac:dyDescent="0.2">
      <c r="A190" t="s">
        <v>114</v>
      </c>
      <c r="B190" s="8">
        <v>845</v>
      </c>
    </row>
    <row r="191" spans="1:8" x14ac:dyDescent="0.2">
      <c r="A191" t="s">
        <v>116</v>
      </c>
      <c r="B191" s="8">
        <v>32</v>
      </c>
    </row>
    <row r="192" spans="1:8" x14ac:dyDescent="0.2">
      <c r="A192" t="s">
        <v>118</v>
      </c>
      <c r="B192" s="8">
        <v>155</v>
      </c>
    </row>
    <row r="193" spans="1:8" x14ac:dyDescent="0.2">
      <c r="A193" t="s">
        <v>120</v>
      </c>
      <c r="B193" s="8">
        <v>45</v>
      </c>
    </row>
    <row r="194" spans="1:8" x14ac:dyDescent="0.2">
      <c r="A194" t="s">
        <v>122</v>
      </c>
      <c r="B194" s="8">
        <v>87</v>
      </c>
      <c r="D194" s="15" t="s">
        <v>115</v>
      </c>
      <c r="E194" s="16"/>
      <c r="F194" s="16"/>
      <c r="G194" s="16"/>
      <c r="H194" s="17"/>
    </row>
    <row r="195" spans="1:8" x14ac:dyDescent="0.2">
      <c r="A195" t="s">
        <v>124</v>
      </c>
      <c r="B195" s="8">
        <v>22</v>
      </c>
      <c r="D195" t="s">
        <v>117</v>
      </c>
    </row>
    <row r="196" spans="1:8" ht="16" thickBot="1" x14ac:dyDescent="0.25">
      <c r="A196" s="81" t="s">
        <v>126</v>
      </c>
      <c r="B196" s="82">
        <f>SUM(B188:B195)</f>
        <v>1837</v>
      </c>
      <c r="D196" t="s">
        <v>119</v>
      </c>
    </row>
    <row r="197" spans="1:8" ht="16" thickTop="1" x14ac:dyDescent="0.2">
      <c r="D197" t="s">
        <v>121</v>
      </c>
    </row>
    <row r="198" spans="1:8" ht="32" x14ac:dyDescent="0.2">
      <c r="A198" s="83" t="s">
        <v>174</v>
      </c>
      <c r="B198" s="86"/>
      <c r="D198" s="80" t="s">
        <v>123</v>
      </c>
    </row>
    <row r="199" spans="1:8" ht="32" x14ac:dyDescent="0.2">
      <c r="A199" s="83" t="s">
        <v>127</v>
      </c>
      <c r="B199" s="6"/>
      <c r="D199" t="s">
        <v>125</v>
      </c>
    </row>
    <row r="202" spans="1:8" x14ac:dyDescent="0.2">
      <c r="A202" s="18" t="s">
        <v>270</v>
      </c>
      <c r="B202" s="10"/>
      <c r="C202" s="10"/>
      <c r="D202" s="10"/>
      <c r="E202" s="10"/>
      <c r="F202" s="10"/>
      <c r="G202" s="10"/>
      <c r="H202" s="11"/>
    </row>
    <row r="203" spans="1:8" x14ac:dyDescent="0.2">
      <c r="A203" s="31" t="s">
        <v>288</v>
      </c>
      <c r="B203" s="13"/>
      <c r="C203" s="13"/>
      <c r="D203" s="13"/>
      <c r="E203" s="13"/>
      <c r="F203" s="13"/>
      <c r="G203" s="13"/>
      <c r="H203" s="14"/>
    </row>
    <row r="204" spans="1:8" x14ac:dyDescent="0.2">
      <c r="A204" s="3" t="s">
        <v>170</v>
      </c>
      <c r="B204" s="3" t="s">
        <v>171</v>
      </c>
      <c r="C204" s="3" t="s">
        <v>175</v>
      </c>
      <c r="D204" s="3" t="s">
        <v>176</v>
      </c>
    </row>
    <row r="205" spans="1:8" x14ac:dyDescent="0.2">
      <c r="A205" s="85">
        <v>28463.4</v>
      </c>
      <c r="B205" s="85">
        <v>14231.7</v>
      </c>
      <c r="C205" s="86"/>
      <c r="D205" s="86"/>
    </row>
    <row r="206" spans="1:8" x14ac:dyDescent="0.2">
      <c r="A206" s="85">
        <v>33873.699999999997</v>
      </c>
      <c r="B206" s="85">
        <v>45008.47</v>
      </c>
      <c r="C206" s="86"/>
      <c r="D206" s="86"/>
    </row>
    <row r="207" spans="1:8" x14ac:dyDescent="0.2">
      <c r="A207" s="85">
        <v>6050.6</v>
      </c>
      <c r="B207" s="85">
        <v>19361.920000000002</v>
      </c>
      <c r="C207" s="86"/>
      <c r="D207" s="86"/>
    </row>
    <row r="208" spans="1:8" x14ac:dyDescent="0.2">
      <c r="A208" s="85">
        <v>24665.4</v>
      </c>
      <c r="B208" s="85">
        <v>24397.72</v>
      </c>
      <c r="C208" s="86"/>
      <c r="D208" s="86"/>
    </row>
    <row r="209" spans="1:13" x14ac:dyDescent="0.2">
      <c r="A209" s="85">
        <v>17142.400000000001</v>
      </c>
      <c r="B209" s="85">
        <v>19712.96</v>
      </c>
      <c r="C209" s="86"/>
      <c r="D209" s="86"/>
    </row>
    <row r="210" spans="1:13" x14ac:dyDescent="0.2">
      <c r="A210" s="85">
        <v>10748.8</v>
      </c>
      <c r="B210" s="85">
        <v>16123.199999999999</v>
      </c>
      <c r="C210" s="86"/>
      <c r="D210" s="86"/>
    </row>
    <row r="211" spans="1:13" x14ac:dyDescent="0.2">
      <c r="A211" s="85">
        <v>2653.7</v>
      </c>
      <c r="B211" s="85">
        <v>3715.1799999999994</v>
      </c>
      <c r="C211" s="86"/>
      <c r="D211" s="86"/>
    </row>
    <row r="212" spans="1:13" x14ac:dyDescent="0.2">
      <c r="A212" s="85">
        <v>13052.6</v>
      </c>
      <c r="B212" s="85">
        <v>22463.06</v>
      </c>
      <c r="C212" s="86"/>
      <c r="D212" s="86"/>
    </row>
    <row r="213" spans="1:13" ht="16" thickBot="1" x14ac:dyDescent="0.25">
      <c r="A213" s="81" t="s">
        <v>101</v>
      </c>
      <c r="B213" s="81"/>
      <c r="C213" s="82">
        <f>SUM(C205:C212)</f>
        <v>0</v>
      </c>
      <c r="D213" s="82">
        <f>SUM(D205:D212)</f>
        <v>0</v>
      </c>
    </row>
    <row r="214" spans="1:13" ht="16" thickTop="1" x14ac:dyDescent="0.2"/>
    <row r="216" spans="1:13" x14ac:dyDescent="0.2">
      <c r="A216" s="18" t="s">
        <v>271</v>
      </c>
      <c r="B216" s="10"/>
      <c r="C216" s="10"/>
      <c r="D216" s="10"/>
      <c r="E216" s="10"/>
      <c r="F216" s="10"/>
      <c r="G216" s="10"/>
      <c r="H216" s="11"/>
    </row>
    <row r="217" spans="1:13" x14ac:dyDescent="0.2">
      <c r="A217" s="31" t="s">
        <v>177</v>
      </c>
      <c r="B217" s="13"/>
      <c r="C217" s="13"/>
      <c r="D217" s="13"/>
      <c r="E217" s="13"/>
      <c r="F217" s="13"/>
      <c r="G217" s="13"/>
      <c r="H217" s="14"/>
    </row>
    <row r="219" spans="1:13" x14ac:dyDescent="0.2">
      <c r="A219" s="5" t="s">
        <v>209</v>
      </c>
      <c r="K219" s="15" t="s">
        <v>132</v>
      </c>
      <c r="L219" s="16"/>
      <c r="M219" s="17"/>
    </row>
    <row r="220" spans="1:13" x14ac:dyDescent="0.2">
      <c r="A220" s="51" t="s">
        <v>133</v>
      </c>
      <c r="B220" s="35">
        <v>10000</v>
      </c>
      <c r="K220" t="s">
        <v>117</v>
      </c>
    </row>
    <row r="221" spans="1:13" x14ac:dyDescent="0.2">
      <c r="A221" s="51" t="s">
        <v>135</v>
      </c>
      <c r="B221" s="35">
        <v>500</v>
      </c>
      <c r="K221" t="s">
        <v>134</v>
      </c>
    </row>
    <row r="222" spans="1:13" x14ac:dyDescent="0.2">
      <c r="A222" s="51" t="s">
        <v>137</v>
      </c>
      <c r="B222" s="35">
        <v>654</v>
      </c>
      <c r="K222" t="s">
        <v>136</v>
      </c>
    </row>
    <row r="223" spans="1:13" x14ac:dyDescent="0.2">
      <c r="A223" s="51" t="s">
        <v>139</v>
      </c>
      <c r="B223" s="35">
        <v>85</v>
      </c>
      <c r="K223" t="s">
        <v>138</v>
      </c>
    </row>
    <row r="224" spans="1:13" x14ac:dyDescent="0.2">
      <c r="A224" s="51" t="s">
        <v>141</v>
      </c>
      <c r="B224" s="35">
        <v>958</v>
      </c>
      <c r="K224" t="s">
        <v>140</v>
      </c>
    </row>
    <row r="225" spans="1:11" x14ac:dyDescent="0.2">
      <c r="A225" s="51" t="s">
        <v>143</v>
      </c>
      <c r="B225" s="35">
        <v>6522</v>
      </c>
      <c r="K225" t="s">
        <v>142</v>
      </c>
    </row>
    <row r="226" spans="1:11" x14ac:dyDescent="0.2">
      <c r="A226" s="51" t="s">
        <v>145</v>
      </c>
      <c r="B226" s="35">
        <v>12</v>
      </c>
      <c r="K226" t="s">
        <v>144</v>
      </c>
    </row>
    <row r="228" spans="1:11" x14ac:dyDescent="0.2">
      <c r="A228" s="4" t="s">
        <v>208</v>
      </c>
      <c r="B228" s="151"/>
    </row>
    <row r="229" spans="1:11" x14ac:dyDescent="0.2">
      <c r="A229" s="4" t="s">
        <v>146</v>
      </c>
      <c r="B229" s="77"/>
    </row>
    <row r="230" spans="1:11" x14ac:dyDescent="0.2">
      <c r="A230" s="4" t="s">
        <v>147</v>
      </c>
      <c r="B230" s="151"/>
    </row>
    <row r="233" spans="1:11" x14ac:dyDescent="0.2">
      <c r="A233" s="18" t="s">
        <v>272</v>
      </c>
      <c r="B233" s="10"/>
      <c r="C233" s="10"/>
      <c r="D233" s="10"/>
      <c r="E233" s="10"/>
      <c r="F233" s="10"/>
      <c r="G233" s="10"/>
      <c r="H233" s="11"/>
    </row>
    <row r="234" spans="1:11" x14ac:dyDescent="0.2">
      <c r="A234" s="31" t="s">
        <v>160</v>
      </c>
      <c r="B234" s="13"/>
      <c r="C234" s="13"/>
      <c r="D234" s="13"/>
      <c r="E234" s="13"/>
      <c r="F234" s="13"/>
      <c r="G234" s="13"/>
      <c r="H234" s="14"/>
    </row>
    <row r="236" spans="1:11" ht="20" x14ac:dyDescent="0.25">
      <c r="A236" s="84" t="s">
        <v>154</v>
      </c>
      <c r="B236" s="84"/>
      <c r="C236" s="84"/>
      <c r="D236" s="84"/>
      <c r="E236" s="84"/>
      <c r="F236" s="84"/>
      <c r="H236" s="15" t="s">
        <v>148</v>
      </c>
      <c r="I236" s="16"/>
      <c r="J236" s="17"/>
    </row>
    <row r="237" spans="1:11" x14ac:dyDescent="0.2">
      <c r="A237" s="4"/>
      <c r="B237" s="32" t="s">
        <v>26</v>
      </c>
      <c r="C237" s="32" t="s">
        <v>28</v>
      </c>
      <c r="D237" s="32" t="s">
        <v>29</v>
      </c>
      <c r="E237" s="32" t="s">
        <v>30</v>
      </c>
      <c r="F237" s="3" t="s">
        <v>101</v>
      </c>
      <c r="H237" t="s">
        <v>149</v>
      </c>
    </row>
    <row r="238" spans="1:11" x14ac:dyDescent="0.2">
      <c r="A238" s="32" t="s">
        <v>155</v>
      </c>
      <c r="B238" s="6"/>
      <c r="C238" s="6"/>
      <c r="D238" s="6"/>
      <c r="E238" s="6"/>
      <c r="F238" s="3">
        <f t="shared" ref="F238:F244" si="18">SUM(B238:E238)</f>
        <v>0</v>
      </c>
      <c r="H238" t="s">
        <v>150</v>
      </c>
    </row>
    <row r="239" spans="1:11" x14ac:dyDescent="0.2">
      <c r="A239" s="32" t="s">
        <v>164</v>
      </c>
      <c r="B239" s="6"/>
      <c r="C239" s="6"/>
      <c r="D239" s="6"/>
      <c r="E239" s="6"/>
      <c r="F239" s="3">
        <f t="shared" si="18"/>
        <v>0</v>
      </c>
      <c r="H239" t="s">
        <v>151</v>
      </c>
    </row>
    <row r="240" spans="1:11" x14ac:dyDescent="0.2">
      <c r="A240" s="32" t="s">
        <v>156</v>
      </c>
      <c r="B240" s="6"/>
      <c r="C240" s="6"/>
      <c r="D240" s="6"/>
      <c r="E240" s="6"/>
      <c r="F240" s="3">
        <f t="shared" si="18"/>
        <v>0</v>
      </c>
      <c r="H240" t="s">
        <v>152</v>
      </c>
    </row>
    <row r="241" spans="1:18" x14ac:dyDescent="0.2">
      <c r="A241" s="32" t="s">
        <v>157</v>
      </c>
      <c r="B241" s="6"/>
      <c r="C241" s="6"/>
      <c r="D241" s="6"/>
      <c r="E241" s="6"/>
      <c r="F241" s="3">
        <f t="shared" si="18"/>
        <v>0</v>
      </c>
      <c r="H241" t="s">
        <v>153</v>
      </c>
    </row>
    <row r="242" spans="1:18" x14ac:dyDescent="0.2">
      <c r="A242" s="32" t="s">
        <v>158</v>
      </c>
      <c r="B242" s="6"/>
      <c r="C242" s="6"/>
      <c r="D242" s="6"/>
      <c r="E242" s="6"/>
      <c r="F242" s="3">
        <f t="shared" si="18"/>
        <v>0</v>
      </c>
    </row>
    <row r="243" spans="1:18" x14ac:dyDescent="0.2">
      <c r="A243" s="32" t="s">
        <v>159</v>
      </c>
      <c r="B243" s="6"/>
      <c r="C243" s="6"/>
      <c r="D243" s="6"/>
      <c r="E243" s="6"/>
      <c r="F243" s="3">
        <f t="shared" si="18"/>
        <v>0</v>
      </c>
    </row>
    <row r="244" spans="1:18" x14ac:dyDescent="0.2">
      <c r="A244" s="3" t="s">
        <v>101</v>
      </c>
      <c r="B244" s="3">
        <f>SUM(B238:B243)</f>
        <v>0</v>
      </c>
      <c r="C244" s="3">
        <f>SUM(C238:C243)</f>
        <v>0</v>
      </c>
      <c r="D244" s="3">
        <f>SUM(D238:D243)</f>
        <v>0</v>
      </c>
      <c r="E244" s="3">
        <f>SUM(E238:E243)</f>
        <v>0</v>
      </c>
      <c r="F244" s="3">
        <f t="shared" si="18"/>
        <v>0</v>
      </c>
    </row>
    <row r="246" spans="1:18" x14ac:dyDescent="0.2">
      <c r="B246" s="32" t="s">
        <v>26</v>
      </c>
      <c r="C246" s="32" t="s">
        <v>28</v>
      </c>
      <c r="D246" s="32" t="s">
        <v>29</v>
      </c>
      <c r="E246" s="32" t="s">
        <v>30</v>
      </c>
    </row>
    <row r="247" spans="1:18" x14ac:dyDescent="0.2">
      <c r="B247">
        <f>SUM(Oak:Tac!B3:B8)</f>
        <v>136</v>
      </c>
      <c r="C247">
        <f>SUM(Oak:Tac!C3:C8)</f>
        <v>132</v>
      </c>
      <c r="D247">
        <f>SUM(Oak:Tac!D3:D8)</f>
        <v>95</v>
      </c>
      <c r="E247">
        <f>SUM(Oak:Tac!E3:E8)</f>
        <v>111</v>
      </c>
    </row>
    <row r="250" spans="1:18" x14ac:dyDescent="0.2">
      <c r="A250" s="18" t="s">
        <v>241</v>
      </c>
      <c r="B250" s="10"/>
      <c r="C250" s="10"/>
      <c r="D250" s="10"/>
      <c r="E250" s="10"/>
      <c r="F250" s="10"/>
      <c r="G250" s="10"/>
      <c r="H250" s="11"/>
      <c r="J250" s="18" t="s">
        <v>200</v>
      </c>
      <c r="K250" s="10"/>
      <c r="L250" s="10"/>
      <c r="M250" s="10"/>
      <c r="N250" s="10"/>
      <c r="O250" s="10"/>
      <c r="P250" s="10"/>
      <c r="Q250" s="10"/>
      <c r="R250" s="11"/>
    </row>
    <row r="251" spans="1:18" x14ac:dyDescent="0.2">
      <c r="A251" s="31" t="s">
        <v>195</v>
      </c>
      <c r="B251" s="13"/>
      <c r="C251" s="13"/>
      <c r="D251" s="13"/>
      <c r="E251" s="13"/>
      <c r="F251" s="13"/>
      <c r="G251" s="13"/>
      <c r="H251" s="14"/>
      <c r="J251" s="95" t="s">
        <v>201</v>
      </c>
      <c r="K251" s="96"/>
      <c r="L251" s="96"/>
      <c r="M251" s="96"/>
      <c r="N251" s="96"/>
      <c r="O251" s="96"/>
      <c r="P251" s="96"/>
      <c r="Q251" s="96"/>
      <c r="R251" s="97"/>
    </row>
    <row r="252" spans="1:18" x14ac:dyDescent="0.2">
      <c r="A252" s="3" t="s">
        <v>12</v>
      </c>
      <c r="B252" s="22">
        <v>3500</v>
      </c>
      <c r="J252" s="95" t="s">
        <v>202</v>
      </c>
      <c r="K252" s="96"/>
      <c r="L252" s="96"/>
      <c r="M252" s="96"/>
      <c r="N252" s="96"/>
      <c r="O252" s="96"/>
      <c r="P252" s="96"/>
      <c r="Q252" s="96"/>
      <c r="R252" s="97"/>
    </row>
    <row r="253" spans="1:18" x14ac:dyDescent="0.2">
      <c r="A253" s="3" t="s">
        <v>11</v>
      </c>
      <c r="B253" s="4">
        <v>15</v>
      </c>
      <c r="J253" s="95" t="s">
        <v>203</v>
      </c>
      <c r="K253" s="96"/>
      <c r="L253" s="96"/>
      <c r="M253" s="96"/>
      <c r="N253" s="96"/>
      <c r="O253" s="96"/>
      <c r="P253" s="96"/>
      <c r="Q253" s="96"/>
      <c r="R253" s="97"/>
    </row>
    <row r="254" spans="1:18" x14ac:dyDescent="0.2">
      <c r="A254" s="19" t="s">
        <v>81</v>
      </c>
      <c r="B254" s="25">
        <v>4.4999999999999998E-2</v>
      </c>
      <c r="J254" s="95" t="s">
        <v>204</v>
      </c>
      <c r="K254" s="96"/>
      <c r="L254" s="96"/>
      <c r="M254" s="96"/>
      <c r="N254" s="96"/>
      <c r="O254" s="96"/>
      <c r="P254" s="96"/>
      <c r="Q254" s="96"/>
      <c r="R254" s="97"/>
    </row>
    <row r="255" spans="1:18" x14ac:dyDescent="0.2">
      <c r="A255" s="3" t="s">
        <v>13</v>
      </c>
      <c r="B255" s="7"/>
      <c r="J255" s="95"/>
      <c r="K255" s="96"/>
      <c r="L255" s="96"/>
      <c r="M255" s="96"/>
      <c r="N255" s="96"/>
      <c r="O255" s="96"/>
      <c r="P255" s="96"/>
      <c r="Q255" s="96"/>
      <c r="R255" s="97"/>
    </row>
    <row r="256" spans="1:18" x14ac:dyDescent="0.2">
      <c r="A256" s="3" t="s">
        <v>16</v>
      </c>
      <c r="B256" s="7"/>
      <c r="J256" s="98" t="s">
        <v>186</v>
      </c>
      <c r="K256" s="96"/>
      <c r="L256" s="96"/>
      <c r="M256" s="96"/>
      <c r="N256" s="96"/>
      <c r="O256" s="96"/>
      <c r="P256" s="96"/>
      <c r="Q256" s="96"/>
      <c r="R256" s="97"/>
    </row>
    <row r="257" spans="1:18" x14ac:dyDescent="0.2">
      <c r="A257" s="3" t="s">
        <v>17</v>
      </c>
      <c r="B257" s="7"/>
      <c r="J257" s="95" t="s">
        <v>182</v>
      </c>
      <c r="K257" s="96"/>
      <c r="L257" s="96"/>
      <c r="M257" s="96"/>
      <c r="N257" s="96"/>
      <c r="O257" s="96"/>
      <c r="P257" s="96"/>
      <c r="Q257" s="96"/>
      <c r="R257" s="97"/>
    </row>
    <row r="258" spans="1:18" x14ac:dyDescent="0.2">
      <c r="J258" s="95" t="s">
        <v>183</v>
      </c>
      <c r="K258" s="96"/>
      <c r="L258" s="96"/>
      <c r="M258" s="96"/>
      <c r="N258" s="96"/>
      <c r="O258" s="96"/>
      <c r="P258" s="96"/>
      <c r="Q258" s="96"/>
      <c r="R258" s="97"/>
    </row>
    <row r="259" spans="1:18" x14ac:dyDescent="0.2">
      <c r="J259" s="95" t="s">
        <v>184</v>
      </c>
      <c r="K259" s="96"/>
      <c r="L259" s="96"/>
      <c r="M259" s="96"/>
      <c r="N259" s="96"/>
      <c r="O259" s="96"/>
      <c r="P259" s="96"/>
      <c r="Q259" s="96"/>
      <c r="R259" s="97"/>
    </row>
    <row r="260" spans="1:18" x14ac:dyDescent="0.2">
      <c r="A260" s="18" t="s">
        <v>273</v>
      </c>
      <c r="B260" s="10"/>
      <c r="C260" s="10"/>
      <c r="D260" s="10"/>
      <c r="E260" s="10"/>
      <c r="F260" s="10"/>
      <c r="G260" s="10"/>
      <c r="H260" s="11"/>
      <c r="J260" s="95" t="s">
        <v>185</v>
      </c>
      <c r="K260" s="96"/>
      <c r="L260" s="96"/>
      <c r="M260" s="96"/>
      <c r="N260" s="96"/>
      <c r="O260" s="96"/>
      <c r="P260" s="96"/>
      <c r="Q260" s="96"/>
      <c r="R260" s="97"/>
    </row>
    <row r="261" spans="1:18" x14ac:dyDescent="0.2">
      <c r="A261" s="31" t="s">
        <v>194</v>
      </c>
      <c r="B261" s="13"/>
      <c r="C261" s="13"/>
      <c r="D261" s="13"/>
      <c r="E261" s="13"/>
      <c r="F261" s="13"/>
      <c r="G261" s="13"/>
      <c r="H261" s="14"/>
      <c r="J261" s="95" t="s">
        <v>187</v>
      </c>
      <c r="K261" s="96"/>
      <c r="L261" s="96"/>
      <c r="M261" s="96"/>
      <c r="N261" s="96"/>
      <c r="O261" s="96"/>
      <c r="P261" s="96"/>
      <c r="Q261" s="96"/>
      <c r="R261" s="97"/>
    </row>
    <row r="262" spans="1:18" x14ac:dyDescent="0.2">
      <c r="A262" s="3" t="s">
        <v>179</v>
      </c>
      <c r="B262" s="3" t="s">
        <v>180</v>
      </c>
      <c r="J262" s="95" t="s">
        <v>181</v>
      </c>
      <c r="K262" s="96"/>
      <c r="L262" s="96"/>
      <c r="M262" s="96"/>
      <c r="N262" s="96"/>
      <c r="O262" s="96"/>
      <c r="P262" s="96"/>
      <c r="Q262" s="96"/>
      <c r="R262" s="97"/>
    </row>
    <row r="263" spans="1:18" x14ac:dyDescent="0.2">
      <c r="A263" s="94">
        <v>1140</v>
      </c>
      <c r="B263" s="4" t="s">
        <v>155</v>
      </c>
      <c r="D263" s="3" t="s">
        <v>197</v>
      </c>
      <c r="E263" s="6"/>
      <c r="J263" s="95"/>
      <c r="K263" s="96"/>
      <c r="L263" s="96"/>
      <c r="M263" s="96"/>
      <c r="N263" s="96"/>
      <c r="O263" s="96"/>
      <c r="P263" s="96"/>
      <c r="Q263" s="96"/>
      <c r="R263" s="97"/>
    </row>
    <row r="264" spans="1:18" x14ac:dyDescent="0.2">
      <c r="A264" s="94">
        <v>2501</v>
      </c>
      <c r="B264" s="4" t="s">
        <v>164</v>
      </c>
      <c r="D264" s="3" t="s">
        <v>198</v>
      </c>
      <c r="E264" s="6"/>
      <c r="J264" s="95"/>
      <c r="K264" s="96"/>
      <c r="L264" s="96"/>
      <c r="M264" s="96"/>
      <c r="N264" s="96"/>
      <c r="O264" s="96"/>
      <c r="P264" s="96"/>
      <c r="Q264" s="96"/>
      <c r="R264" s="97"/>
    </row>
    <row r="265" spans="1:18" x14ac:dyDescent="0.2">
      <c r="A265" s="94">
        <v>1412</v>
      </c>
      <c r="B265" s="4" t="s">
        <v>158</v>
      </c>
      <c r="D265" s="3" t="s">
        <v>199</v>
      </c>
      <c r="E265" s="6"/>
      <c r="J265" s="98" t="s">
        <v>188</v>
      </c>
      <c r="K265" s="96"/>
      <c r="L265" s="96"/>
      <c r="M265" s="96"/>
      <c r="N265" s="96"/>
      <c r="O265" s="96"/>
      <c r="P265" s="96"/>
      <c r="Q265" s="96"/>
      <c r="R265" s="97"/>
    </row>
    <row r="266" spans="1:18" x14ac:dyDescent="0.2">
      <c r="A266" s="94">
        <v>1168</v>
      </c>
      <c r="B266" s="4" t="s">
        <v>155</v>
      </c>
      <c r="J266" s="95" t="s">
        <v>189</v>
      </c>
      <c r="K266" s="96"/>
      <c r="L266" s="96"/>
      <c r="M266" s="96"/>
      <c r="N266" s="96"/>
      <c r="O266" s="96"/>
      <c r="P266" s="96"/>
      <c r="Q266" s="96"/>
      <c r="R266" s="97"/>
    </row>
    <row r="267" spans="1:18" x14ac:dyDescent="0.2">
      <c r="A267" s="94">
        <v>1329</v>
      </c>
      <c r="B267" s="4" t="s">
        <v>155</v>
      </c>
      <c r="D267" s="3" t="s">
        <v>180</v>
      </c>
      <c r="E267" s="3" t="s">
        <v>179</v>
      </c>
      <c r="J267" s="95"/>
      <c r="K267" s="96"/>
      <c r="L267" s="96"/>
      <c r="M267" s="96"/>
      <c r="N267" s="96"/>
      <c r="O267" s="96"/>
      <c r="P267" s="96"/>
      <c r="Q267" s="96"/>
      <c r="R267" s="97"/>
    </row>
    <row r="268" spans="1:18" x14ac:dyDescent="0.2">
      <c r="A268" s="94">
        <v>1298</v>
      </c>
      <c r="B268" s="4" t="s">
        <v>158</v>
      </c>
      <c r="D268" s="4" t="s">
        <v>155</v>
      </c>
      <c r="E268" s="6"/>
      <c r="J268" s="98" t="s">
        <v>190</v>
      </c>
      <c r="K268" s="96"/>
      <c r="L268" s="96"/>
      <c r="M268" s="96"/>
      <c r="N268" s="96"/>
      <c r="O268" s="96"/>
      <c r="P268" s="96"/>
      <c r="Q268" s="96"/>
      <c r="R268" s="97"/>
    </row>
    <row r="269" spans="1:18" x14ac:dyDescent="0.2">
      <c r="A269" s="94">
        <v>2394</v>
      </c>
      <c r="B269" s="4" t="s">
        <v>164</v>
      </c>
      <c r="D269" s="4" t="s">
        <v>164</v>
      </c>
      <c r="E269" s="6"/>
      <c r="J269" s="95" t="s">
        <v>191</v>
      </c>
      <c r="K269" s="96"/>
      <c r="L269" s="96"/>
      <c r="M269" s="96"/>
      <c r="N269" s="96"/>
      <c r="O269" s="96"/>
      <c r="P269" s="96"/>
      <c r="Q269" s="96"/>
      <c r="R269" s="97"/>
    </row>
    <row r="270" spans="1:18" x14ac:dyDescent="0.2">
      <c r="A270" s="94">
        <v>1291</v>
      </c>
      <c r="B270" s="4" t="s">
        <v>164</v>
      </c>
      <c r="D270" s="4" t="s">
        <v>158</v>
      </c>
      <c r="E270" s="6"/>
      <c r="J270" s="95" t="s">
        <v>192</v>
      </c>
      <c r="K270" s="96"/>
      <c r="L270" s="96"/>
      <c r="M270" s="96"/>
      <c r="N270" s="96"/>
      <c r="O270" s="96"/>
      <c r="P270" s="96"/>
      <c r="Q270" s="96"/>
      <c r="R270" s="97"/>
    </row>
    <row r="271" spans="1:18" x14ac:dyDescent="0.2">
      <c r="A271" s="94">
        <v>2037</v>
      </c>
      <c r="B271" s="4" t="s">
        <v>158</v>
      </c>
      <c r="J271" s="95" t="s">
        <v>193</v>
      </c>
      <c r="K271" s="96"/>
      <c r="L271" s="96"/>
      <c r="M271" s="96"/>
      <c r="N271" s="96"/>
      <c r="O271" s="96"/>
      <c r="P271" s="96"/>
      <c r="Q271" s="96"/>
      <c r="R271" s="97"/>
    </row>
    <row r="272" spans="1:18" x14ac:dyDescent="0.2">
      <c r="J272" s="95"/>
      <c r="K272" s="96"/>
      <c r="L272" s="96"/>
      <c r="M272" s="96"/>
      <c r="N272" s="96"/>
      <c r="O272" s="96"/>
      <c r="P272" s="96"/>
      <c r="Q272" s="96"/>
      <c r="R272" s="97"/>
    </row>
    <row r="273" spans="1:18" x14ac:dyDescent="0.2">
      <c r="J273" s="12" t="s">
        <v>196</v>
      </c>
      <c r="K273" s="13"/>
      <c r="L273" s="13"/>
      <c r="M273" s="13"/>
      <c r="N273" s="13"/>
      <c r="O273" s="13"/>
      <c r="P273" s="13"/>
      <c r="Q273" s="13"/>
      <c r="R273" s="14"/>
    </row>
    <row r="274" spans="1:18" x14ac:dyDescent="0.2">
      <c r="A274" s="18" t="s">
        <v>274</v>
      </c>
      <c r="B274" s="10"/>
      <c r="C274" s="10"/>
      <c r="D274" s="10"/>
      <c r="E274" s="11"/>
    </row>
    <row r="275" spans="1:18" x14ac:dyDescent="0.2">
      <c r="A275" s="31" t="s">
        <v>205</v>
      </c>
      <c r="B275" s="13"/>
      <c r="C275" s="13"/>
      <c r="D275" s="13"/>
      <c r="E275" s="14"/>
    </row>
    <row r="279" spans="1:18" x14ac:dyDescent="0.2">
      <c r="A279" s="18" t="s">
        <v>275</v>
      </c>
      <c r="B279" s="10"/>
      <c r="C279" s="10"/>
      <c r="D279" s="10"/>
      <c r="E279" s="10"/>
      <c r="F279" s="11"/>
    </row>
    <row r="280" spans="1:18" x14ac:dyDescent="0.2">
      <c r="A280" s="31" t="s">
        <v>268</v>
      </c>
      <c r="B280" s="13"/>
      <c r="C280" s="13"/>
      <c r="D280" s="13"/>
      <c r="E280" s="13"/>
      <c r="F280" s="14"/>
    </row>
    <row r="281" spans="1:18" x14ac:dyDescent="0.2">
      <c r="A281" s="18" t="s">
        <v>276</v>
      </c>
      <c r="B281" s="10"/>
      <c r="C281" s="10"/>
      <c r="D281" s="10"/>
      <c r="E281" s="10"/>
      <c r="F281" s="11"/>
    </row>
    <row r="282" spans="1:18" x14ac:dyDescent="0.2">
      <c r="A282" s="31" t="s">
        <v>210</v>
      </c>
      <c r="B282" s="13"/>
      <c r="C282" s="13"/>
      <c r="D282" s="13"/>
      <c r="E282" s="13"/>
      <c r="F282" s="14"/>
    </row>
    <row r="284" spans="1:18" x14ac:dyDescent="0.2">
      <c r="A284" s="237" t="s">
        <v>179</v>
      </c>
      <c r="B284" s="238" t="s">
        <v>180</v>
      </c>
      <c r="E284" s="3" t="s">
        <v>179</v>
      </c>
    </row>
    <row r="285" spans="1:18" x14ac:dyDescent="0.2">
      <c r="A285" s="239">
        <v>1140</v>
      </c>
      <c r="B285" s="152" t="s">
        <v>155</v>
      </c>
      <c r="E285" s="6"/>
    </row>
    <row r="286" spans="1:18" x14ac:dyDescent="0.2">
      <c r="A286" s="240">
        <v>2501</v>
      </c>
      <c r="B286" s="153" t="s">
        <v>164</v>
      </c>
    </row>
    <row r="287" spans="1:18" x14ac:dyDescent="0.2">
      <c r="A287" s="239">
        <v>1412</v>
      </c>
      <c r="B287" s="152" t="s">
        <v>158</v>
      </c>
      <c r="E287" s="3" t="s">
        <v>180</v>
      </c>
      <c r="F287" s="3" t="s">
        <v>179</v>
      </c>
    </row>
    <row r="288" spans="1:18" x14ac:dyDescent="0.2">
      <c r="A288" s="240">
        <v>1168</v>
      </c>
      <c r="B288" s="153" t="s">
        <v>155</v>
      </c>
      <c r="E288" s="4" t="s">
        <v>155</v>
      </c>
      <c r="F288" s="6"/>
    </row>
    <row r="289" spans="1:9" x14ac:dyDescent="0.2">
      <c r="A289" s="239">
        <v>1329</v>
      </c>
      <c r="B289" s="152" t="s">
        <v>155</v>
      </c>
      <c r="E289" s="4" t="s">
        <v>164</v>
      </c>
      <c r="F289" s="6"/>
    </row>
    <row r="290" spans="1:9" x14ac:dyDescent="0.2">
      <c r="A290" s="240">
        <v>1298</v>
      </c>
      <c r="B290" s="153" t="s">
        <v>158</v>
      </c>
      <c r="E290" s="4" t="s">
        <v>158</v>
      </c>
      <c r="F290" s="6"/>
    </row>
    <row r="291" spans="1:9" x14ac:dyDescent="0.2">
      <c r="A291" s="239">
        <v>2394</v>
      </c>
      <c r="B291" s="152" t="s">
        <v>164</v>
      </c>
    </row>
    <row r="292" spans="1:9" x14ac:dyDescent="0.2">
      <c r="A292" s="240">
        <v>1291</v>
      </c>
      <c r="B292" s="153" t="s">
        <v>164</v>
      </c>
      <c r="E292" s="87" t="s">
        <v>211</v>
      </c>
    </row>
    <row r="293" spans="1:9" x14ac:dyDescent="0.2">
      <c r="A293" s="235">
        <v>2037</v>
      </c>
      <c r="B293" s="236" t="s">
        <v>158</v>
      </c>
      <c r="E293" s="4">
        <v>2.75E-2</v>
      </c>
    </row>
    <row r="295" spans="1:9" s="1" customFormat="1" x14ac:dyDescent="0.2"/>
    <row r="296" spans="1:9" s="1" customFormat="1" x14ac:dyDescent="0.2"/>
    <row r="298" spans="1:9" x14ac:dyDescent="0.2">
      <c r="A298" s="18" t="s">
        <v>277</v>
      </c>
      <c r="B298" s="10"/>
      <c r="C298" s="10"/>
      <c r="D298" s="10"/>
      <c r="E298" s="10"/>
      <c r="F298" s="11"/>
    </row>
    <row r="299" spans="1:9" x14ac:dyDescent="0.2">
      <c r="A299" s="31" t="s">
        <v>216</v>
      </c>
      <c r="B299" s="13"/>
      <c r="C299" s="13"/>
      <c r="D299" s="13"/>
      <c r="E299" s="13"/>
      <c r="F299" s="14"/>
    </row>
    <row r="301" spans="1:9" x14ac:dyDescent="0.2">
      <c r="A301" s="5" t="s">
        <v>214</v>
      </c>
      <c r="F301" s="5" t="s">
        <v>215</v>
      </c>
    </row>
    <row r="302" spans="1:9" x14ac:dyDescent="0.2">
      <c r="F302" s="3" t="s">
        <v>26</v>
      </c>
      <c r="G302" s="3" t="s">
        <v>28</v>
      </c>
      <c r="H302" s="3" t="s">
        <v>29</v>
      </c>
      <c r="I302" s="3" t="s">
        <v>30</v>
      </c>
    </row>
    <row r="303" spans="1:9" x14ac:dyDescent="0.2">
      <c r="A303" s="5" t="s">
        <v>180</v>
      </c>
      <c r="B303" s="5" t="s">
        <v>26</v>
      </c>
      <c r="C303" s="5" t="s">
        <v>28</v>
      </c>
      <c r="D303" s="5" t="s">
        <v>29</v>
      </c>
      <c r="F303" s="6"/>
      <c r="G303" s="6"/>
      <c r="H303" s="6"/>
      <c r="I303" s="6"/>
    </row>
    <row r="304" spans="1:9" x14ac:dyDescent="0.2">
      <c r="A304" t="s">
        <v>155</v>
      </c>
      <c r="B304">
        <v>11</v>
      </c>
      <c r="C304">
        <v>1</v>
      </c>
      <c r="D304">
        <v>6</v>
      </c>
    </row>
    <row r="305" spans="1:8" x14ac:dyDescent="0.2">
      <c r="A305" t="s">
        <v>156</v>
      </c>
      <c r="B305">
        <v>28</v>
      </c>
      <c r="C305">
        <v>5</v>
      </c>
      <c r="D305">
        <v>9</v>
      </c>
    </row>
    <row r="306" spans="1:8" x14ac:dyDescent="0.2">
      <c r="A306" t="s">
        <v>212</v>
      </c>
      <c r="B306">
        <v>9</v>
      </c>
      <c r="C306">
        <v>0</v>
      </c>
      <c r="D306">
        <v>1</v>
      </c>
    </row>
    <row r="307" spans="1:8" x14ac:dyDescent="0.2">
      <c r="A307" t="s">
        <v>164</v>
      </c>
      <c r="B307">
        <v>17</v>
      </c>
      <c r="C307">
        <v>11</v>
      </c>
      <c r="D307">
        <v>23</v>
      </c>
    </row>
    <row r="308" spans="1:8" x14ac:dyDescent="0.2">
      <c r="A308" t="s">
        <v>213</v>
      </c>
      <c r="B308">
        <v>5</v>
      </c>
      <c r="C308">
        <v>13</v>
      </c>
      <c r="D308">
        <v>0</v>
      </c>
    </row>
    <row r="310" spans="1:8" s="1" customFormat="1" x14ac:dyDescent="0.2">
      <c r="A310" s="18" t="s">
        <v>278</v>
      </c>
      <c r="B310" s="10"/>
      <c r="C310" s="10"/>
      <c r="D310" s="10"/>
      <c r="E310" s="10"/>
      <c r="F310" s="11"/>
    </row>
    <row r="311" spans="1:8" s="1" customFormat="1" x14ac:dyDescent="0.2">
      <c r="A311" s="31" t="s">
        <v>232</v>
      </c>
      <c r="B311" s="13"/>
      <c r="C311" s="13"/>
      <c r="D311" s="13"/>
      <c r="E311" s="13"/>
      <c r="F311" s="14"/>
    </row>
    <row r="312" spans="1:8" s="1" customFormat="1" ht="16" thickBot="1" x14ac:dyDescent="0.25"/>
    <row r="313" spans="1:8" s="1" customFormat="1" x14ac:dyDescent="0.2">
      <c r="A313" s="103" t="s">
        <v>236</v>
      </c>
      <c r="B313" s="104"/>
      <c r="C313" s="104"/>
      <c r="D313" s="105"/>
    </row>
    <row r="314" spans="1:8" s="1" customFormat="1" x14ac:dyDescent="0.2">
      <c r="A314" s="106" t="s">
        <v>180</v>
      </c>
      <c r="B314" s="100" t="s">
        <v>233</v>
      </c>
      <c r="C314" s="100" t="s">
        <v>234</v>
      </c>
      <c r="D314" s="107" t="s">
        <v>101</v>
      </c>
      <c r="G314" s="51" t="s">
        <v>180</v>
      </c>
      <c r="H314" s="51" t="s">
        <v>234</v>
      </c>
    </row>
    <row r="315" spans="1:8" s="1" customFormat="1" x14ac:dyDescent="0.2">
      <c r="A315" s="108" t="s">
        <v>155</v>
      </c>
      <c r="B315" s="102">
        <v>5</v>
      </c>
      <c r="C315" s="102"/>
      <c r="D315" s="109"/>
      <c r="G315" s="93" t="s">
        <v>155</v>
      </c>
      <c r="H315" s="93">
        <v>43</v>
      </c>
    </row>
    <row r="316" spans="1:8" s="1" customFormat="1" x14ac:dyDescent="0.2">
      <c r="A316" s="108"/>
      <c r="B316" s="102"/>
      <c r="C316" s="102"/>
      <c r="D316" s="109"/>
      <c r="G316" s="93" t="s">
        <v>156</v>
      </c>
      <c r="H316" s="93">
        <v>26.95</v>
      </c>
    </row>
    <row r="317" spans="1:8" s="1" customFormat="1" x14ac:dyDescent="0.2">
      <c r="A317" s="108"/>
      <c r="B317" s="102"/>
      <c r="C317" s="102"/>
      <c r="D317" s="109"/>
      <c r="G317" s="93" t="s">
        <v>212</v>
      </c>
      <c r="H317" s="93">
        <v>19.95</v>
      </c>
    </row>
    <row r="318" spans="1:8" s="1" customFormat="1" x14ac:dyDescent="0.2">
      <c r="A318" s="108"/>
      <c r="B318" s="102"/>
      <c r="C318" s="102"/>
      <c r="D318" s="109"/>
      <c r="G318"/>
      <c r="H318"/>
    </row>
    <row r="319" spans="1:8" s="1" customFormat="1" x14ac:dyDescent="0.2">
      <c r="A319" s="110"/>
      <c r="B319" s="111"/>
      <c r="C319" s="101" t="s">
        <v>235</v>
      </c>
      <c r="D319" s="112">
        <f>SUM(D315:D318)</f>
        <v>0</v>
      </c>
    </row>
    <row r="320" spans="1:8" s="1" customFormat="1" ht="16" thickBot="1" x14ac:dyDescent="0.25">
      <c r="A320" s="113"/>
      <c r="B320" s="114"/>
      <c r="C320" s="114"/>
      <c r="D320" s="115"/>
    </row>
    <row r="321" spans="1:10" s="1" customFormat="1" x14ac:dyDescent="0.2"/>
    <row r="322" spans="1:10" s="1" customFormat="1" x14ac:dyDescent="0.2"/>
    <row r="323" spans="1:10" x14ac:dyDescent="0.2">
      <c r="A323" s="18" t="s">
        <v>279</v>
      </c>
      <c r="B323" s="10"/>
      <c r="C323" s="10"/>
      <c r="D323" s="10"/>
      <c r="E323" s="10"/>
      <c r="F323" s="11"/>
    </row>
    <row r="324" spans="1:10" x14ac:dyDescent="0.2">
      <c r="A324" s="31" t="s">
        <v>216</v>
      </c>
      <c r="B324" s="13"/>
      <c r="C324" s="13"/>
      <c r="D324" s="13"/>
      <c r="E324" s="13"/>
      <c r="F324" s="14"/>
    </row>
    <row r="326" spans="1:10" x14ac:dyDescent="0.2">
      <c r="A326" s="1" t="s">
        <v>231</v>
      </c>
    </row>
    <row r="328" spans="1:10" x14ac:dyDescent="0.2">
      <c r="A328" s="5" t="s">
        <v>217</v>
      </c>
      <c r="B328" s="5" t="s">
        <v>218</v>
      </c>
      <c r="C328" s="5" t="s">
        <v>219</v>
      </c>
      <c r="D328" s="5" t="s">
        <v>45</v>
      </c>
      <c r="E328" s="5" t="s">
        <v>12</v>
      </c>
      <c r="F328" s="1"/>
      <c r="G328" s="3" t="s">
        <v>220</v>
      </c>
      <c r="H328" s="2" t="s">
        <v>221</v>
      </c>
      <c r="I328" s="2" t="s">
        <v>222</v>
      </c>
      <c r="J328" s="2" t="s">
        <v>223</v>
      </c>
    </row>
    <row r="329" spans="1:10" x14ac:dyDescent="0.2">
      <c r="A329" s="1" t="s">
        <v>224</v>
      </c>
      <c r="B329" s="99">
        <v>41478</v>
      </c>
      <c r="C329" s="1">
        <v>10590</v>
      </c>
      <c r="D329" s="1" t="s">
        <v>221</v>
      </c>
      <c r="E329" s="85">
        <v>36.799999999999997</v>
      </c>
      <c r="F329" s="1"/>
      <c r="G329" s="93" t="s">
        <v>225</v>
      </c>
      <c r="H329" s="6"/>
      <c r="I329" s="6"/>
      <c r="J329" s="6"/>
    </row>
    <row r="330" spans="1:10" x14ac:dyDescent="0.2">
      <c r="A330" s="1" t="s">
        <v>224</v>
      </c>
      <c r="B330" s="99">
        <v>41478</v>
      </c>
      <c r="C330" s="1">
        <v>10590</v>
      </c>
      <c r="D330" s="1" t="s">
        <v>222</v>
      </c>
      <c r="E330" s="85">
        <v>22</v>
      </c>
      <c r="F330" s="1"/>
      <c r="G330" s="93" t="s">
        <v>226</v>
      </c>
      <c r="H330" s="6"/>
      <c r="I330" s="6"/>
      <c r="J330" s="6"/>
    </row>
    <row r="331" spans="1:10" x14ac:dyDescent="0.2">
      <c r="A331" s="1" t="s">
        <v>224</v>
      </c>
      <c r="B331" s="99">
        <v>41478</v>
      </c>
      <c r="C331" s="1">
        <v>10590</v>
      </c>
      <c r="D331" s="1" t="s">
        <v>222</v>
      </c>
      <c r="E331" s="85">
        <v>150</v>
      </c>
      <c r="F331" s="1"/>
      <c r="G331" s="93" t="s">
        <v>227</v>
      </c>
      <c r="H331" s="6"/>
      <c r="I331" s="6"/>
      <c r="J331" s="6"/>
    </row>
    <row r="332" spans="1:10" x14ac:dyDescent="0.2">
      <c r="A332" s="1" t="s">
        <v>224</v>
      </c>
      <c r="B332" s="99">
        <v>41478</v>
      </c>
      <c r="C332" s="1">
        <v>10590</v>
      </c>
      <c r="D332" s="1" t="s">
        <v>223</v>
      </c>
      <c r="E332" s="85">
        <v>320</v>
      </c>
      <c r="F332" s="1"/>
      <c r="G332" s="93" t="s">
        <v>228</v>
      </c>
      <c r="H332" s="6"/>
      <c r="I332" s="6"/>
      <c r="J332" s="6"/>
    </row>
    <row r="333" spans="1:10" x14ac:dyDescent="0.2">
      <c r="A333" s="1" t="s">
        <v>224</v>
      </c>
      <c r="B333" s="99">
        <v>41478</v>
      </c>
      <c r="C333" s="1">
        <v>10590</v>
      </c>
      <c r="D333" s="1" t="s">
        <v>221</v>
      </c>
      <c r="E333" s="85">
        <v>6.3</v>
      </c>
      <c r="F333" s="1"/>
      <c r="G333" s="93" t="s">
        <v>229</v>
      </c>
      <c r="H333" s="6"/>
      <c r="I333" s="6"/>
      <c r="J333" s="6"/>
    </row>
    <row r="334" spans="1:10" x14ac:dyDescent="0.2">
      <c r="A334" s="1" t="s">
        <v>225</v>
      </c>
      <c r="B334" s="99">
        <v>41478</v>
      </c>
      <c r="C334" s="1">
        <v>10591</v>
      </c>
      <c r="D334" s="1" t="s">
        <v>221</v>
      </c>
      <c r="E334" s="85">
        <v>17.8</v>
      </c>
      <c r="F334" s="1"/>
      <c r="G334" s="93" t="s">
        <v>224</v>
      </c>
      <c r="H334" s="6"/>
      <c r="I334" s="6"/>
      <c r="J334" s="6"/>
    </row>
    <row r="335" spans="1:10" x14ac:dyDescent="0.2">
      <c r="A335" s="1" t="s">
        <v>225</v>
      </c>
      <c r="B335" s="99">
        <v>41478</v>
      </c>
      <c r="C335" s="1">
        <v>10591</v>
      </c>
      <c r="D335" s="1" t="s">
        <v>222</v>
      </c>
      <c r="E335" s="85">
        <v>25</v>
      </c>
      <c r="F335" s="1"/>
      <c r="G335" s="93" t="s">
        <v>230</v>
      </c>
      <c r="H335" s="6"/>
      <c r="I335" s="6"/>
      <c r="J335" s="6"/>
    </row>
    <row r="336" spans="1:10" x14ac:dyDescent="0.2">
      <c r="A336" s="1" t="s">
        <v>225</v>
      </c>
      <c r="B336" s="99">
        <v>41478</v>
      </c>
      <c r="C336" s="1">
        <v>10591</v>
      </c>
      <c r="D336" s="1" t="s">
        <v>222</v>
      </c>
      <c r="E336" s="85">
        <v>32.5</v>
      </c>
      <c r="F336" s="1"/>
      <c r="G336" s="1"/>
      <c r="H336" s="1"/>
      <c r="I336" s="1"/>
      <c r="J336" s="1"/>
    </row>
    <row r="337" spans="1:10" x14ac:dyDescent="0.2">
      <c r="A337" s="1" t="s">
        <v>225</v>
      </c>
      <c r="B337" s="99">
        <v>41478</v>
      </c>
      <c r="C337" s="1">
        <v>10591</v>
      </c>
      <c r="D337" s="1" t="s">
        <v>223</v>
      </c>
      <c r="E337" s="85">
        <v>96</v>
      </c>
      <c r="F337" s="1"/>
      <c r="G337" s="1"/>
      <c r="H337" s="1"/>
      <c r="I337" s="1"/>
      <c r="J337" s="1"/>
    </row>
    <row r="338" spans="1:10" x14ac:dyDescent="0.2">
      <c r="A338" s="1"/>
      <c r="B338" s="1"/>
      <c r="C338" s="1"/>
      <c r="D338" s="1"/>
      <c r="E338" s="1"/>
      <c r="F338" s="1"/>
      <c r="G338" s="1"/>
      <c r="H338" s="1"/>
      <c r="I338" s="1"/>
      <c r="J338" s="1"/>
    </row>
  </sheetData>
  <mergeCells count="8">
    <mergeCell ref="B88:D88"/>
    <mergeCell ref="E88:G88"/>
    <mergeCell ref="H124:H125"/>
    <mergeCell ref="A124:A125"/>
    <mergeCell ref="B124:B125"/>
    <mergeCell ref="C124:E124"/>
    <mergeCell ref="F124:F125"/>
    <mergeCell ref="G124:G125"/>
  </mergeCells>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00FF"/>
  </sheetPr>
  <dimension ref="A1:I1"/>
  <sheetViews>
    <sheetView zoomScale="130" zoomScaleNormal="130" workbookViewId="0">
      <selection activeCell="A3" sqref="A3"/>
    </sheetView>
  </sheetViews>
  <sheetFormatPr baseColWidth="10" defaultColWidth="9.1640625" defaultRowHeight="15" x14ac:dyDescent="0.2"/>
  <cols>
    <col min="1" max="16384" width="9.1640625" style="1"/>
  </cols>
  <sheetData>
    <row r="1" spans="1:9" ht="64" x14ac:dyDescent="0.2">
      <c r="A1" s="175" t="s">
        <v>329</v>
      </c>
      <c r="B1" s="176"/>
      <c r="C1" s="176"/>
      <c r="D1" s="176"/>
      <c r="E1" s="176"/>
      <c r="F1" s="176"/>
      <c r="G1" s="176"/>
      <c r="H1" s="176"/>
      <c r="I1" s="17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sheetPr>
  <dimension ref="A1:I26"/>
  <sheetViews>
    <sheetView zoomScale="115" zoomScaleNormal="115" workbookViewId="0">
      <selection activeCell="A5" sqref="A5"/>
    </sheetView>
  </sheetViews>
  <sheetFormatPr baseColWidth="10" defaultColWidth="9.1640625" defaultRowHeight="15" x14ac:dyDescent="0.2"/>
  <cols>
    <col min="1" max="1" width="20.5" style="1" bestFit="1" customWidth="1"/>
    <col min="2" max="8" width="12.5" style="1" customWidth="1"/>
    <col min="9" max="16384" width="9.1640625" style="1"/>
  </cols>
  <sheetData>
    <row r="1" spans="1:9" ht="48" x14ac:dyDescent="0.2">
      <c r="A1" s="175" t="s">
        <v>329</v>
      </c>
      <c r="B1" s="176"/>
      <c r="C1" s="176"/>
      <c r="D1" s="176"/>
      <c r="E1" s="176"/>
      <c r="F1" s="176"/>
      <c r="G1" s="176"/>
      <c r="H1" s="176"/>
      <c r="I1" s="177"/>
    </row>
    <row r="4" spans="1:9" ht="32" x14ac:dyDescent="0.2">
      <c r="A4" s="3" t="s">
        <v>25</v>
      </c>
      <c r="B4" s="3" t="s">
        <v>133</v>
      </c>
      <c r="C4" s="198" t="str">
        <f t="shared" ref="C4:F4" si="0">C9</f>
        <v>Rent</v>
      </c>
      <c r="D4" s="198" t="str">
        <f t="shared" si="0"/>
        <v>Operating Expense</v>
      </c>
      <c r="E4" s="198" t="str">
        <f t="shared" si="0"/>
        <v>Admin Expenses</v>
      </c>
      <c r="F4" s="198" t="str">
        <f t="shared" si="0"/>
        <v>Misc. Expenses</v>
      </c>
      <c r="G4" s="198" t="s">
        <v>40</v>
      </c>
      <c r="H4" s="198" t="s">
        <v>21</v>
      </c>
    </row>
    <row r="5" spans="1:9" x14ac:dyDescent="0.2">
      <c r="A5" s="93" t="s">
        <v>26</v>
      </c>
      <c r="B5" s="164">
        <v>1000</v>
      </c>
      <c r="C5" s="7">
        <f t="shared" ref="C5:F7" si="1">$B5*C$10</f>
        <v>250</v>
      </c>
      <c r="D5" s="7">
        <f t="shared" si="1"/>
        <v>350</v>
      </c>
      <c r="E5" s="7">
        <f t="shared" si="1"/>
        <v>100</v>
      </c>
      <c r="F5" s="7">
        <f t="shared" si="1"/>
        <v>85</v>
      </c>
      <c r="G5" s="199">
        <f t="shared" ref="G5:G7" si="2">SUM(C5:F5)</f>
        <v>785</v>
      </c>
      <c r="H5" s="200">
        <f t="shared" ref="H5:H7" si="3">B5-G5</f>
        <v>215</v>
      </c>
    </row>
    <row r="6" spans="1:9" x14ac:dyDescent="0.2">
      <c r="A6" s="93" t="s">
        <v>28</v>
      </c>
      <c r="B6" s="164">
        <v>2000</v>
      </c>
      <c r="C6" s="7">
        <f t="shared" si="1"/>
        <v>500</v>
      </c>
      <c r="D6" s="7">
        <f t="shared" si="1"/>
        <v>700</v>
      </c>
      <c r="E6" s="7">
        <f t="shared" si="1"/>
        <v>200</v>
      </c>
      <c r="F6" s="7">
        <f t="shared" si="1"/>
        <v>170</v>
      </c>
      <c r="G6" s="199">
        <f t="shared" si="2"/>
        <v>1570</v>
      </c>
      <c r="H6" s="200">
        <f t="shared" si="3"/>
        <v>430</v>
      </c>
    </row>
    <row r="7" spans="1:9" x14ac:dyDescent="0.2">
      <c r="A7" s="93" t="s">
        <v>29</v>
      </c>
      <c r="B7" s="164">
        <v>2500</v>
      </c>
      <c r="C7" s="7">
        <f t="shared" si="1"/>
        <v>625</v>
      </c>
      <c r="D7" s="7">
        <f t="shared" si="1"/>
        <v>875</v>
      </c>
      <c r="E7" s="7">
        <f t="shared" si="1"/>
        <v>250</v>
      </c>
      <c r="F7" s="7">
        <f t="shared" si="1"/>
        <v>212.50000000000003</v>
      </c>
      <c r="G7" s="199">
        <f t="shared" si="2"/>
        <v>1962.5</v>
      </c>
      <c r="H7" s="200">
        <f t="shared" si="3"/>
        <v>537.5</v>
      </c>
    </row>
    <row r="9" spans="1:9" ht="32" x14ac:dyDescent="0.2">
      <c r="C9" s="201" t="s">
        <v>330</v>
      </c>
      <c r="D9" s="201" t="s">
        <v>331</v>
      </c>
      <c r="E9" s="201" t="s">
        <v>332</v>
      </c>
      <c r="F9" s="201" t="s">
        <v>333</v>
      </c>
    </row>
    <row r="10" spans="1:9" x14ac:dyDescent="0.2">
      <c r="C10" s="79">
        <v>0.25</v>
      </c>
      <c r="D10" s="79">
        <v>0.35</v>
      </c>
      <c r="E10" s="79">
        <v>0.1</v>
      </c>
      <c r="F10" s="79">
        <v>8.5000000000000006E-2</v>
      </c>
    </row>
    <row r="11" spans="1:9" x14ac:dyDescent="0.2">
      <c r="C11" s="202"/>
      <c r="D11" s="202"/>
      <c r="E11" s="202"/>
      <c r="F11" s="202"/>
    </row>
    <row r="12" spans="1:9" x14ac:dyDescent="0.2">
      <c r="A12" s="1" t="s">
        <v>334</v>
      </c>
      <c r="C12" s="202"/>
      <c r="D12" s="202"/>
      <c r="E12" s="202"/>
      <c r="F12" s="202"/>
    </row>
    <row r="14" spans="1:9" x14ac:dyDescent="0.2">
      <c r="B14" s="51" t="s">
        <v>26</v>
      </c>
      <c r="C14" s="51" t="s">
        <v>28</v>
      </c>
      <c r="D14" s="51" t="s">
        <v>29</v>
      </c>
    </row>
    <row r="15" spans="1:9" x14ac:dyDescent="0.2">
      <c r="A15" s="51" t="s">
        <v>133</v>
      </c>
      <c r="B15" s="164">
        <v>1000</v>
      </c>
      <c r="C15" s="164">
        <v>2000</v>
      </c>
      <c r="D15" s="164">
        <v>2500</v>
      </c>
    </row>
    <row r="16" spans="1:9" x14ac:dyDescent="0.2">
      <c r="A16" s="51" t="str">
        <f>A23</f>
        <v>Rent</v>
      </c>
      <c r="B16" s="164">
        <f t="shared" ref="B16:D19" si="4">B$15*$B23</f>
        <v>250</v>
      </c>
      <c r="C16" s="164">
        <f t="shared" si="4"/>
        <v>500</v>
      </c>
      <c r="D16" s="164">
        <f t="shared" si="4"/>
        <v>625</v>
      </c>
    </row>
    <row r="17" spans="1:4" x14ac:dyDescent="0.2">
      <c r="A17" s="51" t="str">
        <f>A24</f>
        <v>Operating Expense</v>
      </c>
      <c r="B17" s="164">
        <f t="shared" si="4"/>
        <v>350</v>
      </c>
      <c r="C17" s="164">
        <f t="shared" si="4"/>
        <v>700</v>
      </c>
      <c r="D17" s="164">
        <f t="shared" si="4"/>
        <v>875</v>
      </c>
    </row>
    <row r="18" spans="1:4" x14ac:dyDescent="0.2">
      <c r="A18" s="51" t="str">
        <f>A25</f>
        <v>Admin Expenses</v>
      </c>
      <c r="B18" s="164">
        <f t="shared" si="4"/>
        <v>100</v>
      </c>
      <c r="C18" s="164">
        <f t="shared" si="4"/>
        <v>200</v>
      </c>
      <c r="D18" s="164">
        <f t="shared" si="4"/>
        <v>250</v>
      </c>
    </row>
    <row r="19" spans="1:4" x14ac:dyDescent="0.2">
      <c r="A19" s="51" t="str">
        <f>A26</f>
        <v>Misc. Expenses</v>
      </c>
      <c r="B19" s="164">
        <f t="shared" si="4"/>
        <v>85</v>
      </c>
      <c r="C19" s="164">
        <f t="shared" si="4"/>
        <v>170</v>
      </c>
      <c r="D19" s="164">
        <f t="shared" si="4"/>
        <v>212.50000000000003</v>
      </c>
    </row>
    <row r="20" spans="1:4" x14ac:dyDescent="0.2">
      <c r="A20" s="51" t="s">
        <v>40</v>
      </c>
      <c r="B20" s="164">
        <f>SUM(B16:B19)</f>
        <v>785</v>
      </c>
      <c r="C20" s="164">
        <f>SUM(C16:C19)</f>
        <v>1570</v>
      </c>
      <c r="D20" s="164">
        <f>SUM(D16:D19)</f>
        <v>1962.5</v>
      </c>
    </row>
    <row r="21" spans="1:4" x14ac:dyDescent="0.2">
      <c r="A21" s="51" t="s">
        <v>21</v>
      </c>
      <c r="B21" s="164">
        <f>B15-B20</f>
        <v>215</v>
      </c>
      <c r="C21" s="164">
        <f>C15-C20</f>
        <v>430</v>
      </c>
      <c r="D21" s="164">
        <f>D15-D20</f>
        <v>537.5</v>
      </c>
    </row>
    <row r="23" spans="1:4" ht="16" x14ac:dyDescent="0.2">
      <c r="A23" s="203" t="s">
        <v>330</v>
      </c>
      <c r="B23" s="79">
        <v>0.25</v>
      </c>
    </row>
    <row r="24" spans="1:4" ht="16" x14ac:dyDescent="0.2">
      <c r="A24" s="203" t="s">
        <v>331</v>
      </c>
      <c r="B24" s="79">
        <v>0.35</v>
      </c>
    </row>
    <row r="25" spans="1:4" ht="16" x14ac:dyDescent="0.2">
      <c r="A25" s="203" t="s">
        <v>332</v>
      </c>
      <c r="B25" s="79">
        <v>0.1</v>
      </c>
    </row>
    <row r="26" spans="1:4" ht="16" x14ac:dyDescent="0.2">
      <c r="A26" s="203" t="s">
        <v>333</v>
      </c>
      <c r="B26" s="79">
        <v>8.5000000000000006E-2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00FF"/>
  </sheetPr>
  <dimension ref="A1:E52"/>
  <sheetViews>
    <sheetView zoomScale="145" zoomScaleNormal="145" workbookViewId="0">
      <selection activeCell="C5" sqref="C5"/>
    </sheetView>
  </sheetViews>
  <sheetFormatPr baseColWidth="10" defaultColWidth="17.1640625" defaultRowHeight="15" x14ac:dyDescent="0.2"/>
  <cols>
    <col min="1" max="1" width="11.83203125" style="1" bestFit="1" customWidth="1"/>
    <col min="2" max="2" width="14.83203125" style="1" customWidth="1"/>
    <col min="3" max="3" width="12.6640625" style="1" customWidth="1"/>
    <col min="4" max="256" width="17.1640625" style="1"/>
    <col min="257" max="257" width="11.83203125" style="1" bestFit="1" customWidth="1"/>
    <col min="258" max="258" width="10.5" style="1" bestFit="1" customWidth="1"/>
    <col min="259" max="512" width="17.1640625" style="1"/>
    <col min="513" max="513" width="11.83203125" style="1" bestFit="1" customWidth="1"/>
    <col min="514" max="514" width="10.5" style="1" bestFit="1" customWidth="1"/>
    <col min="515" max="768" width="17.1640625" style="1"/>
    <col min="769" max="769" width="11.83203125" style="1" bestFit="1" customWidth="1"/>
    <col min="770" max="770" width="10.5" style="1" bestFit="1" customWidth="1"/>
    <col min="771" max="1024" width="17.1640625" style="1"/>
    <col min="1025" max="1025" width="11.83203125" style="1" bestFit="1" customWidth="1"/>
    <col min="1026" max="1026" width="10.5" style="1" bestFit="1" customWidth="1"/>
    <col min="1027" max="1280" width="17.1640625" style="1"/>
    <col min="1281" max="1281" width="11.83203125" style="1" bestFit="1" customWidth="1"/>
    <col min="1282" max="1282" width="10.5" style="1" bestFit="1" customWidth="1"/>
    <col min="1283" max="1536" width="17.1640625" style="1"/>
    <col min="1537" max="1537" width="11.83203125" style="1" bestFit="1" customWidth="1"/>
    <col min="1538" max="1538" width="10.5" style="1" bestFit="1" customWidth="1"/>
    <col min="1539" max="1792" width="17.1640625" style="1"/>
    <col min="1793" max="1793" width="11.83203125" style="1" bestFit="1" customWidth="1"/>
    <col min="1794" max="1794" width="10.5" style="1" bestFit="1" customWidth="1"/>
    <col min="1795" max="2048" width="17.1640625" style="1"/>
    <col min="2049" max="2049" width="11.83203125" style="1" bestFit="1" customWidth="1"/>
    <col min="2050" max="2050" width="10.5" style="1" bestFit="1" customWidth="1"/>
    <col min="2051" max="2304" width="17.1640625" style="1"/>
    <col min="2305" max="2305" width="11.83203125" style="1" bestFit="1" customWidth="1"/>
    <col min="2306" max="2306" width="10.5" style="1" bestFit="1" customWidth="1"/>
    <col min="2307" max="2560" width="17.1640625" style="1"/>
    <col min="2561" max="2561" width="11.83203125" style="1" bestFit="1" customWidth="1"/>
    <col min="2562" max="2562" width="10.5" style="1" bestFit="1" customWidth="1"/>
    <col min="2563" max="2816" width="17.1640625" style="1"/>
    <col min="2817" max="2817" width="11.83203125" style="1" bestFit="1" customWidth="1"/>
    <col min="2818" max="2818" width="10.5" style="1" bestFit="1" customWidth="1"/>
    <col min="2819" max="3072" width="17.1640625" style="1"/>
    <col min="3073" max="3073" width="11.83203125" style="1" bestFit="1" customWidth="1"/>
    <col min="3074" max="3074" width="10.5" style="1" bestFit="1" customWidth="1"/>
    <col min="3075" max="3328" width="17.1640625" style="1"/>
    <col min="3329" max="3329" width="11.83203125" style="1" bestFit="1" customWidth="1"/>
    <col min="3330" max="3330" width="10.5" style="1" bestFit="1" customWidth="1"/>
    <col min="3331" max="3584" width="17.1640625" style="1"/>
    <col min="3585" max="3585" width="11.83203125" style="1" bestFit="1" customWidth="1"/>
    <col min="3586" max="3586" width="10.5" style="1" bestFit="1" customWidth="1"/>
    <col min="3587" max="3840" width="17.1640625" style="1"/>
    <col min="3841" max="3841" width="11.83203125" style="1" bestFit="1" customWidth="1"/>
    <col min="3842" max="3842" width="10.5" style="1" bestFit="1" customWidth="1"/>
    <col min="3843" max="4096" width="17.1640625" style="1"/>
    <col min="4097" max="4097" width="11.83203125" style="1" bestFit="1" customWidth="1"/>
    <col min="4098" max="4098" width="10.5" style="1" bestFit="1" customWidth="1"/>
    <col min="4099" max="4352" width="17.1640625" style="1"/>
    <col min="4353" max="4353" width="11.83203125" style="1" bestFit="1" customWidth="1"/>
    <col min="4354" max="4354" width="10.5" style="1" bestFit="1" customWidth="1"/>
    <col min="4355" max="4608" width="17.1640625" style="1"/>
    <col min="4609" max="4609" width="11.83203125" style="1" bestFit="1" customWidth="1"/>
    <col min="4610" max="4610" width="10.5" style="1" bestFit="1" customWidth="1"/>
    <col min="4611" max="4864" width="17.1640625" style="1"/>
    <col min="4865" max="4865" width="11.83203125" style="1" bestFit="1" customWidth="1"/>
    <col min="4866" max="4866" width="10.5" style="1" bestFit="1" customWidth="1"/>
    <col min="4867" max="5120" width="17.1640625" style="1"/>
    <col min="5121" max="5121" width="11.83203125" style="1" bestFit="1" customWidth="1"/>
    <col min="5122" max="5122" width="10.5" style="1" bestFit="1" customWidth="1"/>
    <col min="5123" max="5376" width="17.1640625" style="1"/>
    <col min="5377" max="5377" width="11.83203125" style="1" bestFit="1" customWidth="1"/>
    <col min="5378" max="5378" width="10.5" style="1" bestFit="1" customWidth="1"/>
    <col min="5379" max="5632" width="17.1640625" style="1"/>
    <col min="5633" max="5633" width="11.83203125" style="1" bestFit="1" customWidth="1"/>
    <col min="5634" max="5634" width="10.5" style="1" bestFit="1" customWidth="1"/>
    <col min="5635" max="5888" width="17.1640625" style="1"/>
    <col min="5889" max="5889" width="11.83203125" style="1" bestFit="1" customWidth="1"/>
    <col min="5890" max="5890" width="10.5" style="1" bestFit="1" customWidth="1"/>
    <col min="5891" max="6144" width="17.1640625" style="1"/>
    <col min="6145" max="6145" width="11.83203125" style="1" bestFit="1" customWidth="1"/>
    <col min="6146" max="6146" width="10.5" style="1" bestFit="1" customWidth="1"/>
    <col min="6147" max="6400" width="17.1640625" style="1"/>
    <col min="6401" max="6401" width="11.83203125" style="1" bestFit="1" customWidth="1"/>
    <col min="6402" max="6402" width="10.5" style="1" bestFit="1" customWidth="1"/>
    <col min="6403" max="6656" width="17.1640625" style="1"/>
    <col min="6657" max="6657" width="11.83203125" style="1" bestFit="1" customWidth="1"/>
    <col min="6658" max="6658" width="10.5" style="1" bestFit="1" customWidth="1"/>
    <col min="6659" max="6912" width="17.1640625" style="1"/>
    <col min="6913" max="6913" width="11.83203125" style="1" bestFit="1" customWidth="1"/>
    <col min="6914" max="6914" width="10.5" style="1" bestFit="1" customWidth="1"/>
    <col min="6915" max="7168" width="17.1640625" style="1"/>
    <col min="7169" max="7169" width="11.83203125" style="1" bestFit="1" customWidth="1"/>
    <col min="7170" max="7170" width="10.5" style="1" bestFit="1" customWidth="1"/>
    <col min="7171" max="7424" width="17.1640625" style="1"/>
    <col min="7425" max="7425" width="11.83203125" style="1" bestFit="1" customWidth="1"/>
    <col min="7426" max="7426" width="10.5" style="1" bestFit="1" customWidth="1"/>
    <col min="7427" max="7680" width="17.1640625" style="1"/>
    <col min="7681" max="7681" width="11.83203125" style="1" bestFit="1" customWidth="1"/>
    <col min="7682" max="7682" width="10.5" style="1" bestFit="1" customWidth="1"/>
    <col min="7683" max="7936" width="17.1640625" style="1"/>
    <col min="7937" max="7937" width="11.83203125" style="1" bestFit="1" customWidth="1"/>
    <col min="7938" max="7938" width="10.5" style="1" bestFit="1" customWidth="1"/>
    <col min="7939" max="8192" width="17.1640625" style="1"/>
    <col min="8193" max="8193" width="11.83203125" style="1" bestFit="1" customWidth="1"/>
    <col min="8194" max="8194" width="10.5" style="1" bestFit="1" customWidth="1"/>
    <col min="8195" max="8448" width="17.1640625" style="1"/>
    <col min="8449" max="8449" width="11.83203125" style="1" bestFit="1" customWidth="1"/>
    <col min="8450" max="8450" width="10.5" style="1" bestFit="1" customWidth="1"/>
    <col min="8451" max="8704" width="17.1640625" style="1"/>
    <col min="8705" max="8705" width="11.83203125" style="1" bestFit="1" customWidth="1"/>
    <col min="8706" max="8706" width="10.5" style="1" bestFit="1" customWidth="1"/>
    <col min="8707" max="8960" width="17.1640625" style="1"/>
    <col min="8961" max="8961" width="11.83203125" style="1" bestFit="1" customWidth="1"/>
    <col min="8962" max="8962" width="10.5" style="1" bestFit="1" customWidth="1"/>
    <col min="8963" max="9216" width="17.1640625" style="1"/>
    <col min="9217" max="9217" width="11.83203125" style="1" bestFit="1" customWidth="1"/>
    <col min="9218" max="9218" width="10.5" style="1" bestFit="1" customWidth="1"/>
    <col min="9219" max="9472" width="17.1640625" style="1"/>
    <col min="9473" max="9473" width="11.83203125" style="1" bestFit="1" customWidth="1"/>
    <col min="9474" max="9474" width="10.5" style="1" bestFit="1" customWidth="1"/>
    <col min="9475" max="9728" width="17.1640625" style="1"/>
    <col min="9729" max="9729" width="11.83203125" style="1" bestFit="1" customWidth="1"/>
    <col min="9730" max="9730" width="10.5" style="1" bestFit="1" customWidth="1"/>
    <col min="9731" max="9984" width="17.1640625" style="1"/>
    <col min="9985" max="9985" width="11.83203125" style="1" bestFit="1" customWidth="1"/>
    <col min="9986" max="9986" width="10.5" style="1" bestFit="1" customWidth="1"/>
    <col min="9987" max="10240" width="17.1640625" style="1"/>
    <col min="10241" max="10241" width="11.83203125" style="1" bestFit="1" customWidth="1"/>
    <col min="10242" max="10242" width="10.5" style="1" bestFit="1" customWidth="1"/>
    <col min="10243" max="10496" width="17.1640625" style="1"/>
    <col min="10497" max="10497" width="11.83203125" style="1" bestFit="1" customWidth="1"/>
    <col min="10498" max="10498" width="10.5" style="1" bestFit="1" customWidth="1"/>
    <col min="10499" max="10752" width="17.1640625" style="1"/>
    <col min="10753" max="10753" width="11.83203125" style="1" bestFit="1" customWidth="1"/>
    <col min="10754" max="10754" width="10.5" style="1" bestFit="1" customWidth="1"/>
    <col min="10755" max="11008" width="17.1640625" style="1"/>
    <col min="11009" max="11009" width="11.83203125" style="1" bestFit="1" customWidth="1"/>
    <col min="11010" max="11010" width="10.5" style="1" bestFit="1" customWidth="1"/>
    <col min="11011" max="11264" width="17.1640625" style="1"/>
    <col min="11265" max="11265" width="11.83203125" style="1" bestFit="1" customWidth="1"/>
    <col min="11266" max="11266" width="10.5" style="1" bestFit="1" customWidth="1"/>
    <col min="11267" max="11520" width="17.1640625" style="1"/>
    <col min="11521" max="11521" width="11.83203125" style="1" bestFit="1" customWidth="1"/>
    <col min="11522" max="11522" width="10.5" style="1" bestFit="1" customWidth="1"/>
    <col min="11523" max="11776" width="17.1640625" style="1"/>
    <col min="11777" max="11777" width="11.83203125" style="1" bestFit="1" customWidth="1"/>
    <col min="11778" max="11778" width="10.5" style="1" bestFit="1" customWidth="1"/>
    <col min="11779" max="12032" width="17.1640625" style="1"/>
    <col min="12033" max="12033" width="11.83203125" style="1" bestFit="1" customWidth="1"/>
    <col min="12034" max="12034" width="10.5" style="1" bestFit="1" customWidth="1"/>
    <col min="12035" max="12288" width="17.1640625" style="1"/>
    <col min="12289" max="12289" width="11.83203125" style="1" bestFit="1" customWidth="1"/>
    <col min="12290" max="12290" width="10.5" style="1" bestFit="1" customWidth="1"/>
    <col min="12291" max="12544" width="17.1640625" style="1"/>
    <col min="12545" max="12545" width="11.83203125" style="1" bestFit="1" customWidth="1"/>
    <col min="12546" max="12546" width="10.5" style="1" bestFit="1" customWidth="1"/>
    <col min="12547" max="12800" width="17.1640625" style="1"/>
    <col min="12801" max="12801" width="11.83203125" style="1" bestFit="1" customWidth="1"/>
    <col min="12802" max="12802" width="10.5" style="1" bestFit="1" customWidth="1"/>
    <col min="12803" max="13056" width="17.1640625" style="1"/>
    <col min="13057" max="13057" width="11.83203125" style="1" bestFit="1" customWidth="1"/>
    <col min="13058" max="13058" width="10.5" style="1" bestFit="1" customWidth="1"/>
    <col min="13059" max="13312" width="17.1640625" style="1"/>
    <col min="13313" max="13313" width="11.83203125" style="1" bestFit="1" customWidth="1"/>
    <col min="13314" max="13314" width="10.5" style="1" bestFit="1" customWidth="1"/>
    <col min="13315" max="13568" width="17.1640625" style="1"/>
    <col min="13569" max="13569" width="11.83203125" style="1" bestFit="1" customWidth="1"/>
    <col min="13570" max="13570" width="10.5" style="1" bestFit="1" customWidth="1"/>
    <col min="13571" max="13824" width="17.1640625" style="1"/>
    <col min="13825" max="13825" width="11.83203125" style="1" bestFit="1" customWidth="1"/>
    <col min="13826" max="13826" width="10.5" style="1" bestFit="1" customWidth="1"/>
    <col min="13827" max="14080" width="17.1640625" style="1"/>
    <col min="14081" max="14081" width="11.83203125" style="1" bestFit="1" customWidth="1"/>
    <col min="14082" max="14082" width="10.5" style="1" bestFit="1" customWidth="1"/>
    <col min="14083" max="14336" width="17.1640625" style="1"/>
    <col min="14337" max="14337" width="11.83203125" style="1" bestFit="1" customWidth="1"/>
    <col min="14338" max="14338" width="10.5" style="1" bestFit="1" customWidth="1"/>
    <col min="14339" max="14592" width="17.1640625" style="1"/>
    <col min="14593" max="14593" width="11.83203125" style="1" bestFit="1" customWidth="1"/>
    <col min="14594" max="14594" width="10.5" style="1" bestFit="1" customWidth="1"/>
    <col min="14595" max="14848" width="17.1640625" style="1"/>
    <col min="14849" max="14849" width="11.83203125" style="1" bestFit="1" customWidth="1"/>
    <col min="14850" max="14850" width="10.5" style="1" bestFit="1" customWidth="1"/>
    <col min="14851" max="15104" width="17.1640625" style="1"/>
    <col min="15105" max="15105" width="11.83203125" style="1" bestFit="1" customWidth="1"/>
    <col min="15106" max="15106" width="10.5" style="1" bestFit="1" customWidth="1"/>
    <col min="15107" max="15360" width="17.1640625" style="1"/>
    <col min="15361" max="15361" width="11.83203125" style="1" bestFit="1" customWidth="1"/>
    <col min="15362" max="15362" width="10.5" style="1" bestFit="1" customWidth="1"/>
    <col min="15363" max="15616" width="17.1640625" style="1"/>
    <col min="15617" max="15617" width="11.83203125" style="1" bestFit="1" customWidth="1"/>
    <col min="15618" max="15618" width="10.5" style="1" bestFit="1" customWidth="1"/>
    <col min="15619" max="15872" width="17.1640625" style="1"/>
    <col min="15873" max="15873" width="11.83203125" style="1" bestFit="1" customWidth="1"/>
    <col min="15874" max="15874" width="10.5" style="1" bestFit="1" customWidth="1"/>
    <col min="15875" max="16128" width="17.1640625" style="1"/>
    <col min="16129" max="16129" width="11.83203125" style="1" bestFit="1" customWidth="1"/>
    <col min="16130" max="16130" width="10.5" style="1" bestFit="1" customWidth="1"/>
    <col min="16131" max="16384" width="17.1640625" style="1"/>
  </cols>
  <sheetData>
    <row r="1" spans="1:5" ht="32" x14ac:dyDescent="0.2">
      <c r="A1" s="158" t="s">
        <v>335</v>
      </c>
      <c r="B1" s="158"/>
      <c r="C1" s="158"/>
      <c r="D1" s="158"/>
      <c r="E1" s="158"/>
    </row>
    <row r="4" spans="1:5" ht="32" x14ac:dyDescent="0.2">
      <c r="A4" s="2" t="s">
        <v>336</v>
      </c>
      <c r="B4" s="2" t="s">
        <v>179</v>
      </c>
      <c r="C4" s="204" t="s">
        <v>337</v>
      </c>
    </row>
    <row r="5" spans="1:5" x14ac:dyDescent="0.2">
      <c r="A5" s="93" t="s">
        <v>338</v>
      </c>
      <c r="B5" s="164">
        <v>1161</v>
      </c>
      <c r="C5" s="205"/>
    </row>
    <row r="6" spans="1:5" x14ac:dyDescent="0.2">
      <c r="A6" s="93" t="s">
        <v>339</v>
      </c>
      <c r="B6" s="164">
        <v>1321</v>
      </c>
      <c r="C6" s="205"/>
    </row>
    <row r="7" spans="1:5" x14ac:dyDescent="0.2">
      <c r="A7" s="93" t="s">
        <v>340</v>
      </c>
      <c r="B7" s="164">
        <v>1039</v>
      </c>
      <c r="C7" s="205"/>
    </row>
    <row r="8" spans="1:5" x14ac:dyDescent="0.2">
      <c r="A8" s="93" t="s">
        <v>341</v>
      </c>
      <c r="B8" s="164">
        <v>1761</v>
      </c>
      <c r="C8" s="205"/>
    </row>
    <row r="9" spans="1:5" x14ac:dyDescent="0.2">
      <c r="A9" s="93" t="s">
        <v>342</v>
      </c>
      <c r="B9" s="164">
        <v>1561</v>
      </c>
      <c r="C9" s="205"/>
    </row>
    <row r="10" spans="1:5" x14ac:dyDescent="0.2">
      <c r="A10" s="93" t="s">
        <v>343</v>
      </c>
      <c r="B10" s="164">
        <v>1868</v>
      </c>
      <c r="C10" s="205"/>
    </row>
    <row r="11" spans="1:5" x14ac:dyDescent="0.2">
      <c r="A11" s="93" t="s">
        <v>344</v>
      </c>
      <c r="B11" s="164">
        <v>2787</v>
      </c>
      <c r="C11" s="205"/>
    </row>
    <row r="12" spans="1:5" x14ac:dyDescent="0.2">
      <c r="A12" s="93" t="s">
        <v>345</v>
      </c>
      <c r="B12" s="164">
        <v>1849</v>
      </c>
      <c r="C12" s="205"/>
    </row>
    <row r="13" spans="1:5" x14ac:dyDescent="0.2">
      <c r="A13" s="93" t="s">
        <v>346</v>
      </c>
      <c r="B13" s="164">
        <v>2627</v>
      </c>
      <c r="C13" s="205"/>
    </row>
    <row r="14" spans="1:5" x14ac:dyDescent="0.2">
      <c r="A14" s="93" t="s">
        <v>347</v>
      </c>
      <c r="B14" s="164">
        <v>2165</v>
      </c>
      <c r="C14" s="205"/>
    </row>
    <row r="15" spans="1:5" x14ac:dyDescent="0.2">
      <c r="A15" s="93" t="s">
        <v>348</v>
      </c>
      <c r="B15" s="164">
        <v>1589</v>
      </c>
      <c r="C15" s="205"/>
    </row>
    <row r="16" spans="1:5" x14ac:dyDescent="0.2">
      <c r="A16" s="93" t="s">
        <v>349</v>
      </c>
      <c r="B16" s="164">
        <v>2603</v>
      </c>
      <c r="C16" s="205"/>
    </row>
    <row r="17" spans="1:3" x14ac:dyDescent="0.2">
      <c r="A17" s="93" t="s">
        <v>350</v>
      </c>
      <c r="B17" s="164">
        <v>2366</v>
      </c>
      <c r="C17" s="205"/>
    </row>
    <row r="18" spans="1:3" x14ac:dyDescent="0.2">
      <c r="A18" s="93" t="s">
        <v>351</v>
      </c>
      <c r="B18" s="164">
        <v>2107</v>
      </c>
      <c r="C18" s="205"/>
    </row>
    <row r="19" spans="1:3" x14ac:dyDescent="0.2">
      <c r="A19" s="93" t="s">
        <v>352</v>
      </c>
      <c r="B19" s="164">
        <v>2886</v>
      </c>
      <c r="C19" s="205"/>
    </row>
    <row r="20" spans="1:3" x14ac:dyDescent="0.2">
      <c r="A20" s="93" t="s">
        <v>353</v>
      </c>
      <c r="B20" s="164">
        <v>1886</v>
      </c>
      <c r="C20" s="205"/>
    </row>
    <row r="21" spans="1:3" x14ac:dyDescent="0.2">
      <c r="A21" s="93" t="s">
        <v>354</v>
      </c>
      <c r="B21" s="164">
        <v>2177</v>
      </c>
      <c r="C21" s="205"/>
    </row>
    <row r="22" spans="1:3" x14ac:dyDescent="0.2">
      <c r="A22" s="93" t="s">
        <v>355</v>
      </c>
      <c r="B22" s="164">
        <v>1873</v>
      </c>
      <c r="C22" s="205"/>
    </row>
    <row r="23" spans="1:3" x14ac:dyDescent="0.2">
      <c r="A23" s="93" t="s">
        <v>356</v>
      </c>
      <c r="B23" s="164">
        <v>2164</v>
      </c>
      <c r="C23" s="205"/>
    </row>
    <row r="24" spans="1:3" x14ac:dyDescent="0.2">
      <c r="A24" s="93" t="s">
        <v>357</v>
      </c>
      <c r="B24" s="164">
        <v>1394</v>
      </c>
      <c r="C24" s="205"/>
    </row>
    <row r="25" spans="1:3" x14ac:dyDescent="0.2">
      <c r="A25" s="93" t="s">
        <v>358</v>
      </c>
      <c r="B25" s="164">
        <v>2263</v>
      </c>
      <c r="C25" s="205"/>
    </row>
    <row r="26" spans="1:3" x14ac:dyDescent="0.2">
      <c r="A26" s="93" t="s">
        <v>359</v>
      </c>
      <c r="B26" s="164">
        <v>2242</v>
      </c>
      <c r="C26" s="205"/>
    </row>
    <row r="27" spans="1:3" x14ac:dyDescent="0.2">
      <c r="A27" s="93" t="s">
        <v>360</v>
      </c>
      <c r="B27" s="164">
        <v>1474</v>
      </c>
      <c r="C27" s="205"/>
    </row>
    <row r="28" spans="1:3" x14ac:dyDescent="0.2">
      <c r="A28" s="93" t="s">
        <v>361</v>
      </c>
      <c r="B28" s="164">
        <v>1998</v>
      </c>
      <c r="C28" s="205"/>
    </row>
    <row r="29" spans="1:3" x14ac:dyDescent="0.2">
      <c r="A29" s="93" t="s">
        <v>362</v>
      </c>
      <c r="B29" s="164">
        <v>2892</v>
      </c>
      <c r="C29" s="205"/>
    </row>
    <row r="30" spans="1:3" x14ac:dyDescent="0.2">
      <c r="A30" s="93" t="s">
        <v>363</v>
      </c>
      <c r="B30" s="164">
        <v>1873</v>
      </c>
      <c r="C30" s="205"/>
    </row>
    <row r="31" spans="1:3" x14ac:dyDescent="0.2">
      <c r="A31" s="93" t="s">
        <v>364</v>
      </c>
      <c r="B31" s="164">
        <v>1954</v>
      </c>
      <c r="C31" s="205"/>
    </row>
    <row r="32" spans="1:3" x14ac:dyDescent="0.2">
      <c r="A32" s="93" t="s">
        <v>365</v>
      </c>
      <c r="B32" s="164">
        <v>1729</v>
      </c>
      <c r="C32" s="205"/>
    </row>
    <row r="33" spans="1:3" x14ac:dyDescent="0.2">
      <c r="A33" s="93" t="s">
        <v>366</v>
      </c>
      <c r="B33" s="164">
        <v>1140</v>
      </c>
      <c r="C33" s="205"/>
    </row>
    <row r="34" spans="1:3" x14ac:dyDescent="0.2">
      <c r="A34" s="93" t="s">
        <v>367</v>
      </c>
      <c r="B34" s="164">
        <v>1528</v>
      </c>
      <c r="C34" s="205"/>
    </row>
    <row r="35" spans="1:3" x14ac:dyDescent="0.2">
      <c r="A35" s="93" t="s">
        <v>368</v>
      </c>
      <c r="B35" s="164">
        <v>1659</v>
      </c>
      <c r="C35" s="205"/>
    </row>
    <row r="36" spans="1:3" x14ac:dyDescent="0.2">
      <c r="A36" s="93" t="s">
        <v>369</v>
      </c>
      <c r="B36" s="164">
        <v>2119</v>
      </c>
      <c r="C36" s="205"/>
    </row>
    <row r="37" spans="1:3" x14ac:dyDescent="0.2">
      <c r="A37" s="93" t="s">
        <v>370</v>
      </c>
      <c r="B37" s="164">
        <v>1854</v>
      </c>
      <c r="C37" s="205"/>
    </row>
    <row r="38" spans="1:3" x14ac:dyDescent="0.2">
      <c r="A38" s="93" t="s">
        <v>371</v>
      </c>
      <c r="B38" s="164">
        <v>2759</v>
      </c>
      <c r="C38" s="205"/>
    </row>
    <row r="39" spans="1:3" x14ac:dyDescent="0.2">
      <c r="A39" s="93" t="s">
        <v>372</v>
      </c>
      <c r="B39" s="164">
        <v>1237</v>
      </c>
      <c r="C39" s="205"/>
    </row>
    <row r="40" spans="1:3" x14ac:dyDescent="0.2">
      <c r="A40" s="93" t="s">
        <v>373</v>
      </c>
      <c r="B40" s="164">
        <v>1653</v>
      </c>
      <c r="C40" s="205"/>
    </row>
    <row r="41" spans="1:3" x14ac:dyDescent="0.2">
      <c r="A41" s="93" t="s">
        <v>374</v>
      </c>
      <c r="B41" s="164">
        <v>2604</v>
      </c>
      <c r="C41" s="205"/>
    </row>
    <row r="42" spans="1:3" x14ac:dyDescent="0.2">
      <c r="A42" s="93" t="s">
        <v>375</v>
      </c>
      <c r="B42" s="164">
        <v>1479</v>
      </c>
      <c r="C42" s="205"/>
    </row>
    <row r="43" spans="1:3" x14ac:dyDescent="0.2">
      <c r="A43" s="93" t="s">
        <v>376</v>
      </c>
      <c r="B43" s="164">
        <v>2569</v>
      </c>
      <c r="C43" s="205"/>
    </row>
    <row r="44" spans="1:3" x14ac:dyDescent="0.2">
      <c r="A44" s="93" t="s">
        <v>377</v>
      </c>
      <c r="B44" s="164">
        <v>1941</v>
      </c>
      <c r="C44" s="205"/>
    </row>
    <row r="45" spans="1:3" x14ac:dyDescent="0.2">
      <c r="A45" s="93" t="s">
        <v>378</v>
      </c>
      <c r="B45" s="164">
        <v>2793</v>
      </c>
      <c r="C45" s="205"/>
    </row>
    <row r="46" spans="1:3" x14ac:dyDescent="0.2">
      <c r="A46" s="93" t="s">
        <v>379</v>
      </c>
      <c r="B46" s="164">
        <v>2614</v>
      </c>
      <c r="C46" s="205"/>
    </row>
    <row r="47" spans="1:3" x14ac:dyDescent="0.2">
      <c r="A47" s="93" t="s">
        <v>380</v>
      </c>
      <c r="B47" s="164">
        <v>1645</v>
      </c>
      <c r="C47" s="205"/>
    </row>
    <row r="48" spans="1:3" x14ac:dyDescent="0.2">
      <c r="A48" s="93" t="s">
        <v>381</v>
      </c>
      <c r="B48" s="164">
        <v>1733</v>
      </c>
      <c r="C48" s="205"/>
    </row>
    <row r="49" spans="1:3" x14ac:dyDescent="0.2">
      <c r="A49" s="93" t="s">
        <v>382</v>
      </c>
      <c r="B49" s="164">
        <v>2466</v>
      </c>
      <c r="C49" s="205"/>
    </row>
    <row r="50" spans="1:3" x14ac:dyDescent="0.2">
      <c r="A50" s="93" t="s">
        <v>383</v>
      </c>
      <c r="B50" s="164">
        <v>2833</v>
      </c>
      <c r="C50" s="205"/>
    </row>
    <row r="51" spans="1:3" x14ac:dyDescent="0.2">
      <c r="A51" s="93" t="s">
        <v>384</v>
      </c>
      <c r="B51" s="164">
        <v>1604</v>
      </c>
      <c r="C51" s="205"/>
    </row>
    <row r="52" spans="1:3" x14ac:dyDescent="0.2">
      <c r="A52" s="93" t="s">
        <v>385</v>
      </c>
      <c r="B52" s="164">
        <v>2588</v>
      </c>
      <c r="C52" s="205"/>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B2"/>
  <sheetViews>
    <sheetView zoomScale="265" zoomScaleNormal="265" workbookViewId="0">
      <selection activeCell="C5" sqref="C5"/>
    </sheetView>
  </sheetViews>
  <sheetFormatPr baseColWidth="10" defaultColWidth="9.1640625" defaultRowHeight="15" x14ac:dyDescent="0.2"/>
  <cols>
    <col min="1" max="1" width="20.5" style="1" customWidth="1"/>
    <col min="2" max="16384" width="9.1640625" style="1"/>
  </cols>
  <sheetData>
    <row r="1" spans="1:2" ht="32" x14ac:dyDescent="0.2">
      <c r="A1" s="78" t="s">
        <v>386</v>
      </c>
      <c r="B1" s="78"/>
    </row>
    <row r="2" spans="1:2" ht="16" x14ac:dyDescent="0.2">
      <c r="A2" s="206" t="s">
        <v>387</v>
      </c>
      <c r="B2" s="93">
        <v>0.04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E52"/>
  <sheetViews>
    <sheetView zoomScale="190" zoomScaleNormal="190" workbookViewId="0">
      <selection activeCell="C5" sqref="C5"/>
    </sheetView>
  </sheetViews>
  <sheetFormatPr baseColWidth="10" defaultColWidth="17.1640625" defaultRowHeight="15" x14ac:dyDescent="0.2"/>
  <cols>
    <col min="1" max="1" width="11.83203125" style="1" bestFit="1" customWidth="1"/>
    <col min="2" max="2" width="9.83203125" style="1" bestFit="1" customWidth="1"/>
    <col min="3" max="3" width="13.5" style="1" customWidth="1"/>
    <col min="4" max="256" width="17.1640625" style="1"/>
    <col min="257" max="257" width="11.83203125" style="1" bestFit="1" customWidth="1"/>
    <col min="258" max="258" width="10.5" style="1" bestFit="1" customWidth="1"/>
    <col min="259" max="512" width="17.1640625" style="1"/>
    <col min="513" max="513" width="11.83203125" style="1" bestFit="1" customWidth="1"/>
    <col min="514" max="514" width="10.5" style="1" bestFit="1" customWidth="1"/>
    <col min="515" max="768" width="17.1640625" style="1"/>
    <col min="769" max="769" width="11.83203125" style="1" bestFit="1" customWidth="1"/>
    <col min="770" max="770" width="10.5" style="1" bestFit="1" customWidth="1"/>
    <col min="771" max="1024" width="17.1640625" style="1"/>
    <col min="1025" max="1025" width="11.83203125" style="1" bestFit="1" customWidth="1"/>
    <col min="1026" max="1026" width="10.5" style="1" bestFit="1" customWidth="1"/>
    <col min="1027" max="1280" width="17.1640625" style="1"/>
    <col min="1281" max="1281" width="11.83203125" style="1" bestFit="1" customWidth="1"/>
    <col min="1282" max="1282" width="10.5" style="1" bestFit="1" customWidth="1"/>
    <col min="1283" max="1536" width="17.1640625" style="1"/>
    <col min="1537" max="1537" width="11.83203125" style="1" bestFit="1" customWidth="1"/>
    <col min="1538" max="1538" width="10.5" style="1" bestFit="1" customWidth="1"/>
    <col min="1539" max="1792" width="17.1640625" style="1"/>
    <col min="1793" max="1793" width="11.83203125" style="1" bestFit="1" customWidth="1"/>
    <col min="1794" max="1794" width="10.5" style="1" bestFit="1" customWidth="1"/>
    <col min="1795" max="2048" width="17.1640625" style="1"/>
    <col min="2049" max="2049" width="11.83203125" style="1" bestFit="1" customWidth="1"/>
    <col min="2050" max="2050" width="10.5" style="1" bestFit="1" customWidth="1"/>
    <col min="2051" max="2304" width="17.1640625" style="1"/>
    <col min="2305" max="2305" width="11.83203125" style="1" bestFit="1" customWidth="1"/>
    <col min="2306" max="2306" width="10.5" style="1" bestFit="1" customWidth="1"/>
    <col min="2307" max="2560" width="17.1640625" style="1"/>
    <col min="2561" max="2561" width="11.83203125" style="1" bestFit="1" customWidth="1"/>
    <col min="2562" max="2562" width="10.5" style="1" bestFit="1" customWidth="1"/>
    <col min="2563" max="2816" width="17.1640625" style="1"/>
    <col min="2817" max="2817" width="11.83203125" style="1" bestFit="1" customWidth="1"/>
    <col min="2818" max="2818" width="10.5" style="1" bestFit="1" customWidth="1"/>
    <col min="2819" max="3072" width="17.1640625" style="1"/>
    <col min="3073" max="3073" width="11.83203125" style="1" bestFit="1" customWidth="1"/>
    <col min="3074" max="3074" width="10.5" style="1" bestFit="1" customWidth="1"/>
    <col min="3075" max="3328" width="17.1640625" style="1"/>
    <col min="3329" max="3329" width="11.83203125" style="1" bestFit="1" customWidth="1"/>
    <col min="3330" max="3330" width="10.5" style="1" bestFit="1" customWidth="1"/>
    <col min="3331" max="3584" width="17.1640625" style="1"/>
    <col min="3585" max="3585" width="11.83203125" style="1" bestFit="1" customWidth="1"/>
    <col min="3586" max="3586" width="10.5" style="1" bestFit="1" customWidth="1"/>
    <col min="3587" max="3840" width="17.1640625" style="1"/>
    <col min="3841" max="3841" width="11.83203125" style="1" bestFit="1" customWidth="1"/>
    <col min="3842" max="3842" width="10.5" style="1" bestFit="1" customWidth="1"/>
    <col min="3843" max="4096" width="17.1640625" style="1"/>
    <col min="4097" max="4097" width="11.83203125" style="1" bestFit="1" customWidth="1"/>
    <col min="4098" max="4098" width="10.5" style="1" bestFit="1" customWidth="1"/>
    <col min="4099" max="4352" width="17.1640625" style="1"/>
    <col min="4353" max="4353" width="11.83203125" style="1" bestFit="1" customWidth="1"/>
    <col min="4354" max="4354" width="10.5" style="1" bestFit="1" customWidth="1"/>
    <col min="4355" max="4608" width="17.1640625" style="1"/>
    <col min="4609" max="4609" width="11.83203125" style="1" bestFit="1" customWidth="1"/>
    <col min="4610" max="4610" width="10.5" style="1" bestFit="1" customWidth="1"/>
    <col min="4611" max="4864" width="17.1640625" style="1"/>
    <col min="4865" max="4865" width="11.83203125" style="1" bestFit="1" customWidth="1"/>
    <col min="4866" max="4866" width="10.5" style="1" bestFit="1" customWidth="1"/>
    <col min="4867" max="5120" width="17.1640625" style="1"/>
    <col min="5121" max="5121" width="11.83203125" style="1" bestFit="1" customWidth="1"/>
    <col min="5122" max="5122" width="10.5" style="1" bestFit="1" customWidth="1"/>
    <col min="5123" max="5376" width="17.1640625" style="1"/>
    <col min="5377" max="5377" width="11.83203125" style="1" bestFit="1" customWidth="1"/>
    <col min="5378" max="5378" width="10.5" style="1" bestFit="1" customWidth="1"/>
    <col min="5379" max="5632" width="17.1640625" style="1"/>
    <col min="5633" max="5633" width="11.83203125" style="1" bestFit="1" customWidth="1"/>
    <col min="5634" max="5634" width="10.5" style="1" bestFit="1" customWidth="1"/>
    <col min="5635" max="5888" width="17.1640625" style="1"/>
    <col min="5889" max="5889" width="11.83203125" style="1" bestFit="1" customWidth="1"/>
    <col min="5890" max="5890" width="10.5" style="1" bestFit="1" customWidth="1"/>
    <col min="5891" max="6144" width="17.1640625" style="1"/>
    <col min="6145" max="6145" width="11.83203125" style="1" bestFit="1" customWidth="1"/>
    <col min="6146" max="6146" width="10.5" style="1" bestFit="1" customWidth="1"/>
    <col min="6147" max="6400" width="17.1640625" style="1"/>
    <col min="6401" max="6401" width="11.83203125" style="1" bestFit="1" customWidth="1"/>
    <col min="6402" max="6402" width="10.5" style="1" bestFit="1" customWidth="1"/>
    <col min="6403" max="6656" width="17.1640625" style="1"/>
    <col min="6657" max="6657" width="11.83203125" style="1" bestFit="1" customWidth="1"/>
    <col min="6658" max="6658" width="10.5" style="1" bestFit="1" customWidth="1"/>
    <col min="6659" max="6912" width="17.1640625" style="1"/>
    <col min="6913" max="6913" width="11.83203125" style="1" bestFit="1" customWidth="1"/>
    <col min="6914" max="6914" width="10.5" style="1" bestFit="1" customWidth="1"/>
    <col min="6915" max="7168" width="17.1640625" style="1"/>
    <col min="7169" max="7169" width="11.83203125" style="1" bestFit="1" customWidth="1"/>
    <col min="7170" max="7170" width="10.5" style="1" bestFit="1" customWidth="1"/>
    <col min="7171" max="7424" width="17.1640625" style="1"/>
    <col min="7425" max="7425" width="11.83203125" style="1" bestFit="1" customWidth="1"/>
    <col min="7426" max="7426" width="10.5" style="1" bestFit="1" customWidth="1"/>
    <col min="7427" max="7680" width="17.1640625" style="1"/>
    <col min="7681" max="7681" width="11.83203125" style="1" bestFit="1" customWidth="1"/>
    <col min="7682" max="7682" width="10.5" style="1" bestFit="1" customWidth="1"/>
    <col min="7683" max="7936" width="17.1640625" style="1"/>
    <col min="7937" max="7937" width="11.83203125" style="1" bestFit="1" customWidth="1"/>
    <col min="7938" max="7938" width="10.5" style="1" bestFit="1" customWidth="1"/>
    <col min="7939" max="8192" width="17.1640625" style="1"/>
    <col min="8193" max="8193" width="11.83203125" style="1" bestFit="1" customWidth="1"/>
    <col min="8194" max="8194" width="10.5" style="1" bestFit="1" customWidth="1"/>
    <col min="8195" max="8448" width="17.1640625" style="1"/>
    <col min="8449" max="8449" width="11.83203125" style="1" bestFit="1" customWidth="1"/>
    <col min="8450" max="8450" width="10.5" style="1" bestFit="1" customWidth="1"/>
    <col min="8451" max="8704" width="17.1640625" style="1"/>
    <col min="8705" max="8705" width="11.83203125" style="1" bestFit="1" customWidth="1"/>
    <col min="8706" max="8706" width="10.5" style="1" bestFit="1" customWidth="1"/>
    <col min="8707" max="8960" width="17.1640625" style="1"/>
    <col min="8961" max="8961" width="11.83203125" style="1" bestFit="1" customWidth="1"/>
    <col min="8962" max="8962" width="10.5" style="1" bestFit="1" customWidth="1"/>
    <col min="8963" max="9216" width="17.1640625" style="1"/>
    <col min="9217" max="9217" width="11.83203125" style="1" bestFit="1" customWidth="1"/>
    <col min="9218" max="9218" width="10.5" style="1" bestFit="1" customWidth="1"/>
    <col min="9219" max="9472" width="17.1640625" style="1"/>
    <col min="9473" max="9473" width="11.83203125" style="1" bestFit="1" customWidth="1"/>
    <col min="9474" max="9474" width="10.5" style="1" bestFit="1" customWidth="1"/>
    <col min="9475" max="9728" width="17.1640625" style="1"/>
    <col min="9729" max="9729" width="11.83203125" style="1" bestFit="1" customWidth="1"/>
    <col min="9730" max="9730" width="10.5" style="1" bestFit="1" customWidth="1"/>
    <col min="9731" max="9984" width="17.1640625" style="1"/>
    <col min="9985" max="9985" width="11.83203125" style="1" bestFit="1" customWidth="1"/>
    <col min="9986" max="9986" width="10.5" style="1" bestFit="1" customWidth="1"/>
    <col min="9987" max="10240" width="17.1640625" style="1"/>
    <col min="10241" max="10241" width="11.83203125" style="1" bestFit="1" customWidth="1"/>
    <col min="10242" max="10242" width="10.5" style="1" bestFit="1" customWidth="1"/>
    <col min="10243" max="10496" width="17.1640625" style="1"/>
    <col min="10497" max="10497" width="11.83203125" style="1" bestFit="1" customWidth="1"/>
    <col min="10498" max="10498" width="10.5" style="1" bestFit="1" customWidth="1"/>
    <col min="10499" max="10752" width="17.1640625" style="1"/>
    <col min="10753" max="10753" width="11.83203125" style="1" bestFit="1" customWidth="1"/>
    <col min="10754" max="10754" width="10.5" style="1" bestFit="1" customWidth="1"/>
    <col min="10755" max="11008" width="17.1640625" style="1"/>
    <col min="11009" max="11009" width="11.83203125" style="1" bestFit="1" customWidth="1"/>
    <col min="11010" max="11010" width="10.5" style="1" bestFit="1" customWidth="1"/>
    <col min="11011" max="11264" width="17.1640625" style="1"/>
    <col min="11265" max="11265" width="11.83203125" style="1" bestFit="1" customWidth="1"/>
    <col min="11266" max="11266" width="10.5" style="1" bestFit="1" customWidth="1"/>
    <col min="11267" max="11520" width="17.1640625" style="1"/>
    <col min="11521" max="11521" width="11.83203125" style="1" bestFit="1" customWidth="1"/>
    <col min="11522" max="11522" width="10.5" style="1" bestFit="1" customWidth="1"/>
    <col min="11523" max="11776" width="17.1640625" style="1"/>
    <col min="11777" max="11777" width="11.83203125" style="1" bestFit="1" customWidth="1"/>
    <col min="11778" max="11778" width="10.5" style="1" bestFit="1" customWidth="1"/>
    <col min="11779" max="12032" width="17.1640625" style="1"/>
    <col min="12033" max="12033" width="11.83203125" style="1" bestFit="1" customWidth="1"/>
    <col min="12034" max="12034" width="10.5" style="1" bestFit="1" customWidth="1"/>
    <col min="12035" max="12288" width="17.1640625" style="1"/>
    <col min="12289" max="12289" width="11.83203125" style="1" bestFit="1" customWidth="1"/>
    <col min="12290" max="12290" width="10.5" style="1" bestFit="1" customWidth="1"/>
    <col min="12291" max="12544" width="17.1640625" style="1"/>
    <col min="12545" max="12545" width="11.83203125" style="1" bestFit="1" customWidth="1"/>
    <col min="12546" max="12546" width="10.5" style="1" bestFit="1" customWidth="1"/>
    <col min="12547" max="12800" width="17.1640625" style="1"/>
    <col min="12801" max="12801" width="11.83203125" style="1" bestFit="1" customWidth="1"/>
    <col min="12802" max="12802" width="10.5" style="1" bestFit="1" customWidth="1"/>
    <col min="12803" max="13056" width="17.1640625" style="1"/>
    <col min="13057" max="13057" width="11.83203125" style="1" bestFit="1" customWidth="1"/>
    <col min="13058" max="13058" width="10.5" style="1" bestFit="1" customWidth="1"/>
    <col min="13059" max="13312" width="17.1640625" style="1"/>
    <col min="13313" max="13313" width="11.83203125" style="1" bestFit="1" customWidth="1"/>
    <col min="13314" max="13314" width="10.5" style="1" bestFit="1" customWidth="1"/>
    <col min="13315" max="13568" width="17.1640625" style="1"/>
    <col min="13569" max="13569" width="11.83203125" style="1" bestFit="1" customWidth="1"/>
    <col min="13570" max="13570" width="10.5" style="1" bestFit="1" customWidth="1"/>
    <col min="13571" max="13824" width="17.1640625" style="1"/>
    <col min="13825" max="13825" width="11.83203125" style="1" bestFit="1" customWidth="1"/>
    <col min="13826" max="13826" width="10.5" style="1" bestFit="1" customWidth="1"/>
    <col min="13827" max="14080" width="17.1640625" style="1"/>
    <col min="14081" max="14081" width="11.83203125" style="1" bestFit="1" customWidth="1"/>
    <col min="14082" max="14082" width="10.5" style="1" bestFit="1" customWidth="1"/>
    <col min="14083" max="14336" width="17.1640625" style="1"/>
    <col min="14337" max="14337" width="11.83203125" style="1" bestFit="1" customWidth="1"/>
    <col min="14338" max="14338" width="10.5" style="1" bestFit="1" customWidth="1"/>
    <col min="14339" max="14592" width="17.1640625" style="1"/>
    <col min="14593" max="14593" width="11.83203125" style="1" bestFit="1" customWidth="1"/>
    <col min="14594" max="14594" width="10.5" style="1" bestFit="1" customWidth="1"/>
    <col min="14595" max="14848" width="17.1640625" style="1"/>
    <col min="14849" max="14849" width="11.83203125" style="1" bestFit="1" customWidth="1"/>
    <col min="14850" max="14850" width="10.5" style="1" bestFit="1" customWidth="1"/>
    <col min="14851" max="15104" width="17.1640625" style="1"/>
    <col min="15105" max="15105" width="11.83203125" style="1" bestFit="1" customWidth="1"/>
    <col min="15106" max="15106" width="10.5" style="1" bestFit="1" customWidth="1"/>
    <col min="15107" max="15360" width="17.1640625" style="1"/>
    <col min="15361" max="15361" width="11.83203125" style="1" bestFit="1" customWidth="1"/>
    <col min="15362" max="15362" width="10.5" style="1" bestFit="1" customWidth="1"/>
    <col min="15363" max="15616" width="17.1640625" style="1"/>
    <col min="15617" max="15617" width="11.83203125" style="1" bestFit="1" customWidth="1"/>
    <col min="15618" max="15618" width="10.5" style="1" bestFit="1" customWidth="1"/>
    <col min="15619" max="15872" width="17.1640625" style="1"/>
    <col min="15873" max="15873" width="11.83203125" style="1" bestFit="1" customWidth="1"/>
    <col min="15874" max="15874" width="10.5" style="1" bestFit="1" customWidth="1"/>
    <col min="15875" max="16128" width="17.1640625" style="1"/>
    <col min="16129" max="16129" width="11.83203125" style="1" bestFit="1" customWidth="1"/>
    <col min="16130" max="16130" width="10.5" style="1" bestFit="1" customWidth="1"/>
    <col min="16131" max="16384" width="17.1640625" style="1"/>
  </cols>
  <sheetData>
    <row r="1" spans="1:5" ht="32" x14ac:dyDescent="0.2">
      <c r="A1" s="158" t="s">
        <v>335</v>
      </c>
      <c r="B1" s="158"/>
      <c r="C1" s="158"/>
      <c r="D1" s="158"/>
      <c r="E1" s="158"/>
    </row>
    <row r="4" spans="1:5" ht="32" x14ac:dyDescent="0.2">
      <c r="A4" s="2" t="s">
        <v>336</v>
      </c>
      <c r="B4" s="2" t="s">
        <v>179</v>
      </c>
      <c r="C4" s="204" t="s">
        <v>337</v>
      </c>
    </row>
    <row r="5" spans="1:5" x14ac:dyDescent="0.2">
      <c r="A5" s="93" t="s">
        <v>338</v>
      </c>
      <c r="B5" s="164">
        <v>1161</v>
      </c>
      <c r="C5" s="205">
        <f>B5*AssumptionsFor6!B$2</f>
        <v>46.44</v>
      </c>
    </row>
    <row r="6" spans="1:5" x14ac:dyDescent="0.2">
      <c r="A6" s="93" t="s">
        <v>339</v>
      </c>
      <c r="B6" s="164">
        <v>1321</v>
      </c>
      <c r="C6" s="205">
        <f>B6*AssumptionsFor6!B$2</f>
        <v>52.84</v>
      </c>
    </row>
    <row r="7" spans="1:5" x14ac:dyDescent="0.2">
      <c r="A7" s="93" t="s">
        <v>340</v>
      </c>
      <c r="B7" s="164">
        <v>1039</v>
      </c>
      <c r="C7" s="205">
        <f>B7*AssumptionsFor6!B$2</f>
        <v>41.56</v>
      </c>
    </row>
    <row r="8" spans="1:5" x14ac:dyDescent="0.2">
      <c r="A8" s="93" t="s">
        <v>341</v>
      </c>
      <c r="B8" s="164">
        <v>1761</v>
      </c>
      <c r="C8" s="205">
        <f>B8*AssumptionsFor6!B$2</f>
        <v>70.44</v>
      </c>
    </row>
    <row r="9" spans="1:5" x14ac:dyDescent="0.2">
      <c r="A9" s="93" t="s">
        <v>342</v>
      </c>
      <c r="B9" s="164">
        <v>1561</v>
      </c>
      <c r="C9" s="205">
        <f>B9*AssumptionsFor6!B$2</f>
        <v>62.440000000000005</v>
      </c>
    </row>
    <row r="10" spans="1:5" x14ac:dyDescent="0.2">
      <c r="A10" s="93" t="s">
        <v>343</v>
      </c>
      <c r="B10" s="164">
        <v>1868</v>
      </c>
      <c r="C10" s="205">
        <f>B10*AssumptionsFor6!B$2</f>
        <v>74.72</v>
      </c>
    </row>
    <row r="11" spans="1:5" x14ac:dyDescent="0.2">
      <c r="A11" s="93" t="s">
        <v>344</v>
      </c>
      <c r="B11" s="164">
        <v>2787</v>
      </c>
      <c r="C11" s="205">
        <f>B11*AssumptionsFor6!B$2</f>
        <v>111.48</v>
      </c>
    </row>
    <row r="12" spans="1:5" x14ac:dyDescent="0.2">
      <c r="A12" s="93" t="s">
        <v>345</v>
      </c>
      <c r="B12" s="164">
        <v>1849</v>
      </c>
      <c r="C12" s="205">
        <f>B12*AssumptionsFor6!B$2</f>
        <v>73.960000000000008</v>
      </c>
    </row>
    <row r="13" spans="1:5" x14ac:dyDescent="0.2">
      <c r="A13" s="93" t="s">
        <v>346</v>
      </c>
      <c r="B13" s="164">
        <v>2627</v>
      </c>
      <c r="C13" s="205">
        <f>B13*AssumptionsFor6!B$2</f>
        <v>105.08</v>
      </c>
    </row>
    <row r="14" spans="1:5" x14ac:dyDescent="0.2">
      <c r="A14" s="93" t="s">
        <v>347</v>
      </c>
      <c r="B14" s="164">
        <v>2165</v>
      </c>
      <c r="C14" s="205">
        <f>B14*AssumptionsFor6!B$2</f>
        <v>86.600000000000009</v>
      </c>
    </row>
    <row r="15" spans="1:5" x14ac:dyDescent="0.2">
      <c r="A15" s="93" t="s">
        <v>348</v>
      </c>
      <c r="B15" s="164">
        <v>1589</v>
      </c>
      <c r="C15" s="205">
        <f>B15*AssumptionsFor6!B$2</f>
        <v>63.56</v>
      </c>
    </row>
    <row r="16" spans="1:5" x14ac:dyDescent="0.2">
      <c r="A16" s="93" t="s">
        <v>349</v>
      </c>
      <c r="B16" s="164">
        <v>2603</v>
      </c>
      <c r="C16" s="205">
        <f>B16*AssumptionsFor6!B$2</f>
        <v>104.12</v>
      </c>
    </row>
    <row r="17" spans="1:3" x14ac:dyDescent="0.2">
      <c r="A17" s="93" t="s">
        <v>350</v>
      </c>
      <c r="B17" s="164">
        <v>2366</v>
      </c>
      <c r="C17" s="205">
        <f>B17*AssumptionsFor6!B$2</f>
        <v>94.64</v>
      </c>
    </row>
    <row r="18" spans="1:3" x14ac:dyDescent="0.2">
      <c r="A18" s="93" t="s">
        <v>351</v>
      </c>
      <c r="B18" s="164">
        <v>2107</v>
      </c>
      <c r="C18" s="205">
        <f>B18*AssumptionsFor6!B$2</f>
        <v>84.28</v>
      </c>
    </row>
    <row r="19" spans="1:3" x14ac:dyDescent="0.2">
      <c r="A19" s="93" t="s">
        <v>352</v>
      </c>
      <c r="B19" s="164">
        <v>2886</v>
      </c>
      <c r="C19" s="205">
        <f>B19*AssumptionsFor6!B$2</f>
        <v>115.44</v>
      </c>
    </row>
    <row r="20" spans="1:3" x14ac:dyDescent="0.2">
      <c r="A20" s="93" t="s">
        <v>353</v>
      </c>
      <c r="B20" s="164">
        <v>1886</v>
      </c>
      <c r="C20" s="205">
        <f>B20*AssumptionsFor6!B$2</f>
        <v>75.44</v>
      </c>
    </row>
    <row r="21" spans="1:3" x14ac:dyDescent="0.2">
      <c r="A21" s="93" t="s">
        <v>354</v>
      </c>
      <c r="B21" s="164">
        <v>2177</v>
      </c>
      <c r="C21" s="205">
        <f>B21*AssumptionsFor6!B$2</f>
        <v>87.08</v>
      </c>
    </row>
    <row r="22" spans="1:3" x14ac:dyDescent="0.2">
      <c r="A22" s="93" t="s">
        <v>355</v>
      </c>
      <c r="B22" s="164">
        <v>1873</v>
      </c>
      <c r="C22" s="205">
        <f>B22*AssumptionsFor6!B$2</f>
        <v>74.92</v>
      </c>
    </row>
    <row r="23" spans="1:3" x14ac:dyDescent="0.2">
      <c r="A23" s="93" t="s">
        <v>356</v>
      </c>
      <c r="B23" s="164">
        <v>2164</v>
      </c>
      <c r="C23" s="205">
        <f>B23*AssumptionsFor6!B$2</f>
        <v>86.56</v>
      </c>
    </row>
    <row r="24" spans="1:3" x14ac:dyDescent="0.2">
      <c r="A24" s="93" t="s">
        <v>357</v>
      </c>
      <c r="B24" s="164">
        <v>1394</v>
      </c>
      <c r="C24" s="205">
        <f>B24*AssumptionsFor6!B$2</f>
        <v>55.76</v>
      </c>
    </row>
    <row r="25" spans="1:3" x14ac:dyDescent="0.2">
      <c r="A25" s="93" t="s">
        <v>358</v>
      </c>
      <c r="B25" s="164">
        <v>2263</v>
      </c>
      <c r="C25" s="205">
        <f>B25*AssumptionsFor6!B$2</f>
        <v>90.52</v>
      </c>
    </row>
    <row r="26" spans="1:3" x14ac:dyDescent="0.2">
      <c r="A26" s="93" t="s">
        <v>359</v>
      </c>
      <c r="B26" s="164">
        <v>2242</v>
      </c>
      <c r="C26" s="205">
        <f>B26*AssumptionsFor6!B$2</f>
        <v>89.68</v>
      </c>
    </row>
    <row r="27" spans="1:3" x14ac:dyDescent="0.2">
      <c r="A27" s="93" t="s">
        <v>360</v>
      </c>
      <c r="B27" s="164">
        <v>1474</v>
      </c>
      <c r="C27" s="205">
        <f>B27*AssumptionsFor6!B$2</f>
        <v>58.96</v>
      </c>
    </row>
    <row r="28" spans="1:3" x14ac:dyDescent="0.2">
      <c r="A28" s="93" t="s">
        <v>361</v>
      </c>
      <c r="B28" s="164">
        <v>1998</v>
      </c>
      <c r="C28" s="205">
        <f>B28*AssumptionsFor6!B$2</f>
        <v>79.92</v>
      </c>
    </row>
    <row r="29" spans="1:3" x14ac:dyDescent="0.2">
      <c r="A29" s="93" t="s">
        <v>362</v>
      </c>
      <c r="B29" s="164">
        <v>2892</v>
      </c>
      <c r="C29" s="205">
        <f>B29*AssumptionsFor6!B$2</f>
        <v>115.68</v>
      </c>
    </row>
    <row r="30" spans="1:3" x14ac:dyDescent="0.2">
      <c r="A30" s="93" t="s">
        <v>363</v>
      </c>
      <c r="B30" s="164">
        <v>1873</v>
      </c>
      <c r="C30" s="205">
        <f>B30*AssumptionsFor6!B$2</f>
        <v>74.92</v>
      </c>
    </row>
    <row r="31" spans="1:3" x14ac:dyDescent="0.2">
      <c r="A31" s="93" t="s">
        <v>364</v>
      </c>
      <c r="B31" s="164">
        <v>1954</v>
      </c>
      <c r="C31" s="205">
        <f>B31*AssumptionsFor6!B$2</f>
        <v>78.16</v>
      </c>
    </row>
    <row r="32" spans="1:3" x14ac:dyDescent="0.2">
      <c r="A32" s="93" t="s">
        <v>365</v>
      </c>
      <c r="B32" s="164">
        <v>1729</v>
      </c>
      <c r="C32" s="205">
        <f>B32*AssumptionsFor6!B$2</f>
        <v>69.16</v>
      </c>
    </row>
    <row r="33" spans="1:3" x14ac:dyDescent="0.2">
      <c r="A33" s="93" t="s">
        <v>366</v>
      </c>
      <c r="B33" s="164">
        <v>1140</v>
      </c>
      <c r="C33" s="205">
        <f>B33*AssumptionsFor6!B$2</f>
        <v>45.6</v>
      </c>
    </row>
    <row r="34" spans="1:3" x14ac:dyDescent="0.2">
      <c r="A34" s="93" t="s">
        <v>367</v>
      </c>
      <c r="B34" s="164">
        <v>1528</v>
      </c>
      <c r="C34" s="205">
        <f>B34*AssumptionsFor6!B$2</f>
        <v>61.120000000000005</v>
      </c>
    </row>
    <row r="35" spans="1:3" x14ac:dyDescent="0.2">
      <c r="A35" s="93" t="s">
        <v>368</v>
      </c>
      <c r="B35" s="164">
        <v>1659</v>
      </c>
      <c r="C35" s="205">
        <f>B35*AssumptionsFor6!B$2</f>
        <v>66.36</v>
      </c>
    </row>
    <row r="36" spans="1:3" x14ac:dyDescent="0.2">
      <c r="A36" s="93" t="s">
        <v>369</v>
      </c>
      <c r="B36" s="164">
        <v>2119</v>
      </c>
      <c r="C36" s="205">
        <f>B36*AssumptionsFor6!B$2</f>
        <v>84.76</v>
      </c>
    </row>
    <row r="37" spans="1:3" x14ac:dyDescent="0.2">
      <c r="A37" s="93" t="s">
        <v>370</v>
      </c>
      <c r="B37" s="164">
        <v>1854</v>
      </c>
      <c r="C37" s="205">
        <f>B37*AssumptionsFor6!B$2</f>
        <v>74.16</v>
      </c>
    </row>
    <row r="38" spans="1:3" x14ac:dyDescent="0.2">
      <c r="A38" s="93" t="s">
        <v>371</v>
      </c>
      <c r="B38" s="164">
        <v>2759</v>
      </c>
      <c r="C38" s="205">
        <f>B38*AssumptionsFor6!B$2</f>
        <v>110.36</v>
      </c>
    </row>
    <row r="39" spans="1:3" x14ac:dyDescent="0.2">
      <c r="A39" s="93" t="s">
        <v>372</v>
      </c>
      <c r="B39" s="164">
        <v>1237</v>
      </c>
      <c r="C39" s="205">
        <f>B39*AssumptionsFor6!B$2</f>
        <v>49.480000000000004</v>
      </c>
    </row>
    <row r="40" spans="1:3" x14ac:dyDescent="0.2">
      <c r="A40" s="93" t="s">
        <v>373</v>
      </c>
      <c r="B40" s="164">
        <v>1653</v>
      </c>
      <c r="C40" s="205">
        <f>B40*AssumptionsFor6!B$2</f>
        <v>66.12</v>
      </c>
    </row>
    <row r="41" spans="1:3" x14ac:dyDescent="0.2">
      <c r="A41" s="93" t="s">
        <v>374</v>
      </c>
      <c r="B41" s="164">
        <v>2604</v>
      </c>
      <c r="C41" s="205">
        <f>B41*AssumptionsFor6!B$2</f>
        <v>104.16</v>
      </c>
    </row>
    <row r="42" spans="1:3" x14ac:dyDescent="0.2">
      <c r="A42" s="93" t="s">
        <v>375</v>
      </c>
      <c r="B42" s="164">
        <v>1479</v>
      </c>
      <c r="C42" s="205">
        <f>B42*AssumptionsFor6!B$2</f>
        <v>59.160000000000004</v>
      </c>
    </row>
    <row r="43" spans="1:3" x14ac:dyDescent="0.2">
      <c r="A43" s="93" t="s">
        <v>376</v>
      </c>
      <c r="B43" s="164">
        <v>2569</v>
      </c>
      <c r="C43" s="205">
        <f>B43*AssumptionsFor6!B$2</f>
        <v>102.76</v>
      </c>
    </row>
    <row r="44" spans="1:3" x14ac:dyDescent="0.2">
      <c r="A44" s="93" t="s">
        <v>377</v>
      </c>
      <c r="B44" s="164">
        <v>1941</v>
      </c>
      <c r="C44" s="205">
        <f>B44*AssumptionsFor6!B$2</f>
        <v>77.64</v>
      </c>
    </row>
    <row r="45" spans="1:3" x14ac:dyDescent="0.2">
      <c r="A45" s="93" t="s">
        <v>378</v>
      </c>
      <c r="B45" s="164">
        <v>2793</v>
      </c>
      <c r="C45" s="205">
        <f>B45*AssumptionsFor6!B$2</f>
        <v>111.72</v>
      </c>
    </row>
    <row r="46" spans="1:3" x14ac:dyDescent="0.2">
      <c r="A46" s="93" t="s">
        <v>379</v>
      </c>
      <c r="B46" s="164">
        <v>2614</v>
      </c>
      <c r="C46" s="205">
        <f>B46*AssumptionsFor6!B$2</f>
        <v>104.56</v>
      </c>
    </row>
    <row r="47" spans="1:3" x14ac:dyDescent="0.2">
      <c r="A47" s="93" t="s">
        <v>380</v>
      </c>
      <c r="B47" s="164">
        <v>1645</v>
      </c>
      <c r="C47" s="205">
        <f>B47*AssumptionsFor6!B$2</f>
        <v>65.8</v>
      </c>
    </row>
    <row r="48" spans="1:3" x14ac:dyDescent="0.2">
      <c r="A48" s="93" t="s">
        <v>381</v>
      </c>
      <c r="B48" s="164">
        <v>1733</v>
      </c>
      <c r="C48" s="205">
        <f>B48*AssumptionsFor6!B$2</f>
        <v>69.320000000000007</v>
      </c>
    </row>
    <row r="49" spans="1:3" x14ac:dyDescent="0.2">
      <c r="A49" s="93" t="s">
        <v>382</v>
      </c>
      <c r="B49" s="164">
        <v>2466</v>
      </c>
      <c r="C49" s="205">
        <f>B49*AssumptionsFor6!B$2</f>
        <v>98.64</v>
      </c>
    </row>
    <row r="50" spans="1:3" x14ac:dyDescent="0.2">
      <c r="A50" s="93" t="s">
        <v>383</v>
      </c>
      <c r="B50" s="164">
        <v>2833</v>
      </c>
      <c r="C50" s="205">
        <f>B50*AssumptionsFor6!B$2</f>
        <v>113.32000000000001</v>
      </c>
    </row>
    <row r="51" spans="1:3" x14ac:dyDescent="0.2">
      <c r="A51" s="93" t="s">
        <v>384</v>
      </c>
      <c r="B51" s="164">
        <v>1604</v>
      </c>
      <c r="C51" s="205">
        <f>B51*AssumptionsFor6!B$2</f>
        <v>64.16</v>
      </c>
    </row>
    <row r="52" spans="1:3" x14ac:dyDescent="0.2">
      <c r="A52" s="93" t="s">
        <v>385</v>
      </c>
      <c r="B52" s="164">
        <v>2588</v>
      </c>
      <c r="C52" s="205">
        <f>B52*AssumptionsFor6!B$2</f>
        <v>103.52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L25"/>
  <sheetViews>
    <sheetView zoomScaleNormal="100" workbookViewId="0">
      <selection activeCell="C5" sqref="C5"/>
    </sheetView>
  </sheetViews>
  <sheetFormatPr baseColWidth="10" defaultColWidth="9.1640625" defaultRowHeight="15" x14ac:dyDescent="0.2"/>
  <cols>
    <col min="1" max="1" width="18.6640625" style="1" customWidth="1"/>
    <col min="2" max="12" width="13" style="1" customWidth="1"/>
    <col min="13" max="16384" width="9.1640625" style="1"/>
  </cols>
  <sheetData>
    <row r="1" spans="1:12" ht="32" x14ac:dyDescent="0.2">
      <c r="A1" s="175" t="s">
        <v>388</v>
      </c>
      <c r="B1" s="176"/>
      <c r="C1" s="176"/>
      <c r="D1" s="176"/>
      <c r="E1" s="176"/>
      <c r="F1" s="176"/>
      <c r="G1" s="176"/>
      <c r="H1" s="176"/>
      <c r="I1" s="177"/>
    </row>
    <row r="3" spans="1:12" x14ac:dyDescent="0.2">
      <c r="A3" s="3" t="s">
        <v>12</v>
      </c>
      <c r="B3" s="22">
        <v>4000</v>
      </c>
      <c r="D3" s="1" t="s">
        <v>389</v>
      </c>
    </row>
    <row r="4" spans="1:12" x14ac:dyDescent="0.2">
      <c r="A4" s="3" t="s">
        <v>390</v>
      </c>
      <c r="B4" s="93">
        <v>0.01</v>
      </c>
    </row>
    <row r="5" spans="1:12" x14ac:dyDescent="0.2">
      <c r="A5" s="3" t="s">
        <v>391</v>
      </c>
      <c r="B5" s="93">
        <v>5.0000000000000001E-3</v>
      </c>
    </row>
    <row r="6" spans="1:12" x14ac:dyDescent="0.2">
      <c r="A6" s="3" t="s">
        <v>392</v>
      </c>
      <c r="B6" s="93">
        <v>5</v>
      </c>
    </row>
    <row r="7" spans="1:12" x14ac:dyDescent="0.2">
      <c r="A7" s="3" t="s">
        <v>393</v>
      </c>
      <c r="B7" s="93">
        <v>1</v>
      </c>
    </row>
    <row r="9" spans="1:12" ht="32" x14ac:dyDescent="0.2">
      <c r="A9" s="198" t="s">
        <v>394</v>
      </c>
      <c r="B9" s="51">
        <f>B4</f>
        <v>0.01</v>
      </c>
      <c r="C9" s="51">
        <f t="shared" ref="C9:L9" si="0">B9+$B5</f>
        <v>1.4999999999999999E-2</v>
      </c>
      <c r="D9" s="51">
        <f t="shared" si="0"/>
        <v>0.02</v>
      </c>
      <c r="E9" s="51">
        <f t="shared" si="0"/>
        <v>2.5000000000000001E-2</v>
      </c>
      <c r="F9" s="51">
        <f t="shared" si="0"/>
        <v>3.0000000000000002E-2</v>
      </c>
      <c r="G9" s="51">
        <f t="shared" si="0"/>
        <v>3.5000000000000003E-2</v>
      </c>
      <c r="H9" s="51">
        <f t="shared" si="0"/>
        <v>0.04</v>
      </c>
      <c r="I9" s="51">
        <f t="shared" si="0"/>
        <v>4.4999999999999998E-2</v>
      </c>
      <c r="J9" s="51">
        <f t="shared" si="0"/>
        <v>4.9999999999999996E-2</v>
      </c>
      <c r="K9" s="51">
        <f t="shared" si="0"/>
        <v>5.4999999999999993E-2</v>
      </c>
      <c r="L9" s="51">
        <f t="shared" si="0"/>
        <v>5.9999999999999991E-2</v>
      </c>
    </row>
    <row r="10" spans="1:12" x14ac:dyDescent="0.2">
      <c r="A10" s="51">
        <f>B6</f>
        <v>5</v>
      </c>
      <c r="B10" s="7"/>
      <c r="C10" s="7"/>
      <c r="D10" s="7"/>
      <c r="E10" s="7"/>
      <c r="F10" s="7"/>
      <c r="G10" s="7"/>
      <c r="H10" s="7"/>
      <c r="I10" s="7"/>
      <c r="J10" s="7"/>
      <c r="K10" s="7"/>
      <c r="L10" s="7"/>
    </row>
    <row r="11" spans="1:12" x14ac:dyDescent="0.2">
      <c r="A11" s="51">
        <f>A10+B$7</f>
        <v>6</v>
      </c>
      <c r="B11" s="7"/>
      <c r="C11" s="7"/>
      <c r="D11" s="7"/>
      <c r="E11" s="7"/>
      <c r="F11" s="7"/>
      <c r="G11" s="7"/>
      <c r="H11" s="7"/>
      <c r="I11" s="7"/>
      <c r="J11" s="7"/>
      <c r="K11" s="7"/>
      <c r="L11" s="7"/>
    </row>
    <row r="12" spans="1:12" x14ac:dyDescent="0.2">
      <c r="A12" s="51">
        <f t="shared" ref="A12:A24" si="1">A11+B$7</f>
        <v>7</v>
      </c>
      <c r="B12" s="7"/>
      <c r="C12" s="7"/>
      <c r="D12" s="7"/>
      <c r="E12" s="7"/>
      <c r="F12" s="7"/>
      <c r="G12" s="7"/>
      <c r="H12" s="7"/>
      <c r="I12" s="7"/>
      <c r="J12" s="7"/>
      <c r="K12" s="7"/>
      <c r="L12" s="7"/>
    </row>
    <row r="13" spans="1:12" x14ac:dyDescent="0.2">
      <c r="A13" s="51">
        <f t="shared" si="1"/>
        <v>8</v>
      </c>
      <c r="B13" s="7"/>
      <c r="C13" s="7"/>
      <c r="D13" s="7"/>
      <c r="E13" s="7"/>
      <c r="F13" s="7"/>
      <c r="G13" s="7"/>
      <c r="H13" s="7"/>
      <c r="I13" s="7"/>
      <c r="J13" s="7"/>
      <c r="K13" s="7"/>
      <c r="L13" s="7"/>
    </row>
    <row r="14" spans="1:12" x14ac:dyDescent="0.2">
      <c r="A14" s="51">
        <f t="shared" si="1"/>
        <v>9</v>
      </c>
      <c r="B14" s="7"/>
      <c r="C14" s="7"/>
      <c r="D14" s="7"/>
      <c r="E14" s="7"/>
      <c r="F14" s="7"/>
      <c r="G14" s="7"/>
      <c r="H14" s="7"/>
      <c r="I14" s="7"/>
      <c r="J14" s="7"/>
      <c r="K14" s="7"/>
      <c r="L14" s="7"/>
    </row>
    <row r="15" spans="1:12" x14ac:dyDescent="0.2">
      <c r="A15" s="51">
        <f t="shared" si="1"/>
        <v>10</v>
      </c>
      <c r="B15" s="7"/>
      <c r="C15" s="7"/>
      <c r="D15" s="7"/>
      <c r="E15" s="7"/>
      <c r="F15" s="7"/>
      <c r="G15" s="7"/>
      <c r="H15" s="7"/>
      <c r="I15" s="7"/>
      <c r="J15" s="7"/>
      <c r="K15" s="7"/>
      <c r="L15" s="7"/>
    </row>
    <row r="16" spans="1:12" x14ac:dyDescent="0.2">
      <c r="A16" s="51">
        <f t="shared" si="1"/>
        <v>11</v>
      </c>
      <c r="B16" s="7"/>
      <c r="C16" s="7"/>
      <c r="D16" s="7"/>
      <c r="E16" s="7"/>
      <c r="F16" s="7"/>
      <c r="G16" s="7"/>
      <c r="H16" s="7"/>
      <c r="I16" s="7"/>
      <c r="J16" s="7"/>
      <c r="K16" s="7"/>
      <c r="L16" s="7"/>
    </row>
    <row r="17" spans="1:12" x14ac:dyDescent="0.2">
      <c r="A17" s="51">
        <f t="shared" si="1"/>
        <v>12</v>
      </c>
      <c r="B17" s="7"/>
      <c r="C17" s="7"/>
      <c r="D17" s="7"/>
      <c r="E17" s="7"/>
      <c r="F17" s="7"/>
      <c r="G17" s="7"/>
      <c r="H17" s="7"/>
      <c r="I17" s="7"/>
      <c r="J17" s="7"/>
      <c r="K17" s="7"/>
      <c r="L17" s="7"/>
    </row>
    <row r="18" spans="1:12" x14ac:dyDescent="0.2">
      <c r="A18" s="51">
        <f t="shared" si="1"/>
        <v>13</v>
      </c>
      <c r="B18" s="7"/>
      <c r="C18" s="7"/>
      <c r="D18" s="7"/>
      <c r="E18" s="7"/>
      <c r="F18" s="7"/>
      <c r="G18" s="7"/>
      <c r="H18" s="7"/>
      <c r="I18" s="7"/>
      <c r="J18" s="7"/>
      <c r="K18" s="7"/>
      <c r="L18" s="7"/>
    </row>
    <row r="19" spans="1:12" x14ac:dyDescent="0.2">
      <c r="A19" s="51">
        <f t="shared" si="1"/>
        <v>14</v>
      </c>
      <c r="B19" s="7"/>
      <c r="C19" s="7"/>
      <c r="D19" s="7"/>
      <c r="E19" s="7"/>
      <c r="F19" s="7"/>
      <c r="G19" s="7"/>
      <c r="H19" s="7"/>
      <c r="I19" s="7"/>
      <c r="J19" s="7"/>
      <c r="K19" s="7"/>
      <c r="L19" s="7"/>
    </row>
    <row r="20" spans="1:12" x14ac:dyDescent="0.2">
      <c r="A20" s="51">
        <f t="shared" si="1"/>
        <v>15</v>
      </c>
      <c r="B20" s="7"/>
      <c r="C20" s="7"/>
      <c r="D20" s="7"/>
      <c r="E20" s="7"/>
      <c r="F20" s="7"/>
      <c r="G20" s="7"/>
      <c r="H20" s="7"/>
      <c r="I20" s="7"/>
      <c r="J20" s="7"/>
      <c r="K20" s="7"/>
      <c r="L20" s="7"/>
    </row>
    <row r="21" spans="1:12" x14ac:dyDescent="0.2">
      <c r="A21" s="51">
        <f t="shared" si="1"/>
        <v>16</v>
      </c>
      <c r="B21" s="7"/>
      <c r="C21" s="7"/>
      <c r="D21" s="7"/>
      <c r="E21" s="7"/>
      <c r="F21" s="7"/>
      <c r="G21" s="7"/>
      <c r="H21" s="7"/>
      <c r="I21" s="7"/>
      <c r="J21" s="7"/>
      <c r="K21" s="7"/>
      <c r="L21" s="7"/>
    </row>
    <row r="22" spans="1:12" x14ac:dyDescent="0.2">
      <c r="A22" s="51">
        <f t="shared" si="1"/>
        <v>17</v>
      </c>
      <c r="B22" s="7"/>
      <c r="C22" s="7"/>
      <c r="D22" s="7"/>
      <c r="E22" s="7"/>
      <c r="F22" s="7"/>
      <c r="G22" s="7"/>
      <c r="H22" s="7"/>
      <c r="I22" s="7"/>
      <c r="J22" s="7"/>
      <c r="K22" s="7"/>
      <c r="L22" s="7"/>
    </row>
    <row r="23" spans="1:12" x14ac:dyDescent="0.2">
      <c r="A23" s="51">
        <f t="shared" si="1"/>
        <v>18</v>
      </c>
      <c r="B23" s="7"/>
      <c r="C23" s="7"/>
      <c r="D23" s="7"/>
      <c r="E23" s="7"/>
      <c r="F23" s="7"/>
      <c r="G23" s="7"/>
      <c r="H23" s="7"/>
      <c r="I23" s="7"/>
      <c r="J23" s="7"/>
      <c r="K23" s="7"/>
      <c r="L23" s="7"/>
    </row>
    <row r="24" spans="1:12" x14ac:dyDescent="0.2">
      <c r="A24" s="51">
        <f t="shared" si="1"/>
        <v>19</v>
      </c>
      <c r="B24" s="7"/>
      <c r="C24" s="7"/>
      <c r="D24" s="7"/>
      <c r="E24" s="7"/>
      <c r="F24" s="7"/>
      <c r="G24" s="7"/>
      <c r="H24" s="7"/>
      <c r="I24" s="7"/>
      <c r="J24" s="7"/>
      <c r="K24" s="7"/>
      <c r="L24" s="7"/>
    </row>
    <row r="25" spans="1:12" x14ac:dyDescent="0.2">
      <c r="A25" s="51">
        <f>A24+B$7</f>
        <v>20</v>
      </c>
      <c r="B25" s="7"/>
      <c r="C25" s="7"/>
      <c r="D25" s="7"/>
      <c r="E25" s="7"/>
      <c r="F25" s="7"/>
      <c r="G25" s="7"/>
      <c r="H25" s="7"/>
      <c r="I25" s="7"/>
      <c r="J25" s="7"/>
      <c r="K25" s="7"/>
      <c r="L25"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L25"/>
  <sheetViews>
    <sheetView zoomScaleNormal="100" workbookViewId="0">
      <selection activeCell="C5" sqref="C5"/>
    </sheetView>
  </sheetViews>
  <sheetFormatPr baseColWidth="10" defaultColWidth="9.1640625" defaultRowHeight="15" x14ac:dyDescent="0.2"/>
  <cols>
    <col min="1" max="1" width="18.6640625" style="1" customWidth="1"/>
    <col min="2" max="12" width="13" style="1" customWidth="1"/>
    <col min="13" max="16384" width="9.1640625" style="1"/>
  </cols>
  <sheetData>
    <row r="1" spans="1:12" ht="32" x14ac:dyDescent="0.2">
      <c r="A1" s="175" t="s">
        <v>388</v>
      </c>
      <c r="B1" s="176"/>
      <c r="C1" s="176"/>
      <c r="D1" s="176"/>
      <c r="E1" s="176"/>
      <c r="F1" s="176"/>
      <c r="G1" s="176"/>
      <c r="H1" s="176"/>
      <c r="I1" s="177"/>
    </row>
    <row r="3" spans="1:12" x14ac:dyDescent="0.2">
      <c r="A3" s="3" t="s">
        <v>12</v>
      </c>
      <c r="B3" s="22">
        <v>4000</v>
      </c>
      <c r="D3" s="1" t="s">
        <v>389</v>
      </c>
    </row>
    <row r="4" spans="1:12" x14ac:dyDescent="0.2">
      <c r="A4" s="3" t="s">
        <v>390</v>
      </c>
      <c r="B4" s="93">
        <v>0.01</v>
      </c>
    </row>
    <row r="5" spans="1:12" x14ac:dyDescent="0.2">
      <c r="A5" s="3" t="s">
        <v>391</v>
      </c>
      <c r="B5" s="93">
        <v>5.0000000000000001E-3</v>
      </c>
    </row>
    <row r="6" spans="1:12" x14ac:dyDescent="0.2">
      <c r="A6" s="3" t="s">
        <v>392</v>
      </c>
      <c r="B6" s="93">
        <v>5</v>
      </c>
    </row>
    <row r="7" spans="1:12" x14ac:dyDescent="0.2">
      <c r="A7" s="3" t="s">
        <v>393</v>
      </c>
      <c r="B7" s="93">
        <v>1</v>
      </c>
    </row>
    <row r="9" spans="1:12" ht="32" x14ac:dyDescent="0.2">
      <c r="A9" s="198" t="s">
        <v>394</v>
      </c>
      <c r="B9" s="51">
        <f>B4</f>
        <v>0.01</v>
      </c>
      <c r="C9" s="51">
        <f t="shared" ref="C9:L9" si="0">B9+$B5</f>
        <v>1.4999999999999999E-2</v>
      </c>
      <c r="D9" s="51">
        <f t="shared" si="0"/>
        <v>0.02</v>
      </c>
      <c r="E9" s="51">
        <f t="shared" si="0"/>
        <v>2.5000000000000001E-2</v>
      </c>
      <c r="F9" s="51">
        <f t="shared" si="0"/>
        <v>3.0000000000000002E-2</v>
      </c>
      <c r="G9" s="51">
        <f t="shared" si="0"/>
        <v>3.5000000000000003E-2</v>
      </c>
      <c r="H9" s="51">
        <f t="shared" si="0"/>
        <v>0.04</v>
      </c>
      <c r="I9" s="51">
        <f t="shared" si="0"/>
        <v>4.4999999999999998E-2</v>
      </c>
      <c r="J9" s="51">
        <f t="shared" si="0"/>
        <v>4.9999999999999996E-2</v>
      </c>
      <c r="K9" s="51">
        <f t="shared" si="0"/>
        <v>5.4999999999999993E-2</v>
      </c>
      <c r="L9" s="51">
        <f t="shared" si="0"/>
        <v>5.9999999999999991E-2</v>
      </c>
    </row>
    <row r="10" spans="1:12" x14ac:dyDescent="0.2">
      <c r="A10" s="51">
        <f>B6</f>
        <v>5</v>
      </c>
      <c r="B10" s="7">
        <f t="shared" ref="B10:L25" si="1">FV(B$9,$A10,-$B$3)</f>
        <v>20404.02003999997</v>
      </c>
      <c r="C10" s="7">
        <f t="shared" si="1"/>
        <v>20609.067702499811</v>
      </c>
      <c r="D10" s="7">
        <f t="shared" si="1"/>
        <v>20816.160640000002</v>
      </c>
      <c r="E10" s="7">
        <f t="shared" si="1"/>
        <v>21025.314062499943</v>
      </c>
      <c r="F10" s="7">
        <f t="shared" si="1"/>
        <v>21236.543239999977</v>
      </c>
      <c r="G10" s="7">
        <f t="shared" si="1"/>
        <v>21449.863502499942</v>
      </c>
      <c r="H10" s="7">
        <f t="shared" si="1"/>
        <v>21665.290240000031</v>
      </c>
      <c r="I10" s="7">
        <f t="shared" si="1"/>
        <v>21882.838902499952</v>
      </c>
      <c r="J10" s="7">
        <f t="shared" si="1"/>
        <v>22102.525000000016</v>
      </c>
      <c r="K10" s="7">
        <f t="shared" si="1"/>
        <v>22324.364102499982</v>
      </c>
      <c r="L10" s="7">
        <f t="shared" si="1"/>
        <v>22548.371840000036</v>
      </c>
    </row>
    <row r="11" spans="1:12" x14ac:dyDescent="0.2">
      <c r="A11" s="51">
        <f>A10+B$7</f>
        <v>6</v>
      </c>
      <c r="B11" s="7">
        <f t="shared" si="1"/>
        <v>24608.060240400053</v>
      </c>
      <c r="C11" s="7">
        <f t="shared" si="1"/>
        <v>24918.20371803725</v>
      </c>
      <c r="D11" s="7">
        <f t="shared" si="1"/>
        <v>25232.483852800011</v>
      </c>
      <c r="E11" s="7">
        <f t="shared" si="1"/>
        <v>25550.946914062428</v>
      </c>
      <c r="F11" s="7">
        <f t="shared" si="1"/>
        <v>25873.639537199986</v>
      </c>
      <c r="G11" s="7">
        <f t="shared" si="1"/>
        <v>26200.608725087444</v>
      </c>
      <c r="H11" s="7">
        <f t="shared" si="1"/>
        <v>26531.901849600035</v>
      </c>
      <c r="I11" s="7">
        <f t="shared" si="1"/>
        <v>26867.566653112423</v>
      </c>
      <c r="J11" s="7">
        <f t="shared" si="1"/>
        <v>27207.651250000003</v>
      </c>
      <c r="K11" s="7">
        <f t="shared" si="1"/>
        <v>27552.20412813748</v>
      </c>
      <c r="L11" s="7">
        <f t="shared" si="1"/>
        <v>27901.274150400041</v>
      </c>
    </row>
    <row r="12" spans="1:12" x14ac:dyDescent="0.2">
      <c r="A12" s="51">
        <f t="shared" ref="A12:A24" si="2">A11+B$7</f>
        <v>7</v>
      </c>
      <c r="B12" s="7">
        <f t="shared" si="1"/>
        <v>28854.140842803932</v>
      </c>
      <c r="C12" s="7">
        <f t="shared" si="1"/>
        <v>29291.976773807764</v>
      </c>
      <c r="D12" s="7">
        <f t="shared" si="1"/>
        <v>29737.133529855964</v>
      </c>
      <c r="E12" s="7">
        <f t="shared" si="1"/>
        <v>30189.720586913998</v>
      </c>
      <c r="F12" s="7">
        <f t="shared" si="1"/>
        <v>30649.848723315994</v>
      </c>
      <c r="G12" s="7">
        <f t="shared" si="1"/>
        <v>31117.630030465494</v>
      </c>
      <c r="H12" s="7">
        <f t="shared" si="1"/>
        <v>31593.177923584026</v>
      </c>
      <c r="I12" s="7">
        <f t="shared" si="1"/>
        <v>32076.607152502489</v>
      </c>
      <c r="J12" s="7">
        <f t="shared" si="1"/>
        <v>32568.03381250002</v>
      </c>
      <c r="K12" s="7">
        <f t="shared" si="1"/>
        <v>33067.575355185036</v>
      </c>
      <c r="L12" s="7">
        <f t="shared" si="1"/>
        <v>33575.350599424062</v>
      </c>
    </row>
    <row r="13" spans="1:12" x14ac:dyDescent="0.2">
      <c r="A13" s="51">
        <f t="shared" si="2"/>
        <v>8</v>
      </c>
      <c r="B13" s="7">
        <f t="shared" si="1"/>
        <v>33142.682251232087</v>
      </c>
      <c r="C13" s="7">
        <f t="shared" si="1"/>
        <v>33731.356425414859</v>
      </c>
      <c r="D13" s="7">
        <f t="shared" si="1"/>
        <v>34331.876200453102</v>
      </c>
      <c r="E13" s="7">
        <f t="shared" si="1"/>
        <v>34944.463601586831</v>
      </c>
      <c r="F13" s="7">
        <f t="shared" si="1"/>
        <v>35569.344185015456</v>
      </c>
      <c r="G13" s="7">
        <f t="shared" si="1"/>
        <v>36206.747081531757</v>
      </c>
      <c r="H13" s="7">
        <f t="shared" si="1"/>
        <v>36856.90504052741</v>
      </c>
      <c r="I13" s="7">
        <f t="shared" si="1"/>
        <v>37520.054474365061</v>
      </c>
      <c r="J13" s="7">
        <f t="shared" si="1"/>
        <v>38196.435503125009</v>
      </c>
      <c r="K13" s="7">
        <f t="shared" si="1"/>
        <v>38886.291999720204</v>
      </c>
      <c r="L13" s="7">
        <f t="shared" si="1"/>
        <v>39589.871635389492</v>
      </c>
    </row>
    <row r="14" spans="1:12" x14ac:dyDescent="0.2">
      <c r="A14" s="51">
        <f t="shared" si="2"/>
        <v>9</v>
      </c>
      <c r="B14" s="7">
        <f t="shared" si="1"/>
        <v>37474.109073744447</v>
      </c>
      <c r="C14" s="7">
        <f t="shared" si="1"/>
        <v>38237.326771796041</v>
      </c>
      <c r="D14" s="7">
        <f t="shared" si="1"/>
        <v>39018.513724462166</v>
      </c>
      <c r="E14" s="7">
        <f t="shared" si="1"/>
        <v>39818.075191626471</v>
      </c>
      <c r="F14" s="7">
        <f t="shared" si="1"/>
        <v>40636.424510565921</v>
      </c>
      <c r="G14" s="7">
        <f t="shared" si="1"/>
        <v>41473.983229385347</v>
      </c>
      <c r="H14" s="7">
        <f t="shared" si="1"/>
        <v>42331.181242148516</v>
      </c>
      <c r="I14" s="7">
        <f t="shared" si="1"/>
        <v>43208.456925711478</v>
      </c>
      <c r="J14" s="7">
        <f t="shared" si="1"/>
        <v>44106.257278281271</v>
      </c>
      <c r="K14" s="7">
        <f t="shared" si="1"/>
        <v>45025.038059704828</v>
      </c>
      <c r="L14" s="7">
        <f t="shared" si="1"/>
        <v>45965.263933512862</v>
      </c>
    </row>
    <row r="15" spans="1:12" x14ac:dyDescent="0.2">
      <c r="A15" s="51">
        <f t="shared" si="2"/>
        <v>10</v>
      </c>
      <c r="B15" s="7">
        <f t="shared" si="1"/>
        <v>41848.850164481897</v>
      </c>
      <c r="C15" s="7">
        <f t="shared" si="1"/>
        <v>42810.886673372952</v>
      </c>
      <c r="D15" s="7">
        <f t="shared" si="1"/>
        <v>43798.883998951416</v>
      </c>
      <c r="E15" s="7">
        <f t="shared" si="1"/>
        <v>44813.527071417135</v>
      </c>
      <c r="F15" s="7">
        <f t="shared" si="1"/>
        <v>45855.517245882904</v>
      </c>
      <c r="G15" s="7">
        <f t="shared" si="1"/>
        <v>46925.572642413827</v>
      </c>
      <c r="H15" s="7">
        <f t="shared" si="1"/>
        <v>48024.428491834457</v>
      </c>
      <c r="I15" s="7">
        <f t="shared" si="1"/>
        <v>49152.837487368473</v>
      </c>
      <c r="J15" s="7">
        <f t="shared" si="1"/>
        <v>50311.570142195327</v>
      </c>
      <c r="K15" s="7">
        <f t="shared" si="1"/>
        <v>51501.415152988586</v>
      </c>
      <c r="L15" s="7">
        <f t="shared" si="1"/>
        <v>52723.179769523646</v>
      </c>
    </row>
    <row r="16" spans="1:12" x14ac:dyDescent="0.2">
      <c r="A16" s="51">
        <f t="shared" si="2"/>
        <v>11</v>
      </c>
      <c r="B16" s="7">
        <f t="shared" si="1"/>
        <v>46267.33866612662</v>
      </c>
      <c r="C16" s="7">
        <f t="shared" si="1"/>
        <v>47453.049973473506</v>
      </c>
      <c r="D16" s="7">
        <f t="shared" si="1"/>
        <v>48674.861678930407</v>
      </c>
      <c r="E16" s="7">
        <f t="shared" si="1"/>
        <v>49933.865248202557</v>
      </c>
      <c r="F16" s="7">
        <f t="shared" si="1"/>
        <v>51231.182763259392</v>
      </c>
      <c r="G16" s="7">
        <f t="shared" si="1"/>
        <v>52567.967684898314</v>
      </c>
      <c r="H16" s="7">
        <f t="shared" si="1"/>
        <v>53945.405631507827</v>
      </c>
      <c r="I16" s="7">
        <f t="shared" si="1"/>
        <v>55364.715174300058</v>
      </c>
      <c r="J16" s="7">
        <f t="shared" si="1"/>
        <v>56827.148649305105</v>
      </c>
      <c r="K16" s="7">
        <f t="shared" si="1"/>
        <v>58333.99298640294</v>
      </c>
      <c r="L16" s="7">
        <f t="shared" si="1"/>
        <v>59886.570555695085</v>
      </c>
    </row>
    <row r="17" spans="1:12" x14ac:dyDescent="0.2">
      <c r="A17" s="51">
        <f t="shared" si="2"/>
        <v>12</v>
      </c>
      <c r="B17" s="7">
        <f t="shared" si="1"/>
        <v>50730.012052787904</v>
      </c>
      <c r="C17" s="7">
        <f t="shared" si="1"/>
        <v>52164.845723075538</v>
      </c>
      <c r="D17" s="7">
        <f t="shared" si="1"/>
        <v>53648.358912509051</v>
      </c>
      <c r="E17" s="7">
        <f t="shared" si="1"/>
        <v>55182.211879407601</v>
      </c>
      <c r="F17" s="7">
        <f t="shared" si="1"/>
        <v>56768.118246157144</v>
      </c>
      <c r="G17" s="7">
        <f t="shared" si="1"/>
        <v>58407.846553869749</v>
      </c>
      <c r="H17" s="7">
        <f t="shared" si="1"/>
        <v>60103.22185676817</v>
      </c>
      <c r="I17" s="7">
        <f t="shared" si="1"/>
        <v>61856.12735714353</v>
      </c>
      <c r="J17" s="7">
        <f t="shared" si="1"/>
        <v>63668.506081770342</v>
      </c>
      <c r="K17" s="7">
        <f t="shared" si="1"/>
        <v>65542.362600655091</v>
      </c>
      <c r="L17" s="7">
        <f t="shared" si="1"/>
        <v>67479.764789036795</v>
      </c>
    </row>
    <row r="18" spans="1:12" x14ac:dyDescent="0.2">
      <c r="A18" s="51">
        <f t="shared" si="2"/>
        <v>13</v>
      </c>
      <c r="B18" s="7">
        <f t="shared" si="1"/>
        <v>55237.312173315797</v>
      </c>
      <c r="C18" s="7">
        <f t="shared" si="1"/>
        <v>56947.318408921652</v>
      </c>
      <c r="D18" s="7">
        <f t="shared" si="1"/>
        <v>58721.326090759219</v>
      </c>
      <c r="E18" s="7">
        <f t="shared" si="1"/>
        <v>60561.767176392786</v>
      </c>
      <c r="F18" s="7">
        <f t="shared" si="1"/>
        <v>62471.161793541854</v>
      </c>
      <c r="G18" s="7">
        <f t="shared" si="1"/>
        <v>64452.121183255142</v>
      </c>
      <c r="H18" s="7">
        <f t="shared" si="1"/>
        <v>66507.350731038896</v>
      </c>
      <c r="I18" s="7">
        <f t="shared" si="1"/>
        <v>68639.653088214996</v>
      </c>
      <c r="J18" s="7">
        <f t="shared" si="1"/>
        <v>70851.931385858887</v>
      </c>
      <c r="K18" s="7">
        <f t="shared" si="1"/>
        <v>73147.192543691126</v>
      </c>
      <c r="L18" s="7">
        <f t="shared" si="1"/>
        <v>75528.550676379033</v>
      </c>
    </row>
    <row r="19" spans="1:12" x14ac:dyDescent="0.2">
      <c r="A19" s="51">
        <f t="shared" si="2"/>
        <v>14</v>
      </c>
      <c r="B19" s="7">
        <f t="shared" si="1"/>
        <v>59789.685295049021</v>
      </c>
      <c r="C19" s="7">
        <f t="shared" si="1"/>
        <v>61801.528185055395</v>
      </c>
      <c r="D19" s="7">
        <f t="shared" si="1"/>
        <v>63895.752612574426</v>
      </c>
      <c r="E19" s="7">
        <f t="shared" si="1"/>
        <v>66075.811355802565</v>
      </c>
      <c r="F19" s="7">
        <f t="shared" si="1"/>
        <v>68345.296647348136</v>
      </c>
      <c r="G19" s="7">
        <f t="shared" si="1"/>
        <v>70707.945424669088</v>
      </c>
      <c r="H19" s="7">
        <f t="shared" si="1"/>
        <v>73167.644760280455</v>
      </c>
      <c r="I19" s="7">
        <f t="shared" si="1"/>
        <v>75728.437477184634</v>
      </c>
      <c r="J19" s="7">
        <f t="shared" si="1"/>
        <v>78394.527955151789</v>
      </c>
      <c r="K19" s="7">
        <f t="shared" si="1"/>
        <v>81170.288133594135</v>
      </c>
      <c r="L19" s="7">
        <f t="shared" si="1"/>
        <v>84060.263716961752</v>
      </c>
    </row>
    <row r="20" spans="1:12" x14ac:dyDescent="0.2">
      <c r="A20" s="51">
        <f t="shared" si="2"/>
        <v>15</v>
      </c>
      <c r="B20" s="7">
        <f t="shared" si="1"/>
        <v>64387.582147999383</v>
      </c>
      <c r="C20" s="7">
        <f t="shared" si="1"/>
        <v>66728.551107831183</v>
      </c>
      <c r="D20" s="7">
        <f t="shared" si="1"/>
        <v>69173.667664825844</v>
      </c>
      <c r="E20" s="7">
        <f t="shared" si="1"/>
        <v>71727.706639697673</v>
      </c>
      <c r="F20" s="7">
        <f t="shared" si="1"/>
        <v>74395.655546768583</v>
      </c>
      <c r="G20" s="7">
        <f t="shared" si="1"/>
        <v>77182.723514532481</v>
      </c>
      <c r="H20" s="7">
        <f t="shared" si="1"/>
        <v>80094.35055069167</v>
      </c>
      <c r="I20" s="7">
        <f t="shared" si="1"/>
        <v>83136.217163657944</v>
      </c>
      <c r="J20" s="7">
        <f t="shared" si="1"/>
        <v>86314.25435290944</v>
      </c>
      <c r="K20" s="7">
        <f t="shared" si="1"/>
        <v>89634.653980941803</v>
      </c>
      <c r="L20" s="7">
        <f t="shared" si="1"/>
        <v>93103.87953997952</v>
      </c>
    </row>
    <row r="21" spans="1:12" x14ac:dyDescent="0.2">
      <c r="A21" s="51">
        <f t="shared" si="2"/>
        <v>16</v>
      </c>
      <c r="B21" s="7">
        <f t="shared" si="1"/>
        <v>69031.457969479525</v>
      </c>
      <c r="C21" s="7">
        <f t="shared" si="1"/>
        <v>71729.479374448594</v>
      </c>
      <c r="D21" s="7">
        <f t="shared" si="1"/>
        <v>74557.141018122406</v>
      </c>
      <c r="E21" s="7">
        <f t="shared" si="1"/>
        <v>77520.899305690094</v>
      </c>
      <c r="F21" s="7">
        <f t="shared" si="1"/>
        <v>80627.525213171612</v>
      </c>
      <c r="G21" s="7">
        <f t="shared" si="1"/>
        <v>83884.118837541086</v>
      </c>
      <c r="H21" s="7">
        <f t="shared" si="1"/>
        <v>87298.124572719375</v>
      </c>
      <c r="I21" s="7">
        <f t="shared" si="1"/>
        <v>90877.346936022484</v>
      </c>
      <c r="J21" s="7">
        <f t="shared" si="1"/>
        <v>94629.967070554892</v>
      </c>
      <c r="K21" s="7">
        <f t="shared" si="1"/>
        <v>98564.559949893592</v>
      </c>
      <c r="L21" s="7">
        <f t="shared" si="1"/>
        <v>102690.11231237823</v>
      </c>
    </row>
    <row r="22" spans="1:12" x14ac:dyDescent="0.2">
      <c r="A22" s="51">
        <f t="shared" si="2"/>
        <v>17</v>
      </c>
      <c r="B22" s="7">
        <f t="shared" si="1"/>
        <v>73721.772549174333</v>
      </c>
      <c r="C22" s="7">
        <f t="shared" si="1"/>
        <v>76805.421565065291</v>
      </c>
      <c r="D22" s="7">
        <f t="shared" si="1"/>
        <v>80048.283838484873</v>
      </c>
      <c r="E22" s="7">
        <f t="shared" si="1"/>
        <v>83458.921788332314</v>
      </c>
      <c r="F22" s="7">
        <f t="shared" si="1"/>
        <v>87046.350969566745</v>
      </c>
      <c r="G22" s="7">
        <f t="shared" si="1"/>
        <v>90820.06299685502</v>
      </c>
      <c r="H22" s="7">
        <f t="shared" si="1"/>
        <v>94790.049555628138</v>
      </c>
      <c r="I22" s="7">
        <f t="shared" si="1"/>
        <v>98966.827548143498</v>
      </c>
      <c r="J22" s="7">
        <f t="shared" si="1"/>
        <v>103361.46542408266</v>
      </c>
      <c r="K22" s="7">
        <f t="shared" si="1"/>
        <v>107985.61074713775</v>
      </c>
      <c r="L22" s="7">
        <f t="shared" si="1"/>
        <v>112851.51905112095</v>
      </c>
    </row>
    <row r="23" spans="1:12" x14ac:dyDescent="0.2">
      <c r="A23" s="51">
        <f t="shared" si="2"/>
        <v>18</v>
      </c>
      <c r="B23" s="7">
        <f t="shared" si="1"/>
        <v>78458.990274666096</v>
      </c>
      <c r="C23" s="7">
        <f t="shared" si="1"/>
        <v>81957.502888541247</v>
      </c>
      <c r="D23" s="7">
        <f t="shared" si="1"/>
        <v>85649.249515254545</v>
      </c>
      <c r="E23" s="7">
        <f t="shared" si="1"/>
        <v>89545.394833040627</v>
      </c>
      <c r="F23" s="7">
        <f t="shared" si="1"/>
        <v>93657.741498653762</v>
      </c>
      <c r="G23" s="7">
        <f t="shared" si="1"/>
        <v>97998.765201744915</v>
      </c>
      <c r="H23" s="7">
        <f t="shared" si="1"/>
        <v>102581.65153785331</v>
      </c>
      <c r="I23" s="7">
        <f t="shared" si="1"/>
        <v>107420.33478780992</v>
      </c>
      <c r="J23" s="7">
        <f t="shared" si="1"/>
        <v>112529.53869528678</v>
      </c>
      <c r="K23" s="7">
        <f t="shared" si="1"/>
        <v>117924.81933823031</v>
      </c>
      <c r="L23" s="7">
        <f t="shared" si="1"/>
        <v>123622.61019418821</v>
      </c>
    </row>
    <row r="24" spans="1:12" x14ac:dyDescent="0.2">
      <c r="A24" s="51">
        <f t="shared" si="2"/>
        <v>19</v>
      </c>
      <c r="B24" s="7">
        <f t="shared" si="1"/>
        <v>83243.580177412645</v>
      </c>
      <c r="C24" s="7">
        <f t="shared" si="1"/>
        <v>87186.865431869315</v>
      </c>
      <c r="D24" s="7">
        <f t="shared" si="1"/>
        <v>91362.234505559623</v>
      </c>
      <c r="E24" s="7">
        <f t="shared" si="1"/>
        <v>95784.029703866647</v>
      </c>
      <c r="F24" s="7">
        <f t="shared" si="1"/>
        <v>100467.47374361337</v>
      </c>
      <c r="G24" s="7">
        <f t="shared" si="1"/>
        <v>105428.72198380597</v>
      </c>
      <c r="H24" s="7">
        <f t="shared" si="1"/>
        <v>110684.91759936743</v>
      </c>
      <c r="I24" s="7">
        <f t="shared" si="1"/>
        <v>116254.24985326135</v>
      </c>
      <c r="J24" s="7">
        <f t="shared" si="1"/>
        <v>122156.01563005113</v>
      </c>
      <c r="K24" s="7">
        <f t="shared" si="1"/>
        <v>128410.68440183296</v>
      </c>
      <c r="L24" s="7">
        <f t="shared" si="1"/>
        <v>135039.96680583953</v>
      </c>
    </row>
    <row r="25" spans="1:12" x14ac:dyDescent="0.2">
      <c r="A25" s="51">
        <f>A24+B$7</f>
        <v>20</v>
      </c>
      <c r="B25" s="7">
        <f t="shared" si="1"/>
        <v>88076.015979186821</v>
      </c>
      <c r="C25" s="7">
        <f t="shared" si="1"/>
        <v>92494.668413347259</v>
      </c>
      <c r="D25" s="7">
        <f t="shared" si="1"/>
        <v>97189.479195670836</v>
      </c>
      <c r="E25" s="7">
        <f t="shared" si="1"/>
        <v>102178.63044646328</v>
      </c>
      <c r="F25" s="7">
        <f t="shared" si="1"/>
        <v>107481.49795592175</v>
      </c>
      <c r="G25" s="7">
        <f t="shared" si="1"/>
        <v>113118.72725323915</v>
      </c>
      <c r="H25" s="7">
        <f t="shared" si="1"/>
        <v>119112.31430334212</v>
      </c>
      <c r="I25" s="7">
        <f t="shared" si="1"/>
        <v>125485.69109665806</v>
      </c>
      <c r="J25" s="7">
        <f t="shared" si="1"/>
        <v>132263.81641155368</v>
      </c>
      <c r="K25" s="7">
        <f t="shared" si="1"/>
        <v>139473.27204393377</v>
      </c>
      <c r="L25" s="7">
        <f t="shared" si="1"/>
        <v>147142.36481418987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I8"/>
  <sheetViews>
    <sheetView zoomScale="205" zoomScaleNormal="205" workbookViewId="0">
      <selection activeCell="C5" sqref="C5"/>
    </sheetView>
  </sheetViews>
  <sheetFormatPr baseColWidth="10" defaultColWidth="9.1640625" defaultRowHeight="15" x14ac:dyDescent="0.2"/>
  <cols>
    <col min="1" max="1" width="24.33203125" style="1" customWidth="1"/>
    <col min="2" max="2" width="13.33203125" style="1" customWidth="1"/>
    <col min="3" max="16384" width="9.1640625" style="1"/>
  </cols>
  <sheetData>
    <row r="1" spans="1:9" ht="64" x14ac:dyDescent="0.2">
      <c r="A1" s="175" t="s">
        <v>395</v>
      </c>
      <c r="B1" s="176"/>
      <c r="C1" s="176"/>
      <c r="D1" s="176"/>
      <c r="E1" s="176"/>
      <c r="F1" s="176"/>
      <c r="G1" s="176"/>
      <c r="H1" s="176"/>
      <c r="I1" s="177"/>
    </row>
    <row r="3" spans="1:9" x14ac:dyDescent="0.2">
      <c r="A3" s="3" t="s">
        <v>396</v>
      </c>
      <c r="B3" s="22">
        <v>1750</v>
      </c>
      <c r="D3" s="1" t="s">
        <v>389</v>
      </c>
    </row>
    <row r="4" spans="1:9" x14ac:dyDescent="0.2">
      <c r="A4" s="3" t="s">
        <v>397</v>
      </c>
      <c r="B4" s="93">
        <v>3.5000000000000003E-2</v>
      </c>
    </row>
    <row r="5" spans="1:9" x14ac:dyDescent="0.2">
      <c r="A5" s="3" t="s">
        <v>398</v>
      </c>
      <c r="B5" s="93">
        <v>15</v>
      </c>
    </row>
    <row r="6" spans="1:9" x14ac:dyDescent="0.2">
      <c r="A6" s="3" t="s">
        <v>13</v>
      </c>
      <c r="B6" s="7"/>
    </row>
    <row r="7" spans="1:9" x14ac:dyDescent="0.2">
      <c r="A7" s="3" t="s">
        <v>399</v>
      </c>
      <c r="B7" s="7"/>
    </row>
    <row r="8" spans="1:9" x14ac:dyDescent="0.2">
      <c r="A8" s="3" t="s">
        <v>400</v>
      </c>
      <c r="B8"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I8"/>
  <sheetViews>
    <sheetView zoomScale="205" zoomScaleNormal="205" workbookViewId="0">
      <selection activeCell="C5" sqref="C5"/>
    </sheetView>
  </sheetViews>
  <sheetFormatPr baseColWidth="10" defaultColWidth="9.1640625" defaultRowHeight="15" x14ac:dyDescent="0.2"/>
  <cols>
    <col min="1" max="1" width="24.33203125" style="1" customWidth="1"/>
    <col min="2" max="2" width="13.33203125" style="1" customWidth="1"/>
    <col min="3" max="16384" width="9.1640625" style="1"/>
  </cols>
  <sheetData>
    <row r="1" spans="1:9" ht="64" x14ac:dyDescent="0.2">
      <c r="A1" s="175" t="s">
        <v>395</v>
      </c>
      <c r="B1" s="176"/>
      <c r="C1" s="176"/>
      <c r="D1" s="176"/>
      <c r="E1" s="176"/>
      <c r="F1" s="176"/>
      <c r="G1" s="176"/>
      <c r="H1" s="176"/>
      <c r="I1" s="177"/>
    </row>
    <row r="3" spans="1:9" x14ac:dyDescent="0.2">
      <c r="A3" s="3" t="s">
        <v>396</v>
      </c>
      <c r="B3" s="22">
        <v>1750</v>
      </c>
      <c r="D3" s="1" t="s">
        <v>389</v>
      </c>
    </row>
    <row r="4" spans="1:9" x14ac:dyDescent="0.2">
      <c r="A4" s="3" t="s">
        <v>397</v>
      </c>
      <c r="B4" s="93">
        <v>3.5000000000000003E-2</v>
      </c>
    </row>
    <row r="5" spans="1:9" x14ac:dyDescent="0.2">
      <c r="A5" s="3" t="s">
        <v>398</v>
      </c>
      <c r="B5" s="93">
        <v>15</v>
      </c>
    </row>
    <row r="6" spans="1:9" x14ac:dyDescent="0.2">
      <c r="A6" s="3" t="s">
        <v>13</v>
      </c>
      <c r="B6" s="7">
        <f>FV(AnswerAnnualRate,AnswerYears,-AnswerAmount)</f>
        <v>33767.441537607963</v>
      </c>
    </row>
    <row r="7" spans="1:9" x14ac:dyDescent="0.2">
      <c r="A7" s="3" t="s">
        <v>399</v>
      </c>
      <c r="B7" s="7">
        <f>AnswerYears*AnswerAmount</f>
        <v>26250</v>
      </c>
    </row>
    <row r="8" spans="1:9" x14ac:dyDescent="0.2">
      <c r="A8" s="3" t="s">
        <v>400</v>
      </c>
      <c r="B8" s="7">
        <f>B6-B7</f>
        <v>7517.4415376079633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12"/>
  <sheetViews>
    <sheetView zoomScale="190" zoomScaleNormal="190" workbookViewId="0">
      <selection activeCell="J5" sqref="J5"/>
    </sheetView>
  </sheetViews>
  <sheetFormatPr baseColWidth="10" defaultColWidth="8.83203125" defaultRowHeight="15" x14ac:dyDescent="0.2"/>
  <cols>
    <col min="2" max="2" width="17.5" customWidth="1"/>
    <col min="11" max="11" width="10" customWidth="1"/>
  </cols>
  <sheetData>
    <row r="1" spans="1:11" x14ac:dyDescent="0.2">
      <c r="A1" s="9" t="s">
        <v>405</v>
      </c>
      <c r="B1" s="10"/>
      <c r="C1" s="10"/>
      <c r="D1" s="10"/>
      <c r="E1" s="10"/>
      <c r="F1" s="10"/>
      <c r="G1" s="10"/>
      <c r="H1" s="10"/>
      <c r="I1" s="10"/>
      <c r="J1" s="10"/>
      <c r="K1" s="11"/>
    </row>
    <row r="2" spans="1:11" x14ac:dyDescent="0.2">
      <c r="A2" s="12" t="s">
        <v>406</v>
      </c>
      <c r="B2" s="13"/>
      <c r="C2" s="13"/>
      <c r="D2" s="13"/>
      <c r="E2" s="13"/>
      <c r="F2" s="13"/>
      <c r="G2" s="13"/>
      <c r="H2" s="13"/>
      <c r="I2" s="13"/>
      <c r="J2" s="13"/>
      <c r="K2" s="14"/>
    </row>
    <row r="4" spans="1:11" x14ac:dyDescent="0.2">
      <c r="B4" s="5" t="s">
        <v>404</v>
      </c>
    </row>
    <row r="6" spans="1:11" x14ac:dyDescent="0.2">
      <c r="B6" s="51" t="s">
        <v>402</v>
      </c>
      <c r="C6" s="93" t="s">
        <v>26</v>
      </c>
      <c r="D6" s="93" t="s">
        <v>28</v>
      </c>
      <c r="E6" s="93" t="s">
        <v>29</v>
      </c>
      <c r="F6" s="93" t="s">
        <v>30</v>
      </c>
      <c r="G6" s="93" t="s">
        <v>31</v>
      </c>
      <c r="H6" s="93" t="s">
        <v>100</v>
      </c>
    </row>
    <row r="7" spans="1:11" x14ac:dyDescent="0.2">
      <c r="B7" s="93" t="s">
        <v>155</v>
      </c>
      <c r="C7" s="6"/>
      <c r="D7" s="6"/>
      <c r="E7" s="6"/>
      <c r="F7" s="6"/>
      <c r="G7" s="6"/>
      <c r="H7" s="6"/>
    </row>
    <row r="8" spans="1:11" x14ac:dyDescent="0.2">
      <c r="B8" s="93" t="s">
        <v>212</v>
      </c>
      <c r="C8" s="6"/>
      <c r="D8" s="6"/>
      <c r="E8" s="6"/>
      <c r="F8" s="6"/>
      <c r="G8" s="6"/>
      <c r="H8" s="6"/>
    </row>
    <row r="9" spans="1:11" x14ac:dyDescent="0.2">
      <c r="B9" s="93" t="s">
        <v>157</v>
      </c>
      <c r="C9" s="6"/>
      <c r="D9" s="6"/>
      <c r="E9" s="6"/>
      <c r="F9" s="6"/>
      <c r="G9" s="6"/>
      <c r="H9" s="6"/>
    </row>
    <row r="10" spans="1:11" x14ac:dyDescent="0.2">
      <c r="B10" s="93" t="s">
        <v>158</v>
      </c>
      <c r="C10" s="6"/>
      <c r="D10" s="6"/>
      <c r="E10" s="6"/>
      <c r="F10" s="6"/>
      <c r="G10" s="6"/>
      <c r="H10" s="6"/>
    </row>
    <row r="11" spans="1:11" x14ac:dyDescent="0.2">
      <c r="B11" s="93" t="s">
        <v>403</v>
      </c>
      <c r="C11" s="6"/>
      <c r="D11" s="6"/>
      <c r="E11" s="6"/>
      <c r="F11" s="6"/>
      <c r="G11" s="6"/>
      <c r="H11" s="6"/>
    </row>
    <row r="12" spans="1:11" x14ac:dyDescent="0.2">
      <c r="B12" s="93" t="s">
        <v>213</v>
      </c>
      <c r="C12" s="6"/>
      <c r="D12" s="6"/>
      <c r="E12" s="6"/>
      <c r="F12" s="6"/>
      <c r="G12" s="6"/>
      <c r="H12"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sheetPr>
  <dimension ref="A1:C6"/>
  <sheetViews>
    <sheetView zoomScale="220" zoomScaleNormal="220" workbookViewId="0">
      <selection activeCell="B12" sqref="B12"/>
    </sheetView>
  </sheetViews>
  <sheetFormatPr baseColWidth="10" defaultColWidth="8.83203125" defaultRowHeight="15" x14ac:dyDescent="0.2"/>
  <sheetData>
    <row r="1" spans="1:3" ht="32" x14ac:dyDescent="0.2">
      <c r="A1" s="76" t="s">
        <v>128</v>
      </c>
      <c r="B1" s="76"/>
      <c r="C1" s="5"/>
    </row>
    <row r="2" spans="1:3" x14ac:dyDescent="0.2">
      <c r="A2" s="5" t="s">
        <v>129</v>
      </c>
      <c r="B2" s="5" t="s">
        <v>130</v>
      </c>
    </row>
    <row r="3" spans="1:3" x14ac:dyDescent="0.2">
      <c r="A3" s="8">
        <v>1682</v>
      </c>
    </row>
    <row r="4" spans="1:3" x14ac:dyDescent="0.2">
      <c r="A4" s="8">
        <v>154</v>
      </c>
    </row>
    <row r="5" spans="1:3" ht="16" thickBot="1" x14ac:dyDescent="0.25">
      <c r="A5" s="82">
        <f>SUM(A3:A4)</f>
        <v>1836</v>
      </c>
      <c r="B5" s="81"/>
    </row>
    <row r="6" spans="1:3" ht="16" thickTop="1" x14ac:dyDescent="0.2"/>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00FF"/>
  </sheetPr>
  <dimension ref="B4:H12"/>
  <sheetViews>
    <sheetView zoomScale="175" zoomScaleNormal="175" workbookViewId="0">
      <selection activeCell="J5" sqref="J5"/>
    </sheetView>
  </sheetViews>
  <sheetFormatPr baseColWidth="10" defaultColWidth="8.83203125" defaultRowHeight="15" x14ac:dyDescent="0.2"/>
  <cols>
    <col min="2" max="2" width="14.83203125" bestFit="1" customWidth="1"/>
    <col min="3" max="8" width="11.33203125" customWidth="1"/>
  </cols>
  <sheetData>
    <row r="4" spans="2:8" x14ac:dyDescent="0.2">
      <c r="B4" s="5" t="s">
        <v>404</v>
      </c>
      <c r="C4" s="1"/>
      <c r="D4" s="1"/>
      <c r="E4" s="1"/>
      <c r="F4" s="1"/>
      <c r="G4" s="1"/>
      <c r="H4" s="1"/>
    </row>
    <row r="5" spans="2:8" x14ac:dyDescent="0.2">
      <c r="B5" s="1"/>
      <c r="C5" s="1"/>
      <c r="D5" s="1"/>
      <c r="E5" s="1"/>
      <c r="F5" s="1"/>
      <c r="G5" s="1"/>
      <c r="H5" s="1"/>
    </row>
    <row r="6" spans="2:8" x14ac:dyDescent="0.2">
      <c r="B6" s="51" t="s">
        <v>402</v>
      </c>
      <c r="C6" s="93" t="s">
        <v>26</v>
      </c>
      <c r="D6" s="93" t="s">
        <v>28</v>
      </c>
      <c r="E6" s="93" t="s">
        <v>29</v>
      </c>
      <c r="F6" s="93" t="s">
        <v>30</v>
      </c>
      <c r="G6" s="93" t="s">
        <v>31</v>
      </c>
      <c r="H6" s="93" t="s">
        <v>100</v>
      </c>
    </row>
    <row r="7" spans="2:8" x14ac:dyDescent="0.2">
      <c r="B7" s="93" t="s">
        <v>155</v>
      </c>
      <c r="C7" s="6">
        <v>594</v>
      </c>
      <c r="D7" s="6">
        <v>224</v>
      </c>
      <c r="E7" s="6">
        <v>345</v>
      </c>
      <c r="F7" s="6">
        <v>525</v>
      </c>
      <c r="G7" s="6">
        <v>514</v>
      </c>
      <c r="H7" s="6">
        <v>520</v>
      </c>
    </row>
    <row r="8" spans="2:8" x14ac:dyDescent="0.2">
      <c r="B8" s="93" t="s">
        <v>212</v>
      </c>
      <c r="C8" s="6">
        <v>379</v>
      </c>
      <c r="D8" s="6">
        <v>623</v>
      </c>
      <c r="E8" s="6">
        <v>471</v>
      </c>
      <c r="F8" s="6">
        <v>679</v>
      </c>
      <c r="G8" s="6">
        <v>736</v>
      </c>
      <c r="H8" s="6">
        <v>501</v>
      </c>
    </row>
    <row r="9" spans="2:8" x14ac:dyDescent="0.2">
      <c r="B9" s="93" t="s">
        <v>157</v>
      </c>
      <c r="C9" s="6">
        <v>768</v>
      </c>
      <c r="D9" s="6">
        <v>352</v>
      </c>
      <c r="E9" s="6">
        <v>349</v>
      </c>
      <c r="F9" s="6">
        <v>554</v>
      </c>
      <c r="G9" s="6">
        <v>453</v>
      </c>
      <c r="H9" s="6">
        <v>404</v>
      </c>
    </row>
    <row r="10" spans="2:8" x14ac:dyDescent="0.2">
      <c r="B10" s="93" t="s">
        <v>158</v>
      </c>
      <c r="C10" s="6">
        <v>689</v>
      </c>
      <c r="D10" s="6">
        <v>725</v>
      </c>
      <c r="E10" s="6">
        <v>640</v>
      </c>
      <c r="F10" s="6">
        <v>380</v>
      </c>
      <c r="G10" s="6">
        <v>623</v>
      </c>
      <c r="H10" s="6">
        <v>310</v>
      </c>
    </row>
    <row r="11" spans="2:8" x14ac:dyDescent="0.2">
      <c r="B11" s="93" t="s">
        <v>403</v>
      </c>
      <c r="C11" s="6">
        <v>679</v>
      </c>
      <c r="D11" s="6">
        <v>609</v>
      </c>
      <c r="E11" s="6">
        <v>482</v>
      </c>
      <c r="F11" s="6">
        <v>562</v>
      </c>
      <c r="G11" s="6">
        <v>220</v>
      </c>
      <c r="H11" s="6">
        <v>402</v>
      </c>
    </row>
    <row r="12" spans="2:8" x14ac:dyDescent="0.2">
      <c r="B12" s="93" t="s">
        <v>213</v>
      </c>
      <c r="C12" s="6">
        <v>287</v>
      </c>
      <c r="D12" s="6">
        <v>521</v>
      </c>
      <c r="E12" s="6">
        <v>780</v>
      </c>
      <c r="F12" s="6">
        <v>505</v>
      </c>
      <c r="G12" s="6">
        <v>306</v>
      </c>
      <c r="H12" s="6">
        <v>713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B4:H12"/>
  <sheetViews>
    <sheetView zoomScale="175" zoomScaleNormal="175" workbookViewId="0">
      <selection activeCell="J5" sqref="J5"/>
    </sheetView>
  </sheetViews>
  <sheetFormatPr baseColWidth="10" defaultColWidth="8.83203125" defaultRowHeight="15" x14ac:dyDescent="0.2"/>
  <cols>
    <col min="2" max="2" width="14.83203125" bestFit="1" customWidth="1"/>
    <col min="3" max="8" width="11.33203125" customWidth="1"/>
  </cols>
  <sheetData>
    <row r="4" spans="2:8" x14ac:dyDescent="0.2">
      <c r="B4" s="5" t="s">
        <v>404</v>
      </c>
      <c r="C4" s="1"/>
      <c r="D4" s="1"/>
      <c r="E4" s="1"/>
      <c r="F4" s="1"/>
      <c r="G4" s="1"/>
      <c r="H4" s="1"/>
    </row>
    <row r="5" spans="2:8" x14ac:dyDescent="0.2">
      <c r="B5" s="1"/>
      <c r="C5" s="1"/>
      <c r="D5" s="1"/>
      <c r="E5" s="1"/>
      <c r="F5" s="1"/>
      <c r="G5" s="1"/>
      <c r="H5" s="1"/>
    </row>
    <row r="6" spans="2:8" x14ac:dyDescent="0.2">
      <c r="B6" s="51" t="s">
        <v>402</v>
      </c>
      <c r="C6" s="93" t="s">
        <v>26</v>
      </c>
      <c r="D6" s="93" t="s">
        <v>28</v>
      </c>
      <c r="E6" s="93" t="s">
        <v>29</v>
      </c>
      <c r="F6" s="93" t="s">
        <v>30</v>
      </c>
      <c r="G6" s="93" t="s">
        <v>31</v>
      </c>
      <c r="H6" s="93" t="s">
        <v>100</v>
      </c>
    </row>
    <row r="7" spans="2:8" x14ac:dyDescent="0.2">
      <c r="B7" s="93" t="s">
        <v>155</v>
      </c>
      <c r="C7" s="6">
        <v>319</v>
      </c>
      <c r="D7" s="6">
        <v>241</v>
      </c>
      <c r="E7" s="6">
        <v>518</v>
      </c>
      <c r="F7" s="6">
        <v>230</v>
      </c>
      <c r="G7" s="6">
        <v>256</v>
      </c>
      <c r="H7" s="6">
        <v>659</v>
      </c>
    </row>
    <row r="8" spans="2:8" x14ac:dyDescent="0.2">
      <c r="B8" s="93" t="s">
        <v>212</v>
      </c>
      <c r="C8" s="6">
        <v>659</v>
      </c>
      <c r="D8" s="6">
        <v>320</v>
      </c>
      <c r="E8" s="6">
        <v>491</v>
      </c>
      <c r="F8" s="6">
        <v>507</v>
      </c>
      <c r="G8" s="6">
        <v>551</v>
      </c>
      <c r="H8" s="6">
        <v>436</v>
      </c>
    </row>
    <row r="9" spans="2:8" x14ac:dyDescent="0.2">
      <c r="B9" s="93" t="s">
        <v>157</v>
      </c>
      <c r="C9" s="6">
        <v>678</v>
      </c>
      <c r="D9" s="6">
        <v>214</v>
      </c>
      <c r="E9" s="6">
        <v>545</v>
      </c>
      <c r="F9" s="6">
        <v>297</v>
      </c>
      <c r="G9" s="6">
        <v>729</v>
      </c>
      <c r="H9" s="6">
        <v>729</v>
      </c>
    </row>
    <row r="10" spans="2:8" x14ac:dyDescent="0.2">
      <c r="B10" s="93" t="s">
        <v>158</v>
      </c>
      <c r="C10" s="6">
        <v>746</v>
      </c>
      <c r="D10" s="6">
        <v>635</v>
      </c>
      <c r="E10" s="6">
        <v>422</v>
      </c>
      <c r="F10" s="6">
        <v>256</v>
      </c>
      <c r="G10" s="6">
        <v>230</v>
      </c>
      <c r="H10" s="6">
        <v>624</v>
      </c>
    </row>
    <row r="11" spans="2:8" x14ac:dyDescent="0.2">
      <c r="B11" s="93" t="s">
        <v>403</v>
      </c>
      <c r="C11" s="6">
        <v>238</v>
      </c>
      <c r="D11" s="6">
        <v>765</v>
      </c>
      <c r="E11" s="6">
        <v>296</v>
      </c>
      <c r="F11" s="6">
        <v>438</v>
      </c>
      <c r="G11" s="6">
        <v>538</v>
      </c>
      <c r="H11" s="6">
        <v>756</v>
      </c>
    </row>
    <row r="12" spans="2:8" x14ac:dyDescent="0.2">
      <c r="B12" s="93" t="s">
        <v>213</v>
      </c>
      <c r="C12" s="6">
        <v>687</v>
      </c>
      <c r="D12" s="6">
        <v>334</v>
      </c>
      <c r="E12" s="6">
        <v>534</v>
      </c>
      <c r="F12" s="6">
        <v>233</v>
      </c>
      <c r="G12" s="6">
        <v>753</v>
      </c>
      <c r="H12" s="6">
        <v>646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00FF"/>
  </sheetPr>
  <dimension ref="B4:H12"/>
  <sheetViews>
    <sheetView zoomScale="175" zoomScaleNormal="175" workbookViewId="0">
      <selection activeCell="J5" sqref="J5"/>
    </sheetView>
  </sheetViews>
  <sheetFormatPr baseColWidth="10" defaultColWidth="8.83203125" defaultRowHeight="15" x14ac:dyDescent="0.2"/>
  <cols>
    <col min="2" max="2" width="14.83203125" bestFit="1" customWidth="1"/>
    <col min="3" max="8" width="11.33203125" customWidth="1"/>
  </cols>
  <sheetData>
    <row r="4" spans="2:8" x14ac:dyDescent="0.2">
      <c r="B4" s="5" t="s">
        <v>404</v>
      </c>
      <c r="C4" s="1"/>
      <c r="D4" s="1"/>
      <c r="E4" s="1"/>
      <c r="F4" s="1"/>
      <c r="G4" s="1"/>
      <c r="H4" s="1"/>
    </row>
    <row r="5" spans="2:8" x14ac:dyDescent="0.2">
      <c r="B5" s="1"/>
      <c r="C5" s="1"/>
      <c r="D5" s="1"/>
      <c r="E5" s="1"/>
      <c r="F5" s="1"/>
      <c r="G5" s="1"/>
      <c r="H5" s="1"/>
    </row>
    <row r="6" spans="2:8" x14ac:dyDescent="0.2">
      <c r="B6" s="51" t="s">
        <v>402</v>
      </c>
      <c r="C6" s="93" t="s">
        <v>26</v>
      </c>
      <c r="D6" s="93" t="s">
        <v>28</v>
      </c>
      <c r="E6" s="93" t="s">
        <v>29</v>
      </c>
      <c r="F6" s="93" t="s">
        <v>30</v>
      </c>
      <c r="G6" s="93" t="s">
        <v>31</v>
      </c>
      <c r="H6" s="93" t="s">
        <v>100</v>
      </c>
    </row>
    <row r="7" spans="2:8" x14ac:dyDescent="0.2">
      <c r="B7" s="93" t="s">
        <v>155</v>
      </c>
      <c r="C7" s="6">
        <v>711</v>
      </c>
      <c r="D7" s="6">
        <v>710</v>
      </c>
      <c r="E7" s="6">
        <v>767</v>
      </c>
      <c r="F7" s="6">
        <v>696</v>
      </c>
      <c r="G7" s="6">
        <v>647</v>
      </c>
      <c r="H7" s="6">
        <v>526</v>
      </c>
    </row>
    <row r="8" spans="2:8" x14ac:dyDescent="0.2">
      <c r="B8" s="93" t="s">
        <v>212</v>
      </c>
      <c r="C8" s="6">
        <v>405</v>
      </c>
      <c r="D8" s="6">
        <v>240</v>
      </c>
      <c r="E8" s="6">
        <v>256</v>
      </c>
      <c r="F8" s="6">
        <v>450</v>
      </c>
      <c r="G8" s="6">
        <v>263</v>
      </c>
      <c r="H8" s="6">
        <v>614</v>
      </c>
    </row>
    <row r="9" spans="2:8" x14ac:dyDescent="0.2">
      <c r="B9" s="93" t="s">
        <v>157</v>
      </c>
      <c r="C9" s="6">
        <v>585</v>
      </c>
      <c r="D9" s="6">
        <v>784</v>
      </c>
      <c r="E9" s="6">
        <v>338</v>
      </c>
      <c r="F9" s="6">
        <v>776</v>
      </c>
      <c r="G9" s="6">
        <v>700</v>
      </c>
      <c r="H9" s="6">
        <v>450</v>
      </c>
    </row>
    <row r="10" spans="2:8" x14ac:dyDescent="0.2">
      <c r="B10" s="93" t="s">
        <v>158</v>
      </c>
      <c r="C10" s="6">
        <v>208</v>
      </c>
      <c r="D10" s="6">
        <v>759</v>
      </c>
      <c r="E10" s="6">
        <v>488</v>
      </c>
      <c r="F10" s="6">
        <v>693</v>
      </c>
      <c r="G10" s="6">
        <v>417</v>
      </c>
      <c r="H10" s="6">
        <v>204</v>
      </c>
    </row>
    <row r="11" spans="2:8" x14ac:dyDescent="0.2">
      <c r="B11" s="93" t="s">
        <v>403</v>
      </c>
      <c r="C11" s="6">
        <v>638</v>
      </c>
      <c r="D11" s="6">
        <v>292</v>
      </c>
      <c r="E11" s="6">
        <v>274</v>
      </c>
      <c r="F11" s="6">
        <v>421</v>
      </c>
      <c r="G11" s="6">
        <v>521</v>
      </c>
      <c r="H11" s="6">
        <v>693</v>
      </c>
    </row>
    <row r="12" spans="2:8" x14ac:dyDescent="0.2">
      <c r="B12" s="93" t="s">
        <v>213</v>
      </c>
      <c r="C12" s="6">
        <v>332</v>
      </c>
      <c r="D12" s="6">
        <v>289</v>
      </c>
      <c r="E12" s="6">
        <v>506</v>
      </c>
      <c r="F12" s="6">
        <v>239</v>
      </c>
      <c r="G12" s="6">
        <v>481</v>
      </c>
      <c r="H12" s="6">
        <v>406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00FF"/>
  </sheetPr>
  <dimension ref="B4:H12"/>
  <sheetViews>
    <sheetView zoomScale="175" zoomScaleNormal="175" workbookViewId="0">
      <selection activeCell="J5" sqref="J5"/>
    </sheetView>
  </sheetViews>
  <sheetFormatPr baseColWidth="10" defaultColWidth="8.83203125" defaultRowHeight="15" x14ac:dyDescent="0.2"/>
  <cols>
    <col min="2" max="2" width="14.83203125" bestFit="1" customWidth="1"/>
    <col min="3" max="8" width="11.33203125" customWidth="1"/>
  </cols>
  <sheetData>
    <row r="4" spans="2:8" x14ac:dyDescent="0.2">
      <c r="B4" s="5" t="s">
        <v>404</v>
      </c>
      <c r="C4" s="1"/>
      <c r="D4" s="1"/>
      <c r="E4" s="1"/>
      <c r="F4" s="1"/>
      <c r="G4" s="1"/>
      <c r="H4" s="1"/>
    </row>
    <row r="5" spans="2:8" x14ac:dyDescent="0.2">
      <c r="B5" s="1"/>
      <c r="C5" s="1"/>
      <c r="D5" s="1"/>
      <c r="E5" s="1"/>
      <c r="F5" s="1"/>
      <c r="G5" s="1"/>
      <c r="H5" s="1"/>
    </row>
    <row r="6" spans="2:8" x14ac:dyDescent="0.2">
      <c r="B6" s="51" t="s">
        <v>402</v>
      </c>
      <c r="C6" s="93" t="s">
        <v>26</v>
      </c>
      <c r="D6" s="93" t="s">
        <v>28</v>
      </c>
      <c r="E6" s="93" t="s">
        <v>29</v>
      </c>
      <c r="F6" s="93" t="s">
        <v>30</v>
      </c>
      <c r="G6" s="93" t="s">
        <v>31</v>
      </c>
      <c r="H6" s="93" t="s">
        <v>100</v>
      </c>
    </row>
    <row r="7" spans="2:8" x14ac:dyDescent="0.2">
      <c r="B7" s="93" t="s">
        <v>155</v>
      </c>
      <c r="C7" s="6">
        <v>303</v>
      </c>
      <c r="D7" s="6">
        <v>708</v>
      </c>
      <c r="E7" s="6">
        <v>616</v>
      </c>
      <c r="F7" s="6">
        <v>711</v>
      </c>
      <c r="G7" s="6">
        <v>613</v>
      </c>
      <c r="H7" s="6">
        <v>573</v>
      </c>
    </row>
    <row r="8" spans="2:8" x14ac:dyDescent="0.2">
      <c r="B8" s="93" t="s">
        <v>212</v>
      </c>
      <c r="C8" s="6">
        <v>471</v>
      </c>
      <c r="D8" s="6">
        <v>563</v>
      </c>
      <c r="E8" s="6">
        <v>275</v>
      </c>
      <c r="F8" s="6">
        <v>531</v>
      </c>
      <c r="G8" s="6">
        <v>209</v>
      </c>
      <c r="H8" s="6">
        <v>356</v>
      </c>
    </row>
    <row r="9" spans="2:8" x14ac:dyDescent="0.2">
      <c r="B9" s="93" t="s">
        <v>157</v>
      </c>
      <c r="C9" s="6">
        <v>645</v>
      </c>
      <c r="D9" s="6">
        <v>271</v>
      </c>
      <c r="E9" s="6">
        <v>583</v>
      </c>
      <c r="F9" s="6">
        <v>415</v>
      </c>
      <c r="G9" s="6">
        <v>255</v>
      </c>
      <c r="H9" s="6">
        <v>516</v>
      </c>
    </row>
    <row r="10" spans="2:8" x14ac:dyDescent="0.2">
      <c r="B10" s="93" t="s">
        <v>158</v>
      </c>
      <c r="C10" s="6">
        <v>275</v>
      </c>
      <c r="D10" s="6">
        <v>386</v>
      </c>
      <c r="E10" s="6">
        <v>726</v>
      </c>
      <c r="F10" s="6">
        <v>336</v>
      </c>
      <c r="G10" s="6">
        <v>748</v>
      </c>
      <c r="H10" s="6">
        <v>288</v>
      </c>
    </row>
    <row r="11" spans="2:8" x14ac:dyDescent="0.2">
      <c r="B11" s="93" t="s">
        <v>403</v>
      </c>
      <c r="C11" s="6">
        <v>388</v>
      </c>
      <c r="D11" s="6">
        <v>264</v>
      </c>
      <c r="E11" s="6">
        <v>340</v>
      </c>
      <c r="F11" s="6">
        <v>489</v>
      </c>
      <c r="G11" s="6">
        <v>247</v>
      </c>
      <c r="H11" s="6">
        <v>324</v>
      </c>
    </row>
    <row r="12" spans="2:8" x14ac:dyDescent="0.2">
      <c r="B12" s="93" t="s">
        <v>213</v>
      </c>
      <c r="C12" s="6">
        <v>341</v>
      </c>
      <c r="D12" s="6">
        <v>380</v>
      </c>
      <c r="E12" s="6">
        <v>618</v>
      </c>
      <c r="F12" s="6">
        <v>254</v>
      </c>
      <c r="G12" s="6">
        <v>524</v>
      </c>
      <c r="H12" s="6">
        <v>681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00FF"/>
  </sheetPr>
  <dimension ref="B4:H12"/>
  <sheetViews>
    <sheetView zoomScale="175" zoomScaleNormal="175" workbookViewId="0">
      <selection activeCell="J5" sqref="J5"/>
    </sheetView>
  </sheetViews>
  <sheetFormatPr baseColWidth="10" defaultColWidth="8.83203125" defaultRowHeight="15" x14ac:dyDescent="0.2"/>
  <cols>
    <col min="2" max="2" width="14.83203125" bestFit="1" customWidth="1"/>
    <col min="3" max="8" width="11.33203125" customWidth="1"/>
  </cols>
  <sheetData>
    <row r="4" spans="2:8" x14ac:dyDescent="0.2">
      <c r="B4" s="5" t="s">
        <v>404</v>
      </c>
      <c r="C4" s="1"/>
      <c r="D4" s="1"/>
      <c r="E4" s="1"/>
      <c r="F4" s="1"/>
      <c r="G4" s="1"/>
      <c r="H4" s="1"/>
    </row>
    <row r="5" spans="2:8" x14ac:dyDescent="0.2">
      <c r="B5" s="1"/>
      <c r="C5" s="1"/>
      <c r="D5" s="1"/>
      <c r="E5" s="1"/>
      <c r="F5" s="1"/>
      <c r="G5" s="1"/>
      <c r="H5" s="1"/>
    </row>
    <row r="6" spans="2:8" x14ac:dyDescent="0.2">
      <c r="B6" s="51" t="s">
        <v>402</v>
      </c>
      <c r="C6" s="93" t="s">
        <v>26</v>
      </c>
      <c r="D6" s="93" t="s">
        <v>28</v>
      </c>
      <c r="E6" s="93" t="s">
        <v>29</v>
      </c>
      <c r="F6" s="93" t="s">
        <v>30</v>
      </c>
      <c r="G6" s="93" t="s">
        <v>31</v>
      </c>
      <c r="H6" s="93" t="s">
        <v>100</v>
      </c>
    </row>
    <row r="7" spans="2:8" x14ac:dyDescent="0.2">
      <c r="B7" s="93" t="s">
        <v>155</v>
      </c>
      <c r="C7" s="6">
        <v>602</v>
      </c>
      <c r="D7" s="6">
        <v>230</v>
      </c>
      <c r="E7" s="6">
        <v>505</v>
      </c>
      <c r="F7" s="6">
        <v>425</v>
      </c>
      <c r="G7" s="6">
        <v>478</v>
      </c>
      <c r="H7" s="6">
        <v>735</v>
      </c>
    </row>
    <row r="8" spans="2:8" x14ac:dyDescent="0.2">
      <c r="B8" s="93" t="s">
        <v>212</v>
      </c>
      <c r="C8" s="6">
        <v>295</v>
      </c>
      <c r="D8" s="6">
        <v>751</v>
      </c>
      <c r="E8" s="6">
        <v>539</v>
      </c>
      <c r="F8" s="6">
        <v>423</v>
      </c>
      <c r="G8" s="6">
        <v>625</v>
      </c>
      <c r="H8" s="6">
        <v>202</v>
      </c>
    </row>
    <row r="9" spans="2:8" x14ac:dyDescent="0.2">
      <c r="B9" s="93" t="s">
        <v>157</v>
      </c>
      <c r="C9" s="6">
        <v>513</v>
      </c>
      <c r="D9" s="6">
        <v>526</v>
      </c>
      <c r="E9" s="6">
        <v>452</v>
      </c>
      <c r="F9" s="6">
        <v>236</v>
      </c>
      <c r="G9" s="6">
        <v>585</v>
      </c>
      <c r="H9" s="6">
        <v>486</v>
      </c>
    </row>
    <row r="10" spans="2:8" x14ac:dyDescent="0.2">
      <c r="B10" s="93" t="s">
        <v>158</v>
      </c>
      <c r="C10" s="6">
        <v>535</v>
      </c>
      <c r="D10" s="6">
        <v>558</v>
      </c>
      <c r="E10" s="6">
        <v>496</v>
      </c>
      <c r="F10" s="6">
        <v>229</v>
      </c>
      <c r="G10" s="6">
        <v>346</v>
      </c>
      <c r="H10" s="6">
        <v>495</v>
      </c>
    </row>
    <row r="11" spans="2:8" x14ac:dyDescent="0.2">
      <c r="B11" s="93" t="s">
        <v>403</v>
      </c>
      <c r="C11" s="6">
        <v>475</v>
      </c>
      <c r="D11" s="6">
        <v>644</v>
      </c>
      <c r="E11" s="6">
        <v>762</v>
      </c>
      <c r="F11" s="6">
        <v>263</v>
      </c>
      <c r="G11" s="6">
        <v>479</v>
      </c>
      <c r="H11" s="6">
        <v>273</v>
      </c>
    </row>
    <row r="12" spans="2:8" x14ac:dyDescent="0.2">
      <c r="B12" s="93" t="s">
        <v>213</v>
      </c>
      <c r="C12" s="6">
        <v>431</v>
      </c>
      <c r="D12" s="6">
        <v>512</v>
      </c>
      <c r="E12" s="6">
        <v>209</v>
      </c>
      <c r="F12" s="6">
        <v>272</v>
      </c>
      <c r="G12" s="6">
        <v>220</v>
      </c>
      <c r="H12" s="6">
        <v>740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0000"/>
  </sheetPr>
  <dimension ref="A1:K12"/>
  <sheetViews>
    <sheetView zoomScale="190" zoomScaleNormal="190" workbookViewId="0">
      <selection activeCell="C7" sqref="C7"/>
    </sheetView>
  </sheetViews>
  <sheetFormatPr baseColWidth="10" defaultColWidth="9.1640625" defaultRowHeight="15" x14ac:dyDescent="0.2"/>
  <cols>
    <col min="1" max="1" width="9.1640625" style="1"/>
    <col min="2" max="2" width="17.5" style="1" customWidth="1"/>
    <col min="3" max="10" width="9.1640625" style="1"/>
    <col min="11" max="11" width="10" style="1" customWidth="1"/>
    <col min="12" max="16384" width="9.1640625" style="1"/>
  </cols>
  <sheetData>
    <row r="1" spans="1:11" x14ac:dyDescent="0.2">
      <c r="A1" s="9" t="s">
        <v>405</v>
      </c>
      <c r="B1" s="10"/>
      <c r="C1" s="10"/>
      <c r="D1" s="10"/>
      <c r="E1" s="10"/>
      <c r="F1" s="10"/>
      <c r="G1" s="10"/>
      <c r="H1" s="10"/>
      <c r="I1" s="10"/>
      <c r="J1" s="10"/>
      <c r="K1" s="11"/>
    </row>
    <row r="2" spans="1:11" x14ac:dyDescent="0.2">
      <c r="A2" s="12" t="s">
        <v>406</v>
      </c>
      <c r="B2" s="13"/>
      <c r="C2" s="13"/>
      <c r="D2" s="13"/>
      <c r="E2" s="13"/>
      <c r="F2" s="13"/>
      <c r="G2" s="13"/>
      <c r="H2" s="13"/>
      <c r="I2" s="13"/>
      <c r="J2" s="13"/>
      <c r="K2" s="14"/>
    </row>
    <row r="4" spans="1:11" x14ac:dyDescent="0.2">
      <c r="B4" s="5" t="s">
        <v>404</v>
      </c>
    </row>
    <row r="6" spans="1:11" x14ac:dyDescent="0.2">
      <c r="B6" s="51" t="s">
        <v>402</v>
      </c>
      <c r="C6" s="93" t="s">
        <v>26</v>
      </c>
      <c r="D6" s="93" t="s">
        <v>28</v>
      </c>
      <c r="E6" s="93" t="s">
        <v>29</v>
      </c>
      <c r="F6" s="93" t="s">
        <v>30</v>
      </c>
      <c r="G6" s="93" t="s">
        <v>31</v>
      </c>
      <c r="H6" s="93" t="s">
        <v>100</v>
      </c>
    </row>
    <row r="7" spans="1:11" x14ac:dyDescent="0.2">
      <c r="B7" s="93" t="s">
        <v>155</v>
      </c>
      <c r="C7" s="6">
        <f>SUM(Sioux:Tommy!C7)</f>
        <v>2529</v>
      </c>
      <c r="D7" s="6">
        <f>SUM(Sioux:Tommy!D7)</f>
        <v>2113</v>
      </c>
      <c r="E7" s="6">
        <f>SUM(Sioux:Tommy!E7)</f>
        <v>2751</v>
      </c>
      <c r="F7" s="6">
        <f>SUM(Sioux:Tommy!F7)</f>
        <v>2587</v>
      </c>
      <c r="G7" s="6">
        <f>SUM(Sioux:Tommy!G7)</f>
        <v>2508</v>
      </c>
      <c r="H7" s="6">
        <f>SUM(Sioux:Tommy!H7)</f>
        <v>3013</v>
      </c>
    </row>
    <row r="8" spans="1:11" x14ac:dyDescent="0.2">
      <c r="B8" s="93" t="s">
        <v>212</v>
      </c>
      <c r="C8" s="6">
        <f>SUM(Sioux:Tommy!C8)</f>
        <v>2209</v>
      </c>
      <c r="D8" s="6">
        <f>SUM(Sioux:Tommy!D8)</f>
        <v>2497</v>
      </c>
      <c r="E8" s="6">
        <f>SUM(Sioux:Tommy!E8)</f>
        <v>2032</v>
      </c>
      <c r="F8" s="6">
        <f>SUM(Sioux:Tommy!F8)</f>
        <v>2590</v>
      </c>
      <c r="G8" s="6">
        <f>SUM(Sioux:Tommy!G8)</f>
        <v>2384</v>
      </c>
      <c r="H8" s="6">
        <f>SUM(Sioux:Tommy!H8)</f>
        <v>2109</v>
      </c>
    </row>
    <row r="9" spans="1:11" x14ac:dyDescent="0.2">
      <c r="B9" s="93" t="s">
        <v>157</v>
      </c>
      <c r="C9" s="6">
        <f>SUM(Sioux:Tommy!C9)</f>
        <v>3189</v>
      </c>
      <c r="D9" s="6">
        <f>SUM(Sioux:Tommy!D9)</f>
        <v>2147</v>
      </c>
      <c r="E9" s="6">
        <f>SUM(Sioux:Tommy!E9)</f>
        <v>2267</v>
      </c>
      <c r="F9" s="6">
        <f>SUM(Sioux:Tommy!F9)</f>
        <v>2278</v>
      </c>
      <c r="G9" s="6">
        <f>SUM(Sioux:Tommy!G9)</f>
        <v>2722</v>
      </c>
      <c r="H9" s="6">
        <f>SUM(Sioux:Tommy!H9)</f>
        <v>2585</v>
      </c>
    </row>
    <row r="10" spans="1:11" x14ac:dyDescent="0.2">
      <c r="B10" s="93" t="s">
        <v>158</v>
      </c>
      <c r="C10" s="6">
        <f>SUM(Sioux:Tommy!C10)</f>
        <v>2453</v>
      </c>
      <c r="D10" s="6">
        <f>SUM(Sioux:Tommy!D10)</f>
        <v>3063</v>
      </c>
      <c r="E10" s="6">
        <f>SUM(Sioux:Tommy!E10)</f>
        <v>2772</v>
      </c>
      <c r="F10" s="6">
        <f>SUM(Sioux:Tommy!F10)</f>
        <v>1894</v>
      </c>
      <c r="G10" s="6">
        <f>SUM(Sioux:Tommy!G10)</f>
        <v>2364</v>
      </c>
      <c r="H10" s="6">
        <f>SUM(Sioux:Tommy!H10)</f>
        <v>1921</v>
      </c>
    </row>
    <row r="11" spans="1:11" x14ac:dyDescent="0.2">
      <c r="B11" s="93" t="s">
        <v>403</v>
      </c>
      <c r="C11" s="6">
        <f>SUM(Sioux:Tommy!C11)</f>
        <v>2418</v>
      </c>
      <c r="D11" s="6">
        <f>SUM(Sioux:Tommy!D11)</f>
        <v>2574</v>
      </c>
      <c r="E11" s="6">
        <f>SUM(Sioux:Tommy!E11)</f>
        <v>2154</v>
      </c>
      <c r="F11" s="6">
        <f>SUM(Sioux:Tommy!F11)</f>
        <v>2173</v>
      </c>
      <c r="G11" s="6">
        <f>SUM(Sioux:Tommy!G11)</f>
        <v>2005</v>
      </c>
      <c r="H11" s="6">
        <f>SUM(Sioux:Tommy!H11)</f>
        <v>2448</v>
      </c>
    </row>
    <row r="12" spans="1:11" x14ac:dyDescent="0.2">
      <c r="B12" s="93" t="s">
        <v>213</v>
      </c>
      <c r="C12" s="6">
        <f>SUM(Sioux:Tommy!C12)</f>
        <v>2078</v>
      </c>
      <c r="D12" s="6">
        <f>SUM(Sioux:Tommy!D12)</f>
        <v>2036</v>
      </c>
      <c r="E12" s="6">
        <f>SUM(Sioux:Tommy!E12)</f>
        <v>2647</v>
      </c>
      <c r="F12" s="6">
        <f>SUM(Sioux:Tommy!F12)</f>
        <v>1503</v>
      </c>
      <c r="G12" s="6">
        <f>SUM(Sioux:Tommy!G12)</f>
        <v>2284</v>
      </c>
      <c r="H12" s="6">
        <f>SUM(Sioux:Tommy!H12)</f>
        <v>3186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00FF"/>
  </sheetPr>
  <dimension ref="A1:J21"/>
  <sheetViews>
    <sheetView zoomScale="145" zoomScaleNormal="145" workbookViewId="0">
      <selection activeCell="H6" sqref="H6"/>
    </sheetView>
  </sheetViews>
  <sheetFormatPr baseColWidth="10" defaultColWidth="8.83203125" defaultRowHeight="15" x14ac:dyDescent="0.2"/>
  <cols>
    <col min="1" max="1" width="10" bestFit="1" customWidth="1"/>
    <col min="2" max="2" width="21.6640625" customWidth="1"/>
    <col min="3" max="3" width="11.1640625" customWidth="1"/>
    <col min="4" max="4" width="13.5" customWidth="1"/>
    <col min="5" max="5" width="10.1640625" customWidth="1"/>
    <col min="7" max="7" width="16.1640625" bestFit="1" customWidth="1"/>
  </cols>
  <sheetData>
    <row r="1" spans="1:10" x14ac:dyDescent="0.2">
      <c r="A1" s="9" t="s">
        <v>420</v>
      </c>
      <c r="B1" s="10"/>
      <c r="C1" s="10"/>
      <c r="D1" s="10"/>
      <c r="E1" s="10"/>
      <c r="F1" s="10"/>
      <c r="G1" s="10"/>
      <c r="H1" s="10"/>
      <c r="I1" s="10"/>
      <c r="J1" s="11"/>
    </row>
    <row r="2" spans="1:10" s="1" customFormat="1" x14ac:dyDescent="0.2">
      <c r="A2" s="12" t="s">
        <v>421</v>
      </c>
      <c r="B2" s="13"/>
      <c r="C2" s="13"/>
      <c r="D2" s="13"/>
      <c r="E2" s="13"/>
      <c r="F2" s="13"/>
      <c r="G2" s="13"/>
      <c r="H2" s="13"/>
      <c r="I2" s="13"/>
      <c r="J2" s="14"/>
    </row>
    <row r="5" spans="1:10" x14ac:dyDescent="0.2">
      <c r="A5" s="212" t="s">
        <v>218</v>
      </c>
      <c r="B5" s="213" t="s">
        <v>336</v>
      </c>
      <c r="C5" s="213" t="s">
        <v>407</v>
      </c>
      <c r="D5" s="213" t="s">
        <v>180</v>
      </c>
      <c r="E5" s="214" t="s">
        <v>19</v>
      </c>
      <c r="G5" s="51" t="s">
        <v>417</v>
      </c>
      <c r="H5" s="93" t="s">
        <v>416</v>
      </c>
      <c r="I5" s="93" t="s">
        <v>411</v>
      </c>
      <c r="J5" s="93" t="s">
        <v>409</v>
      </c>
    </row>
    <row r="6" spans="1:10" x14ac:dyDescent="0.2">
      <c r="A6" s="208">
        <v>42247</v>
      </c>
      <c r="B6" s="207" t="s">
        <v>408</v>
      </c>
      <c r="C6" s="207" t="s">
        <v>409</v>
      </c>
      <c r="D6" s="207" t="s">
        <v>155</v>
      </c>
      <c r="E6" s="210">
        <v>159.9</v>
      </c>
      <c r="G6" s="93" t="s">
        <v>408</v>
      </c>
      <c r="H6" s="6"/>
      <c r="I6" s="6"/>
      <c r="J6" s="6"/>
    </row>
    <row r="7" spans="1:10" x14ac:dyDescent="0.2">
      <c r="A7" s="209">
        <v>42701</v>
      </c>
      <c r="B7" s="90" t="s">
        <v>410</v>
      </c>
      <c r="C7" s="90" t="s">
        <v>411</v>
      </c>
      <c r="D7" s="90" t="s">
        <v>212</v>
      </c>
      <c r="E7" s="211">
        <v>39.9</v>
      </c>
      <c r="G7" s="93" t="s">
        <v>410</v>
      </c>
      <c r="H7" s="6"/>
      <c r="I7" s="6"/>
      <c r="J7" s="6"/>
    </row>
    <row r="8" spans="1:10" x14ac:dyDescent="0.2">
      <c r="A8" s="208">
        <v>42315</v>
      </c>
      <c r="B8" s="207" t="s">
        <v>412</v>
      </c>
      <c r="C8" s="207" t="s">
        <v>409</v>
      </c>
      <c r="D8" s="207" t="s">
        <v>413</v>
      </c>
      <c r="E8" s="210">
        <v>75</v>
      </c>
      <c r="G8" s="93" t="s">
        <v>412</v>
      </c>
      <c r="H8" s="6"/>
      <c r="I8" s="6"/>
      <c r="J8" s="6"/>
    </row>
    <row r="9" spans="1:10" x14ac:dyDescent="0.2">
      <c r="A9" s="209">
        <v>42523</v>
      </c>
      <c r="B9" s="90" t="s">
        <v>412</v>
      </c>
      <c r="C9" s="90" t="s">
        <v>411</v>
      </c>
      <c r="D9" s="90" t="s">
        <v>157</v>
      </c>
      <c r="E9" s="211">
        <v>99</v>
      </c>
      <c r="G9" s="93" t="s">
        <v>414</v>
      </c>
      <c r="H9" s="6"/>
      <c r="I9" s="6"/>
      <c r="J9" s="6"/>
    </row>
    <row r="10" spans="1:10" x14ac:dyDescent="0.2">
      <c r="A10" s="208">
        <v>42217</v>
      </c>
      <c r="B10" s="207" t="s">
        <v>414</v>
      </c>
      <c r="C10" s="207" t="s">
        <v>411</v>
      </c>
      <c r="D10" s="207" t="s">
        <v>155</v>
      </c>
      <c r="E10" s="210">
        <v>45.9</v>
      </c>
      <c r="G10" s="93" t="s">
        <v>415</v>
      </c>
      <c r="H10" s="6"/>
      <c r="I10" s="6"/>
      <c r="J10" s="6"/>
    </row>
    <row r="11" spans="1:10" x14ac:dyDescent="0.2">
      <c r="A11" s="209">
        <v>42688</v>
      </c>
      <c r="B11" s="90" t="s">
        <v>415</v>
      </c>
      <c r="C11" s="90" t="s">
        <v>416</v>
      </c>
      <c r="D11" s="90" t="s">
        <v>155</v>
      </c>
      <c r="E11" s="211">
        <v>28</v>
      </c>
    </row>
    <row r="12" spans="1:10" x14ac:dyDescent="0.2">
      <c r="A12" s="208">
        <v>42321</v>
      </c>
      <c r="B12" s="207" t="s">
        <v>410</v>
      </c>
      <c r="C12" s="207" t="s">
        <v>411</v>
      </c>
      <c r="D12" s="207" t="s">
        <v>157</v>
      </c>
      <c r="E12" s="210">
        <v>70.5</v>
      </c>
    </row>
    <row r="13" spans="1:10" x14ac:dyDescent="0.2">
      <c r="A13" s="209">
        <v>42678</v>
      </c>
      <c r="B13" s="90" t="s">
        <v>414</v>
      </c>
      <c r="C13" s="90" t="s">
        <v>409</v>
      </c>
      <c r="D13" s="90" t="s">
        <v>212</v>
      </c>
      <c r="E13" s="211">
        <v>45.9</v>
      </c>
    </row>
    <row r="14" spans="1:10" x14ac:dyDescent="0.2">
      <c r="A14" s="208">
        <v>42248</v>
      </c>
      <c r="B14" s="207" t="s">
        <v>408</v>
      </c>
      <c r="C14" s="207" t="s">
        <v>409</v>
      </c>
      <c r="D14" s="207" t="s">
        <v>155</v>
      </c>
      <c r="E14" s="210">
        <v>188.68</v>
      </c>
    </row>
    <row r="15" spans="1:10" x14ac:dyDescent="0.2">
      <c r="A15" s="209">
        <v>42702</v>
      </c>
      <c r="B15" s="90" t="s">
        <v>410</v>
      </c>
      <c r="C15" s="90" t="s">
        <v>411</v>
      </c>
      <c r="D15" s="90" t="s">
        <v>212</v>
      </c>
      <c r="E15" s="211">
        <v>39.1</v>
      </c>
    </row>
    <row r="16" spans="1:10" x14ac:dyDescent="0.2">
      <c r="A16" s="208">
        <v>42316</v>
      </c>
      <c r="B16" s="207" t="s">
        <v>412</v>
      </c>
      <c r="C16" s="207" t="s">
        <v>409</v>
      </c>
      <c r="D16" s="207" t="s">
        <v>413</v>
      </c>
      <c r="E16" s="210">
        <v>70.5</v>
      </c>
    </row>
    <row r="17" spans="1:5" x14ac:dyDescent="0.2">
      <c r="A17" s="209">
        <v>42524</v>
      </c>
      <c r="B17" s="90" t="s">
        <v>412</v>
      </c>
      <c r="C17" s="90" t="s">
        <v>411</v>
      </c>
      <c r="D17" s="90" t="s">
        <v>157</v>
      </c>
      <c r="E17" s="211">
        <v>113.85</v>
      </c>
    </row>
    <row r="18" spans="1:5" x14ac:dyDescent="0.2">
      <c r="A18" s="208">
        <v>42218</v>
      </c>
      <c r="B18" s="207" t="s">
        <v>414</v>
      </c>
      <c r="C18" s="207" t="s">
        <v>411</v>
      </c>
      <c r="D18" s="207" t="s">
        <v>155</v>
      </c>
      <c r="E18" s="210">
        <v>53.24</v>
      </c>
    </row>
    <row r="19" spans="1:5" x14ac:dyDescent="0.2">
      <c r="A19" s="209">
        <v>42689</v>
      </c>
      <c r="B19" s="90" t="s">
        <v>415</v>
      </c>
      <c r="C19" s="90" t="s">
        <v>416</v>
      </c>
      <c r="D19" s="90" t="s">
        <v>155</v>
      </c>
      <c r="E19" s="211">
        <v>25.2</v>
      </c>
    </row>
    <row r="20" spans="1:5" x14ac:dyDescent="0.2">
      <c r="A20" s="208">
        <v>42322</v>
      </c>
      <c r="B20" s="207" t="s">
        <v>410</v>
      </c>
      <c r="C20" s="207" t="s">
        <v>411</v>
      </c>
      <c r="D20" s="207" t="s">
        <v>157</v>
      </c>
      <c r="E20" s="210">
        <v>86.72</v>
      </c>
    </row>
    <row r="21" spans="1:5" x14ac:dyDescent="0.2">
      <c r="A21" s="215">
        <v>42679</v>
      </c>
      <c r="B21" s="216" t="s">
        <v>414</v>
      </c>
      <c r="C21" s="216" t="s">
        <v>409</v>
      </c>
      <c r="D21" s="216" t="s">
        <v>212</v>
      </c>
      <c r="E21" s="217">
        <v>46.82</v>
      </c>
    </row>
  </sheetData>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FF0000"/>
  </sheetPr>
  <dimension ref="A1:K31"/>
  <sheetViews>
    <sheetView zoomScaleNormal="100" workbookViewId="0">
      <selection activeCell="G5" sqref="G5"/>
    </sheetView>
  </sheetViews>
  <sheetFormatPr baseColWidth="10" defaultColWidth="9.1640625" defaultRowHeight="15" x14ac:dyDescent="0.2"/>
  <cols>
    <col min="1" max="1" width="10" style="1" bestFit="1" customWidth="1"/>
    <col min="2" max="2" width="21.6640625" style="1" customWidth="1"/>
    <col min="3" max="3" width="11.1640625" style="1" customWidth="1"/>
    <col min="4" max="4" width="13.5" style="1" customWidth="1"/>
    <col min="5" max="5" width="10.1640625" style="1" customWidth="1"/>
    <col min="6" max="6" width="9.1640625" style="1"/>
    <col min="7" max="7" width="15.5" style="1" customWidth="1"/>
    <col min="8" max="8" width="9.5" style="1" customWidth="1"/>
    <col min="9" max="9" width="9.5" style="1" bestFit="1" customWidth="1"/>
    <col min="10" max="10" width="9.5" style="1" customWidth="1"/>
    <col min="11" max="11" width="11.33203125" style="1" bestFit="1" customWidth="1"/>
    <col min="12" max="16384" width="9.1640625" style="1"/>
  </cols>
  <sheetData>
    <row r="1" spans="1:11" x14ac:dyDescent="0.2">
      <c r="A1" s="9" t="s">
        <v>420</v>
      </c>
      <c r="B1" s="10"/>
      <c r="C1" s="10"/>
      <c r="D1" s="10"/>
      <c r="E1" s="10"/>
      <c r="F1" s="10"/>
      <c r="G1" s="10"/>
      <c r="H1" s="10"/>
      <c r="I1" s="10"/>
      <c r="J1" s="11"/>
    </row>
    <row r="2" spans="1:11" x14ac:dyDescent="0.2">
      <c r="A2" s="12" t="s">
        <v>421</v>
      </c>
      <c r="B2" s="13"/>
      <c r="C2" s="13"/>
      <c r="D2" s="13"/>
      <c r="E2" s="13"/>
      <c r="F2" s="13"/>
      <c r="G2" s="13"/>
      <c r="H2" s="13"/>
      <c r="I2" s="13"/>
      <c r="J2" s="14"/>
    </row>
    <row r="5" spans="1:11" x14ac:dyDescent="0.2">
      <c r="A5" s="212" t="s">
        <v>218</v>
      </c>
      <c r="B5" s="213" t="s">
        <v>336</v>
      </c>
      <c r="C5" s="213" t="s">
        <v>407</v>
      </c>
      <c r="D5" s="213" t="s">
        <v>180</v>
      </c>
      <c r="E5" s="214" t="s">
        <v>19</v>
      </c>
      <c r="G5" s="51" t="s">
        <v>417</v>
      </c>
      <c r="H5" s="93" t="s">
        <v>416</v>
      </c>
      <c r="I5" s="93" t="s">
        <v>411</v>
      </c>
      <c r="J5" s="93" t="s">
        <v>409</v>
      </c>
    </row>
    <row r="6" spans="1:11" x14ac:dyDescent="0.2">
      <c r="A6" s="208">
        <v>42247</v>
      </c>
      <c r="B6" s="207" t="s">
        <v>408</v>
      </c>
      <c r="C6" s="207" t="s">
        <v>409</v>
      </c>
      <c r="D6" s="207" t="s">
        <v>155</v>
      </c>
      <c r="E6" s="210">
        <v>159.9</v>
      </c>
      <c r="G6" s="93" t="s">
        <v>410</v>
      </c>
      <c r="H6" s="7">
        <f>SUMIFS(AnswerRevenueTable[[Revenue]:[Revenue]],AnswerRevenueTable[[SalesRep]:[SalesRep]],$G6,AnswerRevenueTable[[Region]:[Region]],H$5)</f>
        <v>0</v>
      </c>
      <c r="I6" s="7">
        <f>SUMIFS(AnswerRevenueTable[[Revenue]:[Revenue]],AnswerRevenueTable[[SalesRep]:[SalesRep]],$G6,AnswerRevenueTable[[Region]:[Region]],I$5)</f>
        <v>236.22</v>
      </c>
      <c r="J6" s="7">
        <f>SUMIFS(AnswerRevenueTable[[Revenue]:[Revenue]],AnswerRevenueTable[[SalesRep]:[SalesRep]],$G6,AnswerRevenueTable[[Region]:[Region]],J$5)</f>
        <v>0</v>
      </c>
    </row>
    <row r="7" spans="1:11" x14ac:dyDescent="0.2">
      <c r="A7" s="209">
        <v>42701</v>
      </c>
      <c r="B7" s="90" t="s">
        <v>410</v>
      </c>
      <c r="C7" s="90" t="s">
        <v>411</v>
      </c>
      <c r="D7" s="90" t="s">
        <v>212</v>
      </c>
      <c r="E7" s="211">
        <v>39.9</v>
      </c>
      <c r="G7" s="93" t="s">
        <v>414</v>
      </c>
      <c r="H7" s="7">
        <f>SUMIFS(AnswerRevenueTable[[Revenue]:[Revenue]],AnswerRevenueTable[[SalesRep]:[SalesRep]],$G7,AnswerRevenueTable[[Region]:[Region]],H$5)</f>
        <v>0</v>
      </c>
      <c r="I7" s="7">
        <f>SUMIFS(AnswerRevenueTable[[Revenue]:[Revenue]],AnswerRevenueTable[[SalesRep]:[SalesRep]],$G7,AnswerRevenueTable[[Region]:[Region]],I$5)</f>
        <v>99.14</v>
      </c>
      <c r="J7" s="7">
        <f>SUMIFS(AnswerRevenueTable[[Revenue]:[Revenue]],AnswerRevenueTable[[SalesRep]:[SalesRep]],$G7,AnswerRevenueTable[[Region]:[Region]],J$5)</f>
        <v>92.72</v>
      </c>
    </row>
    <row r="8" spans="1:11" x14ac:dyDescent="0.2">
      <c r="A8" s="208">
        <v>42315</v>
      </c>
      <c r="B8" s="207" t="s">
        <v>412</v>
      </c>
      <c r="C8" s="207" t="s">
        <v>409</v>
      </c>
      <c r="D8" s="207" t="s">
        <v>413</v>
      </c>
      <c r="E8" s="210">
        <v>75</v>
      </c>
      <c r="G8" s="93" t="s">
        <v>408</v>
      </c>
      <c r="H8" s="7">
        <f>SUMIFS(AnswerRevenueTable[[Revenue]:[Revenue]],AnswerRevenueTable[[SalesRep]:[SalesRep]],$G8,AnswerRevenueTable[[Region]:[Region]],H$5)</f>
        <v>0</v>
      </c>
      <c r="I8" s="7">
        <f>SUMIFS(AnswerRevenueTable[[Revenue]:[Revenue]],AnswerRevenueTable[[SalesRep]:[SalesRep]],$G8,AnswerRevenueTable[[Region]:[Region]],I$5)</f>
        <v>0</v>
      </c>
      <c r="J8" s="7">
        <f>SUMIFS(AnswerRevenueTable[[Revenue]:[Revenue]],AnswerRevenueTable[[SalesRep]:[SalesRep]],$G8,AnswerRevenueTable[[Region]:[Region]],J$5)</f>
        <v>348.58000000000004</v>
      </c>
    </row>
    <row r="9" spans="1:11" x14ac:dyDescent="0.2">
      <c r="A9" s="209">
        <v>42523</v>
      </c>
      <c r="B9" s="90" t="s">
        <v>412</v>
      </c>
      <c r="C9" s="90" t="s">
        <v>411</v>
      </c>
      <c r="D9" s="90" t="s">
        <v>157</v>
      </c>
      <c r="E9" s="211">
        <v>99</v>
      </c>
      <c r="G9" s="93" t="s">
        <v>412</v>
      </c>
      <c r="H9" s="7">
        <f>SUMIFS(AnswerRevenueTable[[Revenue]:[Revenue]],AnswerRevenueTable[[SalesRep]:[SalesRep]],$G9,AnswerRevenueTable[[Region]:[Region]],H$5)</f>
        <v>0</v>
      </c>
      <c r="I9" s="7">
        <f>SUMIFS(AnswerRevenueTable[[Revenue]:[Revenue]],AnswerRevenueTable[[SalesRep]:[SalesRep]],$G9,AnswerRevenueTable[[Region]:[Region]],I$5)</f>
        <v>212.85</v>
      </c>
      <c r="J9" s="7">
        <f>SUMIFS(AnswerRevenueTable[[Revenue]:[Revenue]],AnswerRevenueTable[[SalesRep]:[SalesRep]],$G9,AnswerRevenueTable[[Region]:[Region]],J$5)</f>
        <v>145.5</v>
      </c>
    </row>
    <row r="10" spans="1:11" x14ac:dyDescent="0.2">
      <c r="A10" s="208">
        <v>42217</v>
      </c>
      <c r="B10" s="207" t="s">
        <v>414</v>
      </c>
      <c r="C10" s="207" t="s">
        <v>411</v>
      </c>
      <c r="D10" s="207" t="s">
        <v>155</v>
      </c>
      <c r="E10" s="210">
        <v>45.9</v>
      </c>
      <c r="G10" s="93" t="s">
        <v>415</v>
      </c>
      <c r="H10" s="7">
        <f>SUMIFS(AnswerRevenueTable[[Revenue]:[Revenue]],AnswerRevenueTable[[SalesRep]:[SalesRep]],$G10,AnswerRevenueTable[[Region]:[Region]],H$5)</f>
        <v>53.2</v>
      </c>
      <c r="I10" s="7">
        <f>SUMIFS(AnswerRevenueTable[[Revenue]:[Revenue]],AnswerRevenueTable[[SalesRep]:[SalesRep]],$G10,AnswerRevenueTable[[Region]:[Region]],I$5)</f>
        <v>0</v>
      </c>
      <c r="J10" s="7">
        <f>SUMIFS(AnswerRevenueTable[[Revenue]:[Revenue]],AnswerRevenueTable[[SalesRep]:[SalesRep]],$G10,AnswerRevenueTable[[Region]:[Region]],J$5)</f>
        <v>0</v>
      </c>
    </row>
    <row r="11" spans="1:11" x14ac:dyDescent="0.2">
      <c r="A11" s="209">
        <v>42688</v>
      </c>
      <c r="B11" s="90" t="s">
        <v>415</v>
      </c>
      <c r="C11" s="90" t="s">
        <v>416</v>
      </c>
      <c r="D11" s="90" t="s">
        <v>155</v>
      </c>
      <c r="E11" s="211">
        <v>28</v>
      </c>
    </row>
    <row r="12" spans="1:11" x14ac:dyDescent="0.2">
      <c r="A12" s="208">
        <v>42321</v>
      </c>
      <c r="B12" s="207" t="s">
        <v>410</v>
      </c>
      <c r="C12" s="207" t="s">
        <v>411</v>
      </c>
      <c r="D12" s="207" t="s">
        <v>157</v>
      </c>
      <c r="E12" s="210">
        <v>70.5</v>
      </c>
      <c r="G12" s="218" t="s">
        <v>18</v>
      </c>
    </row>
    <row r="13" spans="1:11" x14ac:dyDescent="0.2">
      <c r="A13" s="209">
        <v>42678</v>
      </c>
      <c r="B13" s="90" t="s">
        <v>414</v>
      </c>
      <c r="C13" s="90" t="s">
        <v>409</v>
      </c>
      <c r="D13" s="90" t="s">
        <v>212</v>
      </c>
      <c r="E13" s="211">
        <v>45.9</v>
      </c>
    </row>
    <row r="14" spans="1:11" x14ac:dyDescent="0.2">
      <c r="A14" s="208">
        <v>42248</v>
      </c>
      <c r="B14" s="207" t="s">
        <v>408</v>
      </c>
      <c r="C14" s="207" t="s">
        <v>409</v>
      </c>
      <c r="D14" s="207" t="s">
        <v>155</v>
      </c>
      <c r="E14" s="210">
        <v>188.68</v>
      </c>
      <c r="G14" s="219" t="s">
        <v>419</v>
      </c>
      <c r="H14" s="219" t="s">
        <v>407</v>
      </c>
      <c r="I14"/>
      <c r="J14"/>
      <c r="K14"/>
    </row>
    <row r="15" spans="1:11" x14ac:dyDescent="0.2">
      <c r="A15" s="209">
        <v>42702</v>
      </c>
      <c r="B15" s="90" t="s">
        <v>410</v>
      </c>
      <c r="C15" s="90" t="s">
        <v>411</v>
      </c>
      <c r="D15" s="90" t="s">
        <v>212</v>
      </c>
      <c r="E15" s="211">
        <v>39.1</v>
      </c>
      <c r="G15" s="219" t="s">
        <v>336</v>
      </c>
      <c r="H15" s="1" t="s">
        <v>416</v>
      </c>
      <c r="I15" s="1" t="s">
        <v>411</v>
      </c>
      <c r="J15" s="1" t="s">
        <v>409</v>
      </c>
      <c r="K15" s="1" t="s">
        <v>418</v>
      </c>
    </row>
    <row r="16" spans="1:11" x14ac:dyDescent="0.2">
      <c r="A16" s="208">
        <v>42316</v>
      </c>
      <c r="B16" s="207" t="s">
        <v>412</v>
      </c>
      <c r="C16" s="207" t="s">
        <v>409</v>
      </c>
      <c r="D16" s="207" t="s">
        <v>413</v>
      </c>
      <c r="E16" s="210">
        <v>70.5</v>
      </c>
      <c r="G16" s="1" t="s">
        <v>410</v>
      </c>
      <c r="H16" s="85">
        <v>0</v>
      </c>
      <c r="I16" s="85">
        <v>236.22</v>
      </c>
      <c r="J16" s="85">
        <v>0</v>
      </c>
      <c r="K16" s="85">
        <v>236.22</v>
      </c>
    </row>
    <row r="17" spans="1:11" x14ac:dyDescent="0.2">
      <c r="A17" s="209">
        <v>42524</v>
      </c>
      <c r="B17" s="90" t="s">
        <v>412</v>
      </c>
      <c r="C17" s="90" t="s">
        <v>411</v>
      </c>
      <c r="D17" s="90" t="s">
        <v>157</v>
      </c>
      <c r="E17" s="211">
        <v>113.85</v>
      </c>
      <c r="G17" s="1" t="s">
        <v>414</v>
      </c>
      <c r="H17" s="85">
        <v>0</v>
      </c>
      <c r="I17" s="85">
        <v>99.14</v>
      </c>
      <c r="J17" s="85">
        <v>92.72</v>
      </c>
      <c r="K17" s="85">
        <v>191.86</v>
      </c>
    </row>
    <row r="18" spans="1:11" x14ac:dyDescent="0.2">
      <c r="A18" s="208">
        <v>42218</v>
      </c>
      <c r="B18" s="207" t="s">
        <v>414</v>
      </c>
      <c r="C18" s="207" t="s">
        <v>411</v>
      </c>
      <c r="D18" s="207" t="s">
        <v>155</v>
      </c>
      <c r="E18" s="210">
        <v>53.24</v>
      </c>
      <c r="G18" s="1" t="s">
        <v>408</v>
      </c>
      <c r="H18" s="85">
        <v>0</v>
      </c>
      <c r="I18" s="85">
        <v>0</v>
      </c>
      <c r="J18" s="85">
        <v>348.58000000000004</v>
      </c>
      <c r="K18" s="85">
        <v>348.58000000000004</v>
      </c>
    </row>
    <row r="19" spans="1:11" x14ac:dyDescent="0.2">
      <c r="A19" s="209">
        <v>42689</v>
      </c>
      <c r="B19" s="90" t="s">
        <v>415</v>
      </c>
      <c r="C19" s="90" t="s">
        <v>416</v>
      </c>
      <c r="D19" s="90" t="s">
        <v>155</v>
      </c>
      <c r="E19" s="211">
        <v>25.2</v>
      </c>
      <c r="G19" s="1" t="s">
        <v>412</v>
      </c>
      <c r="H19" s="85">
        <v>0</v>
      </c>
      <c r="I19" s="85">
        <v>212.85</v>
      </c>
      <c r="J19" s="85">
        <v>145.5</v>
      </c>
      <c r="K19" s="85">
        <v>358.35</v>
      </c>
    </row>
    <row r="20" spans="1:11" x14ac:dyDescent="0.2">
      <c r="A20" s="208">
        <v>42322</v>
      </c>
      <c r="B20" s="207" t="s">
        <v>410</v>
      </c>
      <c r="C20" s="207" t="s">
        <v>411</v>
      </c>
      <c r="D20" s="207" t="s">
        <v>157</v>
      </c>
      <c r="E20" s="210">
        <v>86.72</v>
      </c>
      <c r="G20" s="1" t="s">
        <v>415</v>
      </c>
      <c r="H20" s="85">
        <v>53.2</v>
      </c>
      <c r="I20" s="85">
        <v>0</v>
      </c>
      <c r="J20" s="85">
        <v>0</v>
      </c>
      <c r="K20" s="85">
        <v>53.2</v>
      </c>
    </row>
    <row r="21" spans="1:11" x14ac:dyDescent="0.2">
      <c r="A21" s="215">
        <v>42679</v>
      </c>
      <c r="B21" s="216" t="s">
        <v>414</v>
      </c>
      <c r="C21" s="216" t="s">
        <v>409</v>
      </c>
      <c r="D21" s="216" t="s">
        <v>212</v>
      </c>
      <c r="E21" s="217">
        <v>46.82</v>
      </c>
      <c r="G21" s="1" t="s">
        <v>418</v>
      </c>
      <c r="H21" s="85">
        <v>53.2</v>
      </c>
      <c r="I21" s="85">
        <v>548.21</v>
      </c>
      <c r="J21" s="85">
        <v>586.80000000000007</v>
      </c>
      <c r="K21" s="85">
        <v>1188.2100000000003</v>
      </c>
    </row>
    <row r="22" spans="1:11" x14ac:dyDescent="0.2">
      <c r="G22"/>
      <c r="H22"/>
      <c r="I22"/>
    </row>
    <row r="23" spans="1:11" x14ac:dyDescent="0.2">
      <c r="G23"/>
      <c r="H23"/>
      <c r="I23"/>
    </row>
    <row r="24" spans="1:11" x14ac:dyDescent="0.2">
      <c r="G24"/>
      <c r="H24"/>
      <c r="I24"/>
    </row>
    <row r="25" spans="1:11" x14ac:dyDescent="0.2">
      <c r="G25"/>
      <c r="H25"/>
      <c r="I25"/>
    </row>
    <row r="26" spans="1:11" x14ac:dyDescent="0.2">
      <c r="G26"/>
      <c r="H26"/>
      <c r="I26"/>
    </row>
    <row r="27" spans="1:11" x14ac:dyDescent="0.2">
      <c r="G27"/>
      <c r="H27"/>
      <c r="I27"/>
    </row>
    <row r="28" spans="1:11" x14ac:dyDescent="0.2">
      <c r="G28"/>
      <c r="H28"/>
      <c r="I28"/>
    </row>
    <row r="29" spans="1:11" x14ac:dyDescent="0.2">
      <c r="G29"/>
      <c r="H29"/>
      <c r="I29"/>
    </row>
    <row r="30" spans="1:11" x14ac:dyDescent="0.2">
      <c r="G30"/>
      <c r="H30"/>
      <c r="I30"/>
    </row>
    <row r="31" spans="1:11" x14ac:dyDescent="0.2">
      <c r="G31"/>
      <c r="H31"/>
      <c r="I31"/>
    </row>
  </sheetData>
  <sortState xmlns:xlrd2="http://schemas.microsoft.com/office/spreadsheetml/2017/richdata2" columnSort="1" ref="H5:J5">
    <sortCondition ref="H5:J5"/>
  </sortState>
  <pageMargins left="0.7" right="0.7" top="0.75" bottom="0.75" header="0.3" footer="0.3"/>
  <tableParts count="1">
    <tablePart r:id="rId2"/>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00FF"/>
  </sheetPr>
  <dimension ref="A1:H33"/>
  <sheetViews>
    <sheetView zoomScaleNormal="100" workbookViewId="0">
      <selection activeCell="A10" sqref="A10"/>
    </sheetView>
  </sheetViews>
  <sheetFormatPr baseColWidth="10" defaultColWidth="8.83203125" defaultRowHeight="15" x14ac:dyDescent="0.2"/>
  <cols>
    <col min="1" max="4" width="15.5" customWidth="1"/>
  </cols>
  <sheetData>
    <row r="1" spans="1:8" x14ac:dyDescent="0.2">
      <c r="A1" s="9" t="s">
        <v>425</v>
      </c>
      <c r="B1" s="10"/>
      <c r="C1" s="10"/>
      <c r="D1" s="10"/>
      <c r="E1" s="10"/>
      <c r="F1" s="10"/>
      <c r="G1" s="10"/>
      <c r="H1" s="11"/>
    </row>
    <row r="2" spans="1:8" s="1" customFormat="1" x14ac:dyDescent="0.2">
      <c r="A2" s="95" t="s">
        <v>426</v>
      </c>
      <c r="B2" s="96"/>
      <c r="C2" s="96"/>
      <c r="D2" s="96"/>
      <c r="E2" s="96"/>
      <c r="F2" s="96"/>
      <c r="G2" s="96"/>
      <c r="H2" s="97"/>
    </row>
    <row r="3" spans="1:8" s="1" customFormat="1" x14ac:dyDescent="0.2">
      <c r="A3" s="95" t="s">
        <v>427</v>
      </c>
      <c r="B3" s="96"/>
      <c r="C3" s="96"/>
      <c r="D3" s="96"/>
      <c r="E3" s="96"/>
      <c r="F3" s="96"/>
      <c r="G3" s="96"/>
      <c r="H3" s="97"/>
    </row>
    <row r="4" spans="1:8" s="1" customFormat="1" x14ac:dyDescent="0.2">
      <c r="A4" s="95" t="s">
        <v>428</v>
      </c>
      <c r="B4" s="96"/>
      <c r="C4" s="96"/>
      <c r="D4" s="96"/>
      <c r="E4" s="96"/>
      <c r="F4" s="96"/>
      <c r="G4" s="96"/>
      <c r="H4" s="97"/>
    </row>
    <row r="5" spans="1:8" x14ac:dyDescent="0.2">
      <c r="A5" s="12" t="s">
        <v>429</v>
      </c>
      <c r="B5" s="13"/>
      <c r="C5" s="13"/>
      <c r="D5" s="13"/>
      <c r="E5" s="13"/>
      <c r="F5" s="13"/>
      <c r="G5" s="13"/>
      <c r="H5" s="14"/>
    </row>
    <row r="9" spans="1:8" x14ac:dyDescent="0.2">
      <c r="A9" s="3" t="s">
        <v>422</v>
      </c>
      <c r="B9" s="3" t="s">
        <v>423</v>
      </c>
      <c r="C9" s="3" t="s">
        <v>227</v>
      </c>
      <c r="D9" s="3" t="s">
        <v>424</v>
      </c>
    </row>
    <row r="10" spans="1:8" x14ac:dyDescent="0.2">
      <c r="A10" s="6"/>
      <c r="B10" s="6"/>
      <c r="C10" s="6"/>
      <c r="D10" s="6"/>
    </row>
    <row r="11" spans="1:8" x14ac:dyDescent="0.2">
      <c r="A11" s="6"/>
      <c r="B11" s="6"/>
      <c r="C11" s="6"/>
      <c r="D11" s="6"/>
    </row>
    <row r="12" spans="1:8" x14ac:dyDescent="0.2">
      <c r="A12" s="6"/>
      <c r="B12" s="6"/>
      <c r="C12" s="6"/>
      <c r="D12" s="6"/>
    </row>
    <row r="13" spans="1:8" x14ac:dyDescent="0.2">
      <c r="A13" s="6"/>
      <c r="B13" s="6"/>
      <c r="C13" s="6"/>
      <c r="D13" s="6"/>
    </row>
    <row r="16" spans="1:8" ht="32" x14ac:dyDescent="0.2">
      <c r="A16" s="198" t="str">
        <f t="shared" ref="A16:D16" si="0">A9&amp;"'s Bowling Scores"</f>
        <v>Chin's Bowling Scores</v>
      </c>
      <c r="B16" s="198" t="str">
        <f t="shared" si="0"/>
        <v>Sue's Bowling Scores</v>
      </c>
      <c r="C16" s="198" t="str">
        <f t="shared" si="0"/>
        <v>Gigi's Bowling Scores</v>
      </c>
      <c r="D16" s="198" t="str">
        <f t="shared" si="0"/>
        <v>Shela's Bowling Scores</v>
      </c>
    </row>
    <row r="17" spans="1:4" x14ac:dyDescent="0.2">
      <c r="A17" s="93">
        <v>157</v>
      </c>
      <c r="B17" s="93">
        <v>187</v>
      </c>
      <c r="C17" s="93">
        <v>274</v>
      </c>
      <c r="D17" s="93">
        <v>184</v>
      </c>
    </row>
    <row r="18" spans="1:4" x14ac:dyDescent="0.2">
      <c r="A18" s="93">
        <v>232</v>
      </c>
      <c r="B18" s="93">
        <v>228</v>
      </c>
      <c r="C18" s="93">
        <v>267</v>
      </c>
      <c r="D18" s="93">
        <v>268</v>
      </c>
    </row>
    <row r="19" spans="1:4" x14ac:dyDescent="0.2">
      <c r="A19" s="93">
        <v>231</v>
      </c>
      <c r="B19" s="93">
        <v>185</v>
      </c>
      <c r="C19" s="93">
        <v>282</v>
      </c>
      <c r="D19" s="93">
        <v>259</v>
      </c>
    </row>
    <row r="20" spans="1:4" x14ac:dyDescent="0.2">
      <c r="A20" s="93">
        <v>154</v>
      </c>
      <c r="B20" s="93">
        <v>224</v>
      </c>
      <c r="C20" s="93">
        <v>231</v>
      </c>
      <c r="D20" s="93">
        <v>253</v>
      </c>
    </row>
    <row r="21" spans="1:4" x14ac:dyDescent="0.2">
      <c r="A21" s="93">
        <v>149</v>
      </c>
      <c r="B21" s="93">
        <v>190</v>
      </c>
      <c r="C21" s="93">
        <v>160</v>
      </c>
      <c r="D21" s="93">
        <v>235</v>
      </c>
    </row>
    <row r="22" spans="1:4" x14ac:dyDescent="0.2">
      <c r="A22" s="93">
        <v>180</v>
      </c>
      <c r="B22" s="93">
        <v>170</v>
      </c>
      <c r="C22" s="93">
        <v>281</v>
      </c>
      <c r="D22" s="93">
        <v>297</v>
      </c>
    </row>
    <row r="23" spans="1:4" x14ac:dyDescent="0.2">
      <c r="A23" s="93">
        <v>177</v>
      </c>
      <c r="B23" s="93">
        <v>222</v>
      </c>
      <c r="C23" s="93">
        <v>292</v>
      </c>
      <c r="D23" s="93">
        <v>191</v>
      </c>
    </row>
    <row r="24" spans="1:4" x14ac:dyDescent="0.2">
      <c r="A24" s="93">
        <v>265</v>
      </c>
      <c r="B24" s="93">
        <v>156</v>
      </c>
      <c r="C24" s="93">
        <v>205</v>
      </c>
      <c r="D24" s="93">
        <v>272</v>
      </c>
    </row>
    <row r="25" spans="1:4" x14ac:dyDescent="0.2">
      <c r="A25" s="93">
        <v>208</v>
      </c>
      <c r="B25" s="93">
        <v>209</v>
      </c>
      <c r="C25" s="93">
        <v>284</v>
      </c>
      <c r="D25" s="93">
        <v>207</v>
      </c>
    </row>
    <row r="26" spans="1:4" x14ac:dyDescent="0.2">
      <c r="A26" s="93">
        <v>238</v>
      </c>
      <c r="B26" s="93">
        <v>262</v>
      </c>
      <c r="C26" s="93">
        <v>234</v>
      </c>
      <c r="D26" s="93">
        <v>295</v>
      </c>
    </row>
    <row r="27" spans="1:4" x14ac:dyDescent="0.2">
      <c r="A27" s="93">
        <v>178</v>
      </c>
      <c r="B27" s="93">
        <v>148</v>
      </c>
      <c r="C27" s="93">
        <v>234</v>
      </c>
      <c r="D27" s="93">
        <v>160</v>
      </c>
    </row>
    <row r="28" spans="1:4" x14ac:dyDescent="0.2">
      <c r="A28" s="93">
        <v>196</v>
      </c>
      <c r="B28" s="93">
        <v>242</v>
      </c>
      <c r="C28" s="93">
        <v>271</v>
      </c>
      <c r="D28" s="93">
        <v>221</v>
      </c>
    </row>
    <row r="29" spans="1:4" x14ac:dyDescent="0.2">
      <c r="A29" s="93">
        <v>219</v>
      </c>
      <c r="B29" s="93">
        <v>234</v>
      </c>
      <c r="C29" s="93">
        <v>200</v>
      </c>
      <c r="D29" s="93">
        <v>145</v>
      </c>
    </row>
    <row r="30" spans="1:4" x14ac:dyDescent="0.2">
      <c r="A30" s="93">
        <v>255</v>
      </c>
      <c r="B30" s="93">
        <v>296</v>
      </c>
      <c r="C30" s="93">
        <v>148</v>
      </c>
      <c r="D30" s="93">
        <v>300</v>
      </c>
    </row>
    <row r="31" spans="1:4" x14ac:dyDescent="0.2">
      <c r="A31" s="93">
        <v>298</v>
      </c>
      <c r="B31" s="93">
        <v>241</v>
      </c>
      <c r="C31" s="93">
        <v>223</v>
      </c>
      <c r="D31" s="93">
        <v>223</v>
      </c>
    </row>
    <row r="32" spans="1:4" x14ac:dyDescent="0.2">
      <c r="A32" s="93">
        <v>299</v>
      </c>
      <c r="B32" s="93">
        <v>148</v>
      </c>
      <c r="C32" s="93">
        <v>277</v>
      </c>
      <c r="D32" s="93">
        <v>222</v>
      </c>
    </row>
    <row r="33" spans="1:4" x14ac:dyDescent="0.2">
      <c r="A33" s="93">
        <v>206</v>
      </c>
      <c r="B33" s="93">
        <v>152</v>
      </c>
      <c r="C33" s="93">
        <v>162</v>
      </c>
      <c r="D33" s="93">
        <v>288</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FF0000"/>
  </sheetPr>
  <dimension ref="A1:H33"/>
  <sheetViews>
    <sheetView zoomScaleNormal="100" workbookViewId="0">
      <selection activeCell="A10" sqref="A10"/>
    </sheetView>
  </sheetViews>
  <sheetFormatPr baseColWidth="10" defaultColWidth="9.1640625" defaultRowHeight="15" x14ac:dyDescent="0.2"/>
  <cols>
    <col min="1" max="4" width="15.5" style="1" customWidth="1"/>
    <col min="5" max="16384" width="9.1640625" style="1"/>
  </cols>
  <sheetData>
    <row r="1" spans="1:8" x14ac:dyDescent="0.2">
      <c r="A1" s="9" t="s">
        <v>425</v>
      </c>
      <c r="B1" s="10"/>
      <c r="C1" s="10"/>
      <c r="D1" s="10"/>
      <c r="E1" s="10"/>
      <c r="F1" s="10"/>
      <c r="G1" s="10"/>
      <c r="H1" s="11"/>
    </row>
    <row r="2" spans="1:8" x14ac:dyDescent="0.2">
      <c r="A2" s="95" t="s">
        <v>426</v>
      </c>
      <c r="B2" s="96"/>
      <c r="C2" s="96"/>
      <c r="D2" s="96"/>
      <c r="E2" s="96"/>
      <c r="F2" s="96"/>
      <c r="G2" s="96"/>
      <c r="H2" s="97"/>
    </row>
    <row r="3" spans="1:8" x14ac:dyDescent="0.2">
      <c r="A3" s="95" t="s">
        <v>427</v>
      </c>
      <c r="B3" s="96"/>
      <c r="C3" s="96"/>
      <c r="D3" s="96"/>
      <c r="E3" s="96"/>
      <c r="F3" s="96"/>
      <c r="G3" s="96"/>
      <c r="H3" s="97"/>
    </row>
    <row r="4" spans="1:8" x14ac:dyDescent="0.2">
      <c r="A4" s="95" t="s">
        <v>428</v>
      </c>
      <c r="B4" s="96"/>
      <c r="C4" s="96"/>
      <c r="D4" s="96"/>
      <c r="E4" s="96"/>
      <c r="F4" s="96"/>
      <c r="G4" s="96"/>
      <c r="H4" s="97"/>
    </row>
    <row r="5" spans="1:8" x14ac:dyDescent="0.2">
      <c r="A5" s="12" t="s">
        <v>429</v>
      </c>
      <c r="B5" s="13"/>
      <c r="C5" s="13"/>
      <c r="D5" s="13"/>
      <c r="E5" s="13"/>
      <c r="F5" s="13"/>
      <c r="G5" s="13"/>
      <c r="H5" s="14"/>
    </row>
    <row r="9" spans="1:8" x14ac:dyDescent="0.2">
      <c r="A9" s="3" t="s">
        <v>422</v>
      </c>
      <c r="B9" s="3" t="s">
        <v>423</v>
      </c>
      <c r="C9" s="3" t="s">
        <v>227</v>
      </c>
      <c r="D9" s="3" t="s">
        <v>424</v>
      </c>
    </row>
    <row r="10" spans="1:8" x14ac:dyDescent="0.2">
      <c r="A10" s="6">
        <f>LARGE(A$17:A$33,ROWS(A$10:A10))</f>
        <v>299</v>
      </c>
      <c r="B10" s="6">
        <f>LARGE(B$17:B$33,ROWS(B$10:B10))</f>
        <v>296</v>
      </c>
      <c r="C10" s="6">
        <f>LARGE(C$17:C$33,ROWS(C$10:C10))</f>
        <v>292</v>
      </c>
      <c r="D10" s="6">
        <f>LARGE(D$17:D$33,ROWS(D$10:D10))</f>
        <v>300</v>
      </c>
    </row>
    <row r="11" spans="1:8" x14ac:dyDescent="0.2">
      <c r="A11" s="6">
        <f>LARGE(A$17:A$33,ROWS(A$10:A11))</f>
        <v>298</v>
      </c>
      <c r="B11" s="6">
        <f>LARGE(B$17:B$33,ROWS(B$10:B11))</f>
        <v>262</v>
      </c>
      <c r="C11" s="6">
        <f>LARGE(C$17:C$33,ROWS(C$10:C11))</f>
        <v>284</v>
      </c>
      <c r="D11" s="6">
        <f>LARGE(D$17:D$33,ROWS(D$10:D11))</f>
        <v>297</v>
      </c>
    </row>
    <row r="12" spans="1:8" x14ac:dyDescent="0.2">
      <c r="A12" s="6">
        <f>LARGE(A$17:A$33,ROWS(A$10:A12))</f>
        <v>265</v>
      </c>
      <c r="B12" s="6">
        <f>LARGE(B$17:B$33,ROWS(B$10:B12))</f>
        <v>242</v>
      </c>
      <c r="C12" s="6">
        <f>LARGE(C$17:C$33,ROWS(C$10:C12))</f>
        <v>282</v>
      </c>
      <c r="D12" s="6">
        <f>LARGE(D$17:D$33,ROWS(D$10:D12))</f>
        <v>295</v>
      </c>
    </row>
    <row r="13" spans="1:8" x14ac:dyDescent="0.2">
      <c r="A13" s="6">
        <f>LARGE(A$17:A$33,ROWS(A$10:A13))</f>
        <v>255</v>
      </c>
      <c r="B13" s="6">
        <f>LARGE(B$17:B$33,ROWS(B$10:B13))</f>
        <v>241</v>
      </c>
      <c r="C13" s="6">
        <f>LARGE(C$17:C$33,ROWS(C$10:C13))</f>
        <v>281</v>
      </c>
      <c r="D13" s="6">
        <f>LARGE(D$17:D$33,ROWS(D$10:D13))</f>
        <v>288</v>
      </c>
    </row>
    <row r="16" spans="1:8" ht="32" x14ac:dyDescent="0.2">
      <c r="A16" s="198" t="str">
        <f t="shared" ref="A16:D16" si="0">A9&amp;"'s Bowling Scores"</f>
        <v>Chin's Bowling Scores</v>
      </c>
      <c r="B16" s="198" t="str">
        <f t="shared" si="0"/>
        <v>Sue's Bowling Scores</v>
      </c>
      <c r="C16" s="198" t="str">
        <f t="shared" si="0"/>
        <v>Gigi's Bowling Scores</v>
      </c>
      <c r="D16" s="198" t="str">
        <f t="shared" si="0"/>
        <v>Shela's Bowling Scores</v>
      </c>
    </row>
    <row r="17" spans="1:4" x14ac:dyDescent="0.2">
      <c r="A17" s="93">
        <v>157</v>
      </c>
      <c r="B17" s="93">
        <v>187</v>
      </c>
      <c r="C17" s="93">
        <v>274</v>
      </c>
      <c r="D17" s="93">
        <v>184</v>
      </c>
    </row>
    <row r="18" spans="1:4" x14ac:dyDescent="0.2">
      <c r="A18" s="93">
        <v>232</v>
      </c>
      <c r="B18" s="93">
        <v>228</v>
      </c>
      <c r="C18" s="93">
        <v>267</v>
      </c>
      <c r="D18" s="93">
        <v>268</v>
      </c>
    </row>
    <row r="19" spans="1:4" x14ac:dyDescent="0.2">
      <c r="A19" s="93">
        <v>231</v>
      </c>
      <c r="B19" s="93">
        <v>185</v>
      </c>
      <c r="C19" s="93">
        <v>282</v>
      </c>
      <c r="D19" s="93">
        <v>259</v>
      </c>
    </row>
    <row r="20" spans="1:4" x14ac:dyDescent="0.2">
      <c r="A20" s="93">
        <v>154</v>
      </c>
      <c r="B20" s="93">
        <v>224</v>
      </c>
      <c r="C20" s="93">
        <v>231</v>
      </c>
      <c r="D20" s="93">
        <v>253</v>
      </c>
    </row>
    <row r="21" spans="1:4" x14ac:dyDescent="0.2">
      <c r="A21" s="93">
        <v>149</v>
      </c>
      <c r="B21" s="93">
        <v>190</v>
      </c>
      <c r="C21" s="93">
        <v>160</v>
      </c>
      <c r="D21" s="93">
        <v>235</v>
      </c>
    </row>
    <row r="22" spans="1:4" x14ac:dyDescent="0.2">
      <c r="A22" s="93">
        <v>180</v>
      </c>
      <c r="B22" s="93">
        <v>170</v>
      </c>
      <c r="C22" s="93">
        <v>281</v>
      </c>
      <c r="D22" s="93">
        <v>297</v>
      </c>
    </row>
    <row r="23" spans="1:4" x14ac:dyDescent="0.2">
      <c r="A23" s="93">
        <v>177</v>
      </c>
      <c r="B23" s="93">
        <v>222</v>
      </c>
      <c r="C23" s="93">
        <v>292</v>
      </c>
      <c r="D23" s="93">
        <v>191</v>
      </c>
    </row>
    <row r="24" spans="1:4" x14ac:dyDescent="0.2">
      <c r="A24" s="93">
        <v>265</v>
      </c>
      <c r="B24" s="93">
        <v>156</v>
      </c>
      <c r="C24" s="93">
        <v>205</v>
      </c>
      <c r="D24" s="93">
        <v>272</v>
      </c>
    </row>
    <row r="25" spans="1:4" x14ac:dyDescent="0.2">
      <c r="A25" s="93">
        <v>208</v>
      </c>
      <c r="B25" s="93">
        <v>209</v>
      </c>
      <c r="C25" s="93">
        <v>284</v>
      </c>
      <c r="D25" s="93">
        <v>207</v>
      </c>
    </row>
    <row r="26" spans="1:4" x14ac:dyDescent="0.2">
      <c r="A26" s="93">
        <v>238</v>
      </c>
      <c r="B26" s="93">
        <v>262</v>
      </c>
      <c r="C26" s="93">
        <v>234</v>
      </c>
      <c r="D26" s="93">
        <v>295</v>
      </c>
    </row>
    <row r="27" spans="1:4" x14ac:dyDescent="0.2">
      <c r="A27" s="93">
        <v>178</v>
      </c>
      <c r="B27" s="93">
        <v>148</v>
      </c>
      <c r="C27" s="93">
        <v>234</v>
      </c>
      <c r="D27" s="93">
        <v>160</v>
      </c>
    </row>
    <row r="28" spans="1:4" x14ac:dyDescent="0.2">
      <c r="A28" s="93">
        <v>196</v>
      </c>
      <c r="B28" s="93">
        <v>242</v>
      </c>
      <c r="C28" s="93">
        <v>271</v>
      </c>
      <c r="D28" s="93">
        <v>221</v>
      </c>
    </row>
    <row r="29" spans="1:4" x14ac:dyDescent="0.2">
      <c r="A29" s="93">
        <v>219</v>
      </c>
      <c r="B29" s="93">
        <v>234</v>
      </c>
      <c r="C29" s="93">
        <v>200</v>
      </c>
      <c r="D29" s="93">
        <v>145</v>
      </c>
    </row>
    <row r="30" spans="1:4" x14ac:dyDescent="0.2">
      <c r="A30" s="93">
        <v>255</v>
      </c>
      <c r="B30" s="93">
        <v>296</v>
      </c>
      <c r="C30" s="93">
        <v>148</v>
      </c>
      <c r="D30" s="93">
        <v>300</v>
      </c>
    </row>
    <row r="31" spans="1:4" x14ac:dyDescent="0.2">
      <c r="A31" s="93">
        <v>298</v>
      </c>
      <c r="B31" s="93">
        <v>241</v>
      </c>
      <c r="C31" s="93">
        <v>223</v>
      </c>
      <c r="D31" s="93">
        <v>223</v>
      </c>
    </row>
    <row r="32" spans="1:4" x14ac:dyDescent="0.2">
      <c r="A32" s="93">
        <v>299</v>
      </c>
      <c r="B32" s="93">
        <v>148</v>
      </c>
      <c r="C32" s="93">
        <v>277</v>
      </c>
      <c r="D32" s="93">
        <v>222</v>
      </c>
    </row>
    <row r="33" spans="1:4" x14ac:dyDescent="0.2">
      <c r="A33" s="93">
        <v>206</v>
      </c>
      <c r="B33" s="93">
        <v>152</v>
      </c>
      <c r="C33" s="93">
        <v>162</v>
      </c>
      <c r="D33" s="93">
        <v>288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sheetPr>
  <dimension ref="A1:B2"/>
  <sheetViews>
    <sheetView zoomScale="220" zoomScaleNormal="220" workbookViewId="0"/>
  </sheetViews>
  <sheetFormatPr baseColWidth="10" defaultColWidth="8.83203125" defaultRowHeight="15" x14ac:dyDescent="0.2"/>
  <cols>
    <col min="1" max="1" width="19.83203125" bestFit="1" customWidth="1"/>
    <col min="2" max="2" width="20.33203125" bestFit="1" customWidth="1"/>
  </cols>
  <sheetData>
    <row r="1" spans="1:2" x14ac:dyDescent="0.2">
      <c r="A1" s="87" t="s">
        <v>172</v>
      </c>
      <c r="B1" s="87" t="s">
        <v>173</v>
      </c>
    </row>
    <row r="2" spans="1:2" x14ac:dyDescent="0.2">
      <c r="A2" s="4">
        <v>2.75E-2</v>
      </c>
      <c r="B2" s="4">
        <v>3.2750000000000001E-2</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00FF"/>
  </sheetPr>
  <dimension ref="A1:I25"/>
  <sheetViews>
    <sheetView workbookViewId="0">
      <selection activeCell="D7" sqref="D7"/>
    </sheetView>
  </sheetViews>
  <sheetFormatPr baseColWidth="10" defaultColWidth="8.83203125" defaultRowHeight="15" x14ac:dyDescent="0.2"/>
  <cols>
    <col min="3" max="3" width="17.83203125" customWidth="1"/>
    <col min="4" max="4" width="14.6640625" customWidth="1"/>
    <col min="5" max="5" width="13.5" customWidth="1"/>
  </cols>
  <sheetData>
    <row r="1" spans="1:9" x14ac:dyDescent="0.2">
      <c r="A1" s="9" t="s">
        <v>435</v>
      </c>
      <c r="B1" s="10"/>
      <c r="C1" s="10"/>
      <c r="D1" s="10"/>
      <c r="E1" s="10"/>
      <c r="F1" s="10"/>
      <c r="G1" s="10"/>
      <c r="H1" s="10"/>
      <c r="I1" s="11"/>
    </row>
    <row r="2" spans="1:9" s="1" customFormat="1" x14ac:dyDescent="0.2">
      <c r="A2" s="95" t="s">
        <v>436</v>
      </c>
      <c r="B2" s="96"/>
      <c r="C2" s="96"/>
      <c r="D2" s="96"/>
      <c r="E2" s="96"/>
      <c r="F2" s="96"/>
      <c r="G2" s="96"/>
      <c r="H2" s="96"/>
      <c r="I2" s="97"/>
    </row>
    <row r="3" spans="1:9" x14ac:dyDescent="0.2">
      <c r="A3" s="12" t="s">
        <v>437</v>
      </c>
      <c r="B3" s="13"/>
      <c r="C3" s="13"/>
      <c r="D3" s="13"/>
      <c r="E3" s="13"/>
      <c r="F3" s="13"/>
      <c r="G3" s="13"/>
      <c r="H3" s="13"/>
      <c r="I3" s="14"/>
    </row>
    <row r="6" spans="1:9" x14ac:dyDescent="0.2">
      <c r="C6" s="87" t="s">
        <v>433</v>
      </c>
      <c r="D6" s="93">
        <v>0.182</v>
      </c>
    </row>
    <row r="7" spans="1:9" x14ac:dyDescent="0.2">
      <c r="C7" s="3" t="s">
        <v>434</v>
      </c>
      <c r="D7" s="6"/>
    </row>
    <row r="9" spans="1:9" x14ac:dyDescent="0.2">
      <c r="B9" s="2" t="s">
        <v>430</v>
      </c>
      <c r="C9" s="2" t="s">
        <v>336</v>
      </c>
      <c r="D9" s="2" t="s">
        <v>438</v>
      </c>
    </row>
    <row r="10" spans="1:9" x14ac:dyDescent="0.2">
      <c r="B10" s="207" t="s">
        <v>431</v>
      </c>
      <c r="C10" s="207" t="s">
        <v>408</v>
      </c>
      <c r="D10" s="207">
        <v>1119.8699999999999</v>
      </c>
    </row>
    <row r="11" spans="1:9" x14ac:dyDescent="0.2">
      <c r="B11" s="90" t="s">
        <v>431</v>
      </c>
      <c r="C11" s="90" t="s">
        <v>410</v>
      </c>
      <c r="D11" s="90">
        <v>866.73</v>
      </c>
    </row>
    <row r="12" spans="1:9" x14ac:dyDescent="0.2">
      <c r="B12" s="207" t="s">
        <v>431</v>
      </c>
      <c r="C12" s="207" t="s">
        <v>412</v>
      </c>
      <c r="D12" s="207">
        <v>883.26</v>
      </c>
    </row>
    <row r="13" spans="1:9" x14ac:dyDescent="0.2">
      <c r="B13" s="90" t="s">
        <v>431</v>
      </c>
      <c r="C13" s="90" t="s">
        <v>412</v>
      </c>
      <c r="D13" s="90">
        <v>686.61</v>
      </c>
    </row>
    <row r="14" spans="1:9" x14ac:dyDescent="0.2">
      <c r="B14" s="207" t="s">
        <v>431</v>
      </c>
      <c r="C14" s="207" t="s">
        <v>414</v>
      </c>
      <c r="D14" s="207">
        <v>1061.02</v>
      </c>
    </row>
    <row r="15" spans="1:9" x14ac:dyDescent="0.2">
      <c r="B15" s="90" t="s">
        <v>431</v>
      </c>
      <c r="C15" s="90" t="s">
        <v>415</v>
      </c>
      <c r="D15" s="90">
        <v>802.72</v>
      </c>
    </row>
    <row r="16" spans="1:9" x14ac:dyDescent="0.2">
      <c r="B16" s="207" t="s">
        <v>431</v>
      </c>
      <c r="C16" s="207" t="s">
        <v>410</v>
      </c>
      <c r="D16" s="207">
        <v>1048.75</v>
      </c>
    </row>
    <row r="17" spans="2:4" x14ac:dyDescent="0.2">
      <c r="B17" s="90" t="s">
        <v>431</v>
      </c>
      <c r="C17" s="90" t="s">
        <v>414</v>
      </c>
      <c r="D17" s="90">
        <v>1134.6199999999999</v>
      </c>
    </row>
    <row r="18" spans="2:4" x14ac:dyDescent="0.2">
      <c r="B18" s="207" t="s">
        <v>432</v>
      </c>
      <c r="C18" s="207" t="s">
        <v>408</v>
      </c>
      <c r="D18" s="207">
        <v>1012.77</v>
      </c>
    </row>
    <row r="19" spans="2:4" x14ac:dyDescent="0.2">
      <c r="B19" s="90" t="s">
        <v>432</v>
      </c>
      <c r="C19" s="90" t="s">
        <v>410</v>
      </c>
      <c r="D19" s="90">
        <v>1169.6199999999999</v>
      </c>
    </row>
    <row r="20" spans="2:4" x14ac:dyDescent="0.2">
      <c r="B20" s="207" t="s">
        <v>432</v>
      </c>
      <c r="C20" s="207" t="s">
        <v>412</v>
      </c>
      <c r="D20" s="207">
        <v>736.02</v>
      </c>
    </row>
    <row r="21" spans="2:4" x14ac:dyDescent="0.2">
      <c r="B21" s="90" t="s">
        <v>432</v>
      </c>
      <c r="C21" s="90" t="s">
        <v>412</v>
      </c>
      <c r="D21" s="90">
        <v>997.28</v>
      </c>
    </row>
    <row r="22" spans="2:4" x14ac:dyDescent="0.2">
      <c r="B22" s="207" t="s">
        <v>432</v>
      </c>
      <c r="C22" s="207" t="s">
        <v>414</v>
      </c>
      <c r="D22" s="207">
        <v>756.64</v>
      </c>
    </row>
    <row r="23" spans="2:4" x14ac:dyDescent="0.2">
      <c r="B23" s="90" t="s">
        <v>432</v>
      </c>
      <c r="C23" s="90" t="s">
        <v>415</v>
      </c>
      <c r="D23" s="90">
        <v>929.78</v>
      </c>
    </row>
    <row r="24" spans="2:4" x14ac:dyDescent="0.2">
      <c r="B24" s="207" t="s">
        <v>432</v>
      </c>
      <c r="C24" s="207" t="s">
        <v>410</v>
      </c>
      <c r="D24" s="207">
        <v>1174.9000000000001</v>
      </c>
    </row>
    <row r="25" spans="2:4" x14ac:dyDescent="0.2">
      <c r="B25" s="90" t="s">
        <v>432</v>
      </c>
      <c r="C25" s="90" t="s">
        <v>414</v>
      </c>
      <c r="D25" s="90">
        <v>969.78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FF0000"/>
  </sheetPr>
  <dimension ref="A1:I25"/>
  <sheetViews>
    <sheetView workbookViewId="0">
      <selection activeCell="B9" sqref="B9"/>
    </sheetView>
  </sheetViews>
  <sheetFormatPr baseColWidth="10" defaultColWidth="9.1640625" defaultRowHeight="15" x14ac:dyDescent="0.2"/>
  <cols>
    <col min="1" max="2" width="9.1640625" style="1"/>
    <col min="3" max="3" width="17.83203125" style="1" customWidth="1"/>
    <col min="4" max="4" width="14.83203125" style="1" customWidth="1"/>
    <col min="5" max="5" width="13" style="1" customWidth="1"/>
    <col min="6" max="16384" width="9.1640625" style="1"/>
  </cols>
  <sheetData>
    <row r="1" spans="1:9" x14ac:dyDescent="0.2">
      <c r="A1" s="9" t="s">
        <v>435</v>
      </c>
      <c r="B1" s="10"/>
      <c r="C1" s="10"/>
      <c r="D1" s="10"/>
      <c r="E1" s="10"/>
      <c r="F1" s="10"/>
      <c r="G1" s="10"/>
      <c r="H1" s="10"/>
      <c r="I1" s="11"/>
    </row>
    <row r="2" spans="1:9" x14ac:dyDescent="0.2">
      <c r="A2" s="95" t="s">
        <v>436</v>
      </c>
      <c r="B2" s="96"/>
      <c r="C2" s="96"/>
      <c r="D2" s="96"/>
      <c r="E2" s="96"/>
      <c r="F2" s="96"/>
      <c r="G2" s="96"/>
      <c r="H2" s="96"/>
      <c r="I2" s="97"/>
    </row>
    <row r="3" spans="1:9" x14ac:dyDescent="0.2">
      <c r="A3" s="12" t="s">
        <v>437</v>
      </c>
      <c r="B3" s="13"/>
      <c r="C3" s="13"/>
      <c r="D3" s="13"/>
      <c r="E3" s="13"/>
      <c r="F3" s="13"/>
      <c r="G3" s="13"/>
      <c r="H3" s="13"/>
      <c r="I3" s="14"/>
    </row>
    <row r="6" spans="1:9" x14ac:dyDescent="0.2">
      <c r="C6" s="87" t="s">
        <v>433</v>
      </c>
      <c r="D6" s="93">
        <v>0.182</v>
      </c>
    </row>
    <row r="7" spans="1:9" x14ac:dyDescent="0.2">
      <c r="C7" s="3" t="s">
        <v>434</v>
      </c>
      <c r="D7" s="7">
        <f>SUM(AnswerGrossTable[Deduction ($)])</f>
        <v>2793.7599999999998</v>
      </c>
    </row>
    <row r="9" spans="1:9" x14ac:dyDescent="0.2">
      <c r="B9" s="212" t="s">
        <v>430</v>
      </c>
      <c r="C9" s="213" t="s">
        <v>336</v>
      </c>
      <c r="D9" s="214" t="s">
        <v>438</v>
      </c>
      <c r="E9" s="2" t="s">
        <v>439</v>
      </c>
    </row>
    <row r="10" spans="1:9" x14ac:dyDescent="0.2">
      <c r="B10" s="220" t="s">
        <v>431</v>
      </c>
      <c r="C10" s="207" t="s">
        <v>408</v>
      </c>
      <c r="D10" s="223">
        <v>1119.8699999999999</v>
      </c>
      <c r="E10" s="224">
        <f>ROUND(AnswerGrossTable[[#This Row],[Gross Pay ($)]]*$D$6,2)</f>
        <v>203.82</v>
      </c>
    </row>
    <row r="11" spans="1:9" x14ac:dyDescent="0.2">
      <c r="B11" s="221" t="s">
        <v>431</v>
      </c>
      <c r="C11" s="90" t="s">
        <v>410</v>
      </c>
      <c r="D11" s="225">
        <v>866.73</v>
      </c>
      <c r="E11" s="224">
        <f>ROUND(AnswerGrossTable[[#This Row],[Gross Pay ($)]]*$D$6,2)</f>
        <v>157.74</v>
      </c>
    </row>
    <row r="12" spans="1:9" x14ac:dyDescent="0.2">
      <c r="B12" s="220" t="s">
        <v>431</v>
      </c>
      <c r="C12" s="207" t="s">
        <v>412</v>
      </c>
      <c r="D12" s="223">
        <v>883.26</v>
      </c>
      <c r="E12" s="224">
        <f>ROUND(AnswerGrossTable[[#This Row],[Gross Pay ($)]]*$D$6,2)</f>
        <v>160.75</v>
      </c>
    </row>
    <row r="13" spans="1:9" x14ac:dyDescent="0.2">
      <c r="B13" s="221" t="s">
        <v>431</v>
      </c>
      <c r="C13" s="90" t="s">
        <v>412</v>
      </c>
      <c r="D13" s="225">
        <v>686.61</v>
      </c>
      <c r="E13" s="224">
        <f>ROUND(AnswerGrossTable[[#This Row],[Gross Pay ($)]]*$D$6,2)</f>
        <v>124.96</v>
      </c>
    </row>
    <row r="14" spans="1:9" x14ac:dyDescent="0.2">
      <c r="B14" s="220" t="s">
        <v>431</v>
      </c>
      <c r="C14" s="207" t="s">
        <v>414</v>
      </c>
      <c r="D14" s="223">
        <v>1061.02</v>
      </c>
      <c r="E14" s="224">
        <f>ROUND(AnswerGrossTable[[#This Row],[Gross Pay ($)]]*$D$6,2)</f>
        <v>193.11</v>
      </c>
    </row>
    <row r="15" spans="1:9" x14ac:dyDescent="0.2">
      <c r="B15" s="221" t="s">
        <v>431</v>
      </c>
      <c r="C15" s="90" t="s">
        <v>415</v>
      </c>
      <c r="D15" s="225">
        <v>802.72</v>
      </c>
      <c r="E15" s="224">
        <f>ROUND(AnswerGrossTable[[#This Row],[Gross Pay ($)]]*$D$6,2)</f>
        <v>146.1</v>
      </c>
    </row>
    <row r="16" spans="1:9" x14ac:dyDescent="0.2">
      <c r="B16" s="220" t="s">
        <v>431</v>
      </c>
      <c r="C16" s="207" t="s">
        <v>410</v>
      </c>
      <c r="D16" s="223">
        <v>1048.75</v>
      </c>
      <c r="E16" s="224">
        <f>ROUND(AnswerGrossTable[[#This Row],[Gross Pay ($)]]*$D$6,2)</f>
        <v>190.87</v>
      </c>
    </row>
    <row r="17" spans="2:5" x14ac:dyDescent="0.2">
      <c r="B17" s="221" t="s">
        <v>431</v>
      </c>
      <c r="C17" s="90" t="s">
        <v>414</v>
      </c>
      <c r="D17" s="225">
        <v>1134.6199999999999</v>
      </c>
      <c r="E17" s="224">
        <f>ROUND(AnswerGrossTable[[#This Row],[Gross Pay ($)]]*$D$6,2)</f>
        <v>206.5</v>
      </c>
    </row>
    <row r="18" spans="2:5" x14ac:dyDescent="0.2">
      <c r="B18" s="220" t="s">
        <v>432</v>
      </c>
      <c r="C18" s="207" t="s">
        <v>408</v>
      </c>
      <c r="D18" s="223">
        <v>1012.77</v>
      </c>
      <c r="E18" s="224">
        <f>ROUND(AnswerGrossTable[[#This Row],[Gross Pay ($)]]*$D$6,2)</f>
        <v>184.32</v>
      </c>
    </row>
    <row r="19" spans="2:5" x14ac:dyDescent="0.2">
      <c r="B19" s="221" t="s">
        <v>432</v>
      </c>
      <c r="C19" s="90" t="s">
        <v>410</v>
      </c>
      <c r="D19" s="225">
        <v>1169.6199999999999</v>
      </c>
      <c r="E19" s="224">
        <f>ROUND(AnswerGrossTable[[#This Row],[Gross Pay ($)]]*$D$6,2)</f>
        <v>212.87</v>
      </c>
    </row>
    <row r="20" spans="2:5" x14ac:dyDescent="0.2">
      <c r="B20" s="220" t="s">
        <v>432</v>
      </c>
      <c r="C20" s="207" t="s">
        <v>412</v>
      </c>
      <c r="D20" s="223">
        <v>736.02</v>
      </c>
      <c r="E20" s="224">
        <f>ROUND(AnswerGrossTable[[#This Row],[Gross Pay ($)]]*$D$6,2)</f>
        <v>133.96</v>
      </c>
    </row>
    <row r="21" spans="2:5" x14ac:dyDescent="0.2">
      <c r="B21" s="221" t="s">
        <v>432</v>
      </c>
      <c r="C21" s="90" t="s">
        <v>412</v>
      </c>
      <c r="D21" s="225">
        <v>997.28</v>
      </c>
      <c r="E21" s="224">
        <f>ROUND(AnswerGrossTable[[#This Row],[Gross Pay ($)]]*$D$6,2)</f>
        <v>181.5</v>
      </c>
    </row>
    <row r="22" spans="2:5" x14ac:dyDescent="0.2">
      <c r="B22" s="220" t="s">
        <v>432</v>
      </c>
      <c r="C22" s="207" t="s">
        <v>414</v>
      </c>
      <c r="D22" s="223">
        <v>756.64</v>
      </c>
      <c r="E22" s="224">
        <f>ROUND(AnswerGrossTable[[#This Row],[Gross Pay ($)]]*$D$6,2)</f>
        <v>137.71</v>
      </c>
    </row>
    <row r="23" spans="2:5" x14ac:dyDescent="0.2">
      <c r="B23" s="221" t="s">
        <v>432</v>
      </c>
      <c r="C23" s="90" t="s">
        <v>415</v>
      </c>
      <c r="D23" s="225">
        <v>929.78</v>
      </c>
      <c r="E23" s="224">
        <f>ROUND(AnswerGrossTable[[#This Row],[Gross Pay ($)]]*$D$6,2)</f>
        <v>169.22</v>
      </c>
    </row>
    <row r="24" spans="2:5" x14ac:dyDescent="0.2">
      <c r="B24" s="220" t="s">
        <v>432</v>
      </c>
      <c r="C24" s="207" t="s">
        <v>410</v>
      </c>
      <c r="D24" s="223">
        <v>1174.9000000000001</v>
      </c>
      <c r="E24" s="224">
        <f>ROUND(AnswerGrossTable[[#This Row],[Gross Pay ($)]]*$D$6,2)</f>
        <v>213.83</v>
      </c>
    </row>
    <row r="25" spans="2:5" x14ac:dyDescent="0.2">
      <c r="B25" s="222" t="s">
        <v>432</v>
      </c>
      <c r="C25" s="216" t="s">
        <v>414</v>
      </c>
      <c r="D25" s="226">
        <v>969.78</v>
      </c>
      <c r="E25" s="224">
        <f>ROUND(AnswerGrossTable[[#This Row],[Gross Pay ($)]]*$D$6,2)</f>
        <v>176.5</v>
      </c>
    </row>
  </sheetData>
  <pageMargins left="0.7" right="0.7" top="0.75" bottom="0.75" header="0.3" footer="0.3"/>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00FF"/>
  </sheetPr>
  <dimension ref="A1:I16"/>
  <sheetViews>
    <sheetView zoomScale="160" zoomScaleNormal="160" workbookViewId="0">
      <selection activeCell="A8" sqref="A8"/>
    </sheetView>
  </sheetViews>
  <sheetFormatPr baseColWidth="10" defaultColWidth="8.83203125" defaultRowHeight="15" x14ac:dyDescent="0.2"/>
  <cols>
    <col min="1" max="1" width="17.83203125" customWidth="1"/>
    <col min="2" max="2" width="14.33203125" customWidth="1"/>
    <col min="3" max="3" width="14.5" customWidth="1"/>
    <col min="4" max="4" width="12.83203125" customWidth="1"/>
    <col min="5" max="6" width="11" customWidth="1"/>
    <col min="7" max="7" width="11.33203125" customWidth="1"/>
    <col min="8" max="8" width="10.5" bestFit="1" customWidth="1"/>
    <col min="9" max="9" width="11.33203125" customWidth="1"/>
  </cols>
  <sheetData>
    <row r="1" spans="1:9" x14ac:dyDescent="0.2">
      <c r="A1" s="230" t="s">
        <v>445</v>
      </c>
      <c r="B1" s="10"/>
      <c r="C1" s="10"/>
      <c r="D1" s="10"/>
      <c r="E1" s="10"/>
      <c r="F1" s="10"/>
      <c r="G1" s="10"/>
      <c r="H1" s="11"/>
      <c r="I1" s="1"/>
    </row>
    <row r="2" spans="1:9" s="1" customFormat="1" x14ac:dyDescent="0.2">
      <c r="A2" s="232" t="s">
        <v>446</v>
      </c>
      <c r="B2" s="96"/>
      <c r="C2" s="96"/>
      <c r="D2" s="96"/>
      <c r="E2" s="96"/>
      <c r="F2" s="96"/>
      <c r="G2" s="96"/>
      <c r="H2" s="97"/>
    </row>
    <row r="3" spans="1:9" s="1" customFormat="1" x14ac:dyDescent="0.2">
      <c r="A3" s="232" t="s">
        <v>447</v>
      </c>
      <c r="B3" s="96"/>
      <c r="C3" s="96"/>
      <c r="D3" s="96"/>
      <c r="E3" s="96"/>
      <c r="F3" s="96"/>
      <c r="G3" s="96"/>
      <c r="H3" s="97"/>
    </row>
    <row r="4" spans="1:9" x14ac:dyDescent="0.2">
      <c r="A4" s="231" t="s">
        <v>448</v>
      </c>
      <c r="B4" s="13"/>
      <c r="C4" s="13"/>
      <c r="D4" s="13"/>
      <c r="E4" s="13"/>
      <c r="F4" s="13"/>
      <c r="G4" s="13"/>
      <c r="H4" s="14"/>
      <c r="I4" s="1"/>
    </row>
    <row r="5" spans="1:9" ht="16" thickBot="1" x14ac:dyDescent="0.25">
      <c r="A5" s="1"/>
      <c r="B5" s="1"/>
      <c r="C5" s="1"/>
      <c r="D5" s="1"/>
      <c r="E5" s="1"/>
      <c r="F5" s="1"/>
      <c r="G5" s="1"/>
      <c r="H5" s="1"/>
      <c r="I5" s="1"/>
    </row>
    <row r="6" spans="1:9" x14ac:dyDescent="0.2">
      <c r="A6" s="103" t="s">
        <v>444</v>
      </c>
      <c r="B6" s="104"/>
      <c r="C6" s="104"/>
      <c r="D6" s="105"/>
      <c r="E6" s="1"/>
      <c r="F6" s="1"/>
      <c r="G6" s="1"/>
      <c r="H6" s="1"/>
      <c r="I6" s="1"/>
    </row>
    <row r="7" spans="1:9" x14ac:dyDescent="0.2">
      <c r="A7" s="106" t="s">
        <v>180</v>
      </c>
      <c r="B7" s="100" t="s">
        <v>233</v>
      </c>
      <c r="C7" s="100" t="s">
        <v>234</v>
      </c>
      <c r="D7" s="107" t="s">
        <v>101</v>
      </c>
      <c r="E7" s="1"/>
      <c r="F7" s="1"/>
      <c r="G7" s="155" t="s">
        <v>180</v>
      </c>
      <c r="H7" s="156" t="s">
        <v>234</v>
      </c>
      <c r="I7" s="1"/>
    </row>
    <row r="8" spans="1:9" x14ac:dyDescent="0.2">
      <c r="A8" s="229" t="s">
        <v>158</v>
      </c>
      <c r="B8" s="102">
        <v>5</v>
      </c>
      <c r="C8" s="6"/>
      <c r="D8" s="109">
        <f>IFERROR(ROUND(B8*C8,2),"")</f>
        <v>0</v>
      </c>
      <c r="E8" s="1"/>
      <c r="F8" s="1"/>
      <c r="G8" s="154" t="s">
        <v>157</v>
      </c>
      <c r="H8" s="227">
        <v>25.95</v>
      </c>
      <c r="I8" s="1"/>
    </row>
    <row r="9" spans="1:9" x14ac:dyDescent="0.2">
      <c r="A9" s="229" t="s">
        <v>441</v>
      </c>
      <c r="B9" s="102">
        <v>25</v>
      </c>
      <c r="C9" s="6"/>
      <c r="D9" s="109">
        <f t="shared" ref="D9" si="0">IFERROR(ROUND(B9*C9,2),"")</f>
        <v>0</v>
      </c>
      <c r="E9" s="1"/>
      <c r="F9" s="1"/>
      <c r="G9" s="154" t="s">
        <v>158</v>
      </c>
      <c r="H9" s="227">
        <v>23.95</v>
      </c>
      <c r="I9" s="1"/>
    </row>
    <row r="10" spans="1:9" x14ac:dyDescent="0.2">
      <c r="A10" s="229"/>
      <c r="B10" s="102"/>
      <c r="C10" s="6"/>
      <c r="D10" s="109">
        <f t="shared" ref="D10:D13" si="1">IFERROR(ROUND(B10*C10,2),"")</f>
        <v>0</v>
      </c>
      <c r="E10" s="1"/>
      <c r="F10" s="1"/>
      <c r="G10" s="157" t="s">
        <v>441</v>
      </c>
      <c r="H10" s="228">
        <v>4.95</v>
      </c>
      <c r="I10" s="1"/>
    </row>
    <row r="11" spans="1:9" x14ac:dyDescent="0.2">
      <c r="A11" s="229"/>
      <c r="B11" s="102"/>
      <c r="C11" s="6"/>
      <c r="D11" s="109">
        <f t="shared" si="1"/>
        <v>0</v>
      </c>
      <c r="E11" s="1"/>
      <c r="F11" s="1"/>
      <c r="G11" s="157" t="s">
        <v>442</v>
      </c>
      <c r="H11" s="228">
        <v>34</v>
      </c>
      <c r="I11" s="1"/>
    </row>
    <row r="12" spans="1:9" x14ac:dyDescent="0.2">
      <c r="A12" s="229"/>
      <c r="B12" s="102"/>
      <c r="C12" s="6"/>
      <c r="D12" s="109">
        <f t="shared" si="1"/>
        <v>0</v>
      </c>
      <c r="E12" s="1"/>
      <c r="F12" s="1"/>
      <c r="G12" s="157" t="s">
        <v>443</v>
      </c>
      <c r="H12" s="228">
        <v>75</v>
      </c>
      <c r="I12" s="1"/>
    </row>
    <row r="13" spans="1:9" x14ac:dyDescent="0.2">
      <c r="A13" s="229"/>
      <c r="B13" s="102"/>
      <c r="C13" s="6"/>
      <c r="D13" s="109">
        <f t="shared" si="1"/>
        <v>0</v>
      </c>
      <c r="E13" s="1"/>
      <c r="F13" s="1"/>
      <c r="G13" s="1"/>
      <c r="H13" s="1"/>
      <c r="I13" s="1"/>
    </row>
    <row r="14" spans="1:9" x14ac:dyDescent="0.2">
      <c r="A14" s="229"/>
      <c r="B14" s="102"/>
      <c r="C14" s="6"/>
      <c r="D14" s="109">
        <f>IFERROR(ROUND(B14*C14,2),"")</f>
        <v>0</v>
      </c>
      <c r="E14" s="1"/>
      <c r="F14" s="1"/>
      <c r="G14" s="1"/>
      <c r="H14" s="1"/>
      <c r="I14" s="1"/>
    </row>
    <row r="15" spans="1:9" x14ac:dyDescent="0.2">
      <c r="A15" s="110"/>
      <c r="B15" s="111"/>
      <c r="C15" s="101" t="s">
        <v>235</v>
      </c>
      <c r="D15" s="112">
        <f>SUM(D8:D14)</f>
        <v>0</v>
      </c>
    </row>
    <row r="16" spans="1:9" ht="16" thickBot="1" x14ac:dyDescent="0.25">
      <c r="A16" s="113"/>
      <c r="B16" s="114"/>
      <c r="C16" s="114"/>
      <c r="D16" s="115"/>
    </row>
  </sheetData>
  <pageMargins left="0.7" right="0.7" top="0.75" bottom="0.75"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FF0000"/>
  </sheetPr>
  <dimension ref="A1:H16"/>
  <sheetViews>
    <sheetView zoomScale="160" zoomScaleNormal="160" workbookViewId="0">
      <selection activeCell="A8" sqref="A8"/>
    </sheetView>
  </sheetViews>
  <sheetFormatPr baseColWidth="10" defaultColWidth="9.1640625" defaultRowHeight="15" x14ac:dyDescent="0.2"/>
  <cols>
    <col min="1" max="1" width="17.83203125" style="1" customWidth="1"/>
    <col min="2" max="2" width="14.33203125" style="1" customWidth="1"/>
    <col min="3" max="3" width="14.5" style="1" customWidth="1"/>
    <col min="4" max="4" width="12.83203125" style="1" customWidth="1"/>
    <col min="5" max="6" width="11" style="1" customWidth="1"/>
    <col min="7" max="7" width="11.33203125" style="1" customWidth="1"/>
    <col min="8" max="8" width="10.5" style="1" bestFit="1" customWidth="1"/>
    <col min="9" max="9" width="11.33203125" style="1" customWidth="1"/>
    <col min="10" max="16384" width="9.1640625" style="1"/>
  </cols>
  <sheetData>
    <row r="1" spans="1:8" x14ac:dyDescent="0.2">
      <c r="A1" s="230" t="s">
        <v>445</v>
      </c>
      <c r="B1" s="10"/>
      <c r="C1" s="10"/>
      <c r="D1" s="10"/>
      <c r="E1" s="10"/>
      <c r="F1" s="10"/>
      <c r="G1" s="10"/>
      <c r="H1" s="11"/>
    </row>
    <row r="2" spans="1:8" x14ac:dyDescent="0.2">
      <c r="A2" s="232" t="s">
        <v>446</v>
      </c>
      <c r="B2" s="96"/>
      <c r="C2" s="96"/>
      <c r="D2" s="96"/>
      <c r="E2" s="96"/>
      <c r="F2" s="96"/>
      <c r="G2" s="96"/>
      <c r="H2" s="97"/>
    </row>
    <row r="3" spans="1:8" x14ac:dyDescent="0.2">
      <c r="A3" s="232" t="s">
        <v>447</v>
      </c>
      <c r="B3" s="96"/>
      <c r="C3" s="96"/>
      <c r="D3" s="96"/>
      <c r="E3" s="96"/>
      <c r="F3" s="96"/>
      <c r="G3" s="96"/>
      <c r="H3" s="97"/>
    </row>
    <row r="4" spans="1:8" x14ac:dyDescent="0.2">
      <c r="A4" s="231" t="s">
        <v>448</v>
      </c>
      <c r="B4" s="13"/>
      <c r="C4" s="13"/>
      <c r="D4" s="13"/>
      <c r="E4" s="13"/>
      <c r="F4" s="13"/>
      <c r="G4" s="13"/>
      <c r="H4" s="14"/>
    </row>
    <row r="5" spans="1:8" ht="16" thickBot="1" x14ac:dyDescent="0.25"/>
    <row r="6" spans="1:8" x14ac:dyDescent="0.2">
      <c r="A6" s="103" t="s">
        <v>444</v>
      </c>
      <c r="B6" s="104"/>
      <c r="C6" s="104"/>
      <c r="D6" s="105"/>
    </row>
    <row r="7" spans="1:8" x14ac:dyDescent="0.2">
      <c r="A7" s="106" t="s">
        <v>180</v>
      </c>
      <c r="B7" s="100" t="s">
        <v>233</v>
      </c>
      <c r="C7" s="100" t="s">
        <v>234</v>
      </c>
      <c r="D7" s="107" t="s">
        <v>101</v>
      </c>
      <c r="G7" s="155" t="s">
        <v>180</v>
      </c>
      <c r="H7" s="156" t="s">
        <v>234</v>
      </c>
    </row>
    <row r="8" spans="1:8" x14ac:dyDescent="0.2">
      <c r="A8" s="229" t="s">
        <v>158</v>
      </c>
      <c r="B8" s="102">
        <v>5</v>
      </c>
      <c r="C8" s="41">
        <f>_xlfn.IFNA(VLOOKUP(A8,AnswerPriceTable[],2,0),"")</f>
        <v>23.95</v>
      </c>
      <c r="D8" s="233">
        <f>IFERROR(ROUND(B8*C8,2),"")</f>
        <v>119.75</v>
      </c>
      <c r="G8" s="154" t="s">
        <v>157</v>
      </c>
      <c r="H8" s="227">
        <v>25.95</v>
      </c>
    </row>
    <row r="9" spans="1:8" x14ac:dyDescent="0.2">
      <c r="A9" s="229" t="s">
        <v>441</v>
      </c>
      <c r="B9" s="102">
        <v>25</v>
      </c>
      <c r="C9" s="41">
        <f>_xlfn.IFNA(VLOOKUP(A9,AnswerPriceTable[],2,0),"")</f>
        <v>4.95</v>
      </c>
      <c r="D9" s="233">
        <f t="shared" ref="D9:D13" si="0">IFERROR(ROUND(B9*C9,2),"")</f>
        <v>123.75</v>
      </c>
      <c r="G9" s="154" t="s">
        <v>158</v>
      </c>
      <c r="H9" s="227">
        <v>23.95</v>
      </c>
    </row>
    <row r="10" spans="1:8" x14ac:dyDescent="0.2">
      <c r="A10" s="229" t="s">
        <v>443</v>
      </c>
      <c r="B10" s="102">
        <v>2</v>
      </c>
      <c r="C10" s="41">
        <f>_xlfn.IFNA(VLOOKUP(A10,AnswerPriceTable[],2,0),"")</f>
        <v>75</v>
      </c>
      <c r="D10" s="233">
        <f t="shared" si="0"/>
        <v>150</v>
      </c>
      <c r="G10" s="157" t="s">
        <v>441</v>
      </c>
      <c r="H10" s="228">
        <v>4.95</v>
      </c>
    </row>
    <row r="11" spans="1:8" x14ac:dyDescent="0.2">
      <c r="A11" s="229" t="s">
        <v>158</v>
      </c>
      <c r="B11" s="102">
        <v>15</v>
      </c>
      <c r="C11" s="41">
        <f>_xlfn.IFNA(VLOOKUP(A11,AnswerPriceTable[],2,0),"")</f>
        <v>23.95</v>
      </c>
      <c r="D11" s="233">
        <f t="shared" si="0"/>
        <v>359.25</v>
      </c>
      <c r="G11" s="157" t="s">
        <v>442</v>
      </c>
      <c r="H11" s="228">
        <v>34</v>
      </c>
    </row>
    <row r="12" spans="1:8" x14ac:dyDescent="0.2">
      <c r="A12" s="229" t="s">
        <v>155</v>
      </c>
      <c r="B12" s="102">
        <v>24</v>
      </c>
      <c r="C12" s="41">
        <f>_xlfn.IFNA(VLOOKUP(A12,AnswerPriceTable[],2,0),"")</f>
        <v>43</v>
      </c>
      <c r="D12" s="233">
        <f t="shared" si="0"/>
        <v>1032</v>
      </c>
      <c r="G12" s="157" t="s">
        <v>443</v>
      </c>
      <c r="H12" s="228">
        <v>75</v>
      </c>
    </row>
    <row r="13" spans="1:8" x14ac:dyDescent="0.2">
      <c r="A13" s="229"/>
      <c r="B13" s="102"/>
      <c r="C13" s="41" t="str">
        <f>_xlfn.IFNA(VLOOKUP(A13,AnswerPriceTable[],2,0),"")</f>
        <v/>
      </c>
      <c r="D13" s="233" t="str">
        <f t="shared" si="0"/>
        <v/>
      </c>
      <c r="G13" s="157" t="s">
        <v>155</v>
      </c>
      <c r="H13" s="228">
        <v>43</v>
      </c>
    </row>
    <row r="14" spans="1:8" x14ac:dyDescent="0.2">
      <c r="A14" s="229"/>
      <c r="B14" s="102"/>
      <c r="C14" s="41" t="str">
        <f>_xlfn.IFNA(VLOOKUP(A14,AnswerPriceTable[],2,0),"")</f>
        <v/>
      </c>
      <c r="D14" s="233" t="str">
        <f>IFERROR(ROUND(B14*C14,2),"")</f>
        <v/>
      </c>
    </row>
    <row r="15" spans="1:8" x14ac:dyDescent="0.2">
      <c r="A15" s="110"/>
      <c r="B15" s="111"/>
      <c r="C15" s="101" t="s">
        <v>235</v>
      </c>
      <c r="D15" s="234">
        <f>SUM(D8:D14)</f>
        <v>1784.75</v>
      </c>
    </row>
    <row r="16" spans="1:8" ht="16" thickBot="1" x14ac:dyDescent="0.25">
      <c r="A16" s="113"/>
      <c r="B16" s="114"/>
      <c r="C16" s="114"/>
      <c r="D16" s="115"/>
    </row>
  </sheetData>
  <dataValidations count="1">
    <dataValidation type="list" allowBlank="1" showInputMessage="1" showErrorMessage="1" sqref="A8:A14" xr:uid="{00000000-0002-0000-2A00-000000000000}">
      <formula1>$G$8:$G$13</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00FF"/>
  </sheetPr>
  <dimension ref="A1:F9"/>
  <sheetViews>
    <sheetView zoomScale="220" zoomScaleNormal="220" workbookViewId="0">
      <selection activeCell="B3" sqref="B3"/>
    </sheetView>
  </sheetViews>
  <sheetFormatPr baseColWidth="10" defaultColWidth="8.83203125" defaultRowHeight="15" x14ac:dyDescent="0.2"/>
  <sheetData>
    <row r="1" spans="1:6" ht="20" x14ac:dyDescent="0.25">
      <c r="A1" s="84" t="s">
        <v>163</v>
      </c>
      <c r="B1" s="84"/>
      <c r="C1" s="84"/>
      <c r="D1" s="84"/>
      <c r="E1" s="84"/>
      <c r="F1" s="84"/>
    </row>
    <row r="2" spans="1:6" x14ac:dyDescent="0.2">
      <c r="A2" s="4"/>
      <c r="B2" s="32" t="s">
        <v>26</v>
      </c>
      <c r="C2" s="32" t="s">
        <v>28</v>
      </c>
      <c r="D2" s="32" t="s">
        <v>29</v>
      </c>
      <c r="E2" s="32" t="s">
        <v>30</v>
      </c>
      <c r="F2" s="3" t="s">
        <v>101</v>
      </c>
    </row>
    <row r="3" spans="1:6" x14ac:dyDescent="0.2">
      <c r="A3" s="32" t="s">
        <v>155</v>
      </c>
      <c r="B3" s="4">
        <v>14</v>
      </c>
      <c r="C3" s="4">
        <v>8</v>
      </c>
      <c r="D3" s="4">
        <v>0</v>
      </c>
      <c r="E3" s="4">
        <v>1</v>
      </c>
      <c r="F3" s="3">
        <f t="shared" ref="F3:F9" si="0">SUM(B3:E3)</f>
        <v>23</v>
      </c>
    </row>
    <row r="4" spans="1:6" x14ac:dyDescent="0.2">
      <c r="A4" s="32" t="s">
        <v>164</v>
      </c>
      <c r="B4" s="4">
        <v>8</v>
      </c>
      <c r="C4" s="4">
        <v>8</v>
      </c>
      <c r="D4" s="4">
        <v>2</v>
      </c>
      <c r="E4" s="4">
        <v>11</v>
      </c>
      <c r="F4" s="3">
        <f t="shared" si="0"/>
        <v>29</v>
      </c>
    </row>
    <row r="5" spans="1:6" x14ac:dyDescent="0.2">
      <c r="A5" s="32" t="s">
        <v>156</v>
      </c>
      <c r="B5" s="4">
        <v>6</v>
      </c>
      <c r="C5" s="4">
        <v>6</v>
      </c>
      <c r="D5" s="4">
        <v>13</v>
      </c>
      <c r="E5" s="4">
        <v>7</v>
      </c>
      <c r="F5" s="3">
        <f t="shared" si="0"/>
        <v>32</v>
      </c>
    </row>
    <row r="6" spans="1:6" x14ac:dyDescent="0.2">
      <c r="A6" s="32" t="s">
        <v>157</v>
      </c>
      <c r="B6" s="4">
        <v>13</v>
      </c>
      <c r="C6" s="4">
        <v>12</v>
      </c>
      <c r="D6" s="4">
        <v>5</v>
      </c>
      <c r="E6" s="4">
        <v>2</v>
      </c>
      <c r="F6" s="3">
        <f t="shared" si="0"/>
        <v>32</v>
      </c>
    </row>
    <row r="7" spans="1:6" x14ac:dyDescent="0.2">
      <c r="A7" s="32" t="s">
        <v>158</v>
      </c>
      <c r="B7" s="4">
        <v>9</v>
      </c>
      <c r="C7" s="4">
        <v>5</v>
      </c>
      <c r="D7" s="4">
        <v>10</v>
      </c>
      <c r="E7" s="4">
        <v>1</v>
      </c>
      <c r="F7" s="3">
        <f t="shared" si="0"/>
        <v>25</v>
      </c>
    </row>
    <row r="8" spans="1:6" x14ac:dyDescent="0.2">
      <c r="A8" s="32" t="s">
        <v>159</v>
      </c>
      <c r="B8" s="4">
        <v>9</v>
      </c>
      <c r="C8" s="4">
        <v>3</v>
      </c>
      <c r="D8" s="4">
        <v>2</v>
      </c>
      <c r="E8" s="4">
        <v>12</v>
      </c>
      <c r="F8" s="3">
        <f t="shared" si="0"/>
        <v>26</v>
      </c>
    </row>
    <row r="9" spans="1:6" x14ac:dyDescent="0.2">
      <c r="A9" s="3" t="s">
        <v>101</v>
      </c>
      <c r="B9" s="3">
        <f>SUM(B3:B8)</f>
        <v>59</v>
      </c>
      <c r="C9" s="3">
        <f>SUM(C3:C8)</f>
        <v>42</v>
      </c>
      <c r="D9" s="3">
        <f>SUM(D3:D8)</f>
        <v>32</v>
      </c>
      <c r="E9" s="3">
        <f>SUM(E3:E8)</f>
        <v>34</v>
      </c>
      <c r="F9" s="3">
        <f t="shared" si="0"/>
        <v>167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9"/>
  <sheetViews>
    <sheetView zoomScale="235" zoomScaleNormal="235" workbookViewId="0">
      <selection activeCell="B3" sqref="B3"/>
    </sheetView>
  </sheetViews>
  <sheetFormatPr baseColWidth="10" defaultColWidth="8.83203125" defaultRowHeight="15" x14ac:dyDescent="0.2"/>
  <sheetData>
    <row r="1" spans="1:6" ht="20" x14ac:dyDescent="0.25">
      <c r="A1" s="84" t="s">
        <v>162</v>
      </c>
      <c r="B1" s="84"/>
      <c r="C1" s="84"/>
      <c r="D1" s="84"/>
      <c r="E1" s="84"/>
      <c r="F1" s="84"/>
    </row>
    <row r="2" spans="1:6" x14ac:dyDescent="0.2">
      <c r="A2" s="4"/>
      <c r="B2" s="32" t="s">
        <v>26</v>
      </c>
      <c r="C2" s="32" t="s">
        <v>28</v>
      </c>
      <c r="D2" s="32" t="s">
        <v>29</v>
      </c>
      <c r="E2" s="32" t="s">
        <v>30</v>
      </c>
      <c r="F2" s="3" t="s">
        <v>101</v>
      </c>
    </row>
    <row r="3" spans="1:6" x14ac:dyDescent="0.2">
      <c r="A3" s="32" t="s">
        <v>155</v>
      </c>
      <c r="B3" s="4">
        <v>9</v>
      </c>
      <c r="C3" s="4">
        <v>3</v>
      </c>
      <c r="D3" s="4">
        <v>14</v>
      </c>
      <c r="E3" s="4">
        <v>9</v>
      </c>
      <c r="F3" s="3">
        <f t="shared" ref="F3:F9" si="0">SUM(B3:E3)</f>
        <v>35</v>
      </c>
    </row>
    <row r="4" spans="1:6" x14ac:dyDescent="0.2">
      <c r="A4" s="32" t="s">
        <v>164</v>
      </c>
      <c r="B4" s="4">
        <v>0</v>
      </c>
      <c r="C4" s="4">
        <v>8</v>
      </c>
      <c r="D4" s="4">
        <v>13</v>
      </c>
      <c r="E4" s="4">
        <v>2</v>
      </c>
      <c r="F4" s="3">
        <f t="shared" si="0"/>
        <v>23</v>
      </c>
    </row>
    <row r="5" spans="1:6" x14ac:dyDescent="0.2">
      <c r="A5" s="32" t="s">
        <v>156</v>
      </c>
      <c r="B5" s="4">
        <v>13</v>
      </c>
      <c r="C5" s="4">
        <v>7</v>
      </c>
      <c r="D5" s="4">
        <v>2</v>
      </c>
      <c r="E5" s="4">
        <v>7</v>
      </c>
      <c r="F5" s="3">
        <f t="shared" si="0"/>
        <v>29</v>
      </c>
    </row>
    <row r="6" spans="1:6" x14ac:dyDescent="0.2">
      <c r="A6" s="32" t="s">
        <v>157</v>
      </c>
      <c r="B6" s="4">
        <v>1</v>
      </c>
      <c r="C6" s="4">
        <v>13</v>
      </c>
      <c r="D6" s="4">
        <v>3</v>
      </c>
      <c r="E6" s="4">
        <v>5</v>
      </c>
      <c r="F6" s="3">
        <f t="shared" si="0"/>
        <v>22</v>
      </c>
    </row>
    <row r="7" spans="1:6" x14ac:dyDescent="0.2">
      <c r="A7" s="32" t="s">
        <v>158</v>
      </c>
      <c r="B7" s="4">
        <v>3</v>
      </c>
      <c r="C7" s="4">
        <v>12</v>
      </c>
      <c r="D7" s="4">
        <v>10</v>
      </c>
      <c r="E7" s="4">
        <v>11</v>
      </c>
      <c r="F7" s="3">
        <f t="shared" si="0"/>
        <v>36</v>
      </c>
    </row>
    <row r="8" spans="1:6" x14ac:dyDescent="0.2">
      <c r="A8" s="32" t="s">
        <v>159</v>
      </c>
      <c r="B8" s="4">
        <v>3</v>
      </c>
      <c r="C8" s="4">
        <v>0</v>
      </c>
      <c r="D8" s="4">
        <v>2</v>
      </c>
      <c r="E8" s="4">
        <v>11</v>
      </c>
      <c r="F8" s="3">
        <f t="shared" si="0"/>
        <v>16</v>
      </c>
    </row>
    <row r="9" spans="1:6" x14ac:dyDescent="0.2">
      <c r="A9" s="3" t="s">
        <v>101</v>
      </c>
      <c r="B9" s="3">
        <f>SUM(B3:B8)</f>
        <v>29</v>
      </c>
      <c r="C9" s="3">
        <f>SUM(C3:C8)</f>
        <v>43</v>
      </c>
      <c r="D9" s="3">
        <f>SUM(D3:D8)</f>
        <v>44</v>
      </c>
      <c r="E9" s="3">
        <f>SUM(E3:E8)</f>
        <v>45</v>
      </c>
      <c r="F9" s="3">
        <f t="shared" si="0"/>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00FF"/>
  </sheetPr>
  <dimension ref="A1:F9"/>
  <sheetViews>
    <sheetView zoomScale="220" zoomScaleNormal="220" workbookViewId="0">
      <selection activeCell="B3" sqref="B3"/>
    </sheetView>
  </sheetViews>
  <sheetFormatPr baseColWidth="10" defaultColWidth="8.83203125" defaultRowHeight="15" x14ac:dyDescent="0.2"/>
  <sheetData>
    <row r="1" spans="1:6" ht="20" x14ac:dyDescent="0.25">
      <c r="A1" s="84" t="s">
        <v>161</v>
      </c>
      <c r="B1" s="84"/>
      <c r="C1" s="84"/>
      <c r="D1" s="84"/>
      <c r="E1" s="84"/>
      <c r="F1" s="84"/>
    </row>
    <row r="2" spans="1:6" x14ac:dyDescent="0.2">
      <c r="A2" s="4"/>
      <c r="B2" s="32" t="s">
        <v>26</v>
      </c>
      <c r="C2" s="32" t="s">
        <v>28</v>
      </c>
      <c r="D2" s="32" t="s">
        <v>29</v>
      </c>
      <c r="E2" s="32" t="s">
        <v>30</v>
      </c>
      <c r="F2" s="3" t="s">
        <v>101</v>
      </c>
    </row>
    <row r="3" spans="1:6" x14ac:dyDescent="0.2">
      <c r="A3" s="32" t="s">
        <v>155</v>
      </c>
      <c r="B3" s="4">
        <v>8</v>
      </c>
      <c r="C3" s="4">
        <v>14</v>
      </c>
      <c r="D3" s="4">
        <v>0</v>
      </c>
      <c r="E3" s="4">
        <v>7</v>
      </c>
      <c r="F3" s="3">
        <f t="shared" ref="F3:F9" si="0">SUM(B3:E3)</f>
        <v>29</v>
      </c>
    </row>
    <row r="4" spans="1:6" x14ac:dyDescent="0.2">
      <c r="A4" s="32" t="s">
        <v>164</v>
      </c>
      <c r="B4" s="4">
        <v>4</v>
      </c>
      <c r="C4" s="4">
        <v>13</v>
      </c>
      <c r="D4" s="4">
        <v>6</v>
      </c>
      <c r="E4" s="4">
        <v>14</v>
      </c>
      <c r="F4" s="3">
        <f t="shared" si="0"/>
        <v>37</v>
      </c>
    </row>
    <row r="5" spans="1:6" x14ac:dyDescent="0.2">
      <c r="A5" s="32" t="s">
        <v>156</v>
      </c>
      <c r="B5" s="4">
        <v>14</v>
      </c>
      <c r="C5" s="4">
        <v>2</v>
      </c>
      <c r="D5" s="4">
        <v>2</v>
      </c>
      <c r="E5" s="4">
        <v>6</v>
      </c>
      <c r="F5" s="3">
        <f t="shared" si="0"/>
        <v>24</v>
      </c>
    </row>
    <row r="6" spans="1:6" x14ac:dyDescent="0.2">
      <c r="A6" s="32" t="s">
        <v>157</v>
      </c>
      <c r="B6" s="4">
        <v>4</v>
      </c>
      <c r="C6" s="4">
        <v>8</v>
      </c>
      <c r="D6" s="4">
        <v>2</v>
      </c>
      <c r="E6" s="4">
        <v>0</v>
      </c>
      <c r="F6" s="3">
        <f t="shared" si="0"/>
        <v>14</v>
      </c>
    </row>
    <row r="7" spans="1:6" x14ac:dyDescent="0.2">
      <c r="A7" s="32" t="s">
        <v>158</v>
      </c>
      <c r="B7" s="4">
        <v>6</v>
      </c>
      <c r="C7" s="4">
        <v>5</v>
      </c>
      <c r="D7" s="4">
        <v>7</v>
      </c>
      <c r="E7" s="4">
        <v>0</v>
      </c>
      <c r="F7" s="3">
        <f t="shared" si="0"/>
        <v>18</v>
      </c>
    </row>
    <row r="8" spans="1:6" x14ac:dyDescent="0.2">
      <c r="A8" s="32" t="s">
        <v>159</v>
      </c>
      <c r="B8" s="4">
        <v>12</v>
      </c>
      <c r="C8" s="4">
        <v>5</v>
      </c>
      <c r="D8" s="4">
        <v>2</v>
      </c>
      <c r="E8" s="4">
        <v>5</v>
      </c>
      <c r="F8" s="3">
        <f t="shared" si="0"/>
        <v>24</v>
      </c>
    </row>
    <row r="9" spans="1:6" x14ac:dyDescent="0.2">
      <c r="A9" s="3" t="s">
        <v>101</v>
      </c>
      <c r="B9" s="3">
        <f>SUM(B3:B8)</f>
        <v>48</v>
      </c>
      <c r="C9" s="3">
        <f>SUM(C3:C8)</f>
        <v>47</v>
      </c>
      <c r="D9" s="3">
        <f>SUM(D3:D8)</f>
        <v>19</v>
      </c>
      <c r="E9" s="3">
        <f>SUM(E3:E8)</f>
        <v>32</v>
      </c>
      <c r="F9" s="3">
        <f t="shared" si="0"/>
        <v>146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E6"/>
  <sheetViews>
    <sheetView zoomScale="250" zoomScaleNormal="250" workbookViewId="0">
      <selection activeCell="E4" sqref="E4"/>
    </sheetView>
  </sheetViews>
  <sheetFormatPr baseColWidth="10" defaultColWidth="8.83203125" defaultRowHeight="15" x14ac:dyDescent="0.2"/>
  <cols>
    <col min="5" max="5" width="20.5" customWidth="1"/>
  </cols>
  <sheetData>
    <row r="1" spans="1:5" x14ac:dyDescent="0.2">
      <c r="A1" s="18" t="s">
        <v>280</v>
      </c>
      <c r="B1" s="10"/>
      <c r="C1" s="10"/>
      <c r="D1" s="10"/>
      <c r="E1" s="11"/>
    </row>
    <row r="2" spans="1:5" x14ac:dyDescent="0.2">
      <c r="A2" s="31" t="s">
        <v>207</v>
      </c>
      <c r="B2" s="13"/>
      <c r="C2" s="13"/>
      <c r="D2" s="13"/>
      <c r="E2" s="14"/>
    </row>
    <row r="3" spans="1:5" x14ac:dyDescent="0.2">
      <c r="B3" s="3" t="s">
        <v>180</v>
      </c>
      <c r="C3" s="3" t="s">
        <v>179</v>
      </c>
      <c r="E3" s="3" t="s">
        <v>206</v>
      </c>
    </row>
    <row r="4" spans="1:5" x14ac:dyDescent="0.2">
      <c r="B4" s="4" t="s">
        <v>155</v>
      </c>
      <c r="C4" s="6"/>
      <c r="E4" s="6"/>
    </row>
    <row r="5" spans="1:5" x14ac:dyDescent="0.2">
      <c r="B5" s="4" t="s">
        <v>164</v>
      </c>
      <c r="C5" s="6"/>
    </row>
    <row r="6" spans="1:5" x14ac:dyDescent="0.2">
      <c r="B6" s="4" t="s">
        <v>158</v>
      </c>
      <c r="C6"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FF"/>
  </sheetPr>
  <dimension ref="A1:J13"/>
  <sheetViews>
    <sheetView workbookViewId="0">
      <selection activeCell="I1" sqref="I1"/>
    </sheetView>
  </sheetViews>
  <sheetFormatPr baseColWidth="10" defaultColWidth="8.83203125" defaultRowHeight="15" x14ac:dyDescent="0.2"/>
  <cols>
    <col min="6" max="9" width="11.5" customWidth="1"/>
  </cols>
  <sheetData>
    <row r="1" spans="1:10" ht="16" thickBot="1" x14ac:dyDescent="0.25">
      <c r="A1" s="254" t="s">
        <v>252</v>
      </c>
      <c r="B1" s="254"/>
      <c r="C1" s="254"/>
      <c r="D1" s="263" t="s">
        <v>253</v>
      </c>
      <c r="E1" s="263"/>
      <c r="F1" s="263"/>
      <c r="G1" s="254" t="s">
        <v>254</v>
      </c>
      <c r="H1" s="254"/>
      <c r="I1" s="145">
        <v>100</v>
      </c>
      <c r="J1" s="1"/>
    </row>
    <row r="2" spans="1:10" ht="16.5" customHeight="1" thickTop="1" thickBot="1" x14ac:dyDescent="0.25">
      <c r="A2" s="255"/>
      <c r="B2" s="264" t="s">
        <v>218</v>
      </c>
      <c r="C2" s="265"/>
      <c r="D2" s="257" t="s">
        <v>255</v>
      </c>
      <c r="E2" s="255" t="s">
        <v>256</v>
      </c>
      <c r="F2" s="259" t="s">
        <v>257</v>
      </c>
      <c r="G2" s="259" t="s">
        <v>258</v>
      </c>
      <c r="H2" s="261" t="s">
        <v>259</v>
      </c>
      <c r="I2" s="262"/>
      <c r="J2" s="252"/>
    </row>
    <row r="3" spans="1:10" ht="17" thickTop="1" thickBot="1" x14ac:dyDescent="0.25">
      <c r="A3" s="256"/>
      <c r="B3" s="266"/>
      <c r="C3" s="267"/>
      <c r="D3" s="258"/>
      <c r="E3" s="256"/>
      <c r="F3" s="260"/>
      <c r="G3" s="260"/>
      <c r="H3" s="144" t="s">
        <v>257</v>
      </c>
      <c r="I3" s="144" t="s">
        <v>258</v>
      </c>
      <c r="J3" s="253"/>
    </row>
    <row r="4" spans="1:10" ht="16" thickTop="1" x14ac:dyDescent="0.2">
      <c r="A4" s="130"/>
      <c r="B4" s="132">
        <v>2014</v>
      </c>
      <c r="C4" s="135"/>
      <c r="D4" s="138"/>
      <c r="E4" s="130"/>
      <c r="F4" s="140"/>
      <c r="G4" s="140"/>
      <c r="H4" s="140" t="s">
        <v>260</v>
      </c>
      <c r="I4" s="140" t="s">
        <v>260</v>
      </c>
      <c r="J4" s="146"/>
    </row>
    <row r="5" spans="1:10" x14ac:dyDescent="0.2">
      <c r="A5" s="131"/>
      <c r="B5" s="133" t="s">
        <v>261</v>
      </c>
      <c r="C5" s="136">
        <v>1</v>
      </c>
      <c r="D5" s="139" t="s">
        <v>259</v>
      </c>
      <c r="E5" s="131" t="s">
        <v>262</v>
      </c>
      <c r="F5" s="141">
        <v>14238.82</v>
      </c>
      <c r="G5" s="142"/>
      <c r="H5" s="140">
        <v>14238.82</v>
      </c>
      <c r="I5" s="140" t="s">
        <v>260</v>
      </c>
      <c r="J5" s="147"/>
    </row>
    <row r="6" spans="1:10" x14ac:dyDescent="0.2">
      <c r="A6" s="131"/>
      <c r="B6" s="134"/>
      <c r="C6" s="137">
        <v>41729</v>
      </c>
      <c r="D6" s="93"/>
      <c r="E6" s="131" t="s">
        <v>263</v>
      </c>
      <c r="F6" s="142">
        <v>37345.619999999995</v>
      </c>
      <c r="G6" s="142"/>
      <c r="H6" s="140">
        <v>51584.439999999995</v>
      </c>
      <c r="I6" s="140" t="s">
        <v>260</v>
      </c>
      <c r="J6" s="147"/>
    </row>
    <row r="7" spans="1:10" x14ac:dyDescent="0.2">
      <c r="A7" s="131"/>
      <c r="B7" s="134"/>
      <c r="C7" s="137">
        <v>41729</v>
      </c>
      <c r="D7" s="93"/>
      <c r="E7" s="131" t="s">
        <v>264</v>
      </c>
      <c r="F7" s="142"/>
      <c r="G7" s="142">
        <v>32721.75</v>
      </c>
      <c r="H7" s="140">
        <v>18862.689999999995</v>
      </c>
      <c r="I7" s="140" t="s">
        <v>260</v>
      </c>
      <c r="J7" s="147"/>
    </row>
    <row r="8" spans="1:10" x14ac:dyDescent="0.2">
      <c r="A8" s="131"/>
      <c r="B8" s="134"/>
      <c r="C8" s="137"/>
      <c r="D8" s="93"/>
      <c r="E8" s="131"/>
      <c r="F8" s="142"/>
      <c r="G8" s="142"/>
      <c r="H8" s="140" t="s">
        <v>260</v>
      </c>
      <c r="I8" s="140" t="s">
        <v>260</v>
      </c>
      <c r="J8" s="147"/>
    </row>
    <row r="9" spans="1:10" x14ac:dyDescent="0.2">
      <c r="A9" s="131"/>
      <c r="B9" s="134"/>
      <c r="C9" s="137"/>
      <c r="D9" s="93"/>
      <c r="E9" s="131"/>
      <c r="F9" s="142"/>
      <c r="G9" s="142"/>
      <c r="H9" s="140" t="s">
        <v>260</v>
      </c>
      <c r="I9" s="140" t="s">
        <v>260</v>
      </c>
      <c r="J9" s="147"/>
    </row>
    <row r="10" spans="1:10" x14ac:dyDescent="0.2">
      <c r="A10" s="131"/>
      <c r="B10" s="134"/>
      <c r="C10" s="137"/>
      <c r="D10" s="93"/>
      <c r="E10" s="131"/>
      <c r="F10" s="142"/>
      <c r="G10" s="142"/>
      <c r="H10" s="140" t="s">
        <v>260</v>
      </c>
      <c r="I10" s="140" t="s">
        <v>260</v>
      </c>
      <c r="J10" s="147"/>
    </row>
    <row r="11" spans="1:10" x14ac:dyDescent="0.2">
      <c r="A11" s="131"/>
      <c r="B11" s="134"/>
      <c r="C11" s="137"/>
      <c r="D11" s="93"/>
      <c r="E11" s="131"/>
      <c r="F11" s="142"/>
      <c r="G11" s="142"/>
      <c r="H11" s="140" t="s">
        <v>260</v>
      </c>
      <c r="I11" s="140" t="s">
        <v>260</v>
      </c>
      <c r="J11" s="147"/>
    </row>
    <row r="12" spans="1:10" x14ac:dyDescent="0.2">
      <c r="A12" s="131"/>
      <c r="B12" s="134"/>
      <c r="C12" s="137"/>
      <c r="D12" s="93"/>
      <c r="E12" s="131"/>
      <c r="F12" s="142"/>
      <c r="G12" s="142"/>
      <c r="H12" s="140" t="s">
        <v>260</v>
      </c>
      <c r="I12" s="140" t="s">
        <v>260</v>
      </c>
      <c r="J12" s="147"/>
    </row>
    <row r="13" spans="1:10" x14ac:dyDescent="0.2">
      <c r="A13" s="131"/>
      <c r="B13" s="134"/>
      <c r="C13" s="137"/>
      <c r="D13" s="93"/>
      <c r="E13" s="131"/>
      <c r="F13" s="142"/>
      <c r="G13" s="142"/>
      <c r="H13" s="140" t="s">
        <v>260</v>
      </c>
      <c r="I13" s="140" t="s">
        <v>260</v>
      </c>
      <c r="J13" s="147"/>
    </row>
  </sheetData>
  <mergeCells count="11">
    <mergeCell ref="J2:J3"/>
    <mergeCell ref="G1:H1"/>
    <mergeCell ref="A2:A3"/>
    <mergeCell ref="D2:D3"/>
    <mergeCell ref="E2:E3"/>
    <mergeCell ref="F2:F3"/>
    <mergeCell ref="G2:G3"/>
    <mergeCell ref="H2:I2"/>
    <mergeCell ref="A1:C1"/>
    <mergeCell ref="D1:F1"/>
    <mergeCell ref="B2:C3"/>
  </mergeCells>
  <dataValidations count="2">
    <dataValidation type="list" allowBlank="1" showInputMessage="1" showErrorMessage="1" sqref="E4:E13" xr:uid="{00000000-0002-0000-0800-000000000000}">
      <formula1>Journals</formula1>
    </dataValidation>
    <dataValidation type="list" allowBlank="1" showInputMessage="1" showErrorMessage="1" sqref="D4:D13" xr:uid="{00000000-0002-0000-0800-000001000000}">
      <formula1>Item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43</vt:i4>
      </vt:variant>
      <vt:variant>
        <vt:lpstr>Named Ranges</vt:lpstr>
      </vt:variant>
      <vt:variant>
        <vt:i4>3</vt:i4>
      </vt:variant>
    </vt:vector>
  </HeadingPairs>
  <TitlesOfParts>
    <vt:vector size="46" baseType="lpstr">
      <vt:lpstr>Topics</vt:lpstr>
      <vt:lpstr>References</vt:lpstr>
      <vt:lpstr>CAR</vt:lpstr>
      <vt:lpstr>Assumption Sheet</vt:lpstr>
      <vt:lpstr>Oak</vt:lpstr>
      <vt:lpstr>Sea</vt:lpstr>
      <vt:lpstr>Tac</vt:lpstr>
      <vt:lpstr>TFN on Diff Sheet</vt:lpstr>
      <vt:lpstr>Cash</vt:lpstr>
      <vt:lpstr>AR</vt:lpstr>
      <vt:lpstr>Homework==&gt;&gt;</vt:lpstr>
      <vt:lpstr>HW(1)</vt:lpstr>
      <vt:lpstr>HW(1an)</vt:lpstr>
      <vt:lpstr>HW(2)</vt:lpstr>
      <vt:lpstr>HW(2an)</vt:lpstr>
      <vt:lpstr>HW(3)</vt:lpstr>
      <vt:lpstr>HW(3an)</vt:lpstr>
      <vt:lpstr>HW(4)</vt:lpstr>
      <vt:lpstr>HW(4an)</vt:lpstr>
      <vt:lpstr>HW(5)</vt:lpstr>
      <vt:lpstr>HW(5an)</vt:lpstr>
      <vt:lpstr>HW(6)</vt:lpstr>
      <vt:lpstr>AssumptionsFor6</vt:lpstr>
      <vt:lpstr>HW(6an)</vt:lpstr>
      <vt:lpstr>HW(7)</vt:lpstr>
      <vt:lpstr>HW(7an)</vt:lpstr>
      <vt:lpstr>HW(8)</vt:lpstr>
      <vt:lpstr>HW(8an)</vt:lpstr>
      <vt:lpstr>HW(9)</vt:lpstr>
      <vt:lpstr>Sioux</vt:lpstr>
      <vt:lpstr>Tyrone</vt:lpstr>
      <vt:lpstr>Chin</vt:lpstr>
      <vt:lpstr>Phil</vt:lpstr>
      <vt:lpstr>Tommy</vt:lpstr>
      <vt:lpstr>HW(9an)</vt:lpstr>
      <vt:lpstr>HW(10)</vt:lpstr>
      <vt:lpstr>HW(10an)</vt:lpstr>
      <vt:lpstr>HW(11)</vt:lpstr>
      <vt:lpstr>HW(11an)</vt:lpstr>
      <vt:lpstr>HW(12)</vt:lpstr>
      <vt:lpstr>HW(12an)</vt:lpstr>
      <vt:lpstr>HW(13)</vt:lpstr>
      <vt:lpstr>HW(13an)</vt:lpstr>
      <vt:lpstr>AnswerAmount</vt:lpstr>
      <vt:lpstr>AnswerAnnualRate</vt:lpstr>
      <vt:lpstr>AnswerYears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Galvanize</cp:lastModifiedBy>
  <dcterms:created xsi:type="dcterms:W3CDTF">2016-04-19T15:53:38Z</dcterms:created>
  <dcterms:modified xsi:type="dcterms:W3CDTF">2020-02-27T20:41:23Z</dcterms:modified>
</cp:coreProperties>
</file>