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2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besmano\Desktop\Final - CSPROJ DOCUMENTS\"/>
    </mc:Choice>
  </mc:AlternateContent>
  <bookViews>
    <workbookView xWindow="0" yWindow="0" windowWidth="15345" windowHeight="4455" firstSheet="6" activeTab="6" xr2:uid="{00000000-000D-0000-FFFF-FFFF00000000}"/>
  </bookViews>
  <sheets>
    <sheet name="UUCP" sheetId="1" r:id="rId1"/>
    <sheet name="TCF" sheetId="2" r:id="rId2"/>
    <sheet name="ENVIRONMENTAL" sheetId="3" r:id="rId3"/>
    <sheet name="AUCP" sheetId="4" r:id="rId4"/>
    <sheet name="ESTIMATES" sheetId="5" r:id="rId5"/>
    <sheet name="Sheet1" sheetId="6" state="hidden" r:id="rId6"/>
    <sheet name="Estimate Updated" sheetId="7" r:id="rId7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7" l="1"/>
  <c r="H35" i="7"/>
  <c r="H31" i="7"/>
  <c r="H21" i="7"/>
  <c r="H15" i="7"/>
  <c r="H40" i="7"/>
  <c r="I20" i="6"/>
  <c r="I4" i="6"/>
  <c r="G14" i="5"/>
  <c r="G11" i="5"/>
  <c r="G8" i="5"/>
  <c r="G5" i="5"/>
  <c r="E19" i="5"/>
  <c r="L36" i="5"/>
  <c r="N27" i="5"/>
  <c r="D19" i="5"/>
  <c r="C19" i="5"/>
  <c r="B19" i="5"/>
  <c r="G19" i="5"/>
  <c r="B4" i="4"/>
  <c r="A3" i="4"/>
  <c r="D2" i="1"/>
  <c r="A13" i="3"/>
  <c r="C10" i="3"/>
  <c r="A19" i="2"/>
  <c r="D2" i="2"/>
  <c r="D3" i="2"/>
  <c r="D4" i="2"/>
  <c r="D5" i="2"/>
  <c r="D6" i="2"/>
  <c r="D7" i="2"/>
  <c r="D8" i="2"/>
  <c r="D9" i="2"/>
  <c r="D10" i="2"/>
  <c r="D11" i="2"/>
  <c r="D12" i="2"/>
  <c r="D13" i="2"/>
  <c r="D14" i="2"/>
</calcChain>
</file>

<file path=xl/sharedStrings.xml><?xml version="1.0" encoding="utf-8"?>
<sst xmlns="http://schemas.openxmlformats.org/spreadsheetml/2006/main" count="180" uniqueCount="134">
  <si>
    <t>USE CASE</t>
  </si>
  <si>
    <t>TRANSACTION</t>
  </si>
  <si>
    <t>WEIGHT</t>
  </si>
  <si>
    <t>UUCP</t>
  </si>
  <si>
    <t>LOGIN</t>
  </si>
  <si>
    <t>RESERVATION</t>
  </si>
  <si>
    <t>PLAN TRAVEL</t>
  </si>
  <si>
    <t>LOCATE BUS</t>
  </si>
  <si>
    <t>PROVIDE FEEDBACK</t>
  </si>
  <si>
    <t>CHECK BALANCE</t>
  </si>
  <si>
    <t>GENERATE BUS SCHEDULE</t>
  </si>
  <si>
    <t>GENERATE REPORTS</t>
  </si>
  <si>
    <t>FACTOR</t>
  </si>
  <si>
    <t>RELEVANCE</t>
  </si>
  <si>
    <t>PRODUCT</t>
  </si>
  <si>
    <t>DISTRIBUTED SYSTEM</t>
  </si>
  <si>
    <t>RESPONSE OR THROUGH PUT ARE OBJECTIVES</t>
  </si>
  <si>
    <t>END-USE EFFICIENCY</t>
  </si>
  <si>
    <t>COMPLEX INTERNAL PROCESSING</t>
  </si>
  <si>
    <t>CODE MUST BE REUSABLE</t>
  </si>
  <si>
    <t>EASY TO INSTALL</t>
  </si>
  <si>
    <t>PORTABLE</t>
  </si>
  <si>
    <t>EASY TO CHANGE</t>
  </si>
  <si>
    <t>CONCURRENT</t>
  </si>
  <si>
    <t>HAS SPECIAL SECURITY FEATURE</t>
  </si>
  <si>
    <t>PROVIDES DIRECT ACCESS FOR 3RD PARTIES</t>
  </si>
  <si>
    <t>SPECIAL USER TRAINGIN FACILTIIES REQUIRED</t>
  </si>
  <si>
    <t>TOTAL TFACTOR for FirstPOS</t>
  </si>
  <si>
    <t>TCF = 0.6 + 0.01 * TFACTOR</t>
  </si>
  <si>
    <t>TCF</t>
  </si>
  <si>
    <t>RATING</t>
  </si>
  <si>
    <t>FAMILIAR WITH INTERNET PROCESS</t>
  </si>
  <si>
    <t>APPLICATION EXPERIENCE</t>
  </si>
  <si>
    <t>OBJECT-ORIENTED EXPERIENCE</t>
  </si>
  <si>
    <t>LEAD ANALYST CAPABILITY</t>
  </si>
  <si>
    <t>MOTIVATION</t>
  </si>
  <si>
    <t>STABLE REQUIREMENTS</t>
  </si>
  <si>
    <t>PART-TIME WORKERS</t>
  </si>
  <si>
    <t>DIFFICULT PROGRAMMING LANGUAGE</t>
  </si>
  <si>
    <t>TOTAL</t>
  </si>
  <si>
    <t>EFACTOR</t>
  </si>
  <si>
    <t>EF = 1.4 - 0.03 * EF</t>
  </si>
  <si>
    <t>EF</t>
  </si>
  <si>
    <t>UCP = UUCP * TCF * EF</t>
  </si>
  <si>
    <t>STAGES</t>
  </si>
  <si>
    <t>STAFF</t>
  </si>
  <si>
    <t>PLANNING</t>
  </si>
  <si>
    <t>ANALYSIS</t>
  </si>
  <si>
    <t>DEVELOPMENT</t>
  </si>
  <si>
    <t>TESTING</t>
  </si>
  <si>
    <t>IMPLEMENTING</t>
  </si>
  <si>
    <t xml:space="preserve">(16 weeks) </t>
  </si>
  <si>
    <t>(15 weeks)</t>
  </si>
  <si>
    <t>(10 weeks)</t>
  </si>
  <si>
    <t>(2 weeks)</t>
  </si>
  <si>
    <t>(1 week)</t>
  </si>
  <si>
    <t>Project Manager</t>
  </si>
  <si>
    <t>30 hours * 16 weeks</t>
  </si>
  <si>
    <t>30 hours * 14 weeks</t>
  </si>
  <si>
    <t>30 hours * 12 weeks</t>
  </si>
  <si>
    <t>30 hours * 2 weeks</t>
  </si>
  <si>
    <t>30 hours * 1 week</t>
  </si>
  <si>
    <t>Systems Analyst</t>
  </si>
  <si>
    <t>Designer</t>
  </si>
  <si>
    <t>Software Developer</t>
  </si>
  <si>
    <t>Reviewer</t>
  </si>
  <si>
    <t>Tasks</t>
  </si>
  <si>
    <t>Number of Days</t>
  </si>
  <si>
    <t>Total Number of hours</t>
  </si>
  <si>
    <t xml:space="preserve">Identify Group Members
</t>
  </si>
  <si>
    <t>3 Days</t>
  </si>
  <si>
    <t>2 hours * 3 Days</t>
  </si>
  <si>
    <t xml:space="preserve">Identify Problem Domain
</t>
  </si>
  <si>
    <t>7 Days</t>
  </si>
  <si>
    <t>4 hours * 7 Days</t>
  </si>
  <si>
    <t xml:space="preserve">Prepare 
Project Plan
</t>
  </si>
  <si>
    <t>6 Days</t>
  </si>
  <si>
    <t>2 hours * 6 Days</t>
  </si>
  <si>
    <t xml:space="preserve">Update Project Plan
</t>
  </si>
  <si>
    <t>5 Days</t>
  </si>
  <si>
    <t>2 hours * 5 Days</t>
  </si>
  <si>
    <t xml:space="preserve">Interview
</t>
  </si>
  <si>
    <t>4 hours * 5 Days</t>
  </si>
  <si>
    <t>Surveys</t>
  </si>
  <si>
    <t>15 Days</t>
  </si>
  <si>
    <t>2 hours * 15 Days</t>
  </si>
  <si>
    <t xml:space="preserve">Finalize Survey + Interview Results </t>
  </si>
  <si>
    <t xml:space="preserve">Weekly Status Report
</t>
  </si>
  <si>
    <t>13 Days(1 Report per week)</t>
  </si>
  <si>
    <t>2 hours * 13 Days</t>
  </si>
  <si>
    <t xml:space="preserve"> Finalize Project Proposal
</t>
  </si>
  <si>
    <t>Milestone: Project Proposal Approval</t>
  </si>
  <si>
    <t xml:space="preserve">ANALYSIS
</t>
  </si>
  <si>
    <t xml:space="preserve">Finalize Revisions
</t>
  </si>
  <si>
    <t>10 Days</t>
  </si>
  <si>
    <t>2 hours * 10 Days</t>
  </si>
  <si>
    <t xml:space="preserve">Started Drafting other documents (Vision and scope, SRS, etc.)
</t>
  </si>
  <si>
    <t xml:space="preserve">Create System Diagrams
</t>
  </si>
  <si>
    <t>40 Days</t>
  </si>
  <si>
    <t>4 hours * 40 Days</t>
  </si>
  <si>
    <t xml:space="preserve">Review + Present Diagrams
</t>
  </si>
  <si>
    <t xml:space="preserve">Update Diagarms
</t>
  </si>
  <si>
    <t>Development</t>
  </si>
  <si>
    <t xml:space="preserve">Develop 
Login + Menu
</t>
  </si>
  <si>
    <t xml:space="preserve">Develop Locate Bus + Bus Stop Feature
Develop Locate Bus + Bus Stop Feature
Login + Menu
</t>
  </si>
  <si>
    <t>4 hours * 10 Days</t>
  </si>
  <si>
    <t xml:space="preserve">Map Feature
</t>
  </si>
  <si>
    <t xml:space="preserve">Reservation System
</t>
  </si>
  <si>
    <t>20 Days</t>
  </si>
  <si>
    <t>4 hours * 20 Days</t>
  </si>
  <si>
    <t xml:space="preserve">Congestion Forecasts
</t>
  </si>
  <si>
    <t xml:space="preserve">User Review Module
</t>
  </si>
  <si>
    <t xml:space="preserve">Develop 
Login + Menu for Administrator
</t>
  </si>
  <si>
    <t xml:space="preserve">Develop storage for congestion status and News reports
</t>
  </si>
  <si>
    <t>4 hours * 15 Days</t>
  </si>
  <si>
    <t>Develop other Feature + Front End</t>
  </si>
  <si>
    <t>Implementation</t>
  </si>
  <si>
    <t xml:space="preserve">Develop Test Report
</t>
  </si>
  <si>
    <t>1 Day</t>
  </si>
  <si>
    <t>2 hours * 1 Day</t>
  </si>
  <si>
    <t xml:space="preserve">
Test System
</t>
  </si>
  <si>
    <t>4 hours *  7 Days</t>
  </si>
  <si>
    <t>Implement System</t>
  </si>
  <si>
    <t>2 Days</t>
  </si>
  <si>
    <t>4 hours * 2 Days</t>
  </si>
  <si>
    <t>Project Handoff</t>
  </si>
  <si>
    <t xml:space="preserve">Finalize Project Documentation
</t>
  </si>
  <si>
    <t>2 hours * 3 Day</t>
  </si>
  <si>
    <t xml:space="preserve">Complete Project Requirements
</t>
  </si>
  <si>
    <t>4 hours *  2 Days</t>
  </si>
  <si>
    <t xml:space="preserve">Assess group performance
</t>
  </si>
  <si>
    <t>1 Days</t>
  </si>
  <si>
    <t>1 hour * 1 Day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</si>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</sst>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left" vertical="top" indent="1"/>
    </xf>
    <xf numFmtId="0" fontId="3" fillId="0" borderId="0" xfId="1" applyFont="1" applyBorder="1" applyAlignment="1">
      <alignment horizontal="left" vertical="top" wrapText="1" indent="1"/>
    </xf>
    <xf numFmtId="0" fontId="3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4" fillId="2" borderId="0" xfId="1" applyFont="1" applyFill="1" applyBorder="1" applyAlignment="1">
      <alignment horizontal="center" vertical="top" wrapText="1"/>
    </xf>
    <xf numFmtId="0" fontId="3" fillId="0" borderId="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8" xfId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1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1" applyFont="1" applyBorder="1" applyAlignment="1">
      <alignment horizontal="left" vertical="top"/>
    </xf>
    <xf numFmtId="0" fontId="3" fillId="0" borderId="5" xfId="1" applyFont="1" applyBorder="1" applyAlignment="1">
      <alignment horizontal="left" vertical="top"/>
    </xf>
    <xf numFmtId="0" fontId="3" fillId="0" borderId="6" xfId="1" applyFont="1" applyBorder="1" applyAlignment="1">
      <alignment horizontal="left" vertical="top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1" applyFont="1" applyBorder="1" applyAlignment="1">
      <alignment horizontal="left" vertical="top" wrapText="1"/>
    </xf>
    <xf numFmtId="0" fontId="3" fillId="0" borderId="7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 xr3:uid="{AEA406A1-0E4B-5B11-9CD5-51D6E497D94C}">
      <selection activeCell="C16" sqref="C16"/>
    </sheetView>
  </sheetViews>
  <sheetFormatPr defaultRowHeight="15"/>
  <cols>
    <col min="1" max="1" width="39.7109375" customWidth="1"/>
    <col min="2" max="2" width="19.28515625" customWidth="1"/>
    <col min="3" max="3" width="9.42578125" customWidth="1"/>
  </cols>
  <sheetData>
    <row r="1" spans="1:4">
      <c r="A1" s="4" t="s">
        <v>0</v>
      </c>
      <c r="B1" s="4" t="s">
        <v>1</v>
      </c>
      <c r="C1" s="4" t="s">
        <v>2</v>
      </c>
      <c r="D1" s="3" t="s">
        <v>3</v>
      </c>
    </row>
    <row r="2" spans="1:4">
      <c r="A2" s="4" t="s">
        <v>4</v>
      </c>
      <c r="B2" s="3">
        <v>2</v>
      </c>
      <c r="C2" s="3">
        <v>5</v>
      </c>
      <c r="D2">
        <f>SUM(C2:C9)</f>
        <v>45</v>
      </c>
    </row>
    <row r="3" spans="1:4">
      <c r="A3" s="4" t="s">
        <v>5</v>
      </c>
      <c r="B3" s="3">
        <v>7</v>
      </c>
      <c r="C3" s="3">
        <v>10</v>
      </c>
    </row>
    <row r="4" spans="1:4">
      <c r="A4" s="4" t="s">
        <v>6</v>
      </c>
      <c r="B4" s="3">
        <v>2</v>
      </c>
      <c r="C4" s="3">
        <v>5</v>
      </c>
    </row>
    <row r="5" spans="1:4">
      <c r="A5" s="4" t="s">
        <v>7</v>
      </c>
      <c r="B5" s="3">
        <v>2</v>
      </c>
      <c r="C5" s="3">
        <v>5</v>
      </c>
    </row>
    <row r="6" spans="1:4">
      <c r="A6" s="4" t="s">
        <v>8</v>
      </c>
      <c r="B6" s="3">
        <v>4</v>
      </c>
      <c r="C6" s="3">
        <v>5</v>
      </c>
    </row>
    <row r="7" spans="1:4">
      <c r="A7" s="4" t="s">
        <v>9</v>
      </c>
      <c r="B7" s="3">
        <v>2</v>
      </c>
      <c r="C7" s="3">
        <v>5</v>
      </c>
    </row>
    <row r="8" spans="1:4">
      <c r="A8" s="4" t="s">
        <v>10</v>
      </c>
      <c r="B8" s="3">
        <v>1</v>
      </c>
      <c r="C8" s="3">
        <v>5</v>
      </c>
    </row>
    <row r="9" spans="1:4">
      <c r="A9" s="4" t="s">
        <v>11</v>
      </c>
      <c r="B9" s="3">
        <v>1</v>
      </c>
      <c r="C9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 xr3:uid="{958C4451-9541-5A59-BF78-D2F731DF1C81}">
      <selection activeCell="B21" sqref="B21"/>
    </sheetView>
  </sheetViews>
  <sheetFormatPr defaultRowHeight="15"/>
  <cols>
    <col min="1" max="1" width="49.42578125" customWidth="1"/>
    <col min="2" max="2" width="15.140625" customWidth="1"/>
    <col min="3" max="3" width="13.7109375" customWidth="1"/>
  </cols>
  <sheetData>
    <row r="1" spans="1:4">
      <c r="A1" s="4" t="s">
        <v>12</v>
      </c>
      <c r="B1" s="4" t="s">
        <v>2</v>
      </c>
      <c r="C1" s="4" t="s">
        <v>13</v>
      </c>
      <c r="D1" s="1" t="s">
        <v>14</v>
      </c>
    </row>
    <row r="2" spans="1:4">
      <c r="A2" s="3" t="s">
        <v>15</v>
      </c>
      <c r="B2" s="3">
        <v>2</v>
      </c>
      <c r="C2" s="3">
        <v>5</v>
      </c>
      <c r="D2" s="3">
        <f>B2*C2</f>
        <v>10</v>
      </c>
    </row>
    <row r="3" spans="1:4">
      <c r="A3" s="3" t="s">
        <v>16</v>
      </c>
      <c r="B3" s="3">
        <v>1</v>
      </c>
      <c r="C3" s="3">
        <v>5</v>
      </c>
      <c r="D3" s="3">
        <f t="shared" ref="D3:D13" si="0">B3*C3</f>
        <v>5</v>
      </c>
    </row>
    <row r="4" spans="1:4">
      <c r="A4" s="3" t="s">
        <v>17</v>
      </c>
      <c r="B4" s="3">
        <v>1</v>
      </c>
      <c r="C4" s="3">
        <v>0</v>
      </c>
      <c r="D4" s="3">
        <f t="shared" si="0"/>
        <v>0</v>
      </c>
    </row>
    <row r="5" spans="1:4">
      <c r="A5" s="3" t="s">
        <v>18</v>
      </c>
      <c r="B5" s="3">
        <v>1</v>
      </c>
      <c r="C5" s="3">
        <v>2</v>
      </c>
      <c r="D5" s="3">
        <f t="shared" si="0"/>
        <v>2</v>
      </c>
    </row>
    <row r="6" spans="1:4">
      <c r="A6" s="3" t="s">
        <v>19</v>
      </c>
      <c r="B6" s="3">
        <v>1</v>
      </c>
      <c r="C6" s="3">
        <v>1</v>
      </c>
      <c r="D6" s="3">
        <f t="shared" si="0"/>
        <v>1</v>
      </c>
    </row>
    <row r="7" spans="1:4">
      <c r="A7" s="3" t="s">
        <v>20</v>
      </c>
      <c r="B7" s="3">
        <v>0.5</v>
      </c>
      <c r="C7" s="3">
        <v>4</v>
      </c>
      <c r="D7" s="3">
        <f t="shared" si="0"/>
        <v>2</v>
      </c>
    </row>
    <row r="8" spans="1:4">
      <c r="A8" s="3" t="s">
        <v>21</v>
      </c>
      <c r="B8" s="3">
        <v>2</v>
      </c>
      <c r="C8" s="3">
        <v>5</v>
      </c>
      <c r="D8" s="3">
        <f t="shared" si="0"/>
        <v>10</v>
      </c>
    </row>
    <row r="9" spans="1:4">
      <c r="A9" s="3" t="s">
        <v>22</v>
      </c>
      <c r="B9" s="3">
        <v>1</v>
      </c>
      <c r="C9" s="3">
        <v>0</v>
      </c>
      <c r="D9" s="3">
        <f t="shared" si="0"/>
        <v>0</v>
      </c>
    </row>
    <row r="10" spans="1:4">
      <c r="A10" s="3" t="s">
        <v>23</v>
      </c>
      <c r="B10" s="3">
        <v>1</v>
      </c>
      <c r="C10" s="3">
        <v>0</v>
      </c>
      <c r="D10" s="3">
        <f t="shared" si="0"/>
        <v>0</v>
      </c>
    </row>
    <row r="11" spans="1:4">
      <c r="A11" s="3" t="s">
        <v>24</v>
      </c>
      <c r="B11" s="3">
        <v>1</v>
      </c>
      <c r="C11" s="3">
        <v>2</v>
      </c>
      <c r="D11" s="3">
        <f t="shared" si="0"/>
        <v>2</v>
      </c>
    </row>
    <row r="12" spans="1:4">
      <c r="A12" s="3" t="s">
        <v>25</v>
      </c>
      <c r="B12" s="3">
        <v>1</v>
      </c>
      <c r="C12" s="3">
        <v>4</v>
      </c>
      <c r="D12" s="3">
        <f t="shared" si="0"/>
        <v>4</v>
      </c>
    </row>
    <row r="13" spans="1:4">
      <c r="A13" s="3" t="s">
        <v>26</v>
      </c>
      <c r="B13" s="3">
        <v>1</v>
      </c>
      <c r="C13" s="3">
        <v>0</v>
      </c>
      <c r="D13" s="3">
        <f t="shared" si="0"/>
        <v>0</v>
      </c>
    </row>
    <row r="14" spans="1:4">
      <c r="A14" s="4" t="s">
        <v>27</v>
      </c>
      <c r="B14" s="3"/>
      <c r="C14" s="3"/>
      <c r="D14" s="3">
        <f>SUM(D2:D13)</f>
        <v>36</v>
      </c>
    </row>
    <row r="18" spans="1:2">
      <c r="A18" t="s">
        <v>28</v>
      </c>
    </row>
    <row r="19" spans="1:2">
      <c r="A19">
        <f>0.6+(0.01*36)</f>
        <v>0.96</v>
      </c>
      <c r="B19" s="1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 xr3:uid="{842E5F09-E766-5B8D-85AF-A39847EA96FD}">
      <selection activeCell="D20" sqref="D20"/>
    </sheetView>
  </sheetViews>
  <sheetFormatPr defaultRowHeight="15"/>
  <cols>
    <col min="1" max="1" width="35.42578125" customWidth="1"/>
  </cols>
  <sheetData>
    <row r="1" spans="1:3">
      <c r="A1" s="4" t="s">
        <v>12</v>
      </c>
      <c r="B1" s="4" t="s">
        <v>2</v>
      </c>
      <c r="C1" s="4" t="s">
        <v>30</v>
      </c>
    </row>
    <row r="2" spans="1:3">
      <c r="A2" s="4" t="s">
        <v>31</v>
      </c>
      <c r="B2" s="3">
        <v>1.5</v>
      </c>
      <c r="C2" s="3">
        <v>3</v>
      </c>
    </row>
    <row r="3" spans="1:3">
      <c r="A3" s="4" t="s">
        <v>32</v>
      </c>
      <c r="B3" s="3">
        <v>0.5</v>
      </c>
      <c r="C3" s="3">
        <v>1</v>
      </c>
    </row>
    <row r="4" spans="1:3">
      <c r="A4" s="4" t="s">
        <v>33</v>
      </c>
      <c r="B4" s="3">
        <v>1</v>
      </c>
      <c r="C4" s="3">
        <v>3</v>
      </c>
    </row>
    <row r="5" spans="1:3">
      <c r="A5" s="4" t="s">
        <v>34</v>
      </c>
      <c r="B5" s="3">
        <v>0.5</v>
      </c>
      <c r="C5" s="3">
        <v>1</v>
      </c>
    </row>
    <row r="6" spans="1:3">
      <c r="A6" s="4" t="s">
        <v>35</v>
      </c>
      <c r="B6" s="3">
        <v>1</v>
      </c>
      <c r="C6" s="3">
        <v>3</v>
      </c>
    </row>
    <row r="7" spans="1:3">
      <c r="A7" s="4" t="s">
        <v>36</v>
      </c>
      <c r="B7" s="3">
        <v>2</v>
      </c>
      <c r="C7" s="3">
        <v>1</v>
      </c>
    </row>
    <row r="8" spans="1:3">
      <c r="A8" s="4" t="s">
        <v>37</v>
      </c>
      <c r="B8" s="3">
        <v>-1</v>
      </c>
      <c r="C8" s="3">
        <v>0</v>
      </c>
    </row>
    <row r="9" spans="1:3">
      <c r="A9" s="4" t="s">
        <v>38</v>
      </c>
      <c r="B9" s="3">
        <v>-1</v>
      </c>
      <c r="C9" s="3">
        <v>0</v>
      </c>
    </row>
    <row r="10" spans="1:3">
      <c r="A10" s="1" t="s">
        <v>39</v>
      </c>
      <c r="B10" s="3"/>
      <c r="C10" s="3">
        <f>SUM(C2:C9)</f>
        <v>12</v>
      </c>
    </row>
    <row r="11" spans="1:3">
      <c r="A11" t="s">
        <v>40</v>
      </c>
    </row>
    <row r="12" spans="1:3">
      <c r="A12" t="s">
        <v>41</v>
      </c>
    </row>
    <row r="13" spans="1:3">
      <c r="A13" s="1">
        <f>1.4 - 0.03 *12</f>
        <v>1.04</v>
      </c>
      <c r="B13" s="4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 xr3:uid="{51F8DEE0-4D01-5F28-A812-FC0BD7CAC4A5}">
      <selection activeCell="D14" sqref="D14"/>
    </sheetView>
  </sheetViews>
  <sheetFormatPr defaultRowHeight="15"/>
  <cols>
    <col min="1" max="1" width="20.7109375" customWidth="1"/>
  </cols>
  <sheetData>
    <row r="1" spans="1:2">
      <c r="A1" s="1" t="s">
        <v>43</v>
      </c>
    </row>
    <row r="3" spans="1:2">
      <c r="A3">
        <f xml:space="preserve"> 45 * 0.96 * 1.04</f>
        <v>44.927999999999997</v>
      </c>
      <c r="B3" s="1">
        <v>45</v>
      </c>
    </row>
    <row r="4" spans="1:2">
      <c r="B4">
        <f>45 * 20</f>
        <v>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7"/>
  <sheetViews>
    <sheetView workbookViewId="0" xr3:uid="{F9CF3CF3-643B-5BE6-8B46-32C596A47465}">
      <selection activeCell="D27" sqref="D27"/>
    </sheetView>
  </sheetViews>
  <sheetFormatPr defaultRowHeight="15"/>
  <cols>
    <col min="1" max="1" width="34.28515625" customWidth="1"/>
    <col min="2" max="2" width="19.28515625" customWidth="1"/>
    <col min="3" max="3" width="19" customWidth="1"/>
    <col min="4" max="4" width="18.42578125" customWidth="1"/>
    <col min="5" max="5" width="17.85546875" customWidth="1"/>
    <col min="6" max="6" width="17.7109375" customWidth="1"/>
  </cols>
  <sheetData>
    <row r="1" spans="1:7">
      <c r="C1" s="4" t="s">
        <v>44</v>
      </c>
    </row>
    <row r="2" spans="1:7">
      <c r="A2" s="4" t="s">
        <v>45</v>
      </c>
      <c r="B2" s="4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4" t="s">
        <v>39</v>
      </c>
    </row>
    <row r="3" spans="1:7">
      <c r="B3" s="4" t="s">
        <v>51</v>
      </c>
      <c r="C3" s="4" t="s">
        <v>52</v>
      </c>
      <c r="D3" s="4" t="s">
        <v>53</v>
      </c>
      <c r="E3" s="4" t="s">
        <v>54</v>
      </c>
      <c r="F3" s="4" t="s">
        <v>55</v>
      </c>
    </row>
    <row r="5" spans="1:7">
      <c r="A5" s="4" t="s">
        <v>56</v>
      </c>
      <c r="B5" s="3" t="s">
        <v>57</v>
      </c>
      <c r="C5" s="3" t="s">
        <v>58</v>
      </c>
      <c r="D5" s="3" t="s">
        <v>59</v>
      </c>
      <c r="E5" s="3" t="s">
        <v>60</v>
      </c>
      <c r="F5" s="3" t="s">
        <v>61</v>
      </c>
      <c r="G5" s="4">
        <f>(30*14)+(30*14)+(30*12)+90</f>
        <v>1290</v>
      </c>
    </row>
    <row r="6" spans="1:7" ht="16.5" customHeight="1">
      <c r="A6" s="4"/>
      <c r="B6" s="3"/>
      <c r="C6" s="3"/>
      <c r="D6" s="3"/>
      <c r="E6" s="3"/>
      <c r="F6" s="3"/>
      <c r="G6" s="4"/>
    </row>
    <row r="7" spans="1:7" ht="28.5" hidden="1" customHeight="1">
      <c r="A7" s="4"/>
      <c r="B7" s="3"/>
      <c r="C7" s="3"/>
      <c r="D7" s="3"/>
      <c r="E7" s="3"/>
      <c r="F7" s="3"/>
      <c r="G7" s="4"/>
    </row>
    <row r="8" spans="1:7">
      <c r="A8" s="4" t="s">
        <v>62</v>
      </c>
      <c r="B8" s="3" t="s">
        <v>58</v>
      </c>
      <c r="C8" s="3" t="s">
        <v>58</v>
      </c>
      <c r="D8" s="3" t="s">
        <v>59</v>
      </c>
      <c r="E8" s="3" t="s">
        <v>60</v>
      </c>
      <c r="F8" s="3"/>
      <c r="G8" s="4">
        <f>(30*14)+(30*14)+(30*12)+60</f>
        <v>1260</v>
      </c>
    </row>
    <row r="9" spans="1:7">
      <c r="A9" s="4"/>
      <c r="B9" s="3"/>
      <c r="C9" s="3"/>
      <c r="D9" s="3"/>
      <c r="E9" s="3"/>
      <c r="F9" s="3"/>
      <c r="G9" s="4"/>
    </row>
    <row r="10" spans="1:7">
      <c r="A10" s="4"/>
      <c r="B10" s="3"/>
      <c r="C10" s="3"/>
      <c r="D10" s="3"/>
      <c r="E10" s="3"/>
      <c r="F10" s="3"/>
      <c r="G10" s="4"/>
    </row>
    <row r="11" spans="1:7">
      <c r="A11" s="4" t="s">
        <v>63</v>
      </c>
      <c r="B11" s="3"/>
      <c r="C11" s="3" t="s">
        <v>58</v>
      </c>
      <c r="D11" s="3" t="s">
        <v>59</v>
      </c>
      <c r="E11" s="3" t="s">
        <v>60</v>
      </c>
      <c r="F11" s="3"/>
      <c r="G11" s="4">
        <f xml:space="preserve"> (30*14)+(30*12)+60</f>
        <v>840</v>
      </c>
    </row>
    <row r="12" spans="1:7">
      <c r="A12" s="4"/>
      <c r="B12" s="3"/>
      <c r="C12" s="3"/>
      <c r="D12" s="3"/>
      <c r="E12" s="3"/>
      <c r="F12" s="3"/>
      <c r="G12" s="4"/>
    </row>
    <row r="13" spans="1:7">
      <c r="A13" s="4"/>
      <c r="B13" s="3"/>
      <c r="C13" s="3"/>
      <c r="D13" s="3"/>
      <c r="E13" s="3"/>
      <c r="F13" s="3"/>
      <c r="G13" s="4"/>
    </row>
    <row r="14" spans="1:7">
      <c r="A14" s="4" t="s">
        <v>64</v>
      </c>
      <c r="B14" s="3"/>
      <c r="C14" s="3"/>
      <c r="D14" s="3" t="s">
        <v>59</v>
      </c>
      <c r="E14" s="3" t="s">
        <v>60</v>
      </c>
      <c r="F14" s="3" t="s">
        <v>61</v>
      </c>
      <c r="G14" s="4">
        <f>(30*12)+90</f>
        <v>450</v>
      </c>
    </row>
    <row r="15" spans="1:7">
      <c r="A15" s="4"/>
      <c r="B15" s="3"/>
      <c r="C15" s="3"/>
      <c r="D15" s="3"/>
      <c r="E15" s="3"/>
      <c r="F15" s="3"/>
      <c r="G15" s="4"/>
    </row>
    <row r="16" spans="1:7">
      <c r="A16" s="4"/>
      <c r="B16" s="3"/>
      <c r="C16" s="3"/>
      <c r="D16" s="3"/>
      <c r="E16" s="3"/>
      <c r="F16" s="3"/>
      <c r="G16" s="4"/>
    </row>
    <row r="17" spans="1:14">
      <c r="A17" s="4" t="s">
        <v>65</v>
      </c>
      <c r="B17" s="3"/>
      <c r="C17" s="3"/>
      <c r="D17" s="3"/>
      <c r="E17" s="3"/>
      <c r="F17" s="3" t="s">
        <v>61</v>
      </c>
      <c r="G17" s="4">
        <v>30</v>
      </c>
    </row>
    <row r="18" spans="1:14">
      <c r="G18" s="3"/>
    </row>
    <row r="19" spans="1:14">
      <c r="B19" s="4">
        <f>(30*14)+(30*14)</f>
        <v>840</v>
      </c>
      <c r="C19" s="4">
        <f>(30*14)*3</f>
        <v>1260</v>
      </c>
      <c r="D19" s="4">
        <f xml:space="preserve"> (30*12)+(30*12)+(30*12)+(30*12)</f>
        <v>1440</v>
      </c>
      <c r="E19" s="4">
        <f>30*8</f>
        <v>240</v>
      </c>
      <c r="F19" s="4">
        <v>135</v>
      </c>
      <c r="G19" s="4">
        <f>SUM(G5:G17)</f>
        <v>3870</v>
      </c>
    </row>
    <row r="27" spans="1:14">
      <c r="N27">
        <f>SUM(Sheet1!I4,L36,Sheet1!I20,Sheet1!I29,Sheet1!I33)</f>
        <v>593</v>
      </c>
    </row>
    <row r="31" spans="1:14" ht="17.25" customHeight="1"/>
    <row r="34" spans="11:12" ht="28.5" customHeight="1"/>
    <row r="35" spans="11:12">
      <c r="K35" s="2"/>
    </row>
    <row r="36" spans="11:12">
      <c r="L36">
        <f>SUM(Sheet1!I13:I17)</f>
        <v>0</v>
      </c>
    </row>
    <row r="37" spans="11:12" ht="17.25" customHeight="1"/>
    <row r="38" spans="11:12" ht="18.75" customHeight="1"/>
    <row r="51" ht="15" customHeight="1"/>
    <row r="55" ht="18.75" customHeight="1"/>
    <row r="57" ht="15" customHeight="1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I4:I33"/>
  <sheetViews>
    <sheetView workbookViewId="0" xr3:uid="{78B4E459-6924-5F8B-B7BA-2DD04133E49E}">
      <selection sqref="A1:H35"/>
    </sheetView>
  </sheetViews>
  <sheetFormatPr defaultRowHeight="15"/>
  <cols>
    <col min="3" max="3" width="21" customWidth="1"/>
    <col min="5" max="5" width="18" customWidth="1"/>
  </cols>
  <sheetData>
    <row r="4" spans="9:9">
      <c r="I4">
        <f>SUM('Estimate Updated'!H5:H14)</f>
        <v>182</v>
      </c>
    </row>
    <row r="13" spans="9:9">
      <c r="I13" s="2"/>
    </row>
    <row r="14" spans="9:9">
      <c r="I14" s="2"/>
    </row>
    <row r="15" spans="9:9">
      <c r="I15" s="2"/>
    </row>
    <row r="16" spans="9:9">
      <c r="I16" s="2"/>
    </row>
    <row r="17" spans="9:9">
      <c r="I17" s="2"/>
    </row>
    <row r="20" spans="9:9">
      <c r="I20">
        <f>SUM('Estimate Updated'!H22:H30)</f>
        <v>360</v>
      </c>
    </row>
    <row r="29" spans="9:9">
      <c r="I29">
        <v>38</v>
      </c>
    </row>
    <row r="33" spans="9:9">
      <c r="I33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J40"/>
  <sheetViews>
    <sheetView tabSelected="1" topLeftCell="A19" workbookViewId="0" xr3:uid="{9B253EF2-77E0-53E3-AE26-4D66ECD923F3}">
      <selection activeCell="H38" sqref="H38"/>
    </sheetView>
  </sheetViews>
  <sheetFormatPr defaultRowHeight="15"/>
  <cols>
    <col min="3" max="3" width="36.5703125" customWidth="1"/>
    <col min="5" max="5" width="18.140625" customWidth="1"/>
    <col min="7" max="7" width="12.5703125" customWidth="1"/>
    <col min="8" max="8" width="20.5703125" customWidth="1"/>
  </cols>
  <sheetData>
    <row r="3" spans="1:8">
      <c r="A3" s="8" t="s">
        <v>66</v>
      </c>
      <c r="B3" s="8"/>
      <c r="C3" s="8"/>
      <c r="D3" s="8" t="s">
        <v>67</v>
      </c>
      <c r="E3" s="8"/>
      <c r="H3" s="1" t="s">
        <v>68</v>
      </c>
    </row>
    <row r="4" spans="1:8">
      <c r="A4" s="15" t="s">
        <v>46</v>
      </c>
      <c r="B4" s="15"/>
      <c r="C4" s="15"/>
      <c r="H4" s="7">
        <f>SUM(H5:H14)</f>
        <v>182</v>
      </c>
    </row>
    <row r="5" spans="1:8">
      <c r="A5" s="11" t="s">
        <v>69</v>
      </c>
      <c r="B5" s="11"/>
      <c r="C5" s="11"/>
      <c r="D5" s="10" t="s">
        <v>70</v>
      </c>
      <c r="E5" s="10"/>
      <c r="F5" s="10" t="s">
        <v>71</v>
      </c>
      <c r="G5" s="10"/>
      <c r="H5" s="4">
        <v>6</v>
      </c>
    </row>
    <row r="6" spans="1:8">
      <c r="A6" s="12" t="s">
        <v>72</v>
      </c>
      <c r="B6" s="11"/>
      <c r="C6" s="11"/>
      <c r="D6" s="10" t="s">
        <v>73</v>
      </c>
      <c r="E6" s="10"/>
      <c r="F6" s="10" t="s">
        <v>74</v>
      </c>
      <c r="G6" s="10"/>
      <c r="H6" s="4">
        <v>28</v>
      </c>
    </row>
    <row r="7" spans="1:8">
      <c r="A7" s="11" t="s">
        <v>75</v>
      </c>
      <c r="B7" s="11"/>
      <c r="C7" s="11"/>
      <c r="D7" s="9" t="s">
        <v>76</v>
      </c>
      <c r="E7" s="10"/>
      <c r="F7" s="10" t="s">
        <v>77</v>
      </c>
      <c r="G7" s="10"/>
      <c r="H7" s="4">
        <v>12</v>
      </c>
    </row>
    <row r="8" spans="1:8">
      <c r="A8" s="13" t="s">
        <v>78</v>
      </c>
      <c r="B8" s="14"/>
      <c r="C8" s="14"/>
      <c r="D8" s="9" t="s">
        <v>79</v>
      </c>
      <c r="E8" s="10"/>
      <c r="F8" s="10" t="s">
        <v>80</v>
      </c>
      <c r="G8" s="10"/>
      <c r="H8" s="4">
        <v>10</v>
      </c>
    </row>
    <row r="9" spans="1:8">
      <c r="A9" s="13" t="s">
        <v>81</v>
      </c>
      <c r="B9" s="13"/>
      <c r="C9" s="13"/>
      <c r="D9" s="9" t="s">
        <v>79</v>
      </c>
      <c r="E9" s="10"/>
      <c r="F9" s="10" t="s">
        <v>82</v>
      </c>
      <c r="G9" s="10"/>
      <c r="H9" s="4">
        <v>20</v>
      </c>
    </row>
    <row r="10" spans="1:8">
      <c r="A10" s="18" t="s">
        <v>83</v>
      </c>
      <c r="B10" s="18"/>
      <c r="C10" s="18"/>
      <c r="D10" s="9" t="s">
        <v>84</v>
      </c>
      <c r="E10" s="10"/>
      <c r="F10" s="10" t="s">
        <v>85</v>
      </c>
      <c r="G10" s="10"/>
      <c r="H10" s="4">
        <v>30</v>
      </c>
    </row>
    <row r="11" spans="1:8">
      <c r="A11" s="17" t="s">
        <v>86</v>
      </c>
      <c r="B11" s="18"/>
      <c r="C11" s="18"/>
      <c r="D11" s="10" t="s">
        <v>79</v>
      </c>
      <c r="E11" s="10"/>
      <c r="F11" s="10" t="s">
        <v>80</v>
      </c>
      <c r="G11" s="10"/>
      <c r="H11" s="4">
        <v>10</v>
      </c>
    </row>
    <row r="12" spans="1:8">
      <c r="A12" s="13" t="s">
        <v>87</v>
      </c>
      <c r="B12" s="13"/>
      <c r="C12" s="13"/>
      <c r="D12" s="9" t="s">
        <v>88</v>
      </c>
      <c r="E12" s="10"/>
      <c r="F12" s="10" t="s">
        <v>89</v>
      </c>
      <c r="G12" s="10"/>
      <c r="H12" s="4">
        <v>26</v>
      </c>
    </row>
    <row r="13" spans="1:8">
      <c r="A13" s="13" t="s">
        <v>90</v>
      </c>
      <c r="B13" s="14"/>
      <c r="C13" s="14"/>
      <c r="D13" s="9" t="s">
        <v>84</v>
      </c>
      <c r="E13" s="10"/>
      <c r="F13" s="10" t="s">
        <v>85</v>
      </c>
      <c r="G13" s="10"/>
      <c r="H13" s="4">
        <v>30</v>
      </c>
    </row>
    <row r="14" spans="1:8">
      <c r="A14" s="17" t="s">
        <v>91</v>
      </c>
      <c r="B14" s="17"/>
      <c r="C14" s="17"/>
      <c r="D14" s="9" t="s">
        <v>79</v>
      </c>
      <c r="E14" s="10"/>
      <c r="F14" s="10" t="s">
        <v>80</v>
      </c>
      <c r="G14" s="10"/>
      <c r="H14" s="4">
        <v>10</v>
      </c>
    </row>
    <row r="15" spans="1:8">
      <c r="A15" s="16" t="s">
        <v>92</v>
      </c>
      <c r="B15" s="16"/>
      <c r="C15" s="16"/>
      <c r="H15" s="6">
        <f>SUM(H16:H20)</f>
        <v>230</v>
      </c>
    </row>
    <row r="16" spans="1:8" ht="15.75">
      <c r="A16" s="28" t="s">
        <v>93</v>
      </c>
      <c r="B16" s="28"/>
      <c r="C16" s="28"/>
      <c r="D16" s="32" t="s">
        <v>94</v>
      </c>
      <c r="E16" s="10"/>
      <c r="F16" s="10" t="s">
        <v>95</v>
      </c>
      <c r="G16" s="10"/>
      <c r="H16" s="4">
        <v>20</v>
      </c>
    </row>
    <row r="17" spans="1:8" ht="15.75">
      <c r="A17" s="34" t="s">
        <v>96</v>
      </c>
      <c r="B17" s="34"/>
      <c r="C17" s="34"/>
      <c r="D17" s="32" t="s">
        <v>94</v>
      </c>
      <c r="E17" s="10"/>
      <c r="F17" s="10" t="s">
        <v>95</v>
      </c>
      <c r="G17" s="10"/>
      <c r="H17" s="4">
        <v>20</v>
      </c>
    </row>
    <row r="18" spans="1:8">
      <c r="A18" s="19" t="s">
        <v>97</v>
      </c>
      <c r="B18" s="20"/>
      <c r="C18" s="35"/>
      <c r="D18" s="32" t="s">
        <v>98</v>
      </c>
      <c r="E18" s="10"/>
      <c r="F18" s="10" t="s">
        <v>99</v>
      </c>
      <c r="G18" s="10"/>
      <c r="H18" s="4">
        <v>160</v>
      </c>
    </row>
    <row r="19" spans="1:8">
      <c r="A19" s="19" t="s">
        <v>100</v>
      </c>
      <c r="B19" s="20"/>
      <c r="C19" s="35"/>
      <c r="D19" s="32" t="s">
        <v>94</v>
      </c>
      <c r="E19" s="10"/>
      <c r="F19" s="10" t="s">
        <v>95</v>
      </c>
      <c r="G19" s="10"/>
      <c r="H19" s="4">
        <v>20</v>
      </c>
    </row>
    <row r="20" spans="1:8">
      <c r="A20" s="36" t="s">
        <v>101</v>
      </c>
      <c r="B20" s="37"/>
      <c r="C20" s="37"/>
      <c r="D20" s="10" t="s">
        <v>79</v>
      </c>
      <c r="E20" s="10"/>
      <c r="F20" s="10" t="s">
        <v>82</v>
      </c>
      <c r="G20" s="10"/>
      <c r="H20" s="4">
        <v>10</v>
      </c>
    </row>
    <row r="21" spans="1:8">
      <c r="A21" s="38" t="s">
        <v>102</v>
      </c>
      <c r="B21" s="38"/>
      <c r="C21" s="38"/>
      <c r="H21" s="6">
        <f>SUM(H22:H30)</f>
        <v>360</v>
      </c>
    </row>
    <row r="22" spans="1:8">
      <c r="A22" s="29" t="s">
        <v>103</v>
      </c>
      <c r="B22" s="30"/>
      <c r="C22" s="31"/>
      <c r="D22" s="32" t="s">
        <v>79</v>
      </c>
      <c r="E22" s="10"/>
      <c r="F22" s="10" t="s">
        <v>82</v>
      </c>
      <c r="G22" s="10"/>
      <c r="H22" s="4">
        <v>20</v>
      </c>
    </row>
    <row r="23" spans="1:8">
      <c r="A23" s="13" t="s">
        <v>104</v>
      </c>
      <c r="B23" s="13"/>
      <c r="C23" s="13"/>
      <c r="D23" s="33" t="s">
        <v>94</v>
      </c>
      <c r="E23" s="10"/>
      <c r="F23" s="10" t="s">
        <v>105</v>
      </c>
      <c r="G23" s="10"/>
      <c r="H23" s="4">
        <v>40</v>
      </c>
    </row>
    <row r="24" spans="1:8">
      <c r="A24" s="13" t="s">
        <v>106</v>
      </c>
      <c r="B24" s="13"/>
      <c r="C24" s="13"/>
      <c r="D24" s="33" t="s">
        <v>79</v>
      </c>
      <c r="E24" s="10"/>
      <c r="F24" s="10" t="s">
        <v>82</v>
      </c>
      <c r="G24" s="10"/>
      <c r="H24" s="4">
        <v>20</v>
      </c>
    </row>
    <row r="25" spans="1:8">
      <c r="A25" s="13" t="s">
        <v>107</v>
      </c>
      <c r="B25" s="13"/>
      <c r="C25" s="13"/>
      <c r="D25" s="33" t="s">
        <v>108</v>
      </c>
      <c r="E25" s="10"/>
      <c r="F25" s="10" t="s">
        <v>109</v>
      </c>
      <c r="G25" s="10"/>
      <c r="H25" s="4">
        <v>80</v>
      </c>
    </row>
    <row r="26" spans="1:8">
      <c r="A26" s="13" t="s">
        <v>110</v>
      </c>
      <c r="B26" s="13"/>
      <c r="C26" s="13"/>
      <c r="D26" s="33" t="s">
        <v>94</v>
      </c>
      <c r="E26" s="10"/>
      <c r="F26" s="10" t="s">
        <v>105</v>
      </c>
      <c r="G26" s="10"/>
      <c r="H26" s="4">
        <v>40</v>
      </c>
    </row>
    <row r="27" spans="1:8">
      <c r="A27" s="13" t="s">
        <v>111</v>
      </c>
      <c r="B27" s="13"/>
      <c r="C27" s="13"/>
      <c r="D27" s="33" t="s">
        <v>79</v>
      </c>
      <c r="E27" s="10"/>
      <c r="F27" s="10" t="s">
        <v>82</v>
      </c>
      <c r="G27" s="10"/>
      <c r="H27" s="4">
        <v>20</v>
      </c>
    </row>
    <row r="28" spans="1:8">
      <c r="A28" s="14" t="s">
        <v>112</v>
      </c>
      <c r="B28" s="14"/>
      <c r="C28" s="14"/>
      <c r="D28" s="32" t="s">
        <v>79</v>
      </c>
      <c r="E28" s="10"/>
      <c r="F28" s="10" t="s">
        <v>82</v>
      </c>
      <c r="G28" s="10"/>
      <c r="H28" s="4">
        <v>20</v>
      </c>
    </row>
    <row r="29" spans="1:8" ht="15.75">
      <c r="A29" s="21" t="s">
        <v>113</v>
      </c>
      <c r="B29" s="21"/>
      <c r="C29" s="21"/>
      <c r="D29" s="33" t="s">
        <v>84</v>
      </c>
      <c r="E29" s="10"/>
      <c r="F29" s="10" t="s">
        <v>114</v>
      </c>
      <c r="G29" s="10"/>
      <c r="H29" s="4">
        <v>60</v>
      </c>
    </row>
    <row r="30" spans="1:8" ht="15.75">
      <c r="A30" s="28" t="s">
        <v>115</v>
      </c>
      <c r="B30" s="28"/>
      <c r="C30" s="28"/>
      <c r="D30" s="33" t="s">
        <v>84</v>
      </c>
      <c r="E30" s="10"/>
      <c r="F30" s="10" t="s">
        <v>114</v>
      </c>
      <c r="G30" s="10"/>
      <c r="H30" s="4">
        <v>60</v>
      </c>
    </row>
    <row r="31" spans="1:8">
      <c r="A31" s="22" t="s">
        <v>116</v>
      </c>
      <c r="B31" s="22"/>
      <c r="C31" s="22"/>
      <c r="F31" s="10"/>
      <c r="G31" s="10"/>
      <c r="H31" s="6">
        <f>SUM(H32:H34)</f>
        <v>38</v>
      </c>
    </row>
    <row r="32" spans="1:8">
      <c r="A32" s="24" t="s">
        <v>117</v>
      </c>
      <c r="B32" s="14"/>
      <c r="C32" s="14"/>
      <c r="D32" s="32" t="s">
        <v>118</v>
      </c>
      <c r="E32" s="10"/>
      <c r="F32" s="10" t="s">
        <v>119</v>
      </c>
      <c r="G32" s="10"/>
      <c r="H32" s="4">
        <v>2</v>
      </c>
    </row>
    <row r="33" spans="1:10">
      <c r="A33" s="24" t="s">
        <v>120</v>
      </c>
      <c r="B33" s="14"/>
      <c r="C33" s="14"/>
      <c r="D33" s="32" t="s">
        <v>73</v>
      </c>
      <c r="E33" s="10"/>
      <c r="F33" s="10" t="s">
        <v>121</v>
      </c>
      <c r="G33" s="10"/>
      <c r="H33" s="4">
        <v>28</v>
      </c>
    </row>
    <row r="34" spans="1:10">
      <c r="A34" s="25" t="s">
        <v>122</v>
      </c>
      <c r="B34" s="25"/>
      <c r="C34" s="25"/>
      <c r="D34" s="32" t="s">
        <v>123</v>
      </c>
      <c r="E34" s="10"/>
      <c r="F34" s="10" t="s">
        <v>124</v>
      </c>
      <c r="G34" s="10"/>
      <c r="H34" s="4">
        <v>8</v>
      </c>
      <c r="J34" s="5"/>
    </row>
    <row r="35" spans="1:10">
      <c r="A35" s="23" t="s">
        <v>125</v>
      </c>
      <c r="B35" s="23"/>
      <c r="C35" s="23"/>
      <c r="H35" s="6">
        <f>SUM(H36:H38)</f>
        <v>13</v>
      </c>
    </row>
    <row r="36" spans="1:10">
      <c r="A36" s="19" t="s">
        <v>126</v>
      </c>
      <c r="B36" s="20"/>
      <c r="C36" s="20"/>
      <c r="D36" s="32" t="s">
        <v>70</v>
      </c>
      <c r="E36" s="10"/>
      <c r="F36" s="10" t="s">
        <v>127</v>
      </c>
      <c r="G36" s="10"/>
      <c r="H36" s="4">
        <v>6</v>
      </c>
    </row>
    <row r="37" spans="1:10" ht="15.75">
      <c r="A37" s="26" t="s">
        <v>128</v>
      </c>
      <c r="B37" s="27"/>
      <c r="C37" s="27"/>
      <c r="D37" s="32" t="s">
        <v>123</v>
      </c>
      <c r="E37" s="10"/>
      <c r="F37" s="10" t="s">
        <v>129</v>
      </c>
      <c r="G37" s="10"/>
      <c r="H37" s="4">
        <v>6</v>
      </c>
    </row>
    <row r="38" spans="1:10">
      <c r="A38" s="19" t="s">
        <v>130</v>
      </c>
      <c r="B38" s="20"/>
      <c r="C38" s="20"/>
      <c r="D38" s="32" t="s">
        <v>131</v>
      </c>
      <c r="E38" s="10"/>
      <c r="F38" s="10" t="s">
        <v>132</v>
      </c>
      <c r="G38" s="10"/>
      <c r="H38" s="4">
        <v>1</v>
      </c>
    </row>
    <row r="40" spans="1:10">
      <c r="G40" t="s">
        <v>133</v>
      </c>
      <c r="H40" s="5">
        <f>SUM(H35,H31,H21,H15,H4)</f>
        <v>823</v>
      </c>
    </row>
  </sheetData>
  <mergeCells count="98">
    <mergeCell ref="F33:G33"/>
    <mergeCell ref="F34:G34"/>
    <mergeCell ref="F36:G36"/>
    <mergeCell ref="F37:G37"/>
    <mergeCell ref="F38:G38"/>
    <mergeCell ref="F16:G16"/>
    <mergeCell ref="F17:G17"/>
    <mergeCell ref="F18:G18"/>
    <mergeCell ref="F19:G19"/>
    <mergeCell ref="F20:G20"/>
    <mergeCell ref="F22:G22"/>
    <mergeCell ref="F23:G23"/>
    <mergeCell ref="F24:G24"/>
    <mergeCell ref="F25:G25"/>
    <mergeCell ref="F26:G26"/>
    <mergeCell ref="D25:E25"/>
    <mergeCell ref="D26:E26"/>
    <mergeCell ref="D27:E27"/>
    <mergeCell ref="D28:E28"/>
    <mergeCell ref="D29:E29"/>
    <mergeCell ref="D32:E32"/>
    <mergeCell ref="F27:G27"/>
    <mergeCell ref="F28:G28"/>
    <mergeCell ref="F29:G29"/>
    <mergeCell ref="F30:G30"/>
    <mergeCell ref="D30:E30"/>
    <mergeCell ref="F31:G31"/>
    <mergeCell ref="F32:G32"/>
    <mergeCell ref="D33:E33"/>
    <mergeCell ref="D34:E34"/>
    <mergeCell ref="D36:E36"/>
    <mergeCell ref="D37:E37"/>
    <mergeCell ref="D38:E38"/>
    <mergeCell ref="D23:E23"/>
    <mergeCell ref="D24:E24"/>
    <mergeCell ref="A16:C16"/>
    <mergeCell ref="A17:C17"/>
    <mergeCell ref="A18:C18"/>
    <mergeCell ref="A19:C19"/>
    <mergeCell ref="A20:C20"/>
    <mergeCell ref="A21:C21"/>
    <mergeCell ref="A22:C22"/>
    <mergeCell ref="D16:E16"/>
    <mergeCell ref="D17:E17"/>
    <mergeCell ref="D18:E18"/>
    <mergeCell ref="D19:E19"/>
    <mergeCell ref="D20:E20"/>
    <mergeCell ref="D22:E22"/>
    <mergeCell ref="A38:C38"/>
    <mergeCell ref="A23:C23"/>
    <mergeCell ref="A24:C24"/>
    <mergeCell ref="A25:C25"/>
    <mergeCell ref="A26:C26"/>
    <mergeCell ref="A27:C27"/>
    <mergeCell ref="A29:C29"/>
    <mergeCell ref="A28:C28"/>
    <mergeCell ref="A31:C31"/>
    <mergeCell ref="A35:C35"/>
    <mergeCell ref="A32:C32"/>
    <mergeCell ref="A33:C33"/>
    <mergeCell ref="A34:C34"/>
    <mergeCell ref="A36:C36"/>
    <mergeCell ref="A37:C37"/>
    <mergeCell ref="A30:C30"/>
    <mergeCell ref="F14:G14"/>
    <mergeCell ref="A15:C15"/>
    <mergeCell ref="D10:E10"/>
    <mergeCell ref="D11:E11"/>
    <mergeCell ref="D12:E12"/>
    <mergeCell ref="D13:E13"/>
    <mergeCell ref="D14:E14"/>
    <mergeCell ref="A13:C13"/>
    <mergeCell ref="A14:C14"/>
    <mergeCell ref="A10:C10"/>
    <mergeCell ref="A11:C11"/>
    <mergeCell ref="A12:C12"/>
    <mergeCell ref="F10:G10"/>
    <mergeCell ref="F11:G11"/>
    <mergeCell ref="F12:G12"/>
    <mergeCell ref="F13:G13"/>
    <mergeCell ref="F5:G5"/>
    <mergeCell ref="F6:G6"/>
    <mergeCell ref="F7:G7"/>
    <mergeCell ref="F8:G8"/>
    <mergeCell ref="F9:G9"/>
    <mergeCell ref="A3:C3"/>
    <mergeCell ref="D3:E3"/>
    <mergeCell ref="D9:E9"/>
    <mergeCell ref="A5:C5"/>
    <mergeCell ref="A6:C6"/>
    <mergeCell ref="A7:C7"/>
    <mergeCell ref="A8:C8"/>
    <mergeCell ref="A9:C9"/>
    <mergeCell ref="A4:C4"/>
    <mergeCell ref="D5:E5"/>
    <mergeCell ref="D6:E6"/>
    <mergeCell ref="D7:E7"/>
    <mergeCell ref="D8:E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7F5734FC7D3D48B22C702A58C6F427" ma:contentTypeVersion="2" ma:contentTypeDescription="Create a new document." ma:contentTypeScope="" ma:versionID="94f54a3a5eeef7c1e013c2379182a97e">
  <xsd:schema xmlns:xsd="http://www.w3.org/2001/XMLSchema" xmlns:xs="http://www.w3.org/2001/XMLSchema" xmlns:p="http://schemas.microsoft.com/office/2006/metadata/properties" xmlns:ns2="413d0d0c-a7cf-4d28-9916-c0cea0a2c048" targetNamespace="http://schemas.microsoft.com/office/2006/metadata/properties" ma:root="true" ma:fieldsID="4bd9ad8e2309d2e5577f0afb1f485381" ns2:_="">
    <xsd:import namespace="413d0d0c-a7cf-4d28-9916-c0cea0a2c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3d0d0c-a7cf-4d28-9916-c0cea0a2c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A9E2F2-656F-4942-8934-C33ED3155BD2}"/>
</file>

<file path=customXml/itemProps2.xml><?xml version="1.0" encoding="utf-8"?>
<ds:datastoreItem xmlns:ds="http://schemas.openxmlformats.org/officeDocument/2006/customXml" ds:itemID="{DD4613B8-0C27-4615-81BD-55246FC9074D}"/>
</file>

<file path=customXml/itemProps3.xml><?xml version="1.0" encoding="utf-8"?>
<ds:datastoreItem xmlns:ds="http://schemas.openxmlformats.org/officeDocument/2006/customXml" ds:itemID="{2D5C0591-19F9-4DB8-8486-60C4DD71C4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jvbesmano</dc:creator>
  <cp:keywords/>
  <dc:description/>
  <cp:lastModifiedBy>jvbesmano</cp:lastModifiedBy>
  <cp:revision/>
  <dcterms:created xsi:type="dcterms:W3CDTF">2018-02-13T14:31:13Z</dcterms:created>
  <dcterms:modified xsi:type="dcterms:W3CDTF">2018-03-27T23:38:47Z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0x010100F87F5734FC7D3D48B22C702A58C6F427</vt:lpwstr>
  </property>
</Properties>
</file>