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backupFile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D\Downloads\"/>
    </mc:Choice>
  </mc:AlternateContent>
  <xr:revisionPtr revIDLastSave="0" documentId="13_ncr:1_{5171CAE3-CF50-451A-A11C-3D2CCEC18881}" xr6:coauthVersionLast="46" xr6:coauthVersionMax="46" xr10:uidLastSave="{00000000-0000-0000-0000-000000000000}"/>
  <bookViews>
    <workbookView xWindow="-120" yWindow="-120" windowWidth="38640" windowHeight="21240" activeTab="1" xr2:uid="{E3E18ECB-49CB-41F1-810A-9057AEE58177}"/>
  </bookViews>
  <sheets>
    <sheet name="-1 Model" sheetId="1" r:id="rId1"/>
    <sheet name="-2 Pricing Assumptions" sheetId="2" r:id="rId2"/>
    <sheet name="-3 Traffic Assumptions" sheetId="11" r:id="rId3"/>
    <sheet name="Pricing" sheetId="12" state="hidden" r:id="rId4"/>
    <sheet name="Dates" sheetId="3" state="hidden" r:id="rId5"/>
    <sheet name="Traffic" sheetId="7" state="hidden" r:id="rId6"/>
  </sheets>
  <definedNames>
    <definedName name="_1st_Rebill___at_Day_48___S1">'-2 Pricing Assumptions'!$C$7</definedName>
    <definedName name="_1st_Rebill___at_Day_48___S2">'-2 Pricing Assumptions'!$F$7</definedName>
    <definedName name="_2nd_Rebill___at_Day_78___S1">'-2 Pricing Assumptions'!$C$8</definedName>
    <definedName name="_2nd_Rebill___at_Day_78___S2">'-2 Pricing Assumptions'!$F$8</definedName>
    <definedName name="_3rd_Rebill___at_Day_108___S1">'-2 Pricing Assumptions'!$C$9</definedName>
    <definedName name="_3rd_Rebill___at_Day_108___S2">'-2 Pricing Assumptions'!$F$9</definedName>
    <definedName name="CPA1_">'-2 Pricing Assumptions'!$I$4</definedName>
    <definedName name="CPA2_">'-2 Pricing Assumptions'!$I$5</definedName>
    <definedName name="End_of_Trial_Rebill_at_Day_18___S1">'-2 Pricing Assumptions'!$C$6</definedName>
    <definedName name="End_of_Trial_Rebill_at_Day_18___S2">'-2 Pricing Assumptions'!$F$6</definedName>
    <definedName name="Rebill_Price___S1">'-2 Pricing Assumptions'!$C$5</definedName>
    <definedName name="Rebill_Price___S2">'-2 Pricing Assumptions'!$F$5</definedName>
    <definedName name="Step_2_Upsell_Conversion">'-2 Pricing Assumptions'!$I$13</definedName>
    <definedName name="Step_3_Price">'-2 Pricing Assumptions'!$I$19</definedName>
    <definedName name="Step_3_Product_Cost">'-2 Pricing Assumptions'!$C$22</definedName>
    <definedName name="Step_3_Upsell_Conversion">'-2 Pricing Assumptions'!$I$14</definedName>
    <definedName name="Step_4_Price">'-2 Pricing Assumptions'!$I$20</definedName>
    <definedName name="Step_4_Product_Cost">'-2 Pricing Assumptions'!$C$23</definedName>
    <definedName name="Step_4_Upsell_Conversion">'-2 Pricing Assumptions'!$I$15</definedName>
    <definedName name="Trial_Shipping_Price___S2">'-2 Pricing Assumptions'!$F$4</definedName>
    <definedName name="Trial_Shpping_Price___S1">'-2 Pricing Assumptions'!$C$4</definedName>
  </definedNames>
  <calcPr calcId="181029"/>
</workbook>
</file>

<file path=xl/calcChain.xml><?xml version="1.0" encoding="utf-8"?>
<calcChain xmlns="http://schemas.openxmlformats.org/spreadsheetml/2006/main">
  <c r="P4" i="2" l="1"/>
  <c r="BL7" i="11" l="1"/>
  <c r="BL6" i="11"/>
  <c r="BL4" i="11"/>
  <c r="W7" i="11"/>
  <c r="N6" i="11"/>
  <c r="BM7" i="11"/>
  <c r="BM6" i="11"/>
  <c r="BM4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BM5" i="11" s="1"/>
  <c r="E54" i="11"/>
  <c r="BL5" i="11" s="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A8" i="3" l="1"/>
  <c r="B7" i="3"/>
  <c r="A10" i="3"/>
  <c r="B2" i="11"/>
  <c r="O8" i="2"/>
  <c r="B30" i="11"/>
  <c r="C29" i="11"/>
  <c r="AD9" i="1" s="1"/>
  <c r="B29" i="11"/>
  <c r="B28" i="11"/>
  <c r="B27" i="11"/>
  <c r="B26" i="11"/>
  <c r="C25" i="11"/>
  <c r="Z9" i="1" s="1"/>
  <c r="B25" i="11"/>
  <c r="B24" i="11"/>
  <c r="C23" i="11"/>
  <c r="B23" i="11"/>
  <c r="B22" i="11"/>
  <c r="C21" i="11"/>
  <c r="B21" i="11"/>
  <c r="B20" i="11"/>
  <c r="B19" i="11"/>
  <c r="B18" i="11"/>
  <c r="C17" i="11"/>
  <c r="R9" i="1" s="1"/>
  <c r="B17" i="11"/>
  <c r="B16" i="11"/>
  <c r="C15" i="11"/>
  <c r="P9" i="1" s="1"/>
  <c r="B15" i="11"/>
  <c r="B14" i="11"/>
  <c r="C13" i="11"/>
  <c r="B13" i="11"/>
  <c r="B12" i="11"/>
  <c r="B11" i="11"/>
  <c r="B10" i="11"/>
  <c r="C9" i="11"/>
  <c r="J9" i="1" s="1"/>
  <c r="B9" i="11"/>
  <c r="B8" i="11"/>
  <c r="C7" i="11"/>
  <c r="H9" i="1" s="1"/>
  <c r="B7" i="11"/>
  <c r="B6" i="11"/>
  <c r="C5" i="11"/>
  <c r="B5" i="11"/>
  <c r="B4" i="11"/>
  <c r="B3" i="11"/>
  <c r="C30" i="11"/>
  <c r="AE9" i="1" s="1"/>
  <c r="C28" i="11"/>
  <c r="C27" i="11"/>
  <c r="C26" i="11"/>
  <c r="AA9" i="1" s="1"/>
  <c r="C24" i="11"/>
  <c r="Y9" i="1" s="1"/>
  <c r="C22" i="11"/>
  <c r="W9" i="1" s="1"/>
  <c r="C20" i="11"/>
  <c r="C19" i="11"/>
  <c r="C18" i="11"/>
  <c r="S9" i="1" s="1"/>
  <c r="C16" i="11"/>
  <c r="Q9" i="1" s="1"/>
  <c r="C14" i="11"/>
  <c r="O9" i="1" s="1"/>
  <c r="C12" i="11"/>
  <c r="C11" i="11"/>
  <c r="C10" i="11"/>
  <c r="K9" i="1" s="1"/>
  <c r="C8" i="11"/>
  <c r="I9" i="1" s="1"/>
  <c r="C6" i="11"/>
  <c r="G9" i="1" s="1"/>
  <c r="C4" i="11"/>
  <c r="C3" i="11"/>
  <c r="C2" i="11"/>
  <c r="AB5" i="1" l="1"/>
  <c r="Y4" i="1"/>
  <c r="Y14" i="1"/>
  <c r="Y15" i="1"/>
  <c r="K24" i="11"/>
  <c r="Y37" i="1" s="1"/>
  <c r="J24" i="11"/>
  <c r="Y36" i="1" s="1"/>
  <c r="K6" i="1"/>
  <c r="K3" i="11"/>
  <c r="D37" i="1" s="1"/>
  <c r="D4" i="1"/>
  <c r="D14" i="1"/>
  <c r="J3" i="11"/>
  <c r="D36" i="1" s="1"/>
  <c r="D15" i="1"/>
  <c r="R5" i="1"/>
  <c r="K14" i="11"/>
  <c r="O37" i="1" s="1"/>
  <c r="J14" i="11"/>
  <c r="O36" i="1" s="1"/>
  <c r="O15" i="1"/>
  <c r="O4" i="1"/>
  <c r="O14" i="1"/>
  <c r="AI6" i="1"/>
  <c r="K27" i="11"/>
  <c r="AB37" i="1" s="1"/>
  <c r="AB15" i="1"/>
  <c r="J27" i="11"/>
  <c r="AB36" i="1" s="1"/>
  <c r="AB4" i="1"/>
  <c r="AB14" i="1"/>
  <c r="U5" i="1"/>
  <c r="R15" i="1"/>
  <c r="R4" i="1"/>
  <c r="R14" i="1"/>
  <c r="K17" i="11"/>
  <c r="R37" i="1" s="1"/>
  <c r="J17" i="11"/>
  <c r="R36" i="1" s="1"/>
  <c r="AG5" i="1"/>
  <c r="K29" i="11"/>
  <c r="AD37" i="1" s="1"/>
  <c r="J29" i="11"/>
  <c r="AD36" i="1" s="1"/>
  <c r="AD15" i="1"/>
  <c r="AD4" i="1"/>
  <c r="AD14" i="1"/>
  <c r="S5" i="1"/>
  <c r="P15" i="1"/>
  <c r="P4" i="1"/>
  <c r="P14" i="1"/>
  <c r="K15" i="11"/>
  <c r="P37" i="1" s="1"/>
  <c r="J15" i="11"/>
  <c r="P36" i="1" s="1"/>
  <c r="I5" i="1"/>
  <c r="K5" i="11"/>
  <c r="F37" i="1" s="1"/>
  <c r="J5" i="11"/>
  <c r="F36" i="1" s="1"/>
  <c r="F4" i="1"/>
  <c r="F14" i="1"/>
  <c r="F15" i="1"/>
  <c r="K5" i="1"/>
  <c r="H4" i="1"/>
  <c r="H14" i="1"/>
  <c r="H15" i="1"/>
  <c r="K7" i="11"/>
  <c r="H37" i="1" s="1"/>
  <c r="J7" i="11"/>
  <c r="H36" i="1" s="1"/>
  <c r="AH5" i="1"/>
  <c r="K30" i="11"/>
  <c r="AE37" i="1" s="1"/>
  <c r="J30" i="11"/>
  <c r="AE36" i="1" s="1"/>
  <c r="AE15" i="1"/>
  <c r="AE4" i="1"/>
  <c r="AE14" i="1"/>
  <c r="T6" i="1"/>
  <c r="K12" i="11"/>
  <c r="M37" i="1" s="1"/>
  <c r="J12" i="11"/>
  <c r="M36" i="1" s="1"/>
  <c r="M15" i="1"/>
  <c r="M4" i="1"/>
  <c r="M14" i="1"/>
  <c r="V5" i="1"/>
  <c r="S15" i="1"/>
  <c r="S4" i="1"/>
  <c r="S14" i="1"/>
  <c r="K18" i="11"/>
  <c r="S37" i="1" s="1"/>
  <c r="J18" i="11"/>
  <c r="S36" i="1" s="1"/>
  <c r="AA6" i="1"/>
  <c r="K19" i="11"/>
  <c r="T37" i="1" s="1"/>
  <c r="T4" i="1"/>
  <c r="T14" i="1"/>
  <c r="J19" i="11"/>
  <c r="T36" i="1" s="1"/>
  <c r="T15" i="1"/>
  <c r="AJ6" i="1"/>
  <c r="K28" i="11"/>
  <c r="AC37" i="1" s="1"/>
  <c r="J28" i="11"/>
  <c r="AC36" i="1" s="1"/>
  <c r="AC15" i="1"/>
  <c r="AC4" i="1"/>
  <c r="AC14" i="1"/>
  <c r="J5" i="1"/>
  <c r="K6" i="11"/>
  <c r="G37" i="1" s="1"/>
  <c r="J6" i="11"/>
  <c r="G36" i="1" s="1"/>
  <c r="G4" i="1"/>
  <c r="G14" i="1"/>
  <c r="G15" i="1"/>
  <c r="I4" i="1"/>
  <c r="I14" i="1"/>
  <c r="I15" i="1"/>
  <c r="K8" i="11"/>
  <c r="I37" i="1" s="1"/>
  <c r="J8" i="11"/>
  <c r="I36" i="1" s="1"/>
  <c r="AB6" i="1"/>
  <c r="K20" i="11"/>
  <c r="U37" i="1" s="1"/>
  <c r="J20" i="11"/>
  <c r="U36" i="1" s="1"/>
  <c r="U4" i="1"/>
  <c r="U14" i="1"/>
  <c r="U15" i="1"/>
  <c r="Q5" i="1"/>
  <c r="K13" i="11"/>
  <c r="N37" i="1" s="1"/>
  <c r="J13" i="11"/>
  <c r="N36" i="1" s="1"/>
  <c r="N15" i="1"/>
  <c r="N4" i="1"/>
  <c r="N14" i="1"/>
  <c r="AD5" i="1"/>
  <c r="AA4" i="1"/>
  <c r="AA14" i="1"/>
  <c r="AA15" i="1"/>
  <c r="K26" i="11"/>
  <c r="AA37" i="1" s="1"/>
  <c r="J26" i="11"/>
  <c r="AA36" i="1" s="1"/>
  <c r="M5" i="1"/>
  <c r="J4" i="1"/>
  <c r="J14" i="1"/>
  <c r="J15" i="1"/>
  <c r="K9" i="11"/>
  <c r="J37" i="1" s="1"/>
  <c r="J9" i="11"/>
  <c r="J36" i="1" s="1"/>
  <c r="Y5" i="1"/>
  <c r="K21" i="11"/>
  <c r="V37" i="1" s="1"/>
  <c r="J21" i="11"/>
  <c r="V36" i="1" s="1"/>
  <c r="V4" i="1"/>
  <c r="V14" i="1"/>
  <c r="V15" i="1"/>
  <c r="AC5" i="1"/>
  <c r="Z4" i="1"/>
  <c r="Z14" i="1"/>
  <c r="Z15" i="1"/>
  <c r="K25" i="11"/>
  <c r="Z37" i="1" s="1"/>
  <c r="J25" i="11"/>
  <c r="Z36" i="1" s="1"/>
  <c r="L6" i="1"/>
  <c r="K4" i="11"/>
  <c r="E37" i="1" s="1"/>
  <c r="J4" i="11"/>
  <c r="E36" i="1" s="1"/>
  <c r="E4" i="1"/>
  <c r="E14" i="1"/>
  <c r="E15" i="1"/>
  <c r="T5" i="1"/>
  <c r="Q15" i="1"/>
  <c r="Q4" i="1"/>
  <c r="Q14" i="1"/>
  <c r="K16" i="11"/>
  <c r="Q37" i="1" s="1"/>
  <c r="J16" i="11"/>
  <c r="Q36" i="1" s="1"/>
  <c r="N5" i="1"/>
  <c r="K4" i="1"/>
  <c r="K14" i="1"/>
  <c r="K15" i="1"/>
  <c r="K10" i="11"/>
  <c r="K37" i="1" s="1"/>
  <c r="J10" i="11"/>
  <c r="K36" i="1" s="1"/>
  <c r="Z5" i="1"/>
  <c r="K22" i="11"/>
  <c r="W37" i="1" s="1"/>
  <c r="J22" i="11"/>
  <c r="W36" i="1" s="1"/>
  <c r="W4" i="1"/>
  <c r="W14" i="1"/>
  <c r="W15" i="1"/>
  <c r="S6" i="1"/>
  <c r="K11" i="11"/>
  <c r="L37" i="1" s="1"/>
  <c r="L15" i="1"/>
  <c r="J11" i="11"/>
  <c r="L36" i="1" s="1"/>
  <c r="L4" i="1"/>
  <c r="L14" i="1"/>
  <c r="AA5" i="1"/>
  <c r="X4" i="1"/>
  <c r="X14" i="1"/>
  <c r="X15" i="1"/>
  <c r="K23" i="11"/>
  <c r="X37" i="1" s="1"/>
  <c r="J23" i="11"/>
  <c r="X36" i="1" s="1"/>
  <c r="W5" i="1"/>
  <c r="L11" i="2"/>
  <c r="J6" i="1"/>
  <c r="C14" i="1"/>
  <c r="C15" i="1"/>
  <c r="K2" i="11"/>
  <c r="C37" i="1" s="1"/>
  <c r="C4" i="1"/>
  <c r="J2" i="11"/>
  <c r="C36" i="1" s="1"/>
  <c r="L11" i="1"/>
  <c r="P12" i="1" s="1"/>
  <c r="T13" i="1" s="1"/>
  <c r="E9" i="1"/>
  <c r="J11" i="1"/>
  <c r="N12" i="1" s="1"/>
  <c r="R13" i="1" s="1"/>
  <c r="C9" i="1"/>
  <c r="AE10" i="1"/>
  <c r="AB9" i="1"/>
  <c r="G10" i="1"/>
  <c r="D9" i="1"/>
  <c r="AJ11" i="1"/>
  <c r="AN12" i="1" s="1"/>
  <c r="AR13" i="1" s="1"/>
  <c r="AC9" i="1"/>
  <c r="Q10" i="1"/>
  <c r="N9" i="1"/>
  <c r="W10" i="1"/>
  <c r="T9" i="1"/>
  <c r="AB11" i="1"/>
  <c r="AF12" i="1" s="1"/>
  <c r="AJ13" i="1" s="1"/>
  <c r="U9" i="1"/>
  <c r="Y10" i="1"/>
  <c r="V9" i="1"/>
  <c r="O10" i="1"/>
  <c r="L9" i="1"/>
  <c r="I10" i="1"/>
  <c r="F9" i="1"/>
  <c r="T11" i="1"/>
  <c r="X12" i="1" s="1"/>
  <c r="AB13" i="1" s="1"/>
  <c r="M9" i="1"/>
  <c r="AE11" i="1"/>
  <c r="AI12" i="1" s="1"/>
  <c r="AM13" i="1" s="1"/>
  <c r="X9" i="1"/>
  <c r="G5" i="1"/>
  <c r="O5" i="1"/>
  <c r="AE5" i="1"/>
  <c r="M6" i="1"/>
  <c r="U6" i="1"/>
  <c r="AC6" i="1"/>
  <c r="AK6" i="1"/>
  <c r="H5" i="1"/>
  <c r="P5" i="1"/>
  <c r="X5" i="1"/>
  <c r="AF5" i="1"/>
  <c r="N6" i="1"/>
  <c r="V6" i="1"/>
  <c r="AD6" i="1"/>
  <c r="AL6" i="1"/>
  <c r="O6" i="1"/>
  <c r="W6" i="1"/>
  <c r="AE6" i="1"/>
  <c r="P6" i="1"/>
  <c r="X6" i="1"/>
  <c r="AF6" i="1"/>
  <c r="Q6" i="1"/>
  <c r="Y6" i="1"/>
  <c r="AG6" i="1"/>
  <c r="L5" i="1"/>
  <c r="N7" i="1"/>
  <c r="R6" i="1"/>
  <c r="Z6" i="1"/>
  <c r="AH6" i="1"/>
  <c r="F5" i="1"/>
  <c r="Z10" i="1"/>
  <c r="AH10" i="1"/>
  <c r="R10" i="1"/>
  <c r="O11" i="1"/>
  <c r="S12" i="1" s="1"/>
  <c r="W13" i="1" s="1"/>
  <c r="W11" i="1"/>
  <c r="AA12" i="1" s="1"/>
  <c r="AE13" i="1" s="1"/>
  <c r="J10" i="1"/>
  <c r="H10" i="1"/>
  <c r="P10" i="1"/>
  <c r="X10" i="1"/>
  <c r="AF10" i="1"/>
  <c r="M11" i="1"/>
  <c r="Q12" i="1" s="1"/>
  <c r="U13" i="1" s="1"/>
  <c r="U11" i="1"/>
  <c r="Y12" i="1" s="1"/>
  <c r="AC13" i="1" s="1"/>
  <c r="AC11" i="1"/>
  <c r="AG12" i="1" s="1"/>
  <c r="AK13" i="1" s="1"/>
  <c r="AK11" i="1"/>
  <c r="AO12" i="1" s="1"/>
  <c r="AS13" i="1" s="1"/>
  <c r="AG10" i="1"/>
  <c r="N11" i="1"/>
  <c r="R12" i="1" s="1"/>
  <c r="V13" i="1" s="1"/>
  <c r="V11" i="1"/>
  <c r="Z12" i="1" s="1"/>
  <c r="AD13" i="1" s="1"/>
  <c r="AD11" i="1"/>
  <c r="AH12" i="1" s="1"/>
  <c r="AL13" i="1" s="1"/>
  <c r="AL11" i="1"/>
  <c r="AP12" i="1" s="1"/>
  <c r="AT13" i="1" s="1"/>
  <c r="K10" i="1"/>
  <c r="S10" i="1"/>
  <c r="AA10" i="1"/>
  <c r="P11" i="1"/>
  <c r="T12" i="1" s="1"/>
  <c r="X13" i="1" s="1"/>
  <c r="X11" i="1"/>
  <c r="AB12" i="1" s="1"/>
  <c r="AF13" i="1" s="1"/>
  <c r="AF11" i="1"/>
  <c r="AJ12" i="1" s="1"/>
  <c r="AN13" i="1" s="1"/>
  <c r="L10" i="1"/>
  <c r="T10" i="1"/>
  <c r="AB10" i="1"/>
  <c r="Q11" i="1"/>
  <c r="U12" i="1" s="1"/>
  <c r="Y13" i="1" s="1"/>
  <c r="Y11" i="1"/>
  <c r="AC12" i="1" s="1"/>
  <c r="AG13" i="1" s="1"/>
  <c r="AG11" i="1"/>
  <c r="AK12" i="1" s="1"/>
  <c r="AO13" i="1" s="1"/>
  <c r="M10" i="1"/>
  <c r="U10" i="1"/>
  <c r="AC10" i="1"/>
  <c r="R11" i="1"/>
  <c r="V12" i="1" s="1"/>
  <c r="Z13" i="1" s="1"/>
  <c r="Z11" i="1"/>
  <c r="AD12" i="1" s="1"/>
  <c r="AH13" i="1" s="1"/>
  <c r="AH11" i="1"/>
  <c r="AL12" i="1" s="1"/>
  <c r="AP13" i="1" s="1"/>
  <c r="N10" i="1"/>
  <c r="V10" i="1"/>
  <c r="AD10" i="1"/>
  <c r="K11" i="1"/>
  <c r="O12" i="1" s="1"/>
  <c r="S13" i="1" s="1"/>
  <c r="S11" i="1"/>
  <c r="W12" i="1" s="1"/>
  <c r="AA13" i="1" s="1"/>
  <c r="AA11" i="1"/>
  <c r="AE12" i="1" s="1"/>
  <c r="AI13" i="1" s="1"/>
  <c r="AI11" i="1"/>
  <c r="AM12" i="1" s="1"/>
  <c r="AQ13" i="1" s="1"/>
  <c r="F10" i="1"/>
  <c r="B45" i="11"/>
  <c r="I19" i="1" l="1"/>
  <c r="K45" i="11"/>
  <c r="AT37" i="1" s="1"/>
  <c r="J45" i="11"/>
  <c r="AT36" i="1" s="1"/>
  <c r="AT15" i="1"/>
  <c r="AT4" i="1"/>
  <c r="AT14" i="1"/>
  <c r="I16" i="1"/>
  <c r="I17" i="1"/>
  <c r="D19" i="1"/>
  <c r="D16" i="1"/>
  <c r="D17" i="1"/>
  <c r="C16" i="1"/>
  <c r="C17" i="1"/>
  <c r="C19" i="1"/>
  <c r="E19" i="1"/>
  <c r="E16" i="1"/>
  <c r="E17" i="1"/>
  <c r="K19" i="1"/>
  <c r="N19" i="1"/>
  <c r="M16" i="1"/>
  <c r="M17" i="1"/>
  <c r="K17" i="1"/>
  <c r="J17" i="1"/>
  <c r="N16" i="1"/>
  <c r="F19" i="1"/>
  <c r="F17" i="1"/>
  <c r="F16" i="1"/>
  <c r="K16" i="1"/>
  <c r="J19" i="1"/>
  <c r="L19" i="1"/>
  <c r="L17" i="1"/>
  <c r="L16" i="1"/>
  <c r="G17" i="1"/>
  <c r="G16" i="1"/>
  <c r="G19" i="1"/>
  <c r="M19" i="1"/>
  <c r="H19" i="1"/>
  <c r="H17" i="1"/>
  <c r="H16" i="1"/>
  <c r="J16" i="1"/>
  <c r="N17" i="1"/>
  <c r="BA6" i="1"/>
  <c r="AW5" i="1"/>
  <c r="C35" i="11"/>
  <c r="AJ9" i="1" s="1"/>
  <c r="B35" i="11"/>
  <c r="C34" i="11"/>
  <c r="AI9" i="1" s="1"/>
  <c r="B34" i="11"/>
  <c r="AI15" i="1" l="1"/>
  <c r="AI4" i="1"/>
  <c r="AI14" i="1"/>
  <c r="K34" i="11"/>
  <c r="AI37" i="1" s="1"/>
  <c r="J34" i="11"/>
  <c r="AI36" i="1" s="1"/>
  <c r="K35" i="11"/>
  <c r="AJ37" i="1" s="1"/>
  <c r="AJ4" i="1"/>
  <c r="AJ14" i="1"/>
  <c r="J35" i="11"/>
  <c r="AJ36" i="1" s="1"/>
  <c r="AJ15" i="1"/>
  <c r="D20" i="1"/>
  <c r="H20" i="1"/>
  <c r="I20" i="1"/>
  <c r="F20" i="1"/>
  <c r="K20" i="1"/>
  <c r="J20" i="1"/>
  <c r="N20" i="1"/>
  <c r="C20" i="1"/>
  <c r="E20" i="1"/>
  <c r="M20" i="1"/>
  <c r="G20" i="1"/>
  <c r="L20" i="1"/>
  <c r="AL5" i="1"/>
  <c r="AP6" i="1"/>
  <c r="AM5" i="1"/>
  <c r="AQ6" i="1"/>
  <c r="AL10" i="1"/>
  <c r="AP11" i="1"/>
  <c r="AT12" i="1" s="1"/>
  <c r="AX13" i="1" s="1"/>
  <c r="AM10" i="1"/>
  <c r="AQ11" i="1"/>
  <c r="AU12" i="1" s="1"/>
  <c r="AY13" i="1" s="1"/>
  <c r="B32" i="11"/>
  <c r="L13" i="2"/>
  <c r="L12" i="2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AG15" i="1" l="1"/>
  <c r="AG4" i="1"/>
  <c r="AG14" i="1"/>
  <c r="K32" i="11"/>
  <c r="AG37" i="1" s="1"/>
  <c r="J32" i="11"/>
  <c r="AG36" i="1" s="1"/>
  <c r="AJ5" i="1"/>
  <c r="AN6" i="1"/>
  <c r="C122" i="11"/>
  <c r="DS9" i="1" s="1"/>
  <c r="B122" i="11"/>
  <c r="C121" i="11"/>
  <c r="DR9" i="1" s="1"/>
  <c r="B121" i="11"/>
  <c r="C120" i="11"/>
  <c r="DQ9" i="1" s="1"/>
  <c r="B120" i="11"/>
  <c r="C119" i="11"/>
  <c r="DP9" i="1" s="1"/>
  <c r="B119" i="11"/>
  <c r="C118" i="11"/>
  <c r="DO9" i="1" s="1"/>
  <c r="B118" i="11"/>
  <c r="C117" i="11"/>
  <c r="DN9" i="1" s="1"/>
  <c r="B117" i="11"/>
  <c r="C116" i="11"/>
  <c r="DM9" i="1" s="1"/>
  <c r="B116" i="11"/>
  <c r="C115" i="11"/>
  <c r="DL9" i="1" s="1"/>
  <c r="B115" i="11"/>
  <c r="C114" i="11"/>
  <c r="DK9" i="1" s="1"/>
  <c r="B114" i="11"/>
  <c r="C113" i="11"/>
  <c r="DJ9" i="1" s="1"/>
  <c r="B113" i="11"/>
  <c r="C112" i="11"/>
  <c r="DI9" i="1" s="1"/>
  <c r="B112" i="11"/>
  <c r="C111" i="11"/>
  <c r="DH9" i="1" s="1"/>
  <c r="B111" i="11"/>
  <c r="C110" i="11"/>
  <c r="DG9" i="1" s="1"/>
  <c r="B110" i="11"/>
  <c r="C109" i="11"/>
  <c r="DF9" i="1" s="1"/>
  <c r="B109" i="11"/>
  <c r="C108" i="11"/>
  <c r="DE9" i="1" s="1"/>
  <c r="B108" i="11"/>
  <c r="C107" i="11"/>
  <c r="DD9" i="1" s="1"/>
  <c r="B107" i="11"/>
  <c r="C106" i="11"/>
  <c r="DC9" i="1" s="1"/>
  <c r="B106" i="11"/>
  <c r="C105" i="11"/>
  <c r="DB9" i="1" s="1"/>
  <c r="B105" i="11"/>
  <c r="C104" i="11"/>
  <c r="DA9" i="1" s="1"/>
  <c r="B104" i="11"/>
  <c r="C103" i="11"/>
  <c r="CZ9" i="1" s="1"/>
  <c r="B103" i="11"/>
  <c r="C102" i="11"/>
  <c r="CY9" i="1" s="1"/>
  <c r="B102" i="11"/>
  <c r="C101" i="11"/>
  <c r="CX9" i="1" s="1"/>
  <c r="B101" i="11"/>
  <c r="C100" i="11"/>
  <c r="CW9" i="1" s="1"/>
  <c r="B100" i="11"/>
  <c r="C99" i="11"/>
  <c r="CV9" i="1" s="1"/>
  <c r="B99" i="11"/>
  <c r="C98" i="11"/>
  <c r="CU9" i="1" s="1"/>
  <c r="B98" i="11"/>
  <c r="C97" i="11"/>
  <c r="CT9" i="1" s="1"/>
  <c r="B97" i="11"/>
  <c r="C96" i="11"/>
  <c r="CS9" i="1" s="1"/>
  <c r="B96" i="11"/>
  <c r="C95" i="11"/>
  <c r="CR9" i="1" s="1"/>
  <c r="B95" i="11"/>
  <c r="C94" i="11"/>
  <c r="CQ9" i="1" s="1"/>
  <c r="B94" i="11"/>
  <c r="C93" i="11"/>
  <c r="CP9" i="1" s="1"/>
  <c r="B93" i="11"/>
  <c r="C92" i="11"/>
  <c r="CO9" i="1" s="1"/>
  <c r="B92" i="11"/>
  <c r="C91" i="11"/>
  <c r="CN9" i="1" s="1"/>
  <c r="B91" i="11"/>
  <c r="C90" i="11"/>
  <c r="CM9" i="1" s="1"/>
  <c r="B90" i="11"/>
  <c r="C89" i="11"/>
  <c r="CL9" i="1" s="1"/>
  <c r="B89" i="11"/>
  <c r="C88" i="11"/>
  <c r="CK9" i="1" s="1"/>
  <c r="B88" i="11"/>
  <c r="C87" i="11"/>
  <c r="CJ9" i="1" s="1"/>
  <c r="B87" i="11"/>
  <c r="C86" i="11"/>
  <c r="CI9" i="1" s="1"/>
  <c r="B86" i="11"/>
  <c r="C85" i="11"/>
  <c r="CH9" i="1" s="1"/>
  <c r="B85" i="11"/>
  <c r="C84" i="11"/>
  <c r="CG9" i="1" s="1"/>
  <c r="B84" i="11"/>
  <c r="C83" i="11"/>
  <c r="CF9" i="1" s="1"/>
  <c r="B83" i="11"/>
  <c r="C82" i="11"/>
  <c r="CE9" i="1" s="1"/>
  <c r="B82" i="11"/>
  <c r="C81" i="11"/>
  <c r="CD9" i="1" s="1"/>
  <c r="B81" i="11"/>
  <c r="C80" i="11"/>
  <c r="CC9" i="1" s="1"/>
  <c r="B80" i="11"/>
  <c r="C79" i="11"/>
  <c r="CB9" i="1" s="1"/>
  <c r="B79" i="11"/>
  <c r="C78" i="11"/>
  <c r="CA9" i="1" s="1"/>
  <c r="B78" i="11"/>
  <c r="C77" i="11"/>
  <c r="BZ9" i="1" s="1"/>
  <c r="B77" i="11"/>
  <c r="C76" i="11"/>
  <c r="BY9" i="1" s="1"/>
  <c r="B76" i="11"/>
  <c r="C75" i="11"/>
  <c r="BX9" i="1" s="1"/>
  <c r="B75" i="11"/>
  <c r="C74" i="11"/>
  <c r="BW9" i="1" s="1"/>
  <c r="B74" i="11"/>
  <c r="C73" i="11"/>
  <c r="BV9" i="1" s="1"/>
  <c r="B73" i="11"/>
  <c r="C72" i="11"/>
  <c r="BU9" i="1" s="1"/>
  <c r="B72" i="11"/>
  <c r="C71" i="11"/>
  <c r="BT9" i="1" s="1"/>
  <c r="B71" i="11"/>
  <c r="C70" i="11"/>
  <c r="BS9" i="1" s="1"/>
  <c r="B70" i="11"/>
  <c r="C69" i="11"/>
  <c r="BR9" i="1" s="1"/>
  <c r="B69" i="11"/>
  <c r="C68" i="11"/>
  <c r="BQ9" i="1" s="1"/>
  <c r="B68" i="11"/>
  <c r="C67" i="11"/>
  <c r="BP9" i="1" s="1"/>
  <c r="B67" i="11"/>
  <c r="C66" i="11"/>
  <c r="BO9" i="1" s="1"/>
  <c r="B66" i="11"/>
  <c r="C65" i="11"/>
  <c r="BN9" i="1" s="1"/>
  <c r="B65" i="11"/>
  <c r="C64" i="11"/>
  <c r="BM9" i="1" s="1"/>
  <c r="B64" i="11"/>
  <c r="C63" i="11"/>
  <c r="BL9" i="1" s="1"/>
  <c r="B63" i="11"/>
  <c r="C62" i="11"/>
  <c r="BK9" i="1" s="1"/>
  <c r="B62" i="11"/>
  <c r="C61" i="11"/>
  <c r="BJ9" i="1" s="1"/>
  <c r="B61" i="11"/>
  <c r="C60" i="11"/>
  <c r="BI9" i="1" s="1"/>
  <c r="B60" i="11"/>
  <c r="C59" i="11"/>
  <c r="BH9" i="1" s="1"/>
  <c r="B59" i="11"/>
  <c r="C58" i="11"/>
  <c r="BG9" i="1" s="1"/>
  <c r="B58" i="11"/>
  <c r="C57" i="11"/>
  <c r="BF9" i="1" s="1"/>
  <c r="B57" i="11"/>
  <c r="C56" i="11"/>
  <c r="BE9" i="1" s="1"/>
  <c r="B56" i="11"/>
  <c r="C55" i="11"/>
  <c r="B55" i="11"/>
  <c r="C54" i="11"/>
  <c r="B54" i="11"/>
  <c r="C53" i="11"/>
  <c r="BB9" i="1" s="1"/>
  <c r="B53" i="11"/>
  <c r="C52" i="11"/>
  <c r="BA9" i="1" s="1"/>
  <c r="B52" i="11"/>
  <c r="C51" i="11"/>
  <c r="AZ9" i="1" s="1"/>
  <c r="B51" i="11"/>
  <c r="C50" i="11"/>
  <c r="AY9" i="1" s="1"/>
  <c r="B50" i="11"/>
  <c r="C49" i="11"/>
  <c r="AX9" i="1" s="1"/>
  <c r="B49" i="11"/>
  <c r="C48" i="11"/>
  <c r="AW9" i="1" s="1"/>
  <c r="B48" i="11"/>
  <c r="C47" i="11"/>
  <c r="AV9" i="1" s="1"/>
  <c r="B47" i="11"/>
  <c r="C46" i="11"/>
  <c r="AU9" i="1" s="1"/>
  <c r="B46" i="11"/>
  <c r="C45" i="11"/>
  <c r="AT9" i="1" s="1"/>
  <c r="I45" i="11"/>
  <c r="C44" i="11"/>
  <c r="AS9" i="1" s="1"/>
  <c r="B44" i="11"/>
  <c r="C43" i="11"/>
  <c r="AR9" i="1" s="1"/>
  <c r="B43" i="11"/>
  <c r="C42" i="11"/>
  <c r="AQ9" i="1" s="1"/>
  <c r="B42" i="11"/>
  <c r="C41" i="11"/>
  <c r="AP9" i="1" s="1"/>
  <c r="B41" i="11"/>
  <c r="C40" i="11"/>
  <c r="AO9" i="1" s="1"/>
  <c r="B40" i="11"/>
  <c r="C39" i="11"/>
  <c r="AN9" i="1" s="1"/>
  <c r="B39" i="11"/>
  <c r="C38" i="11"/>
  <c r="AM9" i="1" s="1"/>
  <c r="B38" i="11"/>
  <c r="C37" i="11"/>
  <c r="AL9" i="1" s="1"/>
  <c r="B37" i="11"/>
  <c r="C36" i="11"/>
  <c r="AK9" i="1" s="1"/>
  <c r="B36" i="11"/>
  <c r="I35" i="11"/>
  <c r="I34" i="11"/>
  <c r="C33" i="11"/>
  <c r="AH9" i="1" s="1"/>
  <c r="B33" i="11"/>
  <c r="C32" i="11"/>
  <c r="AG9" i="1" s="1"/>
  <c r="I32" i="11"/>
  <c r="C31" i="11"/>
  <c r="AF9" i="1" s="1"/>
  <c r="B31" i="11"/>
  <c r="I28" i="11"/>
  <c r="I27" i="11"/>
  <c r="I26" i="11"/>
  <c r="I25" i="11"/>
  <c r="I24" i="11"/>
  <c r="AN4" i="1" l="1"/>
  <c r="AN14" i="1"/>
  <c r="AN15" i="1"/>
  <c r="K39" i="11"/>
  <c r="AN37" i="1" s="1"/>
  <c r="J39" i="11"/>
  <c r="AN36" i="1" s="1"/>
  <c r="AV15" i="1"/>
  <c r="AV4" i="1"/>
  <c r="AV14" i="1"/>
  <c r="K47" i="11"/>
  <c r="AV37" i="1" s="1"/>
  <c r="J47" i="11"/>
  <c r="AV36" i="1" s="1"/>
  <c r="BM2" i="11"/>
  <c r="BD4" i="1"/>
  <c r="BD14" i="1"/>
  <c r="BD15" i="1"/>
  <c r="K55" i="11"/>
  <c r="BD37" i="1" s="1"/>
  <c r="J55" i="11"/>
  <c r="BD36" i="1" s="1"/>
  <c r="BL15" i="1"/>
  <c r="BL4" i="1"/>
  <c r="BL14" i="1"/>
  <c r="K63" i="11"/>
  <c r="BL37" i="1" s="1"/>
  <c r="J63" i="11"/>
  <c r="BL36" i="1" s="1"/>
  <c r="BT4" i="1"/>
  <c r="BT14" i="1"/>
  <c r="BT15" i="1"/>
  <c r="K71" i="11"/>
  <c r="BT37" i="1" s="1"/>
  <c r="J71" i="11"/>
  <c r="BT36" i="1" s="1"/>
  <c r="CB15" i="1"/>
  <c r="CB4" i="1"/>
  <c r="CB14" i="1"/>
  <c r="K79" i="11"/>
  <c r="CB37" i="1" s="1"/>
  <c r="J79" i="11"/>
  <c r="CB36" i="1" s="1"/>
  <c r="CJ4" i="1"/>
  <c r="CJ14" i="1"/>
  <c r="CJ15" i="1"/>
  <c r="K87" i="11"/>
  <c r="CJ37" i="1" s="1"/>
  <c r="J87" i="11"/>
  <c r="CJ36" i="1" s="1"/>
  <c r="CR15" i="1"/>
  <c r="CR4" i="1"/>
  <c r="CR14" i="1"/>
  <c r="K95" i="11"/>
  <c r="CR37" i="1" s="1"/>
  <c r="J95" i="11"/>
  <c r="CR36" i="1" s="1"/>
  <c r="CZ4" i="1"/>
  <c r="CZ14" i="1"/>
  <c r="CZ15" i="1"/>
  <c r="K103" i="11"/>
  <c r="CZ37" i="1" s="1"/>
  <c r="J103" i="11"/>
  <c r="CZ36" i="1" s="1"/>
  <c r="DH15" i="1"/>
  <c r="DH4" i="1"/>
  <c r="DH14" i="1"/>
  <c r="K111" i="11"/>
  <c r="DH37" i="1" s="1"/>
  <c r="J111" i="11"/>
  <c r="DH36" i="1" s="1"/>
  <c r="DP4" i="1"/>
  <c r="DP14" i="1"/>
  <c r="DP15" i="1"/>
  <c r="K119" i="11"/>
  <c r="DP37" i="1" s="1"/>
  <c r="J119" i="11"/>
  <c r="DP36" i="1" s="1"/>
  <c r="AF15" i="1"/>
  <c r="AF4" i="1"/>
  <c r="AF14" i="1"/>
  <c r="K31" i="11"/>
  <c r="AF37" i="1" s="1"/>
  <c r="J31" i="11"/>
  <c r="AF36" i="1" s="1"/>
  <c r="AO4" i="1"/>
  <c r="AO14" i="1"/>
  <c r="AO15" i="1"/>
  <c r="K40" i="11"/>
  <c r="AO37" i="1" s="1"/>
  <c r="J40" i="11"/>
  <c r="AO36" i="1" s="1"/>
  <c r="AW15" i="1"/>
  <c r="AW4" i="1"/>
  <c r="AW14" i="1"/>
  <c r="K48" i="11"/>
  <c r="AW37" i="1" s="1"/>
  <c r="J48" i="11"/>
  <c r="AW36" i="1" s="1"/>
  <c r="BE4" i="1"/>
  <c r="BE14" i="1"/>
  <c r="BE15" i="1"/>
  <c r="K56" i="11"/>
  <c r="BE37" i="1" s="1"/>
  <c r="J56" i="11"/>
  <c r="BE36" i="1" s="1"/>
  <c r="BM15" i="1"/>
  <c r="BM4" i="1"/>
  <c r="BM14" i="1"/>
  <c r="K64" i="11"/>
  <c r="BM37" i="1" s="1"/>
  <c r="J64" i="11"/>
  <c r="BM36" i="1" s="1"/>
  <c r="BU4" i="1"/>
  <c r="BU14" i="1"/>
  <c r="BU15" i="1"/>
  <c r="K72" i="11"/>
  <c r="BU37" i="1" s="1"/>
  <c r="J72" i="11"/>
  <c r="BU36" i="1" s="1"/>
  <c r="CC15" i="1"/>
  <c r="CC4" i="1"/>
  <c r="CC14" i="1"/>
  <c r="K80" i="11"/>
  <c r="CC37" i="1" s="1"/>
  <c r="J80" i="11"/>
  <c r="CC36" i="1" s="1"/>
  <c r="CK4" i="1"/>
  <c r="CK14" i="1"/>
  <c r="CK15" i="1"/>
  <c r="K88" i="11"/>
  <c r="CK37" i="1" s="1"/>
  <c r="J88" i="11"/>
  <c r="CK36" i="1" s="1"/>
  <c r="CS15" i="1"/>
  <c r="CS4" i="1"/>
  <c r="CS14" i="1"/>
  <c r="K96" i="11"/>
  <c r="CS37" i="1" s="1"/>
  <c r="J96" i="11"/>
  <c r="CS36" i="1" s="1"/>
  <c r="DA4" i="1"/>
  <c r="DA14" i="1"/>
  <c r="DA15" i="1"/>
  <c r="K104" i="11"/>
  <c r="DA37" i="1" s="1"/>
  <c r="J104" i="11"/>
  <c r="DA36" i="1" s="1"/>
  <c r="DI15" i="1"/>
  <c r="DI4" i="1"/>
  <c r="DI14" i="1"/>
  <c r="K112" i="11"/>
  <c r="DI37" i="1" s="1"/>
  <c r="J112" i="11"/>
  <c r="DI36" i="1" s="1"/>
  <c r="DQ4" i="1"/>
  <c r="DQ14" i="1"/>
  <c r="DQ15" i="1"/>
  <c r="K120" i="11"/>
  <c r="DQ37" i="1" s="1"/>
  <c r="J120" i="11"/>
  <c r="DQ36" i="1" s="1"/>
  <c r="AP4" i="1"/>
  <c r="AP14" i="1"/>
  <c r="AP15" i="1"/>
  <c r="K41" i="11"/>
  <c r="AP37" i="1" s="1"/>
  <c r="J41" i="11"/>
  <c r="AP36" i="1" s="1"/>
  <c r="AX15" i="1"/>
  <c r="AX4" i="1"/>
  <c r="AX14" i="1"/>
  <c r="K49" i="11"/>
  <c r="AX37" i="1" s="1"/>
  <c r="J49" i="11"/>
  <c r="AX36" i="1" s="1"/>
  <c r="BF4" i="1"/>
  <c r="BF14" i="1"/>
  <c r="BF15" i="1"/>
  <c r="K57" i="11"/>
  <c r="BF37" i="1" s="1"/>
  <c r="J57" i="11"/>
  <c r="BF36" i="1" s="1"/>
  <c r="BN15" i="1"/>
  <c r="BN4" i="1"/>
  <c r="BN14" i="1"/>
  <c r="K65" i="11"/>
  <c r="BN37" i="1" s="1"/>
  <c r="J65" i="11"/>
  <c r="BN36" i="1" s="1"/>
  <c r="BV4" i="1"/>
  <c r="BV14" i="1"/>
  <c r="BV15" i="1"/>
  <c r="K73" i="11"/>
  <c r="BV37" i="1" s="1"/>
  <c r="J73" i="11"/>
  <c r="BV36" i="1" s="1"/>
  <c r="CD15" i="1"/>
  <c r="CD4" i="1"/>
  <c r="CD14" i="1"/>
  <c r="K81" i="11"/>
  <c r="CD37" i="1" s="1"/>
  <c r="J81" i="11"/>
  <c r="CD36" i="1" s="1"/>
  <c r="CL4" i="1"/>
  <c r="CL14" i="1"/>
  <c r="CL15" i="1"/>
  <c r="K89" i="11"/>
  <c r="CL37" i="1" s="1"/>
  <c r="J89" i="11"/>
  <c r="CL36" i="1" s="1"/>
  <c r="CT15" i="1"/>
  <c r="CT4" i="1"/>
  <c r="CT14" i="1"/>
  <c r="K97" i="11"/>
  <c r="CT37" i="1" s="1"/>
  <c r="J97" i="11"/>
  <c r="CT36" i="1" s="1"/>
  <c r="DB4" i="1"/>
  <c r="DB14" i="1"/>
  <c r="DB15" i="1"/>
  <c r="K105" i="11"/>
  <c r="DB37" i="1" s="1"/>
  <c r="J105" i="11"/>
  <c r="DB36" i="1" s="1"/>
  <c r="DJ15" i="1"/>
  <c r="DJ4" i="1"/>
  <c r="DJ14" i="1"/>
  <c r="K113" i="11"/>
  <c r="DJ37" i="1" s="1"/>
  <c r="J113" i="11"/>
  <c r="DJ36" i="1" s="1"/>
  <c r="DR4" i="1"/>
  <c r="DR14" i="1"/>
  <c r="DR15" i="1"/>
  <c r="K121" i="11"/>
  <c r="DR37" i="1" s="1"/>
  <c r="J121" i="11"/>
  <c r="DR36" i="1" s="1"/>
  <c r="AH15" i="1"/>
  <c r="AH4" i="1"/>
  <c r="AH14" i="1"/>
  <c r="K33" i="11"/>
  <c r="AH37" i="1" s="1"/>
  <c r="J33" i="11"/>
  <c r="AH36" i="1" s="1"/>
  <c r="AQ4" i="1"/>
  <c r="AQ14" i="1"/>
  <c r="AQ15" i="1"/>
  <c r="K42" i="11"/>
  <c r="AQ37" i="1" s="1"/>
  <c r="J42" i="11"/>
  <c r="AQ36" i="1" s="1"/>
  <c r="AY15" i="1"/>
  <c r="AY4" i="1"/>
  <c r="AY14" i="1"/>
  <c r="K50" i="11"/>
  <c r="AY37" i="1" s="1"/>
  <c r="J50" i="11"/>
  <c r="AY36" i="1" s="1"/>
  <c r="BG4" i="1"/>
  <c r="BG14" i="1"/>
  <c r="BG15" i="1"/>
  <c r="K58" i="11"/>
  <c r="BG37" i="1" s="1"/>
  <c r="J58" i="11"/>
  <c r="BG36" i="1" s="1"/>
  <c r="BO15" i="1"/>
  <c r="BO4" i="1"/>
  <c r="BO14" i="1"/>
  <c r="K66" i="11"/>
  <c r="BO37" i="1" s="1"/>
  <c r="J66" i="11"/>
  <c r="BO36" i="1" s="1"/>
  <c r="BW4" i="1"/>
  <c r="BW14" i="1"/>
  <c r="BW15" i="1"/>
  <c r="K74" i="11"/>
  <c r="BW37" i="1" s="1"/>
  <c r="J74" i="11"/>
  <c r="BW36" i="1" s="1"/>
  <c r="CE15" i="1"/>
  <c r="CE4" i="1"/>
  <c r="CE14" i="1"/>
  <c r="K82" i="11"/>
  <c r="CE37" i="1" s="1"/>
  <c r="J82" i="11"/>
  <c r="CE36" i="1" s="1"/>
  <c r="CM4" i="1"/>
  <c r="CM14" i="1"/>
  <c r="CM15" i="1"/>
  <c r="K90" i="11"/>
  <c r="CM37" i="1" s="1"/>
  <c r="J90" i="11"/>
  <c r="CM36" i="1" s="1"/>
  <c r="CU15" i="1"/>
  <c r="CU4" i="1"/>
  <c r="CU14" i="1"/>
  <c r="K98" i="11"/>
  <c r="CU37" i="1" s="1"/>
  <c r="J98" i="11"/>
  <c r="CU36" i="1" s="1"/>
  <c r="DC4" i="1"/>
  <c r="DC14" i="1"/>
  <c r="DC15" i="1"/>
  <c r="K106" i="11"/>
  <c r="DC37" i="1" s="1"/>
  <c r="J106" i="11"/>
  <c r="DC36" i="1" s="1"/>
  <c r="DK15" i="1"/>
  <c r="DK4" i="1"/>
  <c r="DK14" i="1"/>
  <c r="K114" i="11"/>
  <c r="DK37" i="1" s="1"/>
  <c r="J114" i="11"/>
  <c r="DK36" i="1" s="1"/>
  <c r="I122" i="11"/>
  <c r="DS4" i="1"/>
  <c r="DS14" i="1"/>
  <c r="DS15" i="1"/>
  <c r="K122" i="11"/>
  <c r="DS37" i="1" s="1"/>
  <c r="J122" i="11"/>
  <c r="DS36" i="1" s="1"/>
  <c r="K43" i="11"/>
  <c r="AR37" i="1" s="1"/>
  <c r="AR15" i="1"/>
  <c r="J43" i="11"/>
  <c r="AR36" i="1" s="1"/>
  <c r="AR4" i="1"/>
  <c r="AR14" i="1"/>
  <c r="K51" i="11"/>
  <c r="AZ37" i="1" s="1"/>
  <c r="AZ4" i="1"/>
  <c r="AZ14" i="1"/>
  <c r="J51" i="11"/>
  <c r="AZ36" i="1" s="1"/>
  <c r="AZ15" i="1"/>
  <c r="K59" i="11"/>
  <c r="BH37" i="1" s="1"/>
  <c r="BH15" i="1"/>
  <c r="J59" i="11"/>
  <c r="BH36" i="1" s="1"/>
  <c r="BH4" i="1"/>
  <c r="BH14" i="1"/>
  <c r="K67" i="11"/>
  <c r="BP37" i="1" s="1"/>
  <c r="BP4" i="1"/>
  <c r="BP14" i="1"/>
  <c r="J67" i="11"/>
  <c r="BP36" i="1" s="1"/>
  <c r="BP15" i="1"/>
  <c r="K75" i="11"/>
  <c r="BX37" i="1" s="1"/>
  <c r="BX15" i="1"/>
  <c r="J75" i="11"/>
  <c r="BX36" i="1" s="1"/>
  <c r="BX4" i="1"/>
  <c r="BX14" i="1"/>
  <c r="K83" i="11"/>
  <c r="CF37" i="1" s="1"/>
  <c r="CF4" i="1"/>
  <c r="CF14" i="1"/>
  <c r="J83" i="11"/>
  <c r="CF36" i="1" s="1"/>
  <c r="CF15" i="1"/>
  <c r="K91" i="11"/>
  <c r="CN37" i="1" s="1"/>
  <c r="CN15" i="1"/>
  <c r="J91" i="11"/>
  <c r="CN36" i="1" s="1"/>
  <c r="CN4" i="1"/>
  <c r="CN14" i="1"/>
  <c r="K99" i="11"/>
  <c r="CV37" i="1" s="1"/>
  <c r="CV4" i="1"/>
  <c r="CV14" i="1"/>
  <c r="J99" i="11"/>
  <c r="CV36" i="1" s="1"/>
  <c r="CV15" i="1"/>
  <c r="K107" i="11"/>
  <c r="DD37" i="1" s="1"/>
  <c r="DD15" i="1"/>
  <c r="J107" i="11"/>
  <c r="DD36" i="1" s="1"/>
  <c r="DD4" i="1"/>
  <c r="DD14" i="1"/>
  <c r="K115" i="11"/>
  <c r="DL37" i="1" s="1"/>
  <c r="DL4" i="1"/>
  <c r="DL14" i="1"/>
  <c r="J115" i="11"/>
  <c r="DL36" i="1" s="1"/>
  <c r="DL15" i="1"/>
  <c r="K36" i="11"/>
  <c r="AK37" i="1" s="1"/>
  <c r="J36" i="11"/>
  <c r="AK36" i="1" s="1"/>
  <c r="AK4" i="1"/>
  <c r="AK14" i="1"/>
  <c r="AK15" i="1"/>
  <c r="K44" i="11"/>
  <c r="AS37" i="1" s="1"/>
  <c r="J44" i="11"/>
  <c r="AS36" i="1" s="1"/>
  <c r="AS15" i="1"/>
  <c r="AS4" i="1"/>
  <c r="AS14" i="1"/>
  <c r="K52" i="11"/>
  <c r="BA37" i="1" s="1"/>
  <c r="J52" i="11"/>
  <c r="BA36" i="1" s="1"/>
  <c r="BA4" i="1"/>
  <c r="BA14" i="1"/>
  <c r="BA15" i="1"/>
  <c r="K60" i="11"/>
  <c r="BI37" i="1" s="1"/>
  <c r="J60" i="11"/>
  <c r="BI36" i="1" s="1"/>
  <c r="BI15" i="1"/>
  <c r="BI4" i="1"/>
  <c r="BI14" i="1"/>
  <c r="K68" i="11"/>
  <c r="BQ37" i="1" s="1"/>
  <c r="J68" i="11"/>
  <c r="BQ36" i="1" s="1"/>
  <c r="BQ4" i="1"/>
  <c r="BQ14" i="1"/>
  <c r="BQ15" i="1"/>
  <c r="K76" i="11"/>
  <c r="BY37" i="1" s="1"/>
  <c r="J76" i="11"/>
  <c r="BY36" i="1" s="1"/>
  <c r="BY15" i="1"/>
  <c r="BY4" i="1"/>
  <c r="BY14" i="1"/>
  <c r="K84" i="11"/>
  <c r="CG37" i="1" s="1"/>
  <c r="J84" i="11"/>
  <c r="CG36" i="1" s="1"/>
  <c r="CG4" i="1"/>
  <c r="CG14" i="1"/>
  <c r="CG15" i="1"/>
  <c r="K92" i="11"/>
  <c r="CO37" i="1" s="1"/>
  <c r="J92" i="11"/>
  <c r="CO36" i="1" s="1"/>
  <c r="CO15" i="1"/>
  <c r="CO4" i="1"/>
  <c r="CO14" i="1"/>
  <c r="K100" i="11"/>
  <c r="CW37" i="1" s="1"/>
  <c r="J100" i="11"/>
  <c r="CW36" i="1" s="1"/>
  <c r="CW4" i="1"/>
  <c r="CW14" i="1"/>
  <c r="CW15" i="1"/>
  <c r="K108" i="11"/>
  <c r="DE37" i="1" s="1"/>
  <c r="J108" i="11"/>
  <c r="DE36" i="1" s="1"/>
  <c r="DE15" i="1"/>
  <c r="DE4" i="1"/>
  <c r="DE14" i="1"/>
  <c r="K116" i="11"/>
  <c r="DM37" i="1" s="1"/>
  <c r="J116" i="11"/>
  <c r="DM36" i="1" s="1"/>
  <c r="DM4" i="1"/>
  <c r="DM14" i="1"/>
  <c r="DM15" i="1"/>
  <c r="K37" i="11"/>
  <c r="AL37" i="1" s="1"/>
  <c r="J37" i="11"/>
  <c r="AL36" i="1" s="1"/>
  <c r="AL4" i="1"/>
  <c r="AL14" i="1"/>
  <c r="AL15" i="1"/>
  <c r="K53" i="11"/>
  <c r="BB37" i="1" s="1"/>
  <c r="J53" i="11"/>
  <c r="BB36" i="1" s="1"/>
  <c r="BB4" i="1"/>
  <c r="BB14" i="1"/>
  <c r="BB15" i="1"/>
  <c r="K61" i="11"/>
  <c r="BJ37" i="1" s="1"/>
  <c r="J61" i="11"/>
  <c r="BJ36" i="1" s="1"/>
  <c r="BJ15" i="1"/>
  <c r="BJ4" i="1"/>
  <c r="BJ14" i="1"/>
  <c r="K69" i="11"/>
  <c r="BR37" i="1" s="1"/>
  <c r="J69" i="11"/>
  <c r="BR36" i="1" s="1"/>
  <c r="BR4" i="1"/>
  <c r="BR14" i="1"/>
  <c r="BR15" i="1"/>
  <c r="K77" i="11"/>
  <c r="BZ37" i="1" s="1"/>
  <c r="J77" i="11"/>
  <c r="BZ36" i="1" s="1"/>
  <c r="BZ15" i="1"/>
  <c r="BZ4" i="1"/>
  <c r="BZ14" i="1"/>
  <c r="K85" i="11"/>
  <c r="CH37" i="1" s="1"/>
  <c r="J85" i="11"/>
  <c r="CH36" i="1" s="1"/>
  <c r="CH4" i="1"/>
  <c r="CH14" i="1"/>
  <c r="CH15" i="1"/>
  <c r="K93" i="11"/>
  <c r="CP37" i="1" s="1"/>
  <c r="J93" i="11"/>
  <c r="CP36" i="1" s="1"/>
  <c r="CP15" i="1"/>
  <c r="CP4" i="1"/>
  <c r="CP14" i="1"/>
  <c r="K101" i="11"/>
  <c r="CX37" i="1" s="1"/>
  <c r="J101" i="11"/>
  <c r="CX36" i="1" s="1"/>
  <c r="CX4" i="1"/>
  <c r="CX14" i="1"/>
  <c r="CX15" i="1"/>
  <c r="K109" i="11"/>
  <c r="DF37" i="1" s="1"/>
  <c r="J109" i="11"/>
  <c r="DF36" i="1" s="1"/>
  <c r="DF15" i="1"/>
  <c r="DF4" i="1"/>
  <c r="DF14" i="1"/>
  <c r="K117" i="11"/>
  <c r="DN37" i="1" s="1"/>
  <c r="J117" i="11"/>
  <c r="DN36" i="1" s="1"/>
  <c r="DN4" i="1"/>
  <c r="DN14" i="1"/>
  <c r="DN15" i="1"/>
  <c r="K38" i="11"/>
  <c r="AM37" i="1" s="1"/>
  <c r="J38" i="11"/>
  <c r="AM36" i="1" s="1"/>
  <c r="AM4" i="1"/>
  <c r="AM14" i="1"/>
  <c r="AM15" i="1"/>
  <c r="K46" i="11"/>
  <c r="AU37" i="1" s="1"/>
  <c r="J46" i="11"/>
  <c r="AU36" i="1" s="1"/>
  <c r="AU15" i="1"/>
  <c r="AU4" i="1"/>
  <c r="AU14" i="1"/>
  <c r="K54" i="11"/>
  <c r="BC37" i="1" s="1"/>
  <c r="J54" i="11"/>
  <c r="BC36" i="1" s="1"/>
  <c r="BC4" i="1"/>
  <c r="BC14" i="1"/>
  <c r="BL2" i="11"/>
  <c r="BC15" i="1"/>
  <c r="K62" i="11"/>
  <c r="BK37" i="1" s="1"/>
  <c r="J62" i="11"/>
  <c r="BK36" i="1" s="1"/>
  <c r="BK15" i="1"/>
  <c r="BK4" i="1"/>
  <c r="BK14" i="1"/>
  <c r="K70" i="11"/>
  <c r="BS37" i="1" s="1"/>
  <c r="J70" i="11"/>
  <c r="BS36" i="1" s="1"/>
  <c r="BS4" i="1"/>
  <c r="BS14" i="1"/>
  <c r="BS15" i="1"/>
  <c r="K78" i="11"/>
  <c r="CA37" i="1" s="1"/>
  <c r="J78" i="11"/>
  <c r="CA36" i="1" s="1"/>
  <c r="CA15" i="1"/>
  <c r="CA4" i="1"/>
  <c r="CA14" i="1"/>
  <c r="K86" i="11"/>
  <c r="CI37" i="1" s="1"/>
  <c r="J86" i="11"/>
  <c r="CI36" i="1" s="1"/>
  <c r="CI4" i="1"/>
  <c r="CI14" i="1"/>
  <c r="CI15" i="1"/>
  <c r="K94" i="11"/>
  <c r="CQ37" i="1" s="1"/>
  <c r="J94" i="11"/>
  <c r="CQ36" i="1" s="1"/>
  <c r="CQ15" i="1"/>
  <c r="CQ4" i="1"/>
  <c r="CQ14" i="1"/>
  <c r="K102" i="11"/>
  <c r="CY37" i="1" s="1"/>
  <c r="J102" i="11"/>
  <c r="CY36" i="1" s="1"/>
  <c r="CY4" i="1"/>
  <c r="CY14" i="1"/>
  <c r="CY15" i="1"/>
  <c r="K110" i="11"/>
  <c r="DG37" i="1" s="1"/>
  <c r="J110" i="11"/>
  <c r="DG36" i="1" s="1"/>
  <c r="DG15" i="1"/>
  <c r="DG4" i="1"/>
  <c r="DG14" i="1"/>
  <c r="K118" i="11"/>
  <c r="DO37" i="1" s="1"/>
  <c r="J118" i="11"/>
  <c r="DO36" i="1" s="1"/>
  <c r="DO4" i="1"/>
  <c r="DO14" i="1"/>
  <c r="DO15" i="1"/>
  <c r="BL3" i="11"/>
  <c r="BC9" i="1"/>
  <c r="BM3" i="11"/>
  <c r="BD9" i="1"/>
  <c r="I48" i="11"/>
  <c r="AZ5" i="1"/>
  <c r="BD6" i="1"/>
  <c r="I68" i="11"/>
  <c r="BX6" i="1"/>
  <c r="BT5" i="1"/>
  <c r="I96" i="11"/>
  <c r="CV5" i="1"/>
  <c r="CZ6" i="1"/>
  <c r="I37" i="11"/>
  <c r="AO5" i="1"/>
  <c r="AS6" i="1"/>
  <c r="I41" i="11"/>
  <c r="AS5" i="1"/>
  <c r="AW6" i="1"/>
  <c r="I49" i="11"/>
  <c r="BA5" i="1"/>
  <c r="BE6" i="1"/>
  <c r="I53" i="11"/>
  <c r="BI6" i="1"/>
  <c r="BE5" i="1"/>
  <c r="I57" i="11"/>
  <c r="BI5" i="1"/>
  <c r="BM6" i="1"/>
  <c r="I61" i="11"/>
  <c r="BM5" i="1"/>
  <c r="BQ6" i="1"/>
  <c r="I65" i="11"/>
  <c r="BQ5" i="1"/>
  <c r="BU6" i="1"/>
  <c r="I69" i="11"/>
  <c r="BY6" i="1"/>
  <c r="BU5" i="1"/>
  <c r="I73" i="11"/>
  <c r="BY5" i="1"/>
  <c r="CC6" i="1"/>
  <c r="I77" i="11"/>
  <c r="CG6" i="1"/>
  <c r="CC5" i="1"/>
  <c r="I81" i="11"/>
  <c r="CG5" i="1"/>
  <c r="CK6" i="1"/>
  <c r="I85" i="11"/>
  <c r="CO6" i="1"/>
  <c r="CK5" i="1"/>
  <c r="I89" i="11"/>
  <c r="CO5" i="1"/>
  <c r="CS6" i="1"/>
  <c r="I93" i="11"/>
  <c r="CW6" i="1"/>
  <c r="CS5" i="1"/>
  <c r="I97" i="11"/>
  <c r="CW5" i="1"/>
  <c r="DA6" i="1"/>
  <c r="I101" i="11"/>
  <c r="DE6" i="1"/>
  <c r="DA5" i="1"/>
  <c r="I105" i="11"/>
  <c r="DE5" i="1"/>
  <c r="DI6" i="1"/>
  <c r="I109" i="11"/>
  <c r="DI5" i="1"/>
  <c r="DM6" i="1"/>
  <c r="I113" i="11"/>
  <c r="DM5" i="1"/>
  <c r="DQ6" i="1"/>
  <c r="I117" i="11"/>
  <c r="DQ5" i="1"/>
  <c r="I121" i="11"/>
  <c r="I40" i="11"/>
  <c r="AR5" i="1"/>
  <c r="AV6" i="1"/>
  <c r="I72" i="11"/>
  <c r="BX5" i="1"/>
  <c r="CB6" i="1"/>
  <c r="I104" i="11"/>
  <c r="DD5" i="1"/>
  <c r="DH6" i="1"/>
  <c r="I31" i="11"/>
  <c r="AI5" i="1"/>
  <c r="AM6" i="1"/>
  <c r="I52" i="11"/>
  <c r="BH6" i="1"/>
  <c r="BD5" i="1"/>
  <c r="I64" i="11"/>
  <c r="BP5" i="1"/>
  <c r="BT6" i="1"/>
  <c r="I84" i="11"/>
  <c r="CN6" i="1"/>
  <c r="CJ5" i="1"/>
  <c r="I100" i="11"/>
  <c r="DD6" i="1"/>
  <c r="CZ5" i="1"/>
  <c r="I116" i="11"/>
  <c r="DP5" i="1"/>
  <c r="I33" i="11"/>
  <c r="AK5" i="1"/>
  <c r="AO6" i="1"/>
  <c r="I38" i="11"/>
  <c r="AP5" i="1"/>
  <c r="AT6" i="1"/>
  <c r="I42" i="11"/>
  <c r="AT5" i="1"/>
  <c r="AX6" i="1"/>
  <c r="I46" i="11"/>
  <c r="AX5" i="1"/>
  <c r="BB6" i="1"/>
  <c r="I50" i="11"/>
  <c r="BB5" i="1"/>
  <c r="BF6" i="1"/>
  <c r="I54" i="11"/>
  <c r="BF5" i="1"/>
  <c r="BJ6" i="1"/>
  <c r="I58" i="11"/>
  <c r="BJ5" i="1"/>
  <c r="BN6" i="1"/>
  <c r="I62" i="11"/>
  <c r="BN5" i="1"/>
  <c r="BR6" i="1"/>
  <c r="I66" i="11"/>
  <c r="BR5" i="1"/>
  <c r="BV6" i="1"/>
  <c r="I70" i="11"/>
  <c r="BV5" i="1"/>
  <c r="BZ6" i="1"/>
  <c r="I74" i="11"/>
  <c r="BZ5" i="1"/>
  <c r="CD6" i="1"/>
  <c r="I78" i="11"/>
  <c r="CD5" i="1"/>
  <c r="CH6" i="1"/>
  <c r="I82" i="11"/>
  <c r="CH5" i="1"/>
  <c r="CL6" i="1"/>
  <c r="I86" i="11"/>
  <c r="CL5" i="1"/>
  <c r="CP6" i="1"/>
  <c r="I90" i="11"/>
  <c r="CP5" i="1"/>
  <c r="CT6" i="1"/>
  <c r="I94" i="11"/>
  <c r="CT5" i="1"/>
  <c r="CX6" i="1"/>
  <c r="I98" i="11"/>
  <c r="CX5" i="1"/>
  <c r="DB6" i="1"/>
  <c r="I102" i="11"/>
  <c r="DB5" i="1"/>
  <c r="DF6" i="1"/>
  <c r="I106" i="11"/>
  <c r="DF5" i="1"/>
  <c r="DJ6" i="1"/>
  <c r="I110" i="11"/>
  <c r="DJ5" i="1"/>
  <c r="DN6" i="1"/>
  <c r="I114" i="11"/>
  <c r="DN5" i="1"/>
  <c r="DR6" i="1"/>
  <c r="I118" i="11"/>
  <c r="DR5" i="1"/>
  <c r="I44" i="11"/>
  <c r="AZ6" i="1"/>
  <c r="AV5" i="1"/>
  <c r="I108" i="11"/>
  <c r="DL6" i="1"/>
  <c r="DH5" i="1"/>
  <c r="I56" i="11"/>
  <c r="BH5" i="1"/>
  <c r="BL6" i="1"/>
  <c r="I76" i="11"/>
  <c r="CF6" i="1"/>
  <c r="CB5" i="1"/>
  <c r="I88" i="11"/>
  <c r="CN5" i="1"/>
  <c r="CR6" i="1"/>
  <c r="I112" i="11"/>
  <c r="DL5" i="1"/>
  <c r="DP6" i="1"/>
  <c r="I39" i="11"/>
  <c r="AQ5" i="1"/>
  <c r="AU6" i="1"/>
  <c r="I43" i="11"/>
  <c r="AY6" i="1"/>
  <c r="AU5" i="1"/>
  <c r="I47" i="11"/>
  <c r="AY5" i="1"/>
  <c r="BC6" i="1"/>
  <c r="I51" i="11"/>
  <c r="BG6" i="1"/>
  <c r="BC5" i="1"/>
  <c r="I55" i="11"/>
  <c r="BG5" i="1"/>
  <c r="BK6" i="1"/>
  <c r="I59" i="11"/>
  <c r="BO6" i="1"/>
  <c r="BK5" i="1"/>
  <c r="I63" i="11"/>
  <c r="BO5" i="1"/>
  <c r="BS6" i="1"/>
  <c r="I67" i="11"/>
  <c r="BW6" i="1"/>
  <c r="BS5" i="1"/>
  <c r="I71" i="11"/>
  <c r="BW5" i="1"/>
  <c r="CA6" i="1"/>
  <c r="I75" i="11"/>
  <c r="CE6" i="1"/>
  <c r="CA5" i="1"/>
  <c r="I79" i="11"/>
  <c r="CE5" i="1"/>
  <c r="CI6" i="1"/>
  <c r="I83" i="11"/>
  <c r="CM6" i="1"/>
  <c r="CI5" i="1"/>
  <c r="I87" i="11"/>
  <c r="CM5" i="1"/>
  <c r="CQ6" i="1"/>
  <c r="I91" i="11"/>
  <c r="CQ5" i="1"/>
  <c r="CU6" i="1"/>
  <c r="I95" i="11"/>
  <c r="CU5" i="1"/>
  <c r="CY6" i="1"/>
  <c r="I99" i="11"/>
  <c r="DC6" i="1"/>
  <c r="CY5" i="1"/>
  <c r="I103" i="11"/>
  <c r="DC5" i="1"/>
  <c r="DG6" i="1"/>
  <c r="I107" i="11"/>
  <c r="DK6" i="1"/>
  <c r="DG5" i="1"/>
  <c r="I111" i="11"/>
  <c r="DK5" i="1"/>
  <c r="DO6" i="1"/>
  <c r="I115" i="11"/>
  <c r="DS6" i="1"/>
  <c r="DO5" i="1"/>
  <c r="I119" i="11"/>
  <c r="DS5" i="1"/>
  <c r="I36" i="11"/>
  <c r="AR6" i="1"/>
  <c r="AN5" i="1"/>
  <c r="I60" i="11"/>
  <c r="BP6" i="1"/>
  <c r="BL5" i="1"/>
  <c r="I80" i="11"/>
  <c r="CF5" i="1"/>
  <c r="CJ6" i="1"/>
  <c r="I92" i="11"/>
  <c r="CV6" i="1"/>
  <c r="CR5" i="1"/>
  <c r="I120" i="11"/>
  <c r="AU11" i="1"/>
  <c r="AY12" i="1" s="1"/>
  <c r="BC13" i="1" s="1"/>
  <c r="AQ10" i="1"/>
  <c r="AY10" i="1"/>
  <c r="BC11" i="1"/>
  <c r="BG12" i="1" s="1"/>
  <c r="BK13" i="1" s="1"/>
  <c r="BC10" i="1"/>
  <c r="BG11" i="1"/>
  <c r="BK12" i="1" s="1"/>
  <c r="BO13" i="1" s="1"/>
  <c r="BG10" i="1"/>
  <c r="BK11" i="1"/>
  <c r="BO12" i="1" s="1"/>
  <c r="BS13" i="1" s="1"/>
  <c r="BK10" i="1"/>
  <c r="BO11" i="1"/>
  <c r="BS12" i="1" s="1"/>
  <c r="BW13" i="1" s="1"/>
  <c r="BO10" i="1"/>
  <c r="BS11" i="1"/>
  <c r="BW12" i="1" s="1"/>
  <c r="CA13" i="1" s="1"/>
  <c r="BS10" i="1"/>
  <c r="BW11" i="1"/>
  <c r="CA12" i="1" s="1"/>
  <c r="CE13" i="1" s="1"/>
  <c r="CA10" i="1"/>
  <c r="CE11" i="1"/>
  <c r="CI12" i="1" s="1"/>
  <c r="CM13" i="1" s="1"/>
  <c r="CE10" i="1"/>
  <c r="CI11" i="1"/>
  <c r="CM12" i="1" s="1"/>
  <c r="CQ13" i="1" s="1"/>
  <c r="CI10" i="1"/>
  <c r="CM11" i="1"/>
  <c r="CQ12" i="1" s="1"/>
  <c r="CU13" i="1" s="1"/>
  <c r="CM10" i="1"/>
  <c r="CQ11" i="1"/>
  <c r="CU12" i="1" s="1"/>
  <c r="CY13" i="1" s="1"/>
  <c r="CQ10" i="1"/>
  <c r="CU11" i="1"/>
  <c r="CY12" i="1" s="1"/>
  <c r="DC13" i="1" s="1"/>
  <c r="CY11" i="1"/>
  <c r="DC12" i="1" s="1"/>
  <c r="DG13" i="1" s="1"/>
  <c r="CU10" i="1"/>
  <c r="CY10" i="1"/>
  <c r="DC11" i="1"/>
  <c r="DG12" i="1" s="1"/>
  <c r="DK13" i="1" s="1"/>
  <c r="DG11" i="1"/>
  <c r="DK12" i="1" s="1"/>
  <c r="DO13" i="1" s="1"/>
  <c r="DC10" i="1"/>
  <c r="DG10" i="1"/>
  <c r="DK11" i="1"/>
  <c r="DO12" i="1" s="1"/>
  <c r="DS13" i="1" s="1"/>
  <c r="DO11" i="1"/>
  <c r="DS12" i="1" s="1"/>
  <c r="DK10" i="1"/>
  <c r="DO10" i="1"/>
  <c r="DS11" i="1"/>
  <c r="DS10" i="1"/>
  <c r="AU10" i="1"/>
  <c r="AY11" i="1"/>
  <c r="BC12" i="1" s="1"/>
  <c r="BG13" i="1" s="1"/>
  <c r="CA11" i="1"/>
  <c r="CE12" i="1" s="1"/>
  <c r="CI13" i="1" s="1"/>
  <c r="BW10" i="1"/>
  <c r="AR11" i="1"/>
  <c r="AV12" i="1" s="1"/>
  <c r="AZ13" i="1" s="1"/>
  <c r="AN10" i="1"/>
  <c r="BH11" i="1"/>
  <c r="BL12" i="1" s="1"/>
  <c r="BP13" i="1" s="1"/>
  <c r="BD10" i="1"/>
  <c r="BP10" i="1"/>
  <c r="BT11" i="1"/>
  <c r="BX12" i="1" s="1"/>
  <c r="CB13" i="1" s="1"/>
  <c r="CF10" i="1"/>
  <c r="CJ11" i="1"/>
  <c r="CN12" i="1" s="1"/>
  <c r="CR13" i="1" s="1"/>
  <c r="CN10" i="1"/>
  <c r="CR11" i="1"/>
  <c r="CV12" i="1" s="1"/>
  <c r="CZ13" i="1" s="1"/>
  <c r="CV10" i="1"/>
  <c r="CZ11" i="1"/>
  <c r="DD12" i="1" s="1"/>
  <c r="DH13" i="1" s="1"/>
  <c r="DD10" i="1"/>
  <c r="DH11" i="1"/>
  <c r="DL12" i="1" s="1"/>
  <c r="DP13" i="1" s="1"/>
  <c r="DL10" i="1"/>
  <c r="DP11" i="1"/>
  <c r="DP10" i="1"/>
  <c r="AM11" i="1"/>
  <c r="AQ12" i="1" s="1"/>
  <c r="AU13" i="1" s="1"/>
  <c r="AI10" i="1"/>
  <c r="AZ11" i="1"/>
  <c r="BD12" i="1" s="1"/>
  <c r="BH13" i="1" s="1"/>
  <c r="AV10" i="1"/>
  <c r="AZ10" i="1"/>
  <c r="BD11" i="1"/>
  <c r="BH12" i="1" s="1"/>
  <c r="BL13" i="1" s="1"/>
  <c r="BP11" i="1"/>
  <c r="BT12" i="1" s="1"/>
  <c r="BX13" i="1" s="1"/>
  <c r="BL10" i="1"/>
  <c r="BX11" i="1"/>
  <c r="CB12" i="1" s="1"/>
  <c r="CF13" i="1" s="1"/>
  <c r="BT10" i="1"/>
  <c r="BX10" i="1"/>
  <c r="CB11" i="1"/>
  <c r="CF12" i="1" s="1"/>
  <c r="CJ13" i="1" s="1"/>
  <c r="CN11" i="1"/>
  <c r="CR12" i="1" s="1"/>
  <c r="CV13" i="1" s="1"/>
  <c r="CJ10" i="1"/>
  <c r="CV11" i="1"/>
  <c r="CZ12" i="1" s="1"/>
  <c r="DD13" i="1" s="1"/>
  <c r="CR10" i="1"/>
  <c r="DD11" i="1"/>
  <c r="DH12" i="1" s="1"/>
  <c r="DL13" i="1" s="1"/>
  <c r="CZ10" i="1"/>
  <c r="AW10" i="1"/>
  <c r="BA11" i="1"/>
  <c r="BE12" i="1" s="1"/>
  <c r="BI13" i="1" s="1"/>
  <c r="BI10" i="1"/>
  <c r="BM11" i="1"/>
  <c r="BQ12" i="1" s="1"/>
  <c r="BU13" i="1" s="1"/>
  <c r="BQ10" i="1"/>
  <c r="BU11" i="1"/>
  <c r="BY12" i="1" s="1"/>
  <c r="CC13" i="1" s="1"/>
  <c r="BU10" i="1"/>
  <c r="BY11" i="1"/>
  <c r="CC12" i="1" s="1"/>
  <c r="CG13" i="1" s="1"/>
  <c r="BY10" i="1"/>
  <c r="CC11" i="1"/>
  <c r="CG12" i="1" s="1"/>
  <c r="CK13" i="1" s="1"/>
  <c r="CG10" i="1"/>
  <c r="CK11" i="1"/>
  <c r="CO12" i="1" s="1"/>
  <c r="CS13" i="1" s="1"/>
  <c r="CK10" i="1"/>
  <c r="CO11" i="1"/>
  <c r="CS12" i="1" s="1"/>
  <c r="CW13" i="1" s="1"/>
  <c r="CO10" i="1"/>
  <c r="CS11" i="1"/>
  <c r="CW12" i="1" s="1"/>
  <c r="DA13" i="1" s="1"/>
  <c r="CS10" i="1"/>
  <c r="CW11" i="1"/>
  <c r="DA12" i="1" s="1"/>
  <c r="DE13" i="1" s="1"/>
  <c r="CW10" i="1"/>
  <c r="DA11" i="1"/>
  <c r="DE12" i="1" s="1"/>
  <c r="DI13" i="1" s="1"/>
  <c r="DA10" i="1"/>
  <c r="DE11" i="1"/>
  <c r="DI12" i="1" s="1"/>
  <c r="DM13" i="1" s="1"/>
  <c r="DE10" i="1"/>
  <c r="DI11" i="1"/>
  <c r="DM12" i="1" s="1"/>
  <c r="DQ13" i="1" s="1"/>
  <c r="DI10" i="1"/>
  <c r="DM11" i="1"/>
  <c r="DQ12" i="1" s="1"/>
  <c r="DM10" i="1"/>
  <c r="DQ11" i="1"/>
  <c r="DQ10" i="1"/>
  <c r="AR10" i="1"/>
  <c r="AV11" i="1"/>
  <c r="AZ12" i="1" s="1"/>
  <c r="BD13" i="1" s="1"/>
  <c r="BH10" i="1"/>
  <c r="BL11" i="1"/>
  <c r="BP12" i="1" s="1"/>
  <c r="BT13" i="1" s="1"/>
  <c r="CF11" i="1"/>
  <c r="CJ12" i="1" s="1"/>
  <c r="CN13" i="1" s="1"/>
  <c r="CB10" i="1"/>
  <c r="DL11" i="1"/>
  <c r="DP12" i="1" s="1"/>
  <c r="DH10" i="1"/>
  <c r="AJ10" i="1"/>
  <c r="AN11" i="1"/>
  <c r="AR12" i="1" s="1"/>
  <c r="AV13" i="1" s="1"/>
  <c r="AO10" i="1"/>
  <c r="AS11" i="1"/>
  <c r="AW12" i="1" s="1"/>
  <c r="BA13" i="1" s="1"/>
  <c r="AS10" i="1"/>
  <c r="AW11" i="1"/>
  <c r="BA12" i="1" s="1"/>
  <c r="BE13" i="1" s="1"/>
  <c r="BA10" i="1"/>
  <c r="BE11" i="1"/>
  <c r="BI12" i="1" s="1"/>
  <c r="BM13" i="1" s="1"/>
  <c r="BE10" i="1"/>
  <c r="BI11" i="1"/>
  <c r="BM12" i="1" s="1"/>
  <c r="BQ13" i="1" s="1"/>
  <c r="BM10" i="1"/>
  <c r="BQ11" i="1"/>
  <c r="BU12" i="1" s="1"/>
  <c r="BY13" i="1" s="1"/>
  <c r="CC10" i="1"/>
  <c r="CG11" i="1"/>
  <c r="CK12" i="1" s="1"/>
  <c r="CO13" i="1" s="1"/>
  <c r="AK10" i="1"/>
  <c r="AO11" i="1"/>
  <c r="AS12" i="1" s="1"/>
  <c r="AW13" i="1" s="1"/>
  <c r="AT11" i="1"/>
  <c r="AX12" i="1" s="1"/>
  <c r="BB13" i="1" s="1"/>
  <c r="AP10" i="1"/>
  <c r="AT10" i="1"/>
  <c r="AX11" i="1"/>
  <c r="BB12" i="1" s="1"/>
  <c r="BF13" i="1" s="1"/>
  <c r="AX10" i="1"/>
  <c r="BB11" i="1"/>
  <c r="BF12" i="1" s="1"/>
  <c r="BJ13" i="1" s="1"/>
  <c r="BB10" i="1"/>
  <c r="BF11" i="1"/>
  <c r="BJ12" i="1" s="1"/>
  <c r="BN13" i="1" s="1"/>
  <c r="BF10" i="1"/>
  <c r="BJ11" i="1"/>
  <c r="BN12" i="1" s="1"/>
  <c r="BR13" i="1" s="1"/>
  <c r="BJ10" i="1"/>
  <c r="BN11" i="1"/>
  <c r="BR12" i="1" s="1"/>
  <c r="BV13" i="1" s="1"/>
  <c r="BN10" i="1"/>
  <c r="BR11" i="1"/>
  <c r="BV12" i="1" s="1"/>
  <c r="BZ13" i="1" s="1"/>
  <c r="BR10" i="1"/>
  <c r="BV11" i="1"/>
  <c r="BZ12" i="1" s="1"/>
  <c r="CD13" i="1" s="1"/>
  <c r="BZ11" i="1"/>
  <c r="CD12" i="1" s="1"/>
  <c r="CH13" i="1" s="1"/>
  <c r="BV10" i="1"/>
  <c r="BZ10" i="1"/>
  <c r="CD11" i="1"/>
  <c r="CH12" i="1" s="1"/>
  <c r="CL13" i="1" s="1"/>
  <c r="CD10" i="1"/>
  <c r="CH11" i="1"/>
  <c r="CL12" i="1" s="1"/>
  <c r="CP13" i="1" s="1"/>
  <c r="CH10" i="1"/>
  <c r="CL11" i="1"/>
  <c r="CP12" i="1" s="1"/>
  <c r="CT13" i="1" s="1"/>
  <c r="CL10" i="1"/>
  <c r="CP11" i="1"/>
  <c r="CT12" i="1" s="1"/>
  <c r="CX13" i="1" s="1"/>
  <c r="CP10" i="1"/>
  <c r="CT11" i="1"/>
  <c r="CX12" i="1" s="1"/>
  <c r="DB13" i="1" s="1"/>
  <c r="CT10" i="1"/>
  <c r="CX11" i="1"/>
  <c r="DB12" i="1" s="1"/>
  <c r="DF13" i="1" s="1"/>
  <c r="CX10" i="1"/>
  <c r="DB11" i="1"/>
  <c r="DF12" i="1" s="1"/>
  <c r="DJ13" i="1" s="1"/>
  <c r="DB10" i="1"/>
  <c r="DF11" i="1"/>
  <c r="DJ12" i="1" s="1"/>
  <c r="DN13" i="1" s="1"/>
  <c r="DF10" i="1"/>
  <c r="DJ11" i="1"/>
  <c r="DN12" i="1" s="1"/>
  <c r="DR13" i="1" s="1"/>
  <c r="DJ10" i="1"/>
  <c r="DN11" i="1"/>
  <c r="DR12" i="1" s="1"/>
  <c r="DN10" i="1"/>
  <c r="DR11" i="1"/>
  <c r="DR10" i="1"/>
  <c r="H120" i="11"/>
  <c r="H76" i="11"/>
  <c r="H88" i="11"/>
  <c r="H28" i="11"/>
  <c r="H36" i="11"/>
  <c r="H25" i="11"/>
  <c r="H24" i="11"/>
  <c r="H49" i="11"/>
  <c r="H52" i="11"/>
  <c r="H104" i="11"/>
  <c r="H33" i="11"/>
  <c r="H27" i="11"/>
  <c r="H32" i="11"/>
  <c r="H35" i="11"/>
  <c r="H40" i="11"/>
  <c r="H72" i="11"/>
  <c r="H80" i="11"/>
  <c r="H92" i="11"/>
  <c r="H108" i="11"/>
  <c r="H26" i="11"/>
  <c r="H34" i="11"/>
  <c r="H37" i="11"/>
  <c r="H56" i="11"/>
  <c r="H96" i="11"/>
  <c r="H112" i="11"/>
  <c r="H31" i="11"/>
  <c r="H100" i="11"/>
  <c r="H116" i="11"/>
  <c r="H65" i="11"/>
  <c r="H68" i="11"/>
  <c r="H84" i="11"/>
  <c r="H45" i="11"/>
  <c r="H48" i="11"/>
  <c r="H61" i="11"/>
  <c r="H64" i="11"/>
  <c r="H41" i="11"/>
  <c r="H44" i="11"/>
  <c r="H57" i="11"/>
  <c r="H60" i="11"/>
  <c r="H53" i="11"/>
  <c r="H39" i="11"/>
  <c r="H43" i="11"/>
  <c r="H47" i="11"/>
  <c r="H51" i="11"/>
  <c r="H55" i="11"/>
  <c r="BM8" i="11" s="1"/>
  <c r="H59" i="11"/>
  <c r="H63" i="11"/>
  <c r="H67" i="11"/>
  <c r="H71" i="11"/>
  <c r="H75" i="11"/>
  <c r="H79" i="11"/>
  <c r="H83" i="11"/>
  <c r="H87" i="11"/>
  <c r="H91" i="11"/>
  <c r="H95" i="11"/>
  <c r="H99" i="11"/>
  <c r="H103" i="11"/>
  <c r="H107" i="11"/>
  <c r="H111" i="11"/>
  <c r="H115" i="11"/>
  <c r="H119" i="11"/>
  <c r="H38" i="11"/>
  <c r="H42" i="11"/>
  <c r="H46" i="11"/>
  <c r="H50" i="11"/>
  <c r="H54" i="11"/>
  <c r="BL8" i="11" s="1"/>
  <c r="BL9" i="11" s="1"/>
  <c r="BL10" i="11" s="1"/>
  <c r="BL11" i="11" s="1"/>
  <c r="H58" i="11"/>
  <c r="H62" i="11"/>
  <c r="H66" i="11"/>
  <c r="H70" i="11"/>
  <c r="H74" i="11"/>
  <c r="H78" i="11"/>
  <c r="H82" i="11"/>
  <c r="H86" i="11"/>
  <c r="H90" i="11"/>
  <c r="H94" i="11"/>
  <c r="H98" i="11"/>
  <c r="H102" i="11"/>
  <c r="H106" i="11"/>
  <c r="H110" i="11"/>
  <c r="H114" i="11"/>
  <c r="H118" i="11"/>
  <c r="H122" i="11"/>
  <c r="H69" i="11"/>
  <c r="H73" i="11"/>
  <c r="H77" i="11"/>
  <c r="H81" i="11"/>
  <c r="H85" i="11"/>
  <c r="H89" i="11"/>
  <c r="H93" i="11"/>
  <c r="H97" i="11"/>
  <c r="H101" i="11"/>
  <c r="H105" i="11"/>
  <c r="H109" i="11"/>
  <c r="H113" i="11"/>
  <c r="H117" i="11"/>
  <c r="H121" i="11"/>
  <c r="BM9" i="11" l="1"/>
  <c r="BM10" i="11" s="1"/>
  <c r="BM11" i="11" s="1"/>
  <c r="BB32" i="1"/>
  <c r="O7" i="2"/>
  <c r="O9" i="2" l="1"/>
  <c r="P9" i="2" s="1"/>
  <c r="P8" i="2" s="1"/>
  <c r="P21" i="2"/>
  <c r="P11" i="2"/>
  <c r="P16" i="2"/>
  <c r="EB7" i="11"/>
  <c r="EA7" i="11"/>
  <c r="DZ7" i="11"/>
  <c r="DY7" i="11"/>
  <c r="DX7" i="11"/>
  <c r="DW7" i="11"/>
  <c r="DV7" i="11"/>
  <c r="DU7" i="11"/>
  <c r="DT7" i="11"/>
  <c r="DS7" i="11"/>
  <c r="DR7" i="11"/>
  <c r="DQ7" i="11"/>
  <c r="DP7" i="11"/>
  <c r="DO7" i="11"/>
  <c r="DN7" i="11"/>
  <c r="DM7" i="11"/>
  <c r="DL7" i="11"/>
  <c r="DK7" i="11"/>
  <c r="DJ7" i="11"/>
  <c r="DI7" i="11"/>
  <c r="DH7" i="11"/>
  <c r="DG7" i="11"/>
  <c r="DF7" i="11"/>
  <c r="DE7" i="11"/>
  <c r="DD7" i="11"/>
  <c r="DC7" i="11"/>
  <c r="DB7" i="11"/>
  <c r="DA7" i="11"/>
  <c r="CZ7" i="11"/>
  <c r="CY7" i="11"/>
  <c r="CX7" i="11"/>
  <c r="CW7" i="11"/>
  <c r="CV7" i="11"/>
  <c r="CU7" i="11"/>
  <c r="CT7" i="11"/>
  <c r="CS7" i="11"/>
  <c r="CR7" i="11"/>
  <c r="CQ7" i="11"/>
  <c r="CP7" i="11"/>
  <c r="CO7" i="11"/>
  <c r="CN7" i="11"/>
  <c r="CM7" i="11"/>
  <c r="CL7" i="11"/>
  <c r="CK7" i="11"/>
  <c r="CJ7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EB6" i="11"/>
  <c r="EA6" i="11"/>
  <c r="DZ6" i="11"/>
  <c r="DY6" i="11"/>
  <c r="DX6" i="11"/>
  <c r="DW6" i="11"/>
  <c r="DV6" i="11"/>
  <c r="DU6" i="11"/>
  <c r="DT6" i="11"/>
  <c r="DS6" i="11"/>
  <c r="DR6" i="11"/>
  <c r="DQ6" i="11"/>
  <c r="DP6" i="11"/>
  <c r="DO6" i="11"/>
  <c r="DN6" i="11"/>
  <c r="DM6" i="11"/>
  <c r="DL6" i="11"/>
  <c r="DK6" i="11"/>
  <c r="DJ6" i="11"/>
  <c r="DI6" i="11"/>
  <c r="DH6" i="11"/>
  <c r="DG6" i="11"/>
  <c r="DF6" i="11"/>
  <c r="DE6" i="11"/>
  <c r="DD6" i="11"/>
  <c r="DC6" i="11"/>
  <c r="DB6" i="11"/>
  <c r="DA6" i="11"/>
  <c r="CZ6" i="11"/>
  <c r="CY6" i="11"/>
  <c r="CX6" i="11"/>
  <c r="CW6" i="11"/>
  <c r="CV6" i="11"/>
  <c r="CU6" i="11"/>
  <c r="CT6" i="11"/>
  <c r="CS6" i="11"/>
  <c r="CR6" i="11"/>
  <c r="CQ6" i="11"/>
  <c r="CP6" i="11"/>
  <c r="CO6" i="11"/>
  <c r="CN6" i="11"/>
  <c r="CM6" i="11"/>
  <c r="CL6" i="11"/>
  <c r="CK6" i="11"/>
  <c r="CJ6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EB4" i="11"/>
  <c r="EA4" i="11"/>
  <c r="DZ4" i="11"/>
  <c r="DY4" i="11"/>
  <c r="DX4" i="11"/>
  <c r="DW4" i="11"/>
  <c r="DV4" i="11"/>
  <c r="DU4" i="11"/>
  <c r="DT4" i="11"/>
  <c r="DS4" i="11"/>
  <c r="DR4" i="11"/>
  <c r="DQ4" i="11"/>
  <c r="DP4" i="11"/>
  <c r="DO4" i="11"/>
  <c r="DN4" i="11"/>
  <c r="DM4" i="11"/>
  <c r="DL4" i="11"/>
  <c r="DK4" i="11"/>
  <c r="DJ4" i="11"/>
  <c r="DI4" i="11"/>
  <c r="DH4" i="11"/>
  <c r="DG4" i="11"/>
  <c r="DF4" i="11"/>
  <c r="DE4" i="11"/>
  <c r="DD4" i="11"/>
  <c r="DC4" i="11"/>
  <c r="DB4" i="11"/>
  <c r="DA4" i="11"/>
  <c r="CZ4" i="11"/>
  <c r="CY4" i="11"/>
  <c r="CX4" i="11"/>
  <c r="CW4" i="11"/>
  <c r="CV4" i="11"/>
  <c r="CU4" i="11"/>
  <c r="CT4" i="11"/>
  <c r="CS4" i="11"/>
  <c r="CR4" i="11"/>
  <c r="CQ4" i="11"/>
  <c r="CP4" i="11"/>
  <c r="CO4" i="11"/>
  <c r="CN4" i="11"/>
  <c r="CM4" i="11"/>
  <c r="CL4" i="11"/>
  <c r="CK4" i="11"/>
  <c r="CJ4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Z2" i="11"/>
  <c r="BO38" i="1" s="1"/>
  <c r="BN7" i="11"/>
  <c r="BN6" i="11"/>
  <c r="BN4" i="11"/>
  <c r="I25" i="2"/>
  <c r="H25" i="2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CK28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CW7" i="1"/>
  <c r="CO7" i="1"/>
  <c r="CG7" i="1"/>
  <c r="BY7" i="1"/>
  <c r="BQ7" i="1"/>
  <c r="BI7" i="1"/>
  <c r="EA2" i="11"/>
  <c r="DP38" i="1" s="1"/>
  <c r="DW2" i="11"/>
  <c r="DL38" i="1" s="1"/>
  <c r="DS2" i="11"/>
  <c r="DH38" i="1" s="1"/>
  <c r="DE28" i="1"/>
  <c r="DO2" i="11"/>
  <c r="DD38" i="1" s="1"/>
  <c r="DK2" i="11"/>
  <c r="CZ38" i="1" s="1"/>
  <c r="CY7" i="1"/>
  <c r="CQ7" i="1"/>
  <c r="CK7" i="1"/>
  <c r="CI7" i="1"/>
  <c r="CD31" i="1"/>
  <c r="CA7" i="1"/>
  <c r="BU28" i="1"/>
  <c r="BS7" i="1"/>
  <c r="BK7" i="1"/>
  <c r="BE28" i="1"/>
  <c r="B8" i="3"/>
  <c r="C8" i="3" s="1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CK8" i="3" s="1"/>
  <c r="CL8" i="3" s="1"/>
  <c r="CM8" i="3" s="1"/>
  <c r="CN8" i="3" s="1"/>
  <c r="CO8" i="3" s="1"/>
  <c r="CP8" i="3" s="1"/>
  <c r="CQ8" i="3" s="1"/>
  <c r="CR8" i="3" s="1"/>
  <c r="CS8" i="3" s="1"/>
  <c r="CT8" i="3" s="1"/>
  <c r="CU8" i="3" s="1"/>
  <c r="CV8" i="3" s="1"/>
  <c r="CW8" i="3" s="1"/>
  <c r="CX8" i="3" s="1"/>
  <c r="CY8" i="3" s="1"/>
  <c r="CZ8" i="3" s="1"/>
  <c r="DA8" i="3" s="1"/>
  <c r="DB8" i="3" s="1"/>
  <c r="DC8" i="3" s="1"/>
  <c r="DD8" i="3" s="1"/>
  <c r="DE8" i="3" s="1"/>
  <c r="DF8" i="3" s="1"/>
  <c r="DG8" i="3" s="1"/>
  <c r="DH8" i="3" s="1"/>
  <c r="DI8" i="3" s="1"/>
  <c r="DJ8" i="3" s="1"/>
  <c r="DK8" i="3" s="1"/>
  <c r="DL8" i="3" s="1"/>
  <c r="DM8" i="3" s="1"/>
  <c r="DN8" i="3" s="1"/>
  <c r="DO8" i="3" s="1"/>
  <c r="DP8" i="3" s="1"/>
  <c r="DQ8" i="3" s="1"/>
  <c r="DR8" i="3" s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M7" i="3" s="1"/>
  <c r="BN7" i="3" s="1"/>
  <c r="BO7" i="3" s="1"/>
  <c r="BP7" i="3" s="1"/>
  <c r="BQ7" i="3" s="1"/>
  <c r="BR7" i="3" s="1"/>
  <c r="BS7" i="3" s="1"/>
  <c r="BT7" i="3" s="1"/>
  <c r="BU7" i="3" s="1"/>
  <c r="BV7" i="3" s="1"/>
  <c r="BW7" i="3" s="1"/>
  <c r="BX7" i="3" s="1"/>
  <c r="BY7" i="3" s="1"/>
  <c r="BZ7" i="3" s="1"/>
  <c r="CA7" i="3" s="1"/>
  <c r="CB7" i="3" s="1"/>
  <c r="CC7" i="3" s="1"/>
  <c r="CD7" i="3" s="1"/>
  <c r="CE7" i="3" s="1"/>
  <c r="CF7" i="3" s="1"/>
  <c r="CG7" i="3" s="1"/>
  <c r="CH7" i="3" s="1"/>
  <c r="CI7" i="3" s="1"/>
  <c r="CJ7" i="3" s="1"/>
  <c r="CK7" i="3" s="1"/>
  <c r="CL7" i="3" s="1"/>
  <c r="CM7" i="3" s="1"/>
  <c r="CN7" i="3" s="1"/>
  <c r="CO7" i="3" s="1"/>
  <c r="CP7" i="3" s="1"/>
  <c r="CQ7" i="3" s="1"/>
  <c r="CR7" i="3" s="1"/>
  <c r="CS7" i="3" s="1"/>
  <c r="CT7" i="3" s="1"/>
  <c r="CU7" i="3" s="1"/>
  <c r="CV7" i="3" s="1"/>
  <c r="CW7" i="3" s="1"/>
  <c r="CX7" i="3" s="1"/>
  <c r="CY7" i="3" s="1"/>
  <c r="CZ7" i="3" s="1"/>
  <c r="DA7" i="3" s="1"/>
  <c r="DB7" i="3" s="1"/>
  <c r="DC7" i="3" s="1"/>
  <c r="CD8" i="1" l="1"/>
  <c r="CZ8" i="1"/>
  <c r="CL8" i="1"/>
  <c r="CN8" i="1"/>
  <c r="CT8" i="1"/>
  <c r="BL8" i="1"/>
  <c r="CJ8" i="1"/>
  <c r="CR8" i="1"/>
  <c r="BN8" i="1"/>
  <c r="DB8" i="1"/>
  <c r="BT8" i="1"/>
  <c r="BV8" i="1"/>
  <c r="CB8" i="1"/>
  <c r="DD7" i="3"/>
  <c r="DC10" i="3"/>
  <c r="H26" i="2"/>
  <c r="I26" i="2" s="1"/>
  <c r="CD8" i="11"/>
  <c r="CD3" i="11"/>
  <c r="CT8" i="11"/>
  <c r="CT3" i="11"/>
  <c r="BN8" i="11"/>
  <c r="BN3" i="11"/>
  <c r="BQ8" i="11"/>
  <c r="BQ3" i="11"/>
  <c r="CG8" i="11"/>
  <c r="CG3" i="11"/>
  <c r="CW8" i="11"/>
  <c r="CW3" i="11"/>
  <c r="BR8" i="11"/>
  <c r="BR3" i="11"/>
  <c r="BX8" i="11"/>
  <c r="BX9" i="11" s="1"/>
  <c r="BX10" i="11" s="1"/>
  <c r="BX11" i="11" s="1"/>
  <c r="BX35" i="1" s="1"/>
  <c r="BX3" i="11"/>
  <c r="CE5" i="11"/>
  <c r="BZ29" i="1"/>
  <c r="BZ30" i="1"/>
  <c r="BT28" i="1"/>
  <c r="BZ31" i="1"/>
  <c r="CK8" i="11"/>
  <c r="CK9" i="11" s="1"/>
  <c r="CK10" i="11" s="1"/>
  <c r="CK11" i="11" s="1"/>
  <c r="CK35" i="1" s="1"/>
  <c r="CK3" i="11"/>
  <c r="CO5" i="11"/>
  <c r="CJ31" i="1"/>
  <c r="CJ30" i="1"/>
  <c r="CD28" i="1"/>
  <c r="CU5" i="11"/>
  <c r="CP29" i="1"/>
  <c r="CP30" i="1"/>
  <c r="CJ28" i="1"/>
  <c r="CP31" i="1"/>
  <c r="CZ2" i="11"/>
  <c r="CO38" i="1" s="1"/>
  <c r="CT7" i="1"/>
  <c r="DD8" i="11"/>
  <c r="DD9" i="11" s="1"/>
  <c r="DD10" i="11" s="1"/>
  <c r="DD11" i="11" s="1"/>
  <c r="DD35" i="1" s="1"/>
  <c r="DD3" i="11"/>
  <c r="BP2" i="11"/>
  <c r="BE38" i="1" s="1"/>
  <c r="BJ7" i="1"/>
  <c r="BM29" i="1"/>
  <c r="BM31" i="1"/>
  <c r="BM30" i="1"/>
  <c r="BG28" i="1"/>
  <c r="BR5" i="11"/>
  <c r="BT8" i="11"/>
  <c r="BT9" i="11" s="1"/>
  <c r="BT10" i="11" s="1"/>
  <c r="BT11" i="11" s="1"/>
  <c r="BT35" i="1" s="1"/>
  <c r="BT3" i="11"/>
  <c r="BU5" i="11"/>
  <c r="BP31" i="1"/>
  <c r="BP30" i="1"/>
  <c r="BP29" i="1"/>
  <c r="BJ28" i="1"/>
  <c r="BW2" i="11"/>
  <c r="BL38" i="1" s="1"/>
  <c r="CA5" i="11"/>
  <c r="BV29" i="1"/>
  <c r="BV30" i="1"/>
  <c r="BP28" i="1"/>
  <c r="BV31" i="1"/>
  <c r="CC2" i="11"/>
  <c r="BR38" i="1" s="1"/>
  <c r="CF2" i="11"/>
  <c r="BU38" i="1" s="1"/>
  <c r="BZ7" i="1"/>
  <c r="CC29" i="1"/>
  <c r="CC31" i="1"/>
  <c r="CC30" i="1"/>
  <c r="BW28" i="1"/>
  <c r="CH5" i="11"/>
  <c r="CJ8" i="11"/>
  <c r="CJ9" i="11" s="1"/>
  <c r="CJ10" i="11" s="1"/>
  <c r="CJ11" i="11" s="1"/>
  <c r="CJ35" i="1" s="1"/>
  <c r="CJ3" i="11"/>
  <c r="CK5" i="11"/>
  <c r="CF31" i="1"/>
  <c r="CF30" i="1"/>
  <c r="CF29" i="1"/>
  <c r="BZ28" i="1"/>
  <c r="CM2" i="11"/>
  <c r="CB38" i="1" s="1"/>
  <c r="CQ5" i="11"/>
  <c r="CL29" i="1"/>
  <c r="CL30" i="1"/>
  <c r="CF28" i="1"/>
  <c r="CL31" i="1"/>
  <c r="CS2" i="11"/>
  <c r="CH38" i="1" s="1"/>
  <c r="CV2" i="11"/>
  <c r="CK38" i="1" s="1"/>
  <c r="CP7" i="1"/>
  <c r="CS29" i="1"/>
  <c r="CS31" i="1"/>
  <c r="CX5" i="11"/>
  <c r="CS30" i="1"/>
  <c r="CM28" i="1"/>
  <c r="CZ8" i="11"/>
  <c r="CZ9" i="11" s="1"/>
  <c r="CZ10" i="11" s="1"/>
  <c r="CZ11" i="11" s="1"/>
  <c r="CZ35" i="1" s="1"/>
  <c r="CZ3" i="11"/>
  <c r="DA5" i="11"/>
  <c r="CV31" i="1"/>
  <c r="CV30" i="1"/>
  <c r="CV29" i="1"/>
  <c r="CP28" i="1"/>
  <c r="DC2" i="11"/>
  <c r="CR38" i="1" s="1"/>
  <c r="DG5" i="11"/>
  <c r="DB29" i="1"/>
  <c r="DB31" i="1"/>
  <c r="DB30" i="1"/>
  <c r="CV28" i="1"/>
  <c r="DI2" i="11"/>
  <c r="CX38" i="1" s="1"/>
  <c r="DC7" i="1"/>
  <c r="DF31" i="1"/>
  <c r="DK5" i="11"/>
  <c r="DF29" i="1"/>
  <c r="DF30" i="1"/>
  <c r="CZ28" i="1"/>
  <c r="DM5" i="11"/>
  <c r="DH31" i="1"/>
  <c r="DH30" i="1"/>
  <c r="DH29" i="1"/>
  <c r="DB28" i="1"/>
  <c r="DJ31" i="1"/>
  <c r="DO5" i="11"/>
  <c r="DJ29" i="1"/>
  <c r="DD28" i="1"/>
  <c r="DJ30" i="1"/>
  <c r="DQ5" i="11"/>
  <c r="DL31" i="1"/>
  <c r="DL30" i="1"/>
  <c r="DL29" i="1"/>
  <c r="DF28" i="1"/>
  <c r="DN31" i="1"/>
  <c r="DS5" i="11"/>
  <c r="DN29" i="1"/>
  <c r="DH28" i="1"/>
  <c r="DN30" i="1"/>
  <c r="DU5" i="11"/>
  <c r="DP31" i="1"/>
  <c r="DP30" i="1"/>
  <c r="DP29" i="1"/>
  <c r="DJ28" i="1"/>
  <c r="DR31" i="1"/>
  <c r="DW5" i="11"/>
  <c r="DR29" i="1"/>
  <c r="DL28" i="1"/>
  <c r="DR30" i="1"/>
  <c r="DY5" i="11"/>
  <c r="DN28" i="1"/>
  <c r="EA5" i="11"/>
  <c r="DP28" i="1"/>
  <c r="DR28" i="1"/>
  <c r="CJ29" i="1"/>
  <c r="BO5" i="11"/>
  <c r="BJ29" i="1"/>
  <c r="BJ30" i="1"/>
  <c r="BD28" i="1"/>
  <c r="BJ31" i="1"/>
  <c r="BT2" i="11"/>
  <c r="BI38" i="1" s="1"/>
  <c r="BN7" i="1"/>
  <c r="BV5" i="11"/>
  <c r="BQ29" i="1"/>
  <c r="BK28" i="1"/>
  <c r="BQ31" i="1"/>
  <c r="CA2" i="11"/>
  <c r="BP38" i="1" s="1"/>
  <c r="CG2" i="11"/>
  <c r="BV38" i="1" s="1"/>
  <c r="CJ2" i="11"/>
  <c r="BY38" i="1" s="1"/>
  <c r="CD7" i="1"/>
  <c r="CN8" i="11"/>
  <c r="CN9" i="11" s="1"/>
  <c r="CN10" i="11" s="1"/>
  <c r="CN11" i="11" s="1"/>
  <c r="CN35" i="1" s="1"/>
  <c r="CN3" i="11"/>
  <c r="CX8" i="11"/>
  <c r="CX3" i="11"/>
  <c r="DB5" i="11"/>
  <c r="CW29" i="1"/>
  <c r="CQ28" i="1"/>
  <c r="CW31" i="1"/>
  <c r="DG2" i="11"/>
  <c r="CV38" i="1" s="1"/>
  <c r="BP8" i="11"/>
  <c r="BP9" i="11" s="1"/>
  <c r="BP10" i="11" s="1"/>
  <c r="BP11" i="11" s="1"/>
  <c r="BP35" i="1" s="1"/>
  <c r="BP3" i="11"/>
  <c r="BS2" i="11"/>
  <c r="BH38" i="1" s="1"/>
  <c r="BW5" i="11"/>
  <c r="BR29" i="1"/>
  <c r="BR30" i="1"/>
  <c r="BL28" i="1"/>
  <c r="BR31" i="1"/>
  <c r="BY2" i="11"/>
  <c r="BN38" i="1" s="1"/>
  <c r="CB2" i="11"/>
  <c r="BQ38" i="1" s="1"/>
  <c r="BV7" i="1"/>
  <c r="CC8" i="11"/>
  <c r="CC3" i="11"/>
  <c r="CD5" i="11"/>
  <c r="BY29" i="1"/>
  <c r="BS28" i="1"/>
  <c r="BY31" i="1"/>
  <c r="BY30" i="1"/>
  <c r="CF8" i="11"/>
  <c r="CF9" i="11" s="1"/>
  <c r="CF10" i="11" s="1"/>
  <c r="CF11" i="11" s="1"/>
  <c r="CF35" i="1" s="1"/>
  <c r="CF3" i="11"/>
  <c r="CG5" i="11"/>
  <c r="CB31" i="1"/>
  <c r="CB30" i="1"/>
  <c r="BV28" i="1"/>
  <c r="CB29" i="1"/>
  <c r="CI2" i="11"/>
  <c r="BX38" i="1" s="1"/>
  <c r="CM5" i="11"/>
  <c r="CH29" i="1"/>
  <c r="CH30" i="1"/>
  <c r="CB28" i="1"/>
  <c r="CH31" i="1"/>
  <c r="CO2" i="11"/>
  <c r="CD38" i="1" s="1"/>
  <c r="CP8" i="11"/>
  <c r="CP3" i="11"/>
  <c r="CR2" i="11"/>
  <c r="CG38" i="1" s="1"/>
  <c r="CL7" i="1"/>
  <c r="CS8" i="11"/>
  <c r="CS3" i="11"/>
  <c r="CT5" i="11"/>
  <c r="CO29" i="1"/>
  <c r="CI28" i="1"/>
  <c r="CO31" i="1"/>
  <c r="CO30" i="1"/>
  <c r="CV8" i="11"/>
  <c r="CV9" i="11" s="1"/>
  <c r="CV10" i="11" s="1"/>
  <c r="CV11" i="11" s="1"/>
  <c r="CV35" i="1" s="1"/>
  <c r="CV3" i="11"/>
  <c r="CW5" i="11"/>
  <c r="CR31" i="1"/>
  <c r="CR30" i="1"/>
  <c r="CL28" i="1"/>
  <c r="CR29" i="1"/>
  <c r="CY2" i="11"/>
  <c r="CN38" i="1" s="1"/>
  <c r="DC5" i="11"/>
  <c r="CX29" i="1"/>
  <c r="CX30" i="1"/>
  <c r="CR28" i="1"/>
  <c r="CX31" i="1"/>
  <c r="DE2" i="11"/>
  <c r="CT38" i="1" s="1"/>
  <c r="DF8" i="11"/>
  <c r="DF3" i="11"/>
  <c r="DH2" i="11"/>
  <c r="CW38" i="1" s="1"/>
  <c r="DB7" i="1"/>
  <c r="DI8" i="11"/>
  <c r="DI3" i="11"/>
  <c r="DJ2" i="11"/>
  <c r="CY38" i="1" s="1"/>
  <c r="DD7" i="1"/>
  <c r="DL2" i="11"/>
  <c r="DA38" i="1" s="1"/>
  <c r="DF7" i="1"/>
  <c r="DN2" i="11"/>
  <c r="DC38" i="1" s="1"/>
  <c r="DH7" i="1"/>
  <c r="DP2" i="11"/>
  <c r="DE38" i="1" s="1"/>
  <c r="DR2" i="11"/>
  <c r="DG38" i="1" s="1"/>
  <c r="DL7" i="1"/>
  <c r="DT2" i="11"/>
  <c r="DI38" i="1" s="1"/>
  <c r="DN7" i="1"/>
  <c r="BM7" i="1"/>
  <c r="BU7" i="1"/>
  <c r="CC7" i="1"/>
  <c r="CS7" i="1"/>
  <c r="DA7" i="1"/>
  <c r="BQ30" i="1"/>
  <c r="BQ2" i="11"/>
  <c r="BF38" i="1" s="1"/>
  <c r="BU8" i="11"/>
  <c r="BU3" i="11"/>
  <c r="BY5" i="11"/>
  <c r="BT31" i="1"/>
  <c r="BT30" i="1"/>
  <c r="BN28" i="1"/>
  <c r="BT29" i="1"/>
  <c r="CH8" i="11"/>
  <c r="CH3" i="11"/>
  <c r="CL5" i="11"/>
  <c r="CG29" i="1"/>
  <c r="CA28" i="1"/>
  <c r="CG31" i="1"/>
  <c r="CG30" i="1"/>
  <c r="CQ2" i="11"/>
  <c r="CF38" i="1" s="1"/>
  <c r="CW2" i="11"/>
  <c r="CL38" i="1" s="1"/>
  <c r="DA8" i="11"/>
  <c r="DA9" i="11" s="1"/>
  <c r="CV33" i="1" s="1"/>
  <c r="DA3" i="11"/>
  <c r="DE5" i="11"/>
  <c r="CZ31" i="1"/>
  <c r="CZ30" i="1"/>
  <c r="CT28" i="1"/>
  <c r="CZ29" i="1"/>
  <c r="BN5" i="11"/>
  <c r="BI29" i="1"/>
  <c r="BC28" i="1"/>
  <c r="BI31" i="1"/>
  <c r="BI30" i="1"/>
  <c r="BQ5" i="11"/>
  <c r="BL31" i="1"/>
  <c r="BL30" i="1"/>
  <c r="BF28" i="1"/>
  <c r="BL29" i="1"/>
  <c r="BZ8" i="11"/>
  <c r="BZ3" i="11"/>
  <c r="BO2" i="11"/>
  <c r="BD38" i="1" s="1"/>
  <c r="BS5" i="11"/>
  <c r="BN29" i="1"/>
  <c r="BN30" i="1"/>
  <c r="BH28" i="1"/>
  <c r="BN31" i="1"/>
  <c r="BU2" i="11"/>
  <c r="BJ38" i="1" s="1"/>
  <c r="BX2" i="11"/>
  <c r="BM38" i="1" s="1"/>
  <c r="BR7" i="1"/>
  <c r="BZ5" i="11"/>
  <c r="BU29" i="1"/>
  <c r="BU31" i="1"/>
  <c r="BU30" i="1"/>
  <c r="BO28" i="1"/>
  <c r="CB8" i="11"/>
  <c r="CB9" i="11" s="1"/>
  <c r="CB10" i="11" s="1"/>
  <c r="CB11" i="11" s="1"/>
  <c r="CB35" i="1" s="1"/>
  <c r="CB3" i="11"/>
  <c r="CC5" i="11"/>
  <c r="BX31" i="1"/>
  <c r="BX30" i="1"/>
  <c r="BX29" i="1"/>
  <c r="BR28" i="1"/>
  <c r="CE2" i="11"/>
  <c r="BT38" i="1" s="1"/>
  <c r="CI5" i="11"/>
  <c r="CD29" i="1"/>
  <c r="CD30" i="1"/>
  <c r="BX28" i="1"/>
  <c r="CK2" i="11"/>
  <c r="BZ38" i="1" s="1"/>
  <c r="CN2" i="11"/>
  <c r="CC38" i="1" s="1"/>
  <c r="CH7" i="1"/>
  <c r="CP5" i="11"/>
  <c r="CK29" i="1"/>
  <c r="CK31" i="1"/>
  <c r="CK30" i="1"/>
  <c r="CE28" i="1"/>
  <c r="CR8" i="11"/>
  <c r="CR9" i="11" s="1"/>
  <c r="CR10" i="11" s="1"/>
  <c r="CR11" i="11" s="1"/>
  <c r="CR35" i="1" s="1"/>
  <c r="CR3" i="11"/>
  <c r="CS5" i="11"/>
  <c r="CN31" i="1"/>
  <c r="CN30" i="1"/>
  <c r="CN29" i="1"/>
  <c r="CH28" i="1"/>
  <c r="CU2" i="11"/>
  <c r="CJ38" i="1" s="1"/>
  <c r="CY5" i="11"/>
  <c r="CT29" i="1"/>
  <c r="CT30" i="1"/>
  <c r="CN28" i="1"/>
  <c r="CT31" i="1"/>
  <c r="DA2" i="11"/>
  <c r="CP38" i="1" s="1"/>
  <c r="DD2" i="11"/>
  <c r="CS38" i="1" s="1"/>
  <c r="CX7" i="1"/>
  <c r="DF5" i="11"/>
  <c r="DA29" i="1"/>
  <c r="DA31" i="1"/>
  <c r="DA30" i="1"/>
  <c r="CU28" i="1"/>
  <c r="DH8" i="11"/>
  <c r="DH9" i="11" s="1"/>
  <c r="DH10" i="11" s="1"/>
  <c r="DH11" i="11" s="1"/>
  <c r="DH3" i="11"/>
  <c r="DI5" i="11"/>
  <c r="DD31" i="1"/>
  <c r="DD30" i="1"/>
  <c r="DD29" i="1"/>
  <c r="CX28" i="1"/>
  <c r="DE31" i="1"/>
  <c r="DJ5" i="11"/>
  <c r="DE29" i="1"/>
  <c r="CY28" i="1"/>
  <c r="DE30" i="1"/>
  <c r="DL5" i="11"/>
  <c r="DG30" i="1"/>
  <c r="DA28" i="1"/>
  <c r="DG31" i="1"/>
  <c r="DG29" i="1"/>
  <c r="DI31" i="1"/>
  <c r="DI29" i="1"/>
  <c r="DC28" i="1"/>
  <c r="DN5" i="11"/>
  <c r="DI30" i="1"/>
  <c r="DP5" i="11"/>
  <c r="DK30" i="1"/>
  <c r="DK31" i="1"/>
  <c r="DK29" i="1"/>
  <c r="DM31" i="1"/>
  <c r="DM29" i="1"/>
  <c r="DG28" i="1"/>
  <c r="DR5" i="11"/>
  <c r="DM30" i="1"/>
  <c r="DT5" i="11"/>
  <c r="DO31" i="1"/>
  <c r="DO30" i="1"/>
  <c r="DO29" i="1"/>
  <c r="DI28" i="1"/>
  <c r="DQ31" i="1"/>
  <c r="DV5" i="11"/>
  <c r="DQ29" i="1"/>
  <c r="DK28" i="1"/>
  <c r="DQ30" i="1"/>
  <c r="DX5" i="11"/>
  <c r="DS30" i="1"/>
  <c r="DS31" i="1"/>
  <c r="DM28" i="1"/>
  <c r="DS29" i="1"/>
  <c r="DZ5" i="11"/>
  <c r="DO28" i="1"/>
  <c r="EB5" i="11"/>
  <c r="DQ28" i="1"/>
  <c r="DS28" i="1"/>
  <c r="BO7" i="1"/>
  <c r="BW7" i="1"/>
  <c r="CE7" i="1"/>
  <c r="CM7" i="1"/>
  <c r="CU7" i="1"/>
  <c r="DJ7" i="1"/>
  <c r="CW30" i="1"/>
  <c r="BN2" i="11"/>
  <c r="BC38" i="1" s="1"/>
  <c r="BP5" i="11"/>
  <c r="BK30" i="1"/>
  <c r="BK31" i="1"/>
  <c r="BK29" i="1"/>
  <c r="BR2" i="11"/>
  <c r="BG38" i="1" s="1"/>
  <c r="BT5" i="11"/>
  <c r="BO30" i="1"/>
  <c r="BO31" i="1"/>
  <c r="BO29" i="1"/>
  <c r="BV2" i="11"/>
  <c r="BK38" i="1" s="1"/>
  <c r="BX5" i="11"/>
  <c r="BS30" i="1"/>
  <c r="BS31" i="1"/>
  <c r="BS29" i="1"/>
  <c r="CB5" i="11"/>
  <c r="BW30" i="1"/>
  <c r="BW31" i="1"/>
  <c r="BW29" i="1"/>
  <c r="CD2" i="11"/>
  <c r="BS38" i="1" s="1"/>
  <c r="CF5" i="11"/>
  <c r="CA30" i="1"/>
  <c r="CA31" i="1"/>
  <c r="CA29" i="1"/>
  <c r="CH2" i="11"/>
  <c r="BW38" i="1" s="1"/>
  <c r="CJ5" i="11"/>
  <c r="CE30" i="1"/>
  <c r="CE31" i="1"/>
  <c r="CE29" i="1"/>
  <c r="CL2" i="11"/>
  <c r="CA38" i="1" s="1"/>
  <c r="CN5" i="11"/>
  <c r="CI30" i="1"/>
  <c r="CI31" i="1"/>
  <c r="CI29" i="1"/>
  <c r="CP2" i="11"/>
  <c r="CE38" i="1" s="1"/>
  <c r="CR5" i="11"/>
  <c r="CM30" i="1"/>
  <c r="CM31" i="1"/>
  <c r="CM29" i="1"/>
  <c r="CT2" i="11"/>
  <c r="CI38" i="1" s="1"/>
  <c r="CV5" i="11"/>
  <c r="CQ30" i="1"/>
  <c r="CQ31" i="1"/>
  <c r="CQ29" i="1"/>
  <c r="CX2" i="11"/>
  <c r="CM38" i="1" s="1"/>
  <c r="CZ5" i="11"/>
  <c r="CU30" i="1"/>
  <c r="CU31" i="1"/>
  <c r="CU29" i="1"/>
  <c r="DB2" i="11"/>
  <c r="CQ38" i="1" s="1"/>
  <c r="DD5" i="11"/>
  <c r="CY30" i="1"/>
  <c r="CY31" i="1"/>
  <c r="CY29" i="1"/>
  <c r="DF2" i="11"/>
  <c r="CU38" i="1" s="1"/>
  <c r="DH5" i="11"/>
  <c r="DC31" i="1"/>
  <c r="DC30" i="1"/>
  <c r="DM2" i="11"/>
  <c r="DB38" i="1" s="1"/>
  <c r="DG7" i="1"/>
  <c r="DQ2" i="11"/>
  <c r="DF38" i="1" s="1"/>
  <c r="DK7" i="1"/>
  <c r="DU2" i="11"/>
  <c r="DJ38" i="1" s="1"/>
  <c r="DO7" i="1"/>
  <c r="DY2" i="11"/>
  <c r="DN38" i="1" s="1"/>
  <c r="DS7" i="1"/>
  <c r="DR38" i="1"/>
  <c r="BH7" i="1"/>
  <c r="BL7" i="1"/>
  <c r="BP7" i="1"/>
  <c r="BT7" i="1"/>
  <c r="BX7" i="1"/>
  <c r="CB7" i="1"/>
  <c r="CF7" i="1"/>
  <c r="CJ7" i="1"/>
  <c r="CN7" i="1"/>
  <c r="CR7" i="1"/>
  <c r="CV7" i="1"/>
  <c r="CZ7" i="1"/>
  <c r="DE7" i="1"/>
  <c r="DM7" i="1"/>
  <c r="BI28" i="1"/>
  <c r="BY28" i="1"/>
  <c r="CO28" i="1"/>
  <c r="DC29" i="1"/>
  <c r="BM28" i="1"/>
  <c r="CC28" i="1"/>
  <c r="CS28" i="1"/>
  <c r="DV2" i="11"/>
  <c r="DK38" i="1" s="1"/>
  <c r="DP7" i="1"/>
  <c r="DX2" i="11"/>
  <c r="DM38" i="1" s="1"/>
  <c r="DZ2" i="11"/>
  <c r="DO38" i="1" s="1"/>
  <c r="EB2" i="11"/>
  <c r="DQ38" i="1" s="1"/>
  <c r="DS38" i="1"/>
  <c r="DI7" i="1"/>
  <c r="DQ7" i="1"/>
  <c r="BQ28" i="1"/>
  <c r="CG28" i="1"/>
  <c r="CW28" i="1"/>
  <c r="DR7" i="1"/>
  <c r="BM8" i="1" l="1"/>
  <c r="BM16" i="1" s="1"/>
  <c r="DO8" i="1"/>
  <c r="DO16" i="1" s="1"/>
  <c r="CI8" i="1"/>
  <c r="BR8" i="1"/>
  <c r="BR16" i="1" s="1"/>
  <c r="DD8" i="1"/>
  <c r="DD16" i="1" s="1"/>
  <c r="CG8" i="1"/>
  <c r="CD17" i="1"/>
  <c r="CD16" i="1"/>
  <c r="BQ8" i="1"/>
  <c r="BN17" i="1"/>
  <c r="BN16" i="1"/>
  <c r="DF8" i="1"/>
  <c r="DF17" i="1" s="1"/>
  <c r="CQ8" i="1"/>
  <c r="CN17" i="1"/>
  <c r="CN16" i="1"/>
  <c r="BK8" i="1"/>
  <c r="CK8" i="1"/>
  <c r="DP8" i="1"/>
  <c r="DP17" i="1" s="1"/>
  <c r="DA8" i="1"/>
  <c r="CV8" i="1"/>
  <c r="CV16" i="1" s="1"/>
  <c r="CC8" i="1"/>
  <c r="DJ8" i="1"/>
  <c r="DJ16" i="1" s="1"/>
  <c r="BU8" i="1"/>
  <c r="BU17" i="1" s="1"/>
  <c r="CF8" i="1"/>
  <c r="CF16" i="1" s="1"/>
  <c r="DK8" i="1"/>
  <c r="DK17" i="1" s="1"/>
  <c r="DE8" i="1"/>
  <c r="DE16" i="1" s="1"/>
  <c r="DB16" i="1"/>
  <c r="DB17" i="1"/>
  <c r="CW8" i="1"/>
  <c r="CT17" i="1"/>
  <c r="CT16" i="1"/>
  <c r="CH8" i="1"/>
  <c r="CH16" i="1" s="1"/>
  <c r="DH8" i="1"/>
  <c r="DH17" i="1" s="1"/>
  <c r="CA8" i="1"/>
  <c r="DR8" i="1"/>
  <c r="DR16" i="1" s="1"/>
  <c r="DL8" i="1"/>
  <c r="DL16" i="1" s="1"/>
  <c r="DC8" i="1"/>
  <c r="DC17" i="1" s="1"/>
  <c r="CZ17" i="1"/>
  <c r="CZ16" i="1"/>
  <c r="BW8" i="1"/>
  <c r="BW16" i="1" s="1"/>
  <c r="BT17" i="1"/>
  <c r="BT16" i="1"/>
  <c r="DM8" i="1"/>
  <c r="DM16" i="1" s="1"/>
  <c r="BX8" i="1"/>
  <c r="BX16" i="1" s="1"/>
  <c r="CO8" i="1"/>
  <c r="CL16" i="1"/>
  <c r="CL17" i="1"/>
  <c r="DS8" i="1"/>
  <c r="DS16" i="1" s="1"/>
  <c r="BS8" i="1"/>
  <c r="DN8" i="1"/>
  <c r="DN17" i="1" s="1"/>
  <c r="CX8" i="1"/>
  <c r="CX17" i="1" s="1"/>
  <c r="BP8" i="1"/>
  <c r="BP16" i="1" s="1"/>
  <c r="DI8" i="1"/>
  <c r="DI16" i="1" s="1"/>
  <c r="BY8" i="1"/>
  <c r="BV16" i="1"/>
  <c r="BV17" i="1"/>
  <c r="CS8" i="1"/>
  <c r="CS17" i="1" s="1"/>
  <c r="DG8" i="1"/>
  <c r="DG17" i="1" s="1"/>
  <c r="CM8" i="1"/>
  <c r="CM17" i="1" s="1"/>
  <c r="CJ16" i="1"/>
  <c r="CJ17" i="1"/>
  <c r="BZ8" i="1"/>
  <c r="BZ17" i="1" s="1"/>
  <c r="CE8" i="1"/>
  <c r="CB16" i="1"/>
  <c r="CB17" i="1"/>
  <c r="CY8" i="1"/>
  <c r="CU8" i="1"/>
  <c r="CU16" i="1" s="1"/>
  <c r="CR16" i="1"/>
  <c r="CR17" i="1"/>
  <c r="BO8" i="1"/>
  <c r="BO16" i="1" s="1"/>
  <c r="BL17" i="1"/>
  <c r="BL16" i="1"/>
  <c r="CP8" i="1"/>
  <c r="CP16" i="1" s="1"/>
  <c r="DQ8" i="1"/>
  <c r="DQ17" i="1" s="1"/>
  <c r="CA33" i="1"/>
  <c r="DE7" i="3"/>
  <c r="DD10" i="3"/>
  <c r="CZ18" i="1"/>
  <c r="DL18" i="1"/>
  <c r="DP18" i="1"/>
  <c r="CV18" i="1"/>
  <c r="DH18" i="1"/>
  <c r="P7" i="2"/>
  <c r="P22" i="2" s="1"/>
  <c r="P23" i="2" s="1"/>
  <c r="Q9" i="2"/>
  <c r="CG32" i="1"/>
  <c r="CQ34" i="1"/>
  <c r="BK33" i="1"/>
  <c r="BE32" i="1"/>
  <c r="CM33" i="1"/>
  <c r="BO34" i="1"/>
  <c r="CF33" i="1"/>
  <c r="CQ33" i="1"/>
  <c r="CU33" i="1"/>
  <c r="BZ32" i="1"/>
  <c r="BU32" i="1"/>
  <c r="CE34" i="1"/>
  <c r="CI34" i="1"/>
  <c r="BO33" i="1"/>
  <c r="BM32" i="1"/>
  <c r="BY32" i="1"/>
  <c r="CE33" i="1"/>
  <c r="CU34" i="1"/>
  <c r="CW32" i="1"/>
  <c r="BS33" i="1"/>
  <c r="BW34" i="1"/>
  <c r="CK32" i="1"/>
  <c r="CI33" i="1"/>
  <c r="CM34" i="1"/>
  <c r="DC33" i="1"/>
  <c r="CC32" i="1"/>
  <c r="DL8" i="11"/>
  <c r="DL3" i="11"/>
  <c r="BQ9" i="11"/>
  <c r="BF32" i="1"/>
  <c r="CA34" i="1"/>
  <c r="BQ32" i="1"/>
  <c r="DX8" i="11"/>
  <c r="DX3" i="11"/>
  <c r="DT8" i="11"/>
  <c r="DT3" i="11"/>
  <c r="CH9" i="11"/>
  <c r="BW32" i="1"/>
  <c r="BU9" i="11"/>
  <c r="BJ32" i="1"/>
  <c r="CX9" i="11"/>
  <c r="CM32" i="1"/>
  <c r="EA8" i="11"/>
  <c r="EA3" i="11"/>
  <c r="CW9" i="11"/>
  <c r="CL32" i="1"/>
  <c r="BN9" i="11"/>
  <c r="BC32" i="1"/>
  <c r="DP8" i="11"/>
  <c r="DP3" i="11"/>
  <c r="DY8" i="11"/>
  <c r="DY3" i="11"/>
  <c r="DM8" i="11"/>
  <c r="DM3" i="11"/>
  <c r="CQ8" i="11"/>
  <c r="CQ3" i="11"/>
  <c r="CP32" i="1"/>
  <c r="DN8" i="11"/>
  <c r="DN3" i="11"/>
  <c r="DJ8" i="11"/>
  <c r="DJ3" i="11"/>
  <c r="BY8" i="11"/>
  <c r="BY3" i="11"/>
  <c r="BV8" i="11"/>
  <c r="BV3" i="11"/>
  <c r="BS8" i="11"/>
  <c r="BS3" i="11"/>
  <c r="CS9" i="11"/>
  <c r="CH32" i="1"/>
  <c r="CP9" i="11"/>
  <c r="CE32" i="1"/>
  <c r="CM8" i="11"/>
  <c r="CM3" i="11"/>
  <c r="BW8" i="11"/>
  <c r="BW3" i="11"/>
  <c r="DW8" i="11"/>
  <c r="DW3" i="11"/>
  <c r="DS8" i="11"/>
  <c r="DS3" i="11"/>
  <c r="DO8" i="11"/>
  <c r="DO3" i="11"/>
  <c r="DK8" i="11"/>
  <c r="DK3" i="11"/>
  <c r="DG8" i="11"/>
  <c r="DG3" i="11"/>
  <c r="CA8" i="11"/>
  <c r="CA3" i="11"/>
  <c r="CE8" i="11"/>
  <c r="CE3" i="11"/>
  <c r="CG9" i="11"/>
  <c r="BV32" i="1"/>
  <c r="CT9" i="11"/>
  <c r="CI32" i="1"/>
  <c r="EB8" i="11"/>
  <c r="EB3" i="11"/>
  <c r="BZ9" i="11"/>
  <c r="BO32" i="1"/>
  <c r="DI9" i="11"/>
  <c r="CX32" i="1"/>
  <c r="DF9" i="11"/>
  <c r="CU32" i="1"/>
  <c r="DC8" i="11"/>
  <c r="DC3" i="11"/>
  <c r="DU8" i="11"/>
  <c r="DU3" i="11"/>
  <c r="DQ8" i="11"/>
  <c r="DQ3" i="11"/>
  <c r="CU8" i="11"/>
  <c r="CU3" i="11"/>
  <c r="BR9" i="11"/>
  <c r="BG32" i="1"/>
  <c r="BW33" i="1"/>
  <c r="CS32" i="1"/>
  <c r="DA10" i="11"/>
  <c r="DA11" i="11" s="1"/>
  <c r="DA35" i="1" s="1"/>
  <c r="CY33" i="1"/>
  <c r="CY34" i="1"/>
  <c r="BS34" i="1"/>
  <c r="DC34" i="1"/>
  <c r="CO32" i="1"/>
  <c r="BI32" i="1"/>
  <c r="DZ8" i="11"/>
  <c r="DZ3" i="11"/>
  <c r="DV8" i="11"/>
  <c r="DV3" i="11"/>
  <c r="DR8" i="11"/>
  <c r="DR3" i="11"/>
  <c r="DE8" i="11"/>
  <c r="DE3" i="11"/>
  <c r="DB8" i="11"/>
  <c r="DB3" i="11"/>
  <c r="CY8" i="11"/>
  <c r="CY3" i="11"/>
  <c r="CO8" i="11"/>
  <c r="CO3" i="11"/>
  <c r="CL8" i="11"/>
  <c r="CL3" i="11"/>
  <c r="CI8" i="11"/>
  <c r="CI3" i="11"/>
  <c r="CC9" i="11"/>
  <c r="BR32" i="1"/>
  <c r="BO8" i="11"/>
  <c r="BO3" i="11"/>
  <c r="CD9" i="11"/>
  <c r="BS32" i="1"/>
  <c r="CJ34" i="1"/>
  <c r="DH35" i="1"/>
  <c r="DG34" i="1"/>
  <c r="BM17" i="1" l="1"/>
  <c r="DD17" i="1"/>
  <c r="DD20" i="1" s="1"/>
  <c r="DS17" i="1"/>
  <c r="DS20" i="1" s="1"/>
  <c r="DO17" i="1"/>
  <c r="DO20" i="1" s="1"/>
  <c r="BN20" i="1"/>
  <c r="CD20" i="1"/>
  <c r="CR20" i="1"/>
  <c r="BL20" i="1"/>
  <c r="DN16" i="1"/>
  <c r="DN20" i="1" s="1"/>
  <c r="CM16" i="1"/>
  <c r="CM20" i="1" s="1"/>
  <c r="DF16" i="1"/>
  <c r="DF20" i="1" s="1"/>
  <c r="DJ17" i="1"/>
  <c r="DJ20" i="1" s="1"/>
  <c r="BT20" i="1"/>
  <c r="BT39" i="1" s="1"/>
  <c r="BV20" i="1"/>
  <c r="DK16" i="1"/>
  <c r="DK20" i="1" s="1"/>
  <c r="CZ20" i="1"/>
  <c r="CN20" i="1"/>
  <c r="CN39" i="1" s="1"/>
  <c r="BM20" i="1"/>
  <c r="BR17" i="1"/>
  <c r="BR20" i="1" s="1"/>
  <c r="DA16" i="1"/>
  <c r="BW17" i="1"/>
  <c r="BW20" i="1" s="1"/>
  <c r="DR17" i="1"/>
  <c r="DR20" i="1" s="1"/>
  <c r="DB20" i="1"/>
  <c r="DA17" i="1"/>
  <c r="CE17" i="1"/>
  <c r="CV17" i="1"/>
  <c r="CV20" i="1" s="1"/>
  <c r="CV39" i="1" s="1"/>
  <c r="CU17" i="1"/>
  <c r="CU20" i="1" s="1"/>
  <c r="DI17" i="1"/>
  <c r="DI20" i="1" s="1"/>
  <c r="CE16" i="1"/>
  <c r="DH16" i="1"/>
  <c r="DH20" i="1" s="1"/>
  <c r="CF17" i="1"/>
  <c r="CF20" i="1" s="1"/>
  <c r="CF39" i="1" s="1"/>
  <c r="CS16" i="1"/>
  <c r="CS20" i="1" s="1"/>
  <c r="CB20" i="1"/>
  <c r="CY17" i="1"/>
  <c r="CY16" i="1"/>
  <c r="CJ20" i="1"/>
  <c r="CJ39" i="1" s="1"/>
  <c r="CP17" i="1"/>
  <c r="CP20" i="1" s="1"/>
  <c r="CO17" i="1"/>
  <c r="CO16" i="1"/>
  <c r="DE17" i="1"/>
  <c r="DE20" i="1" s="1"/>
  <c r="CH17" i="1"/>
  <c r="CH20" i="1" s="1"/>
  <c r="DL17" i="1"/>
  <c r="DL20" i="1" s="1"/>
  <c r="CL20" i="1"/>
  <c r="BU16" i="1"/>
  <c r="BU20" i="1" s="1"/>
  <c r="CT20" i="1"/>
  <c r="DG16" i="1"/>
  <c r="DG20" i="1" s="1"/>
  <c r="CQ17" i="1"/>
  <c r="CQ16" i="1"/>
  <c r="BQ17" i="1"/>
  <c r="BQ16" i="1"/>
  <c r="CA17" i="1"/>
  <c r="CA16" i="1"/>
  <c r="CC17" i="1"/>
  <c r="CX16" i="1"/>
  <c r="CX20" i="1" s="1"/>
  <c r="CK17" i="1"/>
  <c r="CK16" i="1"/>
  <c r="BO17" i="1"/>
  <c r="BO20" i="1" s="1"/>
  <c r="BK16" i="1"/>
  <c r="BK17" i="1"/>
  <c r="DP16" i="1"/>
  <c r="DP20" i="1" s="1"/>
  <c r="DQ16" i="1"/>
  <c r="DQ20" i="1" s="1"/>
  <c r="CW16" i="1"/>
  <c r="CW17" i="1"/>
  <c r="CC16" i="1"/>
  <c r="DC16" i="1"/>
  <c r="DC20" i="1" s="1"/>
  <c r="BP17" i="1"/>
  <c r="BP20" i="1" s="1"/>
  <c r="BX17" i="1"/>
  <c r="BX20" i="1" s="1"/>
  <c r="BX39" i="1" s="1"/>
  <c r="BZ16" i="1"/>
  <c r="BZ20" i="1" s="1"/>
  <c r="BS17" i="1"/>
  <c r="BS16" i="1"/>
  <c r="DM17" i="1"/>
  <c r="DM20" i="1" s="1"/>
  <c r="CI17" i="1"/>
  <c r="CI16" i="1"/>
  <c r="BY16" i="1"/>
  <c r="BY17" i="1"/>
  <c r="CG16" i="1"/>
  <c r="CG17" i="1"/>
  <c r="P24" i="2"/>
  <c r="DF7" i="3"/>
  <c r="DE10" i="3"/>
  <c r="DE18" i="1"/>
  <c r="DA18" i="1"/>
  <c r="DM18" i="1"/>
  <c r="DI18" i="1"/>
  <c r="CY18" i="1"/>
  <c r="DO18" i="1"/>
  <c r="CU18" i="1"/>
  <c r="DG18" i="1"/>
  <c r="DQ18" i="1"/>
  <c r="DC18" i="1"/>
  <c r="DS18" i="1"/>
  <c r="DD18" i="1"/>
  <c r="DK18" i="1"/>
  <c r="CW18" i="1"/>
  <c r="CZ34" i="1"/>
  <c r="CL9" i="11"/>
  <c r="CA32" i="1"/>
  <c r="DB9" i="11"/>
  <c r="CQ32" i="1"/>
  <c r="CS10" i="11"/>
  <c r="CN33" i="1"/>
  <c r="DM9" i="11"/>
  <c r="DB32" i="1"/>
  <c r="DY9" i="11"/>
  <c r="DY10" i="11" s="1"/>
  <c r="DY11" i="11" s="1"/>
  <c r="DN32" i="1"/>
  <c r="DF18" i="1"/>
  <c r="CO9" i="11"/>
  <c r="CD32" i="1"/>
  <c r="DE9" i="11"/>
  <c r="CT32" i="1"/>
  <c r="CJ32" i="1"/>
  <c r="CU9" i="11"/>
  <c r="EB9" i="11"/>
  <c r="EB10" i="11" s="1"/>
  <c r="EB11" i="11" s="1"/>
  <c r="DQ32" i="1"/>
  <c r="CA9" i="11"/>
  <c r="BP32" i="1"/>
  <c r="DD32" i="1"/>
  <c r="DO9" i="11"/>
  <c r="CY32" i="1"/>
  <c r="DJ9" i="11"/>
  <c r="BI33" i="1"/>
  <c r="BN10" i="11"/>
  <c r="CX10" i="11"/>
  <c r="CS33" i="1"/>
  <c r="DS32" i="1"/>
  <c r="BO9" i="11"/>
  <c r="BD32" i="1"/>
  <c r="BR10" i="11"/>
  <c r="BM33" i="1"/>
  <c r="DC9" i="11"/>
  <c r="CR32" i="1"/>
  <c r="CT10" i="11"/>
  <c r="CO33" i="1"/>
  <c r="BY9" i="11"/>
  <c r="BN32" i="1"/>
  <c r="DL9" i="11"/>
  <c r="DA32" i="1"/>
  <c r="CD10" i="11"/>
  <c r="BY33" i="1"/>
  <c r="CC10" i="11"/>
  <c r="BX33" i="1"/>
  <c r="DG32" i="1"/>
  <c r="DR9" i="11"/>
  <c r="DQ9" i="11"/>
  <c r="DF32" i="1"/>
  <c r="DF10" i="11"/>
  <c r="DA33" i="1"/>
  <c r="BZ10" i="11"/>
  <c r="BU33" i="1"/>
  <c r="CG10" i="11"/>
  <c r="CB33" i="1"/>
  <c r="DG9" i="11"/>
  <c r="CV32" i="1"/>
  <c r="DS9" i="11"/>
  <c r="DH32" i="1"/>
  <c r="DR32" i="1"/>
  <c r="CP10" i="11"/>
  <c r="CK33" i="1"/>
  <c r="BS9" i="11"/>
  <c r="BH32" i="1"/>
  <c r="DC32" i="1"/>
  <c r="DN9" i="11"/>
  <c r="DP9" i="11"/>
  <c r="DE32" i="1"/>
  <c r="CH10" i="11"/>
  <c r="CC33" i="1"/>
  <c r="DI10" i="11"/>
  <c r="DD33" i="1"/>
  <c r="CM9" i="11"/>
  <c r="CB32" i="1"/>
  <c r="CT18" i="1"/>
  <c r="BU10" i="11"/>
  <c r="BP33" i="1"/>
  <c r="BX32" i="1"/>
  <c r="CI9" i="11"/>
  <c r="CN32" i="1"/>
  <c r="CY9" i="11"/>
  <c r="DV9" i="11"/>
  <c r="DK32" i="1"/>
  <c r="DO32" i="1"/>
  <c r="DZ9" i="11"/>
  <c r="DZ10" i="11" s="1"/>
  <c r="DZ11" i="11" s="1"/>
  <c r="DJ18" i="1"/>
  <c r="DU9" i="11"/>
  <c r="DJ32" i="1"/>
  <c r="BT32" i="1"/>
  <c r="CE9" i="11"/>
  <c r="CZ32" i="1"/>
  <c r="DK9" i="11"/>
  <c r="DW9" i="11"/>
  <c r="DL32" i="1"/>
  <c r="BW9" i="11"/>
  <c r="BL32" i="1"/>
  <c r="BV9" i="11"/>
  <c r="BK32" i="1"/>
  <c r="CQ9" i="11"/>
  <c r="CF32" i="1"/>
  <c r="CR33" i="1"/>
  <c r="CW10" i="11"/>
  <c r="DP32" i="1"/>
  <c r="EA9" i="11"/>
  <c r="EA10" i="11" s="1"/>
  <c r="EA11" i="11" s="1"/>
  <c r="DT9" i="11"/>
  <c r="DI32" i="1"/>
  <c r="DX9" i="11"/>
  <c r="DM32" i="1"/>
  <c r="BQ10" i="11"/>
  <c r="BL33" i="1"/>
  <c r="P12" i="2"/>
  <c r="P13" i="2" s="1"/>
  <c r="P14" i="2" s="1"/>
  <c r="P17" i="2"/>
  <c r="P18" i="2" s="1"/>
  <c r="P19" i="2" s="1"/>
  <c r="CW20" i="1" l="1"/>
  <c r="CW39" i="1" s="1"/>
  <c r="CA20" i="1"/>
  <c r="CA39" i="1" s="1"/>
  <c r="CO20" i="1"/>
  <c r="CO39" i="1" s="1"/>
  <c r="CE20" i="1"/>
  <c r="CE39" i="1" s="1"/>
  <c r="CC20" i="1"/>
  <c r="CC39" i="1" s="1"/>
  <c r="CK20" i="1"/>
  <c r="CK39" i="1" s="1"/>
  <c r="CQ20" i="1"/>
  <c r="CQ39" i="1" s="1"/>
  <c r="DA20" i="1"/>
  <c r="DA39" i="1" s="1"/>
  <c r="CY20" i="1"/>
  <c r="CY39" i="1" s="1"/>
  <c r="BY20" i="1"/>
  <c r="BY39" i="1" s="1"/>
  <c r="BS20" i="1"/>
  <c r="BS39" i="1" s="1"/>
  <c r="BQ20" i="1"/>
  <c r="CG20" i="1"/>
  <c r="CG39" i="1" s="1"/>
  <c r="CI20" i="1"/>
  <c r="CI39" i="1" s="1"/>
  <c r="BK20" i="1"/>
  <c r="I5" i="2"/>
  <c r="I4" i="2"/>
  <c r="DG7" i="3"/>
  <c r="DF10" i="3"/>
  <c r="CX39" i="1"/>
  <c r="BU39" i="1"/>
  <c r="DL39" i="1"/>
  <c r="DF39" i="1"/>
  <c r="DJ39" i="1"/>
  <c r="DD39" i="1"/>
  <c r="DP39" i="1"/>
  <c r="DK39" i="1"/>
  <c r="DH39" i="1"/>
  <c r="DE39" i="1"/>
  <c r="CS39" i="1"/>
  <c r="DO39" i="1"/>
  <c r="DQ39" i="1"/>
  <c r="DG39" i="1"/>
  <c r="CB39" i="1"/>
  <c r="DR39" i="1"/>
  <c r="DI39" i="1"/>
  <c r="DM39" i="1"/>
  <c r="BR39" i="1"/>
  <c r="CM39" i="1"/>
  <c r="DS39" i="1"/>
  <c r="DB39" i="1"/>
  <c r="CH39" i="1"/>
  <c r="DC39" i="1"/>
  <c r="BW39" i="1"/>
  <c r="CR39" i="1"/>
  <c r="CD39" i="1"/>
  <c r="DN39" i="1"/>
  <c r="DU10" i="11"/>
  <c r="DU11" i="11" s="1"/>
  <c r="DP33" i="1"/>
  <c r="CY10" i="11"/>
  <c r="CT33" i="1"/>
  <c r="DP10" i="11"/>
  <c r="DK33" i="1"/>
  <c r="CT11" i="11"/>
  <c r="CT35" i="1" s="1"/>
  <c r="CS34" i="1"/>
  <c r="CS11" i="11"/>
  <c r="CS35" i="1" s="1"/>
  <c r="CR34" i="1"/>
  <c r="BQ11" i="11"/>
  <c r="BQ35" i="1" s="1"/>
  <c r="BP34" i="1"/>
  <c r="DW10" i="11"/>
  <c r="DW11" i="11" s="1"/>
  <c r="DR33" i="1"/>
  <c r="CE10" i="11"/>
  <c r="BZ33" i="1"/>
  <c r="CX18" i="1"/>
  <c r="CP11" i="11"/>
  <c r="CP35" i="1" s="1"/>
  <c r="CO34" i="1"/>
  <c r="DS10" i="11"/>
  <c r="DN33" i="1"/>
  <c r="CG11" i="11"/>
  <c r="CG35" i="1" s="1"/>
  <c r="CF34" i="1"/>
  <c r="DF11" i="11"/>
  <c r="DF35" i="1" s="1"/>
  <c r="DE34" i="1"/>
  <c r="CC11" i="11"/>
  <c r="CC35" i="1" s="1"/>
  <c r="CB34" i="1"/>
  <c r="DL10" i="11"/>
  <c r="DG33" i="1"/>
  <c r="DJ10" i="11"/>
  <c r="DE33" i="1"/>
  <c r="BV33" i="1"/>
  <c r="CA10" i="11"/>
  <c r="CU10" i="11"/>
  <c r="CP33" i="1"/>
  <c r="DE10" i="11"/>
  <c r="CZ33" i="1"/>
  <c r="DI11" i="11"/>
  <c r="DI35" i="1" s="1"/>
  <c r="DH34" i="1"/>
  <c r="BQ34" i="1"/>
  <c r="BR11" i="11"/>
  <c r="BR35" i="1" s="1"/>
  <c r="BM34" i="1"/>
  <c r="BN11" i="11"/>
  <c r="BN35" i="1" s="1"/>
  <c r="DB10" i="11"/>
  <c r="CW33" i="1"/>
  <c r="DX10" i="11"/>
  <c r="DX11" i="11" s="1"/>
  <c r="DS33" i="1"/>
  <c r="CQ10" i="11"/>
  <c r="CL33" i="1"/>
  <c r="DF33" i="1"/>
  <c r="DK10" i="11"/>
  <c r="CH11" i="11"/>
  <c r="CH35" i="1" s="1"/>
  <c r="CG34" i="1"/>
  <c r="BY10" i="11"/>
  <c r="BT33" i="1"/>
  <c r="CX33" i="1"/>
  <c r="DC10" i="11"/>
  <c r="BO10" i="11"/>
  <c r="BJ33" i="1"/>
  <c r="DO10" i="11"/>
  <c r="DJ33" i="1"/>
  <c r="CT39" i="1"/>
  <c r="CO10" i="11"/>
  <c r="CJ33" i="1"/>
  <c r="DM10" i="11"/>
  <c r="DH33" i="1"/>
  <c r="CL10" i="11"/>
  <c r="CG33" i="1"/>
  <c r="DT10" i="11"/>
  <c r="DO33" i="1"/>
  <c r="BV10" i="11"/>
  <c r="BQ33" i="1"/>
  <c r="CW11" i="11"/>
  <c r="CW35" i="1" s="1"/>
  <c r="CV34" i="1"/>
  <c r="BR33" i="1"/>
  <c r="BW10" i="11"/>
  <c r="DV10" i="11"/>
  <c r="DV11" i="11" s="1"/>
  <c r="DQ33" i="1"/>
  <c r="CI10" i="11"/>
  <c r="CD33" i="1"/>
  <c r="BU11" i="11"/>
  <c r="BU35" i="1" s="1"/>
  <c r="BT34" i="1"/>
  <c r="CM10" i="11"/>
  <c r="CH33" i="1"/>
  <c r="DI33" i="1"/>
  <c r="DN10" i="11"/>
  <c r="BN33" i="1"/>
  <c r="BS10" i="11"/>
  <c r="DB33" i="1"/>
  <c r="DG10" i="11"/>
  <c r="BZ11" i="11"/>
  <c r="BZ35" i="1" s="1"/>
  <c r="BY34" i="1"/>
  <c r="DL33" i="1"/>
  <c r="DQ10" i="11"/>
  <c r="DR10" i="11"/>
  <c r="DM33" i="1"/>
  <c r="DN18" i="1"/>
  <c r="CC34" i="1"/>
  <c r="CD11" i="11"/>
  <c r="CD35" i="1" s="1"/>
  <c r="CW34" i="1"/>
  <c r="CX11" i="11"/>
  <c r="CX35" i="1" s="1"/>
  <c r="CZ39" i="1"/>
  <c r="CU39" i="1"/>
  <c r="AL22" i="1"/>
  <c r="AE23" i="1" l="1"/>
  <c r="AI23" i="1"/>
  <c r="AV23" i="1"/>
  <c r="AC23" i="1"/>
  <c r="AS23" i="1"/>
  <c r="P23" i="1"/>
  <c r="H23" i="1"/>
  <c r="N23" i="1"/>
  <c r="O23" i="1"/>
  <c r="G23" i="1"/>
  <c r="V23" i="1"/>
  <c r="F23" i="1"/>
  <c r="U23" i="1"/>
  <c r="M23" i="1"/>
  <c r="E23" i="1"/>
  <c r="I23" i="1"/>
  <c r="T23" i="1"/>
  <c r="L23" i="1"/>
  <c r="R23" i="1"/>
  <c r="Q23" i="1"/>
  <c r="S23" i="1"/>
  <c r="K23" i="1"/>
  <c r="J23" i="1"/>
  <c r="L10" i="2"/>
  <c r="CZ23" i="1"/>
  <c r="CZ42" i="1" s="1"/>
  <c r="DL23" i="1"/>
  <c r="CI23" i="1"/>
  <c r="BO23" i="1"/>
  <c r="BF23" i="1"/>
  <c r="CA23" i="1"/>
  <c r="CX23" i="1"/>
  <c r="BH23" i="1"/>
  <c r="CN23" i="1"/>
  <c r="BZ23" i="1"/>
  <c r="CR23" i="1"/>
  <c r="CR42" i="1" s="1"/>
  <c r="BQ23" i="1"/>
  <c r="CV23" i="1"/>
  <c r="CV42" i="1" s="1"/>
  <c r="CG23" i="1"/>
  <c r="CG42" i="1" s="1"/>
  <c r="BW23" i="1"/>
  <c r="BR23" i="1"/>
  <c r="BP23" i="1"/>
  <c r="BV23" i="1"/>
  <c r="DI23" i="1"/>
  <c r="DN23" i="1"/>
  <c r="DR23" i="1"/>
  <c r="CW23" i="1"/>
  <c r="CW42" i="1" s="1"/>
  <c r="CD23" i="1"/>
  <c r="BK23" i="1"/>
  <c r="CB23" i="1"/>
  <c r="CB42" i="1" s="1"/>
  <c r="CS23" i="1"/>
  <c r="CS42" i="1" s="1"/>
  <c r="DS23" i="1"/>
  <c r="CC23" i="1"/>
  <c r="CC42" i="1" s="1"/>
  <c r="DO23" i="1"/>
  <c r="DA23" i="1"/>
  <c r="BM23" i="1"/>
  <c r="BT23" i="1"/>
  <c r="BT42" i="1" s="1"/>
  <c r="CP23" i="1"/>
  <c r="BU23" i="1"/>
  <c r="DQ23" i="1"/>
  <c r="CJ23" i="1"/>
  <c r="CJ42" i="1" s="1"/>
  <c r="CT23" i="1"/>
  <c r="DH23" i="1"/>
  <c r="BS23" i="1"/>
  <c r="CY23" i="1"/>
  <c r="BL23" i="1"/>
  <c r="CU23" i="1"/>
  <c r="DG23" i="1"/>
  <c r="DM23" i="1"/>
  <c r="BY23" i="1"/>
  <c r="CO23" i="1"/>
  <c r="DJ23" i="1"/>
  <c r="DB23" i="1"/>
  <c r="CQ23" i="1"/>
  <c r="DE23" i="1"/>
  <c r="CK23" i="1"/>
  <c r="BE23" i="1"/>
  <c r="BG23" i="1"/>
  <c r="BX23" i="1"/>
  <c r="CE23" i="1"/>
  <c r="BI23" i="1"/>
  <c r="CM23" i="1"/>
  <c r="CF23" i="1"/>
  <c r="CF42" i="1" s="1"/>
  <c r="CH23" i="1"/>
  <c r="DF23" i="1"/>
  <c r="BN23" i="1"/>
  <c r="BJ23" i="1"/>
  <c r="CL23" i="1"/>
  <c r="DP23" i="1"/>
  <c r="DC23" i="1"/>
  <c r="DK23" i="1"/>
  <c r="DD23" i="1"/>
  <c r="DH7" i="3"/>
  <c r="DG10" i="3"/>
  <c r="AA23" i="1"/>
  <c r="AB22" i="1"/>
  <c r="CL39" i="1"/>
  <c r="BV39" i="1"/>
  <c r="DR11" i="11"/>
  <c r="DR35" i="1" s="1"/>
  <c r="DQ34" i="1"/>
  <c r="BY11" i="11"/>
  <c r="BY35" i="1" s="1"/>
  <c r="BX34" i="1"/>
  <c r="BZ34" i="1"/>
  <c r="CA11" i="11"/>
  <c r="CA35" i="1" s="1"/>
  <c r="CE11" i="11"/>
  <c r="CE35" i="1" s="1"/>
  <c r="CD34" i="1"/>
  <c r="BC30" i="1"/>
  <c r="BC31" i="1"/>
  <c r="BC29" i="1"/>
  <c r="BG30" i="1"/>
  <c r="BG31" i="1"/>
  <c r="BG29" i="1"/>
  <c r="AD23" i="1"/>
  <c r="AJ23" i="1"/>
  <c r="AM23" i="1"/>
  <c r="AT23" i="1"/>
  <c r="AW23" i="1"/>
  <c r="BC23" i="1"/>
  <c r="BF7" i="1"/>
  <c r="CM11" i="11"/>
  <c r="CM35" i="1" s="1"/>
  <c r="CL34" i="1"/>
  <c r="CI11" i="11"/>
  <c r="CI35" i="1" s="1"/>
  <c r="CH34" i="1"/>
  <c r="BV34" i="1"/>
  <c r="BW11" i="11"/>
  <c r="BW35" i="1" s="1"/>
  <c r="BU34" i="1"/>
  <c r="BV11" i="11"/>
  <c r="BV35" i="1" s="1"/>
  <c r="DM11" i="11"/>
  <c r="DM35" i="1" s="1"/>
  <c r="DL34" i="1"/>
  <c r="DB34" i="1"/>
  <c r="DC11" i="11"/>
  <c r="DC35" i="1" s="1"/>
  <c r="DD34" i="1"/>
  <c r="DE11" i="11"/>
  <c r="DE35" i="1" s="1"/>
  <c r="DL11" i="11"/>
  <c r="DL35" i="1" s="1"/>
  <c r="DK34" i="1"/>
  <c r="DB18" i="1"/>
  <c r="DP11" i="11"/>
  <c r="DP35" i="1" s="1"/>
  <c r="DO34" i="1"/>
  <c r="BF29" i="1"/>
  <c r="BF30" i="1"/>
  <c r="BF31" i="1"/>
  <c r="BR34" i="1"/>
  <c r="BS11" i="11"/>
  <c r="BS35" i="1" s="1"/>
  <c r="DJ34" i="1"/>
  <c r="DK11" i="11"/>
  <c r="DK35" i="1" s="1"/>
  <c r="BD31" i="1"/>
  <c r="BD30" i="1"/>
  <c r="BD29" i="1"/>
  <c r="BD23" i="1"/>
  <c r="BH31" i="1"/>
  <c r="BH30" i="1"/>
  <c r="BH29" i="1"/>
  <c r="AH23" i="1"/>
  <c r="AK23" i="1"/>
  <c r="AN23" i="1"/>
  <c r="AQ23" i="1"/>
  <c r="AX23" i="1"/>
  <c r="BD7" i="1"/>
  <c r="BG7" i="1"/>
  <c r="DR18" i="1"/>
  <c r="DQ11" i="11"/>
  <c r="DQ35" i="1" s="1"/>
  <c r="DP34" i="1"/>
  <c r="DF34" i="1"/>
  <c r="DG11" i="11"/>
  <c r="DG35" i="1" s="1"/>
  <c r="DN11" i="11"/>
  <c r="DN35" i="1" s="1"/>
  <c r="DM34" i="1"/>
  <c r="DO11" i="11"/>
  <c r="DO35" i="1" s="1"/>
  <c r="DN34" i="1"/>
  <c r="DS11" i="11"/>
  <c r="DS35" i="1" s="1"/>
  <c r="DR34" i="1"/>
  <c r="AP23" i="1"/>
  <c r="AY23" i="1"/>
  <c r="BB23" i="1"/>
  <c r="BO11" i="11"/>
  <c r="BO35" i="1" s="1"/>
  <c r="BN34" i="1"/>
  <c r="BE29" i="1"/>
  <c r="BE31" i="1"/>
  <c r="BE30" i="1"/>
  <c r="AL23" i="1"/>
  <c r="AO23" i="1"/>
  <c r="AR23" i="1"/>
  <c r="AU23" i="1"/>
  <c r="BE7" i="1"/>
  <c r="DT11" i="11"/>
  <c r="DS34" i="1"/>
  <c r="CK34" i="1"/>
  <c r="CL11" i="11"/>
  <c r="CL35" i="1" s="1"/>
  <c r="CO11" i="11"/>
  <c r="CO35" i="1" s="1"/>
  <c r="CN34" i="1"/>
  <c r="CQ11" i="11"/>
  <c r="CQ35" i="1" s="1"/>
  <c r="CP34" i="1"/>
  <c r="DB11" i="11"/>
  <c r="DB35" i="1" s="1"/>
  <c r="DA34" i="1"/>
  <c r="CT34" i="1"/>
  <c r="CU11" i="11"/>
  <c r="CU35" i="1" s="1"/>
  <c r="DJ11" i="11"/>
  <c r="DJ35" i="1" s="1"/>
  <c r="DI34" i="1"/>
  <c r="CY11" i="11"/>
  <c r="CY35" i="1" s="1"/>
  <c r="CX34" i="1"/>
  <c r="Z23" i="1"/>
  <c r="AB23" i="1"/>
  <c r="AF22" i="1"/>
  <c r="AD22" i="1"/>
  <c r="AP22" i="1"/>
  <c r="AT22" i="1"/>
  <c r="AX22" i="1"/>
  <c r="AN22" i="1"/>
  <c r="AV22" i="1"/>
  <c r="AJ22" i="1"/>
  <c r="AZ22" i="1"/>
  <c r="AR22" i="1"/>
  <c r="AK22" i="1"/>
  <c r="AO22" i="1"/>
  <c r="AS22" i="1"/>
  <c r="AW22" i="1"/>
  <c r="AC22" i="1"/>
  <c r="AY22" i="1"/>
  <c r="AU22" i="1"/>
  <c r="AQ22" i="1"/>
  <c r="AM22" i="1"/>
  <c r="AI22" i="1"/>
  <c r="AE22" i="1"/>
  <c r="AA22" i="1"/>
  <c r="C39" i="1"/>
  <c r="DB42" i="1" l="1"/>
  <c r="BX42" i="1"/>
  <c r="CO42" i="1"/>
  <c r="DA42" i="1"/>
  <c r="CA42" i="1"/>
  <c r="BY42" i="1"/>
  <c r="DR42" i="1"/>
  <c r="DR44" i="1" s="1"/>
  <c r="DP42" i="1"/>
  <c r="DP44" i="1" s="1"/>
  <c r="CY42" i="1"/>
  <c r="BR42" i="1"/>
  <c r="CL42" i="1"/>
  <c r="CE42" i="1"/>
  <c r="DJ42" i="1"/>
  <c r="DJ44" i="1" s="1"/>
  <c r="BS42" i="1"/>
  <c r="CD42" i="1"/>
  <c r="BW42" i="1"/>
  <c r="CX42" i="1"/>
  <c r="DO42" i="1"/>
  <c r="DO44" i="1" s="1"/>
  <c r="DF42" i="1"/>
  <c r="DF44" i="1" s="1"/>
  <c r="DM42" i="1"/>
  <c r="DM44" i="1" s="1"/>
  <c r="DN42" i="1"/>
  <c r="DN44" i="1" s="1"/>
  <c r="CT42" i="1"/>
  <c r="DD42" i="1"/>
  <c r="DD44" i="1" s="1"/>
  <c r="CH42" i="1"/>
  <c r="CK42" i="1"/>
  <c r="DG42" i="1"/>
  <c r="DG44" i="1" s="1"/>
  <c r="DQ42" i="1"/>
  <c r="DQ44" i="1" s="1"/>
  <c r="DS42" i="1"/>
  <c r="DS44" i="1" s="1"/>
  <c r="DI42" i="1"/>
  <c r="DI44" i="1" s="1"/>
  <c r="CI42" i="1"/>
  <c r="DK42" i="1"/>
  <c r="DK44" i="1" s="1"/>
  <c r="DE42" i="1"/>
  <c r="DE44" i="1" s="1"/>
  <c r="CU42" i="1"/>
  <c r="BU42" i="1"/>
  <c r="BV42" i="1"/>
  <c r="DL42" i="1"/>
  <c r="DL44" i="1" s="1"/>
  <c r="DC42" i="1"/>
  <c r="DC44" i="1" s="1"/>
  <c r="CM42" i="1"/>
  <c r="CQ42" i="1"/>
  <c r="CN42" i="1"/>
  <c r="DH42" i="1"/>
  <c r="DH44" i="1" s="1"/>
  <c r="BJ8" i="1"/>
  <c r="BH8" i="1"/>
  <c r="BG8" i="1"/>
  <c r="BG17" i="1" s="1"/>
  <c r="BI8" i="1"/>
  <c r="DI7" i="3"/>
  <c r="DH10" i="3"/>
  <c r="BZ39" i="1"/>
  <c r="BZ42" i="1" s="1"/>
  <c r="DB44" i="1"/>
  <c r="BA22" i="1"/>
  <c r="BB22" i="1"/>
  <c r="CO18" i="1"/>
  <c r="BA23" i="1"/>
  <c r="CP39" i="1"/>
  <c r="CP42" i="1" s="1"/>
  <c r="AZ23" i="1"/>
  <c r="AE18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E28" i="1"/>
  <c r="D28" i="1"/>
  <c r="C28" i="1"/>
  <c r="C24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V7" i="11"/>
  <c r="U7" i="11"/>
  <c r="T7" i="11"/>
  <c r="S7" i="11"/>
  <c r="R7" i="11"/>
  <c r="Q7" i="11"/>
  <c r="P7" i="11"/>
  <c r="O7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P3" i="11"/>
  <c r="P2" i="11"/>
  <c r="N7" i="11"/>
  <c r="N5" i="11"/>
  <c r="N4" i="11"/>
  <c r="N1" i="11"/>
  <c r="BK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N3" i="11"/>
  <c r="AM3" i="11"/>
  <c r="AK3" i="11"/>
  <c r="AI3" i="11"/>
  <c r="AG3" i="11"/>
  <c r="AF3" i="11"/>
  <c r="AE3" i="11"/>
  <c r="AC3" i="11"/>
  <c r="AB3" i="11"/>
  <c r="AA3" i="11"/>
  <c r="Z3" i="11"/>
  <c r="Y3" i="11"/>
  <c r="X3" i="11"/>
  <c r="BB38" i="1"/>
  <c r="BA38" i="1"/>
  <c r="BJ2" i="11"/>
  <c r="AY38" i="1" s="1"/>
  <c r="BI2" i="11"/>
  <c r="AX38" i="1" s="1"/>
  <c r="BH2" i="11"/>
  <c r="AW38" i="1" s="1"/>
  <c r="BF2" i="11"/>
  <c r="AU38" i="1" s="1"/>
  <c r="BE2" i="11"/>
  <c r="AT38" i="1" s="1"/>
  <c r="BD2" i="11"/>
  <c r="AS38" i="1" s="1"/>
  <c r="BB2" i="11"/>
  <c r="AQ38" i="1" s="1"/>
  <c r="BA2" i="11"/>
  <c r="AP38" i="1" s="1"/>
  <c r="AZ2" i="11"/>
  <c r="AO38" i="1" s="1"/>
  <c r="AX2" i="11"/>
  <c r="AM38" i="1" s="1"/>
  <c r="AW2" i="11"/>
  <c r="AL38" i="1" s="1"/>
  <c r="AV2" i="11"/>
  <c r="AK38" i="1" s="1"/>
  <c r="AT2" i="11"/>
  <c r="AI38" i="1" s="1"/>
  <c r="AS2" i="11"/>
  <c r="AH38" i="1" s="1"/>
  <c r="AR2" i="11"/>
  <c r="AG38" i="1" s="1"/>
  <c r="AN2" i="11"/>
  <c r="AC38" i="1" s="1"/>
  <c r="AL2" i="11"/>
  <c r="AA38" i="1" s="1"/>
  <c r="AK2" i="11"/>
  <c r="Z38" i="1" s="1"/>
  <c r="AJ2" i="11"/>
  <c r="Y38" i="1" s="1"/>
  <c r="V2" i="11"/>
  <c r="K38" i="1" s="1"/>
  <c r="U2" i="11"/>
  <c r="J38" i="1" s="1"/>
  <c r="T2" i="11"/>
  <c r="I38" i="1" s="1"/>
  <c r="R2" i="11"/>
  <c r="G38" i="1" s="1"/>
  <c r="Q2" i="11"/>
  <c r="F38" i="1" s="1"/>
  <c r="N2" i="1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BI16" i="1" l="1"/>
  <c r="BI17" i="1"/>
  <c r="BH16" i="1"/>
  <c r="BH17" i="1"/>
  <c r="BG16" i="1"/>
  <c r="BG20" i="1" s="1"/>
  <c r="BJ17" i="1"/>
  <c r="BJ16" i="1"/>
  <c r="DJ7" i="3"/>
  <c r="DI10" i="3"/>
  <c r="N3" i="11"/>
  <c r="F22" i="1"/>
  <c r="Q3" i="11"/>
  <c r="I22" i="1"/>
  <c r="U3" i="11"/>
  <c r="M22" i="1"/>
  <c r="O3" i="11"/>
  <c r="G22" i="1"/>
  <c r="L22" i="1"/>
  <c r="R3" i="11"/>
  <c r="J22" i="1"/>
  <c r="V3" i="11"/>
  <c r="N22" i="1"/>
  <c r="H22" i="1"/>
  <c r="S3" i="11"/>
  <c r="K22" i="1"/>
  <c r="W3" i="11"/>
  <c r="O22" i="1"/>
  <c r="CM18" i="1"/>
  <c r="CN18" i="1"/>
  <c r="CP18" i="1"/>
  <c r="X2" i="11"/>
  <c r="M38" i="1" s="1"/>
  <c r="P22" i="1"/>
  <c r="Z2" i="11"/>
  <c r="O38" i="1" s="1"/>
  <c r="R22" i="1"/>
  <c r="AD2" i="11"/>
  <c r="S38" i="1" s="1"/>
  <c r="V22" i="1"/>
  <c r="S22" i="1"/>
  <c r="AB2" i="11"/>
  <c r="Q38" i="1" s="1"/>
  <c r="T22" i="1"/>
  <c r="AF2" i="11"/>
  <c r="U38" i="1" s="1"/>
  <c r="W23" i="1"/>
  <c r="X22" i="1"/>
  <c r="W22" i="1"/>
  <c r="Y2" i="11"/>
  <c r="N38" i="1" s="1"/>
  <c r="Q22" i="1"/>
  <c r="AC2" i="11"/>
  <c r="R38" i="1" s="1"/>
  <c r="U22" i="1"/>
  <c r="Y23" i="1"/>
  <c r="AG2" i="11"/>
  <c r="V38" i="1" s="1"/>
  <c r="X23" i="1"/>
  <c r="Y22" i="1"/>
  <c r="Z22" i="1"/>
  <c r="AH3" i="11"/>
  <c r="AH2" i="11"/>
  <c r="W38" i="1" s="1"/>
  <c r="H4" i="11"/>
  <c r="P8" i="11" s="1"/>
  <c r="E32" i="1" s="1"/>
  <c r="H3" i="11"/>
  <c r="O8" i="11" s="1"/>
  <c r="D32" i="1" s="1"/>
  <c r="O2" i="11"/>
  <c r="H8" i="11"/>
  <c r="T8" i="11" s="1"/>
  <c r="I32" i="1" s="1"/>
  <c r="AJ8" i="11"/>
  <c r="Y32" i="1" s="1"/>
  <c r="H7" i="11"/>
  <c r="S8" i="11" s="1"/>
  <c r="H32" i="1" s="1"/>
  <c r="H11" i="11"/>
  <c r="H19" i="11"/>
  <c r="H23" i="11"/>
  <c r="AI8" i="11" s="1"/>
  <c r="X32" i="1" s="1"/>
  <c r="AQ8" i="11"/>
  <c r="AF32" i="1" s="1"/>
  <c r="AU8" i="11"/>
  <c r="AU9" i="11" s="1"/>
  <c r="BC8" i="11"/>
  <c r="AR32" i="1" s="1"/>
  <c r="BG8" i="11"/>
  <c r="AV32" i="1" s="1"/>
  <c r="BK8" i="11"/>
  <c r="AZ32" i="1" s="1"/>
  <c r="H15" i="11"/>
  <c r="AY8" i="11"/>
  <c r="AN32" i="1" s="1"/>
  <c r="H18" i="11"/>
  <c r="AL8" i="11"/>
  <c r="AA32" i="1" s="1"/>
  <c r="BJ8" i="11"/>
  <c r="BJ9" i="11" s="1"/>
  <c r="AZ8" i="11"/>
  <c r="AO32" i="1" s="1"/>
  <c r="H10" i="11"/>
  <c r="V8" i="11" s="1"/>
  <c r="K32" i="1" s="1"/>
  <c r="T3" i="11"/>
  <c r="AJ3" i="11"/>
  <c r="AT8" i="11"/>
  <c r="AI32" i="1" s="1"/>
  <c r="BB8" i="11"/>
  <c r="AQ32" i="1" s="1"/>
  <c r="AD3" i="11"/>
  <c r="AL3" i="11"/>
  <c r="BJ3" i="11"/>
  <c r="H16" i="11"/>
  <c r="AR8" i="11"/>
  <c r="AG32" i="1" s="1"/>
  <c r="BH8" i="11"/>
  <c r="AW32" i="1" s="1"/>
  <c r="AM2" i="11"/>
  <c r="AB38" i="1" s="1"/>
  <c r="BG2" i="11"/>
  <c r="AV38" i="1" s="1"/>
  <c r="W2" i="11"/>
  <c r="L38" i="1" s="1"/>
  <c r="AA2" i="11"/>
  <c r="P38" i="1" s="1"/>
  <c r="AQ2" i="11"/>
  <c r="AF38" i="1" s="1"/>
  <c r="H12" i="11"/>
  <c r="H20" i="11"/>
  <c r="AV8" i="11"/>
  <c r="AK32" i="1" s="1"/>
  <c r="BD8" i="11"/>
  <c r="AS32" i="1" s="1"/>
  <c r="BA32" i="1"/>
  <c r="AE2" i="11"/>
  <c r="T38" i="1" s="1"/>
  <c r="AU2" i="11"/>
  <c r="AJ38" i="1" s="1"/>
  <c r="BK2" i="11"/>
  <c r="AZ38" i="1" s="1"/>
  <c r="BC2" i="11"/>
  <c r="AR38" i="1" s="1"/>
  <c r="H6" i="11"/>
  <c r="R8" i="11" s="1"/>
  <c r="G32" i="1" s="1"/>
  <c r="H14" i="11"/>
  <c r="H22" i="11"/>
  <c r="AX8" i="11"/>
  <c r="AM32" i="1" s="1"/>
  <c r="BF8" i="11"/>
  <c r="BF9" i="11" s="1"/>
  <c r="S2" i="11"/>
  <c r="H38" i="1" s="1"/>
  <c r="AI2" i="11"/>
  <c r="X38" i="1" s="1"/>
  <c r="AY2" i="11"/>
  <c r="AN38" i="1" s="1"/>
  <c r="H5" i="11"/>
  <c r="Q8" i="11" s="1"/>
  <c r="F32" i="1" s="1"/>
  <c r="H9" i="11"/>
  <c r="U8" i="11" s="1"/>
  <c r="J32" i="1" s="1"/>
  <c r="H13" i="11"/>
  <c r="H17" i="11"/>
  <c r="H21" i="11"/>
  <c r="AK8" i="11"/>
  <c r="Z32" i="1" s="1"/>
  <c r="AS8" i="11"/>
  <c r="AH32" i="1" s="1"/>
  <c r="AW8" i="11"/>
  <c r="AL32" i="1" s="1"/>
  <c r="BA8" i="11"/>
  <c r="AP32" i="1" s="1"/>
  <c r="BE8" i="11"/>
  <c r="AT32" i="1" s="1"/>
  <c r="BI8" i="11"/>
  <c r="AX32" i="1" s="1"/>
  <c r="H2" i="11"/>
  <c r="N8" i="11" s="1"/>
  <c r="BC7" i="1"/>
  <c r="BA7" i="1"/>
  <c r="AW7" i="1"/>
  <c r="AS7" i="1"/>
  <c r="AK7" i="1"/>
  <c r="AG7" i="1"/>
  <c r="AC7" i="1"/>
  <c r="Y7" i="1"/>
  <c r="U7" i="1"/>
  <c r="Q7" i="1"/>
  <c r="BH20" i="1" l="1"/>
  <c r="BI20" i="1"/>
  <c r="AF8" i="1"/>
  <c r="AJ8" i="1"/>
  <c r="AV8" i="1"/>
  <c r="T8" i="1"/>
  <c r="Q17" i="1"/>
  <c r="Q19" i="1"/>
  <c r="Q16" i="1"/>
  <c r="BD8" i="1"/>
  <c r="AN8" i="1"/>
  <c r="AZ8" i="1"/>
  <c r="X8" i="1"/>
  <c r="BF8" i="1"/>
  <c r="AB8" i="1"/>
  <c r="BJ20" i="1"/>
  <c r="Y8" i="11"/>
  <c r="N32" i="1" s="1"/>
  <c r="AH8" i="11"/>
  <c r="AH9" i="11" s="1"/>
  <c r="AC33" i="1" s="1"/>
  <c r="AD8" i="11"/>
  <c r="S32" i="1" s="1"/>
  <c r="Z8" i="11"/>
  <c r="O32" i="1" s="1"/>
  <c r="AB8" i="11"/>
  <c r="Q32" i="1" s="1"/>
  <c r="AA8" i="11"/>
  <c r="P32" i="1" s="1"/>
  <c r="AE8" i="11"/>
  <c r="AE9" i="11" s="1"/>
  <c r="Z33" i="1" s="1"/>
  <c r="AF8" i="11"/>
  <c r="U32" i="1" s="1"/>
  <c r="W8" i="11"/>
  <c r="L32" i="1" s="1"/>
  <c r="X8" i="11"/>
  <c r="M32" i="1" s="1"/>
  <c r="AG8" i="11"/>
  <c r="V32" i="1" s="1"/>
  <c r="AC8" i="11"/>
  <c r="R32" i="1" s="1"/>
  <c r="AN18" i="1"/>
  <c r="AO18" i="1"/>
  <c r="AH18" i="1"/>
  <c r="AG18" i="1"/>
  <c r="AI18" i="1"/>
  <c r="AK18" i="1"/>
  <c r="DK7" i="3"/>
  <c r="DJ10" i="3"/>
  <c r="BK39" i="1"/>
  <c r="BL39" i="1"/>
  <c r="BN39" i="1"/>
  <c r="BN42" i="1" s="1"/>
  <c r="BM39" i="1"/>
  <c r="CS18" i="1"/>
  <c r="CR18" i="1"/>
  <c r="CQ18" i="1"/>
  <c r="BJ10" i="11"/>
  <c r="BE33" i="1"/>
  <c r="CK18" i="1"/>
  <c r="CI18" i="1"/>
  <c r="CL18" i="1"/>
  <c r="CJ18" i="1"/>
  <c r="AJ18" i="1"/>
  <c r="P9" i="11"/>
  <c r="K33" i="1" s="1"/>
  <c r="O9" i="11"/>
  <c r="O10" i="11" s="1"/>
  <c r="O11" i="11" s="1"/>
  <c r="O35" i="1" s="1"/>
  <c r="AJ32" i="1"/>
  <c r="AJ9" i="11"/>
  <c r="AE33" i="1" s="1"/>
  <c r="T9" i="11"/>
  <c r="O33" i="1" s="1"/>
  <c r="BH9" i="11"/>
  <c r="AY32" i="1"/>
  <c r="AS9" i="11"/>
  <c r="AN33" i="1" s="1"/>
  <c r="S9" i="11"/>
  <c r="S10" i="11" s="1"/>
  <c r="R34" i="1" s="1"/>
  <c r="BD9" i="11"/>
  <c r="AY33" i="1" s="1"/>
  <c r="BB9" i="11"/>
  <c r="AW33" i="1" s="1"/>
  <c r="V9" i="11"/>
  <c r="Q33" i="1" s="1"/>
  <c r="BG9" i="11"/>
  <c r="BG10" i="11" s="1"/>
  <c r="BK9" i="11"/>
  <c r="AQ9" i="11"/>
  <c r="AQ10" i="11" s="1"/>
  <c r="AP34" i="1" s="1"/>
  <c r="AL9" i="11"/>
  <c r="AG33" i="1" s="1"/>
  <c r="AY9" i="11"/>
  <c r="AY10" i="11" s="1"/>
  <c r="AX34" i="1" s="1"/>
  <c r="AU10" i="11"/>
  <c r="AP33" i="1"/>
  <c r="BC9" i="11"/>
  <c r="BC10" i="11" s="1"/>
  <c r="BB34" i="1" s="1"/>
  <c r="AI9" i="11"/>
  <c r="BI9" i="11"/>
  <c r="AZ9" i="11"/>
  <c r="AU33" i="1" s="1"/>
  <c r="AT9" i="11"/>
  <c r="AO33" i="1" s="1"/>
  <c r="R9" i="11"/>
  <c r="M33" i="1" s="1"/>
  <c r="AX9" i="11"/>
  <c r="AS33" i="1" s="1"/>
  <c r="AR9" i="11"/>
  <c r="AM33" i="1" s="1"/>
  <c r="BE9" i="11"/>
  <c r="AZ33" i="1" s="1"/>
  <c r="Q9" i="11"/>
  <c r="L33" i="1" s="1"/>
  <c r="AU32" i="1"/>
  <c r="BF10" i="11"/>
  <c r="BA33" i="1"/>
  <c r="AV9" i="11"/>
  <c r="AQ33" i="1" s="1"/>
  <c r="AW9" i="11"/>
  <c r="AR33" i="1" s="1"/>
  <c r="BA9" i="11"/>
  <c r="AK9" i="11"/>
  <c r="U9" i="11"/>
  <c r="N9" i="11"/>
  <c r="C32" i="1"/>
  <c r="C42" i="1" s="1"/>
  <c r="O7" i="1"/>
  <c r="S7" i="1"/>
  <c r="W7" i="1"/>
  <c r="AA7" i="1"/>
  <c r="AE7" i="1"/>
  <c r="AI7" i="1"/>
  <c r="AM7" i="1"/>
  <c r="AQ7" i="1"/>
  <c r="AU7" i="1"/>
  <c r="AY7" i="1"/>
  <c r="P7" i="1"/>
  <c r="T7" i="1"/>
  <c r="X7" i="1"/>
  <c r="AB7" i="1"/>
  <c r="AF7" i="1"/>
  <c r="AJ7" i="1"/>
  <c r="AN7" i="1"/>
  <c r="AR7" i="1"/>
  <c r="AV7" i="1"/>
  <c r="AZ7" i="1"/>
  <c r="R7" i="1"/>
  <c r="V7" i="1"/>
  <c r="Z7" i="1"/>
  <c r="AD7" i="1"/>
  <c r="AH7" i="1"/>
  <c r="AL7" i="1"/>
  <c r="AT7" i="1"/>
  <c r="AX7" i="1"/>
  <c r="BB7" i="1"/>
  <c r="X9" i="11" l="1"/>
  <c r="S33" i="1" s="1"/>
  <c r="W32" i="1"/>
  <c r="AH10" i="11"/>
  <c r="AG34" i="1" s="1"/>
  <c r="Q20" i="1"/>
  <c r="AE10" i="11"/>
  <c r="AE11" i="11" s="1"/>
  <c r="AE35" i="1" s="1"/>
  <c r="T32" i="1"/>
  <c r="AA9" i="11"/>
  <c r="AA10" i="11" s="1"/>
  <c r="Z34" i="1" s="1"/>
  <c r="BD17" i="1"/>
  <c r="BD16" i="1"/>
  <c r="Y8" i="1"/>
  <c r="AE8" i="1"/>
  <c r="AE19" i="1" s="1"/>
  <c r="AB17" i="1"/>
  <c r="AB19" i="1"/>
  <c r="AB16" i="1"/>
  <c r="AL8" i="1"/>
  <c r="AL16" i="1" s="1"/>
  <c r="AC8" i="1"/>
  <c r="AP8" i="1"/>
  <c r="AA8" i="1"/>
  <c r="AA17" i="1" s="1"/>
  <c r="X19" i="1"/>
  <c r="X16" i="1"/>
  <c r="X17" i="1"/>
  <c r="AH8" i="1"/>
  <c r="AH19" i="1" s="1"/>
  <c r="AT8" i="1"/>
  <c r="AT16" i="1" s="1"/>
  <c r="BF16" i="1"/>
  <c r="BF17" i="1"/>
  <c r="AI8" i="1"/>
  <c r="AI16" i="1" s="1"/>
  <c r="AF19" i="1"/>
  <c r="AF17" i="1"/>
  <c r="AF16" i="1"/>
  <c r="S8" i="1"/>
  <c r="S17" i="1" s="1"/>
  <c r="P19" i="1"/>
  <c r="AR18" i="1" s="1"/>
  <c r="P17" i="1"/>
  <c r="P16" i="1"/>
  <c r="BE8" i="1"/>
  <c r="AZ17" i="1"/>
  <c r="AZ16" i="1"/>
  <c r="AW8" i="1"/>
  <c r="AU8" i="1"/>
  <c r="AU17" i="1" s="1"/>
  <c r="V8" i="1"/>
  <c r="V17" i="1" s="1"/>
  <c r="AM8" i="1"/>
  <c r="AM19" i="1" s="1"/>
  <c r="AJ19" i="1"/>
  <c r="AJ17" i="1"/>
  <c r="AJ16" i="1"/>
  <c r="U8" i="1"/>
  <c r="BA8" i="1"/>
  <c r="W8" i="1"/>
  <c r="W19" i="1" s="1"/>
  <c r="T17" i="1"/>
  <c r="T16" i="1"/>
  <c r="T19" i="1"/>
  <c r="AD8" i="1"/>
  <c r="AD17" i="1" s="1"/>
  <c r="AY8" i="1"/>
  <c r="AY17" i="1" s="1"/>
  <c r="AV16" i="1"/>
  <c r="AV17" i="1"/>
  <c r="Z8" i="1"/>
  <c r="Z16" i="1" s="1"/>
  <c r="AO8" i="1"/>
  <c r="BB8" i="1"/>
  <c r="BB17" i="1" s="1"/>
  <c r="AK8" i="1"/>
  <c r="AQ8" i="1"/>
  <c r="AQ19" i="1" s="1"/>
  <c r="AN16" i="1"/>
  <c r="AN19" i="1"/>
  <c r="AN17" i="1"/>
  <c r="AX8" i="1"/>
  <c r="AX16" i="1" s="1"/>
  <c r="O17" i="1"/>
  <c r="O16" i="1"/>
  <c r="O19" i="1"/>
  <c r="AQ18" i="1" s="1"/>
  <c r="AG8" i="1"/>
  <c r="Y9" i="11"/>
  <c r="T33" i="1" s="1"/>
  <c r="AB9" i="11"/>
  <c r="W33" i="1" s="1"/>
  <c r="AD9" i="11"/>
  <c r="Y33" i="1" s="1"/>
  <c r="AF9" i="11"/>
  <c r="AA33" i="1" s="1"/>
  <c r="AG9" i="11"/>
  <c r="AB33" i="1" s="1"/>
  <c r="Z9" i="11"/>
  <c r="Z10" i="11" s="1"/>
  <c r="AC9" i="11"/>
  <c r="X33" i="1" s="1"/>
  <c r="W9" i="11"/>
  <c r="W10" i="11" s="1"/>
  <c r="W11" i="11" s="1"/>
  <c r="W35" i="1" s="1"/>
  <c r="J39" i="1"/>
  <c r="BC8" i="1"/>
  <c r="R8" i="1"/>
  <c r="AP18" i="1"/>
  <c r="AS18" i="1"/>
  <c r="AL18" i="1"/>
  <c r="DL7" i="3"/>
  <c r="DK10" i="3"/>
  <c r="AM18" i="1"/>
  <c r="AF18" i="1"/>
  <c r="BQ39" i="1"/>
  <c r="BQ42" i="1" s="1"/>
  <c r="BP39" i="1"/>
  <c r="BP42" i="1" s="1"/>
  <c r="BO39" i="1"/>
  <c r="BO42" i="1" s="1"/>
  <c r="BG11" i="11"/>
  <c r="BG35" i="1" s="1"/>
  <c r="BF34" i="1"/>
  <c r="BG33" i="1"/>
  <c r="BI39" i="1"/>
  <c r="V10" i="11"/>
  <c r="V11" i="11" s="1"/>
  <c r="V35" i="1" s="1"/>
  <c r="BH33" i="1"/>
  <c r="BF11" i="11"/>
  <c r="BF35" i="1" s="1"/>
  <c r="BE34" i="1"/>
  <c r="BI10" i="11"/>
  <c r="BD33" i="1"/>
  <c r="BK10" i="11"/>
  <c r="BF33" i="1"/>
  <c r="BH10" i="11"/>
  <c r="BC33" i="1"/>
  <c r="BJ11" i="11"/>
  <c r="BJ35" i="1" s="1"/>
  <c r="BI34" i="1"/>
  <c r="BJ39" i="1"/>
  <c r="BH39" i="1"/>
  <c r="CF18" i="1"/>
  <c r="BG39" i="1"/>
  <c r="CG18" i="1"/>
  <c r="CE18" i="1"/>
  <c r="CH18" i="1"/>
  <c r="P10" i="11"/>
  <c r="P11" i="11" s="1"/>
  <c r="P35" i="1" s="1"/>
  <c r="J33" i="1"/>
  <c r="N34" i="1"/>
  <c r="S11" i="11"/>
  <c r="S35" i="1" s="1"/>
  <c r="T10" i="11"/>
  <c r="T11" i="11" s="1"/>
  <c r="T35" i="1" s="1"/>
  <c r="N33" i="1"/>
  <c r="AJ10" i="11"/>
  <c r="AJ11" i="11" s="1"/>
  <c r="AJ35" i="1" s="1"/>
  <c r="X10" i="11"/>
  <c r="X11" i="11" s="1"/>
  <c r="X35" i="1" s="1"/>
  <c r="BD10" i="11"/>
  <c r="AX33" i="1"/>
  <c r="AS10" i="11"/>
  <c r="AR34" i="1" s="1"/>
  <c r="BB33" i="1"/>
  <c r="BB10" i="11"/>
  <c r="BB11" i="11" s="1"/>
  <c r="BB35" i="1" s="1"/>
  <c r="AT33" i="1"/>
  <c r="I39" i="1"/>
  <c r="AL10" i="11"/>
  <c r="AK34" i="1" s="1"/>
  <c r="M39" i="1"/>
  <c r="F39" i="1"/>
  <c r="F42" i="1" s="1"/>
  <c r="H39" i="1"/>
  <c r="H42" i="1" s="1"/>
  <c r="AY11" i="11"/>
  <c r="AY35" i="1" s="1"/>
  <c r="L39" i="1"/>
  <c r="L42" i="1" s="1"/>
  <c r="E39" i="1"/>
  <c r="E42" i="1" s="1"/>
  <c r="AL33" i="1"/>
  <c r="BC11" i="11"/>
  <c r="BC35" i="1" s="1"/>
  <c r="AT10" i="11"/>
  <c r="AS34" i="1" s="1"/>
  <c r="AQ11" i="11"/>
  <c r="AQ35" i="1" s="1"/>
  <c r="R10" i="11"/>
  <c r="Q34" i="1" s="1"/>
  <c r="AR10" i="11"/>
  <c r="AR11" i="11" s="1"/>
  <c r="AR35" i="1" s="1"/>
  <c r="AT34" i="1"/>
  <c r="AU11" i="11"/>
  <c r="AU35" i="1" s="1"/>
  <c r="AI10" i="11"/>
  <c r="AD33" i="1"/>
  <c r="AD34" i="1"/>
  <c r="AZ10" i="11"/>
  <c r="AZ11" i="11" s="1"/>
  <c r="AZ35" i="1" s="1"/>
  <c r="AX10" i="11"/>
  <c r="AX11" i="11" s="1"/>
  <c r="AX35" i="1" s="1"/>
  <c r="Q10" i="11"/>
  <c r="P34" i="1" s="1"/>
  <c r="BE10" i="11"/>
  <c r="AV10" i="11"/>
  <c r="AV11" i="11" s="1"/>
  <c r="AV35" i="1" s="1"/>
  <c r="AW10" i="11"/>
  <c r="AF33" i="1"/>
  <c r="AK10" i="11"/>
  <c r="AV33" i="1"/>
  <c r="BA10" i="11"/>
  <c r="P33" i="1"/>
  <c r="U10" i="11"/>
  <c r="N10" i="11"/>
  <c r="I33" i="1"/>
  <c r="AH17" i="1" l="1"/>
  <c r="AH11" i="11"/>
  <c r="AH35" i="1" s="1"/>
  <c r="V33" i="1"/>
  <c r="AF10" i="11"/>
  <c r="AF11" i="11" s="1"/>
  <c r="AF35" i="1" s="1"/>
  <c r="AA11" i="11"/>
  <c r="AA35" i="1" s="1"/>
  <c r="Y10" i="11"/>
  <c r="Y11" i="11" s="1"/>
  <c r="Y35" i="1" s="1"/>
  <c r="I42" i="1"/>
  <c r="AL17" i="1"/>
  <c r="AT17" i="1"/>
  <c r="J42" i="1"/>
  <c r="U33" i="1"/>
  <c r="AH16" i="1"/>
  <c r="AL19" i="1"/>
  <c r="AV20" i="1"/>
  <c r="AT19" i="1"/>
  <c r="AA19" i="1"/>
  <c r="AM16" i="1"/>
  <c r="AA16" i="1"/>
  <c r="AE16" i="1"/>
  <c r="AU16" i="1"/>
  <c r="AU20" i="1" s="1"/>
  <c r="W16" i="1"/>
  <c r="AF20" i="1"/>
  <c r="AB20" i="1"/>
  <c r="W17" i="1"/>
  <c r="AJ20" i="1"/>
  <c r="AM17" i="1"/>
  <c r="AY16" i="1"/>
  <c r="AY20" i="1" s="1"/>
  <c r="T20" i="1"/>
  <c r="AZ20" i="1"/>
  <c r="AI19" i="1"/>
  <c r="V19" i="1"/>
  <c r="AN20" i="1"/>
  <c r="S16" i="1"/>
  <c r="X20" i="1"/>
  <c r="AI17" i="1"/>
  <c r="BD20" i="1"/>
  <c r="BD39" i="1" s="1"/>
  <c r="BC17" i="1"/>
  <c r="BC16" i="1"/>
  <c r="R16" i="1"/>
  <c r="V16" i="1"/>
  <c r="R19" i="1"/>
  <c r="P20" i="1"/>
  <c r="P39" i="1" s="1"/>
  <c r="P42" i="1" s="1"/>
  <c r="AE17" i="1"/>
  <c r="R17" i="1"/>
  <c r="BB16" i="1"/>
  <c r="BB20" i="1" s="1"/>
  <c r="AQ16" i="1"/>
  <c r="BF20" i="1"/>
  <c r="BF39" i="1" s="1"/>
  <c r="BF42" i="1" s="1"/>
  <c r="AD19" i="1"/>
  <c r="AQ17" i="1"/>
  <c r="Z17" i="1"/>
  <c r="Y17" i="1"/>
  <c r="Y16" i="1"/>
  <c r="Y19" i="1"/>
  <c r="BA17" i="1"/>
  <c r="BA16" i="1"/>
  <c r="AW16" i="1"/>
  <c r="AW17" i="1"/>
  <c r="AD16" i="1"/>
  <c r="AK19" i="1"/>
  <c r="AK17" i="1"/>
  <c r="AK16" i="1"/>
  <c r="U17" i="1"/>
  <c r="U19" i="1"/>
  <c r="U16" i="1"/>
  <c r="S19" i="1"/>
  <c r="BE17" i="1"/>
  <c r="BE16" i="1"/>
  <c r="Z19" i="1"/>
  <c r="AX17" i="1"/>
  <c r="AX20" i="1" s="1"/>
  <c r="O20" i="1"/>
  <c r="AG16" i="1"/>
  <c r="AG19" i="1"/>
  <c r="AG17" i="1"/>
  <c r="AC19" i="1"/>
  <c r="AC16" i="1"/>
  <c r="AC17" i="1"/>
  <c r="V34" i="1"/>
  <c r="AB10" i="11"/>
  <c r="AA34" i="1" s="1"/>
  <c r="AD10" i="11"/>
  <c r="AC34" i="1" s="1"/>
  <c r="AC10" i="11"/>
  <c r="AC11" i="11" s="1"/>
  <c r="AC35" i="1" s="1"/>
  <c r="R33" i="1"/>
  <c r="AG10" i="11"/>
  <c r="AG11" i="11" s="1"/>
  <c r="AG35" i="1" s="1"/>
  <c r="DM7" i="3"/>
  <c r="DL10" i="3"/>
  <c r="O34" i="1"/>
  <c r="U34" i="1"/>
  <c r="AS11" i="11"/>
  <c r="AS35" i="1" s="1"/>
  <c r="AQ34" i="1"/>
  <c r="BE11" i="11"/>
  <c r="BE35" i="1" s="1"/>
  <c r="BD34" i="1"/>
  <c r="BH11" i="11"/>
  <c r="BH35" i="1" s="1"/>
  <c r="BG34" i="1"/>
  <c r="BG42" i="1" s="1"/>
  <c r="BI11" i="11"/>
  <c r="BI35" i="1" s="1"/>
  <c r="BI42" i="1" s="1"/>
  <c r="BH34" i="1"/>
  <c r="BM35" i="1"/>
  <c r="BM42" i="1" s="1"/>
  <c r="BL34" i="1"/>
  <c r="BL35" i="1"/>
  <c r="BK34" i="1"/>
  <c r="BD11" i="11"/>
  <c r="BD35" i="1" s="1"/>
  <c r="BC34" i="1"/>
  <c r="BK11" i="11"/>
  <c r="BK35" i="1" s="1"/>
  <c r="BJ34" i="1"/>
  <c r="BJ42" i="1" s="1"/>
  <c r="N39" i="1"/>
  <c r="S34" i="1"/>
  <c r="W34" i="1"/>
  <c r="K39" i="1"/>
  <c r="K42" i="1" s="1"/>
  <c r="D39" i="1"/>
  <c r="D42" i="1" s="1"/>
  <c r="G39" i="1"/>
  <c r="G42" i="1" s="1"/>
  <c r="AI34" i="1"/>
  <c r="BA34" i="1"/>
  <c r="AL11" i="11"/>
  <c r="AL35" i="1" s="1"/>
  <c r="R11" i="11"/>
  <c r="R35" i="1" s="1"/>
  <c r="AT11" i="11"/>
  <c r="AT35" i="1" s="1"/>
  <c r="Q39" i="1"/>
  <c r="AI11" i="11"/>
  <c r="AI35" i="1" s="1"/>
  <c r="AH34" i="1"/>
  <c r="AY34" i="1"/>
  <c r="X34" i="1"/>
  <c r="Q11" i="11"/>
  <c r="Q35" i="1" s="1"/>
  <c r="AE34" i="1"/>
  <c r="AW34" i="1"/>
  <c r="AU34" i="1"/>
  <c r="Y34" i="1"/>
  <c r="Z11" i="11"/>
  <c r="Z35" i="1" s="1"/>
  <c r="AV34" i="1"/>
  <c r="AW11" i="11"/>
  <c r="AW35" i="1" s="1"/>
  <c r="T34" i="1"/>
  <c r="U11" i="11"/>
  <c r="U35" i="1" s="1"/>
  <c r="AK11" i="11"/>
  <c r="AK35" i="1" s="1"/>
  <c r="AJ34" i="1"/>
  <c r="AZ34" i="1"/>
  <c r="BA11" i="11"/>
  <c r="BA35" i="1" s="1"/>
  <c r="N11" i="11"/>
  <c r="N35" i="1" s="1"/>
  <c r="M34" i="1"/>
  <c r="M42" i="1" s="1"/>
  <c r="AH20" i="1" l="1"/>
  <c r="BL42" i="1"/>
  <c r="AA20" i="1"/>
  <c r="AL20" i="1"/>
  <c r="BD42" i="1"/>
  <c r="BK42" i="1"/>
  <c r="AT20" i="1"/>
  <c r="Q42" i="1"/>
  <c r="V20" i="1"/>
  <c r="AM20" i="1"/>
  <c r="BH42" i="1"/>
  <c r="N42" i="1"/>
  <c r="AD20" i="1"/>
  <c r="AD11" i="11"/>
  <c r="AD35" i="1" s="1"/>
  <c r="BE20" i="1"/>
  <c r="BE39" i="1" s="1"/>
  <c r="BE42" i="1" s="1"/>
  <c r="AE20" i="1"/>
  <c r="AI20" i="1"/>
  <c r="AB11" i="11"/>
  <c r="AB35" i="1" s="1"/>
  <c r="U20" i="1"/>
  <c r="BA20" i="1"/>
  <c r="W20" i="1"/>
  <c r="AQ20" i="1"/>
  <c r="R20" i="1"/>
  <c r="AK20" i="1"/>
  <c r="Y20" i="1"/>
  <c r="BC20" i="1"/>
  <c r="BC39" i="1" s="1"/>
  <c r="BC42" i="1" s="1"/>
  <c r="S20" i="1"/>
  <c r="Z20" i="1"/>
  <c r="AC20" i="1"/>
  <c r="AW20" i="1"/>
  <c r="AG20" i="1"/>
  <c r="AF34" i="1"/>
  <c r="AB34" i="1"/>
  <c r="DN7" i="3"/>
  <c r="DM10" i="3"/>
  <c r="O39" i="1"/>
  <c r="O42" i="1" s="1"/>
  <c r="DO7" i="3" l="1"/>
  <c r="DN10" i="3"/>
  <c r="A64" i="3"/>
  <c r="B63" i="3" s="1"/>
  <c r="B64" i="3" s="1"/>
  <c r="C63" i="3" s="1"/>
  <c r="DP7" i="3" l="1"/>
  <c r="DO10" i="3"/>
  <c r="C64" i="3"/>
  <c r="D63" i="3" s="1"/>
  <c r="B66" i="3"/>
  <c r="A66" i="3"/>
  <c r="DQ7" i="3" l="1"/>
  <c r="DP10" i="3"/>
  <c r="C66" i="3"/>
  <c r="D64" i="3"/>
  <c r="E63" i="3" s="1"/>
  <c r="DR7" i="3" l="1"/>
  <c r="DR10" i="3" s="1"/>
  <c r="DQ10" i="3"/>
  <c r="D66" i="3"/>
  <c r="E64" i="3"/>
  <c r="F63" i="3" s="1"/>
  <c r="E66" i="3"/>
  <c r="F64" i="3" l="1"/>
  <c r="G63" i="3" s="1"/>
  <c r="F66" i="3" l="1"/>
  <c r="G64" i="3"/>
  <c r="H63" i="3" s="1"/>
  <c r="G66" i="3" l="1"/>
  <c r="H64" i="3"/>
  <c r="I63" i="3" s="1"/>
  <c r="H66" i="3" l="1"/>
  <c r="I64" i="3"/>
  <c r="J63" i="3" s="1"/>
  <c r="I66" i="3" l="1"/>
  <c r="J64" i="3"/>
  <c r="K63" i="3" s="1"/>
  <c r="J66" i="3"/>
  <c r="K64" i="3" l="1"/>
  <c r="L63" i="3" s="1"/>
  <c r="K66" i="3" l="1"/>
  <c r="L64" i="3"/>
  <c r="M63" i="3" s="1"/>
  <c r="L66" i="3" l="1"/>
  <c r="M64" i="3"/>
  <c r="N63" i="3" s="1"/>
  <c r="M66" i="3" l="1"/>
  <c r="N64" i="3"/>
  <c r="O63" i="3" s="1"/>
  <c r="N66" i="3"/>
  <c r="O64" i="3" l="1"/>
  <c r="P63" i="3" s="1"/>
  <c r="O66" i="3" l="1"/>
  <c r="P64" i="3"/>
  <c r="Q63" i="3" s="1"/>
  <c r="P66" i="3" l="1"/>
  <c r="Q64" i="3"/>
  <c r="R63" i="3" s="1"/>
  <c r="Q66" i="3"/>
  <c r="R64" i="3" l="1"/>
  <c r="S63" i="3" s="1"/>
  <c r="R66" i="3" l="1"/>
  <c r="S64" i="3"/>
  <c r="T63" i="3" s="1"/>
  <c r="S66" i="3" l="1"/>
  <c r="T64" i="3"/>
  <c r="U63" i="3" s="1"/>
  <c r="T66" i="3" l="1"/>
  <c r="U64" i="3"/>
  <c r="V63" i="3" s="1"/>
  <c r="U66" i="3" l="1"/>
  <c r="V64" i="3"/>
  <c r="W63" i="3" s="1"/>
  <c r="V66" i="3"/>
  <c r="W64" i="3" l="1"/>
  <c r="X63" i="3" s="1"/>
  <c r="W66" i="3"/>
  <c r="X64" i="3" l="1"/>
  <c r="Y63" i="3" s="1"/>
  <c r="X66" i="3" l="1"/>
  <c r="Y64" i="3"/>
  <c r="Z63" i="3" s="1"/>
  <c r="Y66" i="3"/>
  <c r="Z64" i="3" l="1"/>
  <c r="AA63" i="3" s="1"/>
  <c r="Z66" i="3"/>
  <c r="AA64" i="3" l="1"/>
  <c r="AB63" i="3" s="1"/>
  <c r="AA66" i="3" l="1"/>
  <c r="AB64" i="3"/>
  <c r="AC63" i="3" s="1"/>
  <c r="AB66" i="3"/>
  <c r="AC64" i="3" l="1"/>
  <c r="AD63" i="3" s="1"/>
  <c r="AC66" i="3" l="1"/>
  <c r="AD64" i="3"/>
  <c r="AE63" i="3" s="1"/>
  <c r="AD66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E64" i="3" l="1"/>
  <c r="AF63" i="3" s="1"/>
  <c r="AE66" i="3" l="1"/>
  <c r="AF64" i="3"/>
  <c r="AG63" i="3" s="1"/>
  <c r="F16" i="7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G18" i="7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AF66" i="3" l="1"/>
  <c r="AG64" i="3"/>
  <c r="AH63" i="3" s="1"/>
  <c r="AG66" i="3" l="1"/>
  <c r="AH64" i="3"/>
  <c r="AI63" i="3" s="1"/>
  <c r="AH66" i="3" l="1"/>
  <c r="AI64" i="3"/>
  <c r="AJ63" i="3" s="1"/>
  <c r="AI66" i="3"/>
  <c r="AJ64" i="3" l="1"/>
  <c r="AK63" i="3" s="1"/>
  <c r="AJ66" i="3" l="1"/>
  <c r="AK64" i="3"/>
  <c r="AL63" i="3" s="1"/>
  <c r="AK66" i="3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L64" i="3" l="1"/>
  <c r="AM63" i="3" s="1"/>
  <c r="AL66" i="3" l="1"/>
  <c r="AM64" i="3"/>
  <c r="AN63" i="3" s="1"/>
  <c r="AM66" i="3" l="1"/>
  <c r="AN64" i="3"/>
  <c r="AO63" i="3" s="1"/>
  <c r="B6" i="7"/>
  <c r="B8" i="7" s="1"/>
  <c r="D6" i="7"/>
  <c r="D8" i="7" s="1"/>
  <c r="F6" i="7"/>
  <c r="F8" i="7" s="1"/>
  <c r="J6" i="7"/>
  <c r="J8" i="7" s="1"/>
  <c r="L6" i="7"/>
  <c r="L8" i="7" s="1"/>
  <c r="N6" i="7"/>
  <c r="N8" i="7" s="1"/>
  <c r="P6" i="7"/>
  <c r="P8" i="7" s="1"/>
  <c r="R6" i="7"/>
  <c r="R8" i="7" s="1"/>
  <c r="BA6" i="7"/>
  <c r="BA8" i="7" s="1"/>
  <c r="AZ6" i="7"/>
  <c r="AZ8" i="7" s="1"/>
  <c r="AX6" i="7"/>
  <c r="AX8" i="7" s="1"/>
  <c r="AW6" i="7"/>
  <c r="AW8" i="7" s="1"/>
  <c r="AV6" i="7"/>
  <c r="AV8" i="7" s="1"/>
  <c r="AT6" i="7"/>
  <c r="AT8" i="7" s="1"/>
  <c r="AS6" i="7"/>
  <c r="AS8" i="7" s="1"/>
  <c r="AR6" i="7"/>
  <c r="AR8" i="7" s="1"/>
  <c r="AP6" i="7"/>
  <c r="AP8" i="7" s="1"/>
  <c r="AO6" i="7"/>
  <c r="AO8" i="7" s="1"/>
  <c r="AN6" i="7"/>
  <c r="AN8" i="7" s="1"/>
  <c r="AL6" i="7"/>
  <c r="AL8" i="7" s="1"/>
  <c r="AK5" i="7"/>
  <c r="AK6" i="7" s="1"/>
  <c r="AK8" i="7" s="1"/>
  <c r="AJ5" i="7"/>
  <c r="AJ6" i="7" s="1"/>
  <c r="AJ8" i="7" s="1"/>
  <c r="AI5" i="7"/>
  <c r="AI6" i="7" s="1"/>
  <c r="AI8" i="7" s="1"/>
  <c r="AH5" i="7"/>
  <c r="AH6" i="7" s="1"/>
  <c r="AH8" i="7" s="1"/>
  <c r="AG5" i="7"/>
  <c r="AG6" i="7" s="1"/>
  <c r="AG8" i="7" s="1"/>
  <c r="AF5" i="7"/>
  <c r="AF6" i="7" s="1"/>
  <c r="AF8" i="7" s="1"/>
  <c r="AE5" i="7"/>
  <c r="AE6" i="7" s="1"/>
  <c r="AE8" i="7" s="1"/>
  <c r="AD5" i="7"/>
  <c r="AD6" i="7" s="1"/>
  <c r="AD8" i="7" s="1"/>
  <c r="AC5" i="7"/>
  <c r="AC6" i="7" s="1"/>
  <c r="AC8" i="7" s="1"/>
  <c r="AB5" i="7"/>
  <c r="AB6" i="7" s="1"/>
  <c r="AB8" i="7" s="1"/>
  <c r="AA5" i="7"/>
  <c r="AA6" i="7" s="1"/>
  <c r="AA8" i="7" s="1"/>
  <c r="Z5" i="7"/>
  <c r="Z6" i="7" s="1"/>
  <c r="Z8" i="7" s="1"/>
  <c r="Y5" i="7"/>
  <c r="Y6" i="7" s="1"/>
  <c r="Y8" i="7" s="1"/>
  <c r="X5" i="7"/>
  <c r="X6" i="7" s="1"/>
  <c r="X8" i="7" s="1"/>
  <c r="W5" i="7"/>
  <c r="W6" i="7" s="1"/>
  <c r="W8" i="7" s="1"/>
  <c r="V5" i="7"/>
  <c r="V6" i="7" s="1"/>
  <c r="V8" i="7" s="1"/>
  <c r="U5" i="7"/>
  <c r="U6" i="7" s="1"/>
  <c r="U8" i="7" s="1"/>
  <c r="T5" i="7"/>
  <c r="T6" i="7" s="1"/>
  <c r="T8" i="7" s="1"/>
  <c r="S5" i="7"/>
  <c r="S6" i="7" s="1"/>
  <c r="S8" i="7" s="1"/>
  <c r="AY6" i="7"/>
  <c r="AY8" i="7" s="1"/>
  <c r="AU6" i="7"/>
  <c r="AU8" i="7" s="1"/>
  <c r="AQ6" i="7"/>
  <c r="AQ8" i="7" s="1"/>
  <c r="AM6" i="7"/>
  <c r="AM8" i="7" s="1"/>
  <c r="Q6" i="7"/>
  <c r="Q8" i="7" s="1"/>
  <c r="O6" i="7"/>
  <c r="O8" i="7" s="1"/>
  <c r="M6" i="7"/>
  <c r="M8" i="7" s="1"/>
  <c r="K6" i="7"/>
  <c r="K8" i="7" s="1"/>
  <c r="I6" i="7"/>
  <c r="I8" i="7" s="1"/>
  <c r="H6" i="7"/>
  <c r="H8" i="7" s="1"/>
  <c r="G6" i="7"/>
  <c r="G8" i="7" s="1"/>
  <c r="E6" i="7"/>
  <c r="E8" i="7" s="1"/>
  <c r="C6" i="7"/>
  <c r="C8" i="7" s="1"/>
  <c r="AN66" i="3" l="1"/>
  <c r="AO64" i="3"/>
  <c r="AP63" i="3" s="1"/>
  <c r="AO66" i="3" l="1"/>
  <c r="AP64" i="3"/>
  <c r="AQ63" i="3" s="1"/>
  <c r="E46" i="3"/>
  <c r="F46" i="3"/>
  <c r="C26" i="3"/>
  <c r="E18" i="3"/>
  <c r="F44" i="3"/>
  <c r="E44" i="3"/>
  <c r="F43" i="3"/>
  <c r="E43" i="3"/>
  <c r="F42" i="3"/>
  <c r="E42" i="3"/>
  <c r="F40" i="3"/>
  <c r="E40" i="3"/>
  <c r="F39" i="3"/>
  <c r="E39" i="3"/>
  <c r="F38" i="3"/>
  <c r="E38" i="3"/>
  <c r="F36" i="3"/>
  <c r="E36" i="3"/>
  <c r="F35" i="3"/>
  <c r="E35" i="3"/>
  <c r="D34" i="3"/>
  <c r="C34" i="3"/>
  <c r="D32" i="3"/>
  <c r="C32" i="3"/>
  <c r="D31" i="3"/>
  <c r="C31" i="3"/>
  <c r="D30" i="3"/>
  <c r="C30" i="3"/>
  <c r="D28" i="3"/>
  <c r="C28" i="3"/>
  <c r="D27" i="3"/>
  <c r="C27" i="3"/>
  <c r="D26" i="3"/>
  <c r="D24" i="3"/>
  <c r="C24" i="3"/>
  <c r="D23" i="3"/>
  <c r="C23" i="3"/>
  <c r="D22" i="3"/>
  <c r="C22" i="3"/>
  <c r="D20" i="3"/>
  <c r="C20" i="3"/>
  <c r="D19" i="3"/>
  <c r="C19" i="3"/>
  <c r="D16" i="3"/>
  <c r="C16" i="3"/>
  <c r="D15" i="3"/>
  <c r="C15" i="3"/>
  <c r="F14" i="3"/>
  <c r="E14" i="3"/>
  <c r="F24" i="3" l="1"/>
  <c r="E26" i="3"/>
  <c r="E15" i="3"/>
  <c r="E19" i="3"/>
  <c r="AQ64" i="3"/>
  <c r="AR63" i="3" s="1"/>
  <c r="F16" i="3"/>
  <c r="F20" i="3"/>
  <c r="F23" i="3"/>
  <c r="AP66" i="3"/>
  <c r="E22" i="3"/>
  <c r="E24" i="3"/>
  <c r="F27" i="3"/>
  <c r="F30" i="3"/>
  <c r="F32" i="3"/>
  <c r="F19" i="3"/>
  <c r="F28" i="3"/>
  <c r="F31" i="3"/>
  <c r="F34" i="3"/>
  <c r="F15" i="3"/>
  <c r="F22" i="3"/>
  <c r="E16" i="3"/>
  <c r="E23" i="3"/>
  <c r="F26" i="3"/>
  <c r="E20" i="3"/>
  <c r="E27" i="3"/>
  <c r="E28" i="3"/>
  <c r="E30" i="3"/>
  <c r="E31" i="3"/>
  <c r="E32" i="3"/>
  <c r="E34" i="3"/>
  <c r="AR64" i="3" l="1"/>
  <c r="AS63" i="3" s="1"/>
  <c r="AQ66" i="3"/>
  <c r="AR66" i="3" l="1"/>
  <c r="AS64" i="3"/>
  <c r="AT63" i="3" s="1"/>
  <c r="AS66" i="3" l="1"/>
  <c r="AT64" i="3"/>
  <c r="AU63" i="3" s="1"/>
  <c r="AU64" i="3" l="1"/>
  <c r="AV63" i="3" s="1"/>
  <c r="AT66" i="3"/>
  <c r="C44" i="1"/>
  <c r="C46" i="1" s="1"/>
  <c r="AU66" i="3" l="1"/>
  <c r="D44" i="1"/>
  <c r="D46" i="1" s="1"/>
  <c r="AV64" i="3"/>
  <c r="AW63" i="3" s="1"/>
  <c r="G44" i="1"/>
  <c r="E44" i="1"/>
  <c r="F44" i="1"/>
  <c r="H44" i="1"/>
  <c r="I44" i="1"/>
  <c r="AV18" i="1" l="1"/>
  <c r="AT18" i="1"/>
  <c r="AX18" i="1"/>
  <c r="AU18" i="1"/>
  <c r="AW18" i="1"/>
  <c r="E46" i="1"/>
  <c r="K44" i="1"/>
  <c r="AV66" i="3"/>
  <c r="AW64" i="3"/>
  <c r="AX63" i="3" s="1"/>
  <c r="J44" i="1"/>
  <c r="F46" i="1" l="1"/>
  <c r="U39" i="1"/>
  <c r="U42" i="1" s="1"/>
  <c r="V39" i="1"/>
  <c r="V42" i="1" s="1"/>
  <c r="T39" i="1"/>
  <c r="T42" i="1" s="1"/>
  <c r="BA18" i="1"/>
  <c r="AZ18" i="1"/>
  <c r="L44" i="1"/>
  <c r="AW66" i="3"/>
  <c r="AX64" i="3"/>
  <c r="AY63" i="3" s="1"/>
  <c r="N44" i="1"/>
  <c r="M44" i="1"/>
  <c r="G46" i="1" l="1"/>
  <c r="H46" i="1" s="1"/>
  <c r="I46" i="1" s="1"/>
  <c r="J46" i="1" s="1"/>
  <c r="K46" i="1" s="1"/>
  <c r="L46" i="1" s="1"/>
  <c r="AY18" i="1"/>
  <c r="S39" i="1"/>
  <c r="S42" i="1" s="1"/>
  <c r="R39" i="1"/>
  <c r="R42" i="1" s="1"/>
  <c r="X39" i="1"/>
  <c r="X42" i="1" s="1"/>
  <c r="W39" i="1"/>
  <c r="W42" i="1" s="1"/>
  <c r="Y39" i="1"/>
  <c r="Y42" i="1" s="1"/>
  <c r="BB18" i="1"/>
  <c r="BC18" i="1"/>
  <c r="BD18" i="1"/>
  <c r="P44" i="1"/>
  <c r="Q44" i="1"/>
  <c r="AY64" i="3"/>
  <c r="AZ63" i="3" s="1"/>
  <c r="AX66" i="3"/>
  <c r="O44" i="1"/>
  <c r="L5" i="2"/>
  <c r="M46" i="1" l="1"/>
  <c r="N46" i="1" s="1"/>
  <c r="O46" i="1" s="1"/>
  <c r="P46" i="1" s="1"/>
  <c r="Q46" i="1" s="1"/>
  <c r="AA39" i="1"/>
  <c r="AA42" i="1" s="1"/>
  <c r="Z39" i="1"/>
  <c r="Z42" i="1" s="1"/>
  <c r="AB39" i="1"/>
  <c r="BF18" i="1"/>
  <c r="BE18" i="1"/>
  <c r="AY66" i="3"/>
  <c r="AZ64" i="3"/>
  <c r="BA63" i="3" s="1"/>
  <c r="R44" i="1"/>
  <c r="T44" i="1"/>
  <c r="S44" i="1"/>
  <c r="AC39" i="1" l="1"/>
  <c r="AZ66" i="3"/>
  <c r="AD39" i="1"/>
  <c r="R46" i="1"/>
  <c r="S46" i="1" s="1"/>
  <c r="T46" i="1" s="1"/>
  <c r="U44" i="1"/>
  <c r="BA64" i="3"/>
  <c r="BB63" i="3" s="1"/>
  <c r="W44" i="1"/>
  <c r="V44" i="1"/>
  <c r="BK18" i="1" l="1"/>
  <c r="BL18" i="1"/>
  <c r="U46" i="1"/>
  <c r="V46" i="1" s="1"/>
  <c r="BA66" i="3"/>
  <c r="BB64" i="3"/>
  <c r="BC63" i="3" s="1"/>
  <c r="Z44" i="1"/>
  <c r="Y44" i="1"/>
  <c r="X44" i="1"/>
  <c r="BB66" i="3" l="1"/>
  <c r="W46" i="1"/>
  <c r="AI39" i="1"/>
  <c r="AJ39" i="1"/>
  <c r="BO18" i="1"/>
  <c r="BP18" i="1"/>
  <c r="BC64" i="3"/>
  <c r="BC66" i="3" s="1"/>
  <c r="AA44" i="1"/>
  <c r="X46" i="1" l="1"/>
  <c r="Y46" i="1" s="1"/>
  <c r="Z46" i="1" s="1"/>
  <c r="AA46" i="1" s="1"/>
  <c r="AN39" i="1"/>
  <c r="AM39" i="1"/>
  <c r="BS18" i="1"/>
  <c r="AQ39" i="1" l="1"/>
  <c r="AQ42" i="1" s="1"/>
  <c r="BX18" i="1" l="1"/>
  <c r="BW18" i="1"/>
  <c r="BY18" i="1"/>
  <c r="AU39" i="1" l="1"/>
  <c r="AU42" i="1" s="1"/>
  <c r="AV39" i="1"/>
  <c r="AV42" i="1" s="1"/>
  <c r="AW39" i="1"/>
  <c r="AW42" i="1" s="1"/>
  <c r="CA18" i="1"/>
  <c r="BZ18" i="1"/>
  <c r="CB18" i="1"/>
  <c r="AQ44" i="1"/>
  <c r="AX39" i="1" l="1"/>
  <c r="AX42" i="1" s="1"/>
  <c r="AY39" i="1"/>
  <c r="AY42" i="1" s="1"/>
  <c r="AZ39" i="1"/>
  <c r="AZ42" i="1" s="1"/>
  <c r="CC18" i="1"/>
  <c r="CD18" i="1" l="1"/>
  <c r="BA39" i="1"/>
  <c r="BA42" i="1" s="1"/>
  <c r="BB39" i="1"/>
  <c r="BB42" i="1" s="1"/>
  <c r="AU44" i="1"/>
  <c r="BA44" i="1" l="1"/>
  <c r="CG44" i="1" l="1"/>
  <c r="CO44" i="1" l="1"/>
  <c r="AV44" i="1" l="1"/>
  <c r="AW44" i="1" l="1"/>
  <c r="AZ44" i="1"/>
  <c r="BE44" i="1"/>
  <c r="BB44" i="1"/>
  <c r="AX44" i="1"/>
  <c r="AY44" i="1"/>
  <c r="BC44" i="1" l="1"/>
  <c r="CF44" i="1"/>
  <c r="CI44" i="1" l="1"/>
  <c r="BD44" i="1"/>
  <c r="BF44" i="1"/>
  <c r="CH44" i="1"/>
  <c r="BG44" i="1" l="1"/>
  <c r="BM44" i="1" l="1"/>
  <c r="BI44" i="1"/>
  <c r="BH44" i="1" l="1"/>
  <c r="CL44" i="1"/>
  <c r="CM44" i="1"/>
  <c r="BL44" i="1"/>
  <c r="CN44" i="1"/>
  <c r="CK44" i="1"/>
  <c r="BJ44" i="1"/>
  <c r="CJ44" i="1"/>
  <c r="BK44" i="1"/>
  <c r="CY44" i="1" l="1"/>
  <c r="CU44" i="1"/>
  <c r="BS44" i="1"/>
  <c r="BW44" i="1" l="1"/>
  <c r="CP44" i="1" l="1"/>
  <c r="BN44" i="1" l="1"/>
  <c r="CV44" i="1"/>
  <c r="CR44" i="1"/>
  <c r="BO44" i="1"/>
  <c r="CQ44" i="1"/>
  <c r="BR44" i="1"/>
  <c r="BP44" i="1"/>
  <c r="BT44" i="1"/>
  <c r="BQ44" i="1"/>
  <c r="CT44" i="1"/>
  <c r="CS44" i="1"/>
  <c r="CE44" i="1" l="1"/>
  <c r="BU44" i="1"/>
  <c r="CZ44" i="1"/>
  <c r="CA44" i="1"/>
  <c r="CX44" i="1"/>
  <c r="BV44" i="1"/>
  <c r="BX44" i="1"/>
  <c r="CW44" i="1"/>
  <c r="CB44" i="1" l="1"/>
  <c r="DA44" i="1"/>
  <c r="BY44" i="1"/>
  <c r="BZ44" i="1"/>
  <c r="CD44" i="1" l="1"/>
  <c r="CC44" i="1"/>
  <c r="AO27" i="1" l="1"/>
  <c r="AP4" i="11"/>
  <c r="AO4" i="11"/>
  <c r="AN27" i="1"/>
  <c r="AO26" i="1"/>
  <c r="AK25" i="1"/>
  <c r="AJ30" i="1"/>
  <c r="AN26" i="1"/>
  <c r="AE24" i="1"/>
  <c r="AJ25" i="1"/>
  <c r="AK31" i="1"/>
  <c r="I29" i="11"/>
  <c r="AD24" i="1"/>
  <c r="AP7" i="1" l="1"/>
  <c r="AH22" i="1"/>
  <c r="I30" i="11"/>
  <c r="AK29" i="1"/>
  <c r="AP2" i="11"/>
  <c r="AE38" i="1" s="1"/>
  <c r="AP5" i="11"/>
  <c r="AJ29" i="1"/>
  <c r="AJ31" i="1"/>
  <c r="AG23" i="1"/>
  <c r="AO2" i="11"/>
  <c r="AD38" i="1" s="1"/>
  <c r="AK30" i="1"/>
  <c r="AE28" i="1"/>
  <c r="AD28" i="1"/>
  <c r="H30" i="11"/>
  <c r="AP8" i="11" s="1"/>
  <c r="AO5" i="11"/>
  <c r="AS8" i="1" l="1"/>
  <c r="AP19" i="1"/>
  <c r="AP16" i="1"/>
  <c r="AP17" i="1"/>
  <c r="BJ18" i="1"/>
  <c r="BH18" i="1"/>
  <c r="AP3" i="11"/>
  <c r="AO7" i="1"/>
  <c r="AE32" i="1"/>
  <c r="AP9" i="11"/>
  <c r="AF23" i="1"/>
  <c r="AO3" i="11"/>
  <c r="H29" i="11"/>
  <c r="AM8" i="11" s="1"/>
  <c r="AG22" i="1"/>
  <c r="AP20" i="1" l="1"/>
  <c r="AR8" i="1"/>
  <c r="AO19" i="1"/>
  <c r="AO17" i="1"/>
  <c r="AO16" i="1"/>
  <c r="AS16" i="1"/>
  <c r="AS19" i="1"/>
  <c r="BU18" i="1" s="1"/>
  <c r="AS17" i="1"/>
  <c r="AM9" i="11"/>
  <c r="AB32" i="1"/>
  <c r="AO8" i="11"/>
  <c r="AD32" i="1" s="1"/>
  <c r="AN8" i="11"/>
  <c r="BI18" i="1"/>
  <c r="BQ18" i="1"/>
  <c r="BM18" i="1"/>
  <c r="BN18" i="1"/>
  <c r="AH39" i="1"/>
  <c r="AF39" i="1"/>
  <c r="AP10" i="11"/>
  <c r="AK33" i="1"/>
  <c r="AD42" i="1" l="1"/>
  <c r="AD44" i="1" s="1"/>
  <c r="AB42" i="1"/>
  <c r="AB44" i="1" s="1"/>
  <c r="AB46" i="1" s="1"/>
  <c r="AO20" i="1"/>
  <c r="AO39" i="1" s="1"/>
  <c r="AF42" i="1"/>
  <c r="AF44" i="1" s="1"/>
  <c r="AS20" i="1"/>
  <c r="AS39" i="1" s="1"/>
  <c r="AR17" i="1"/>
  <c r="AR19" i="1"/>
  <c r="BT18" i="1" s="1"/>
  <c r="AR16" i="1"/>
  <c r="AM10" i="11"/>
  <c r="AH33" i="1"/>
  <c r="AO9" i="11"/>
  <c r="AO10" i="11" s="1"/>
  <c r="AC32" i="1"/>
  <c r="AN9" i="11"/>
  <c r="AL39" i="1"/>
  <c r="BR18" i="1"/>
  <c r="AK39" i="1"/>
  <c r="AG39" i="1"/>
  <c r="AE39" i="1"/>
  <c r="AO34" i="1"/>
  <c r="AP11" i="11"/>
  <c r="AP35" i="1" s="1"/>
  <c r="BG18" i="1"/>
  <c r="L16" i="2"/>
  <c r="L17" i="2" s="1"/>
  <c r="AC42" i="1" l="1"/>
  <c r="AC44" i="1" s="1"/>
  <c r="AC46" i="1" s="1"/>
  <c r="AD46" i="1" s="1"/>
  <c r="AR20" i="1"/>
  <c r="AR39" i="1" s="1"/>
  <c r="AR42" i="1" s="1"/>
  <c r="AS42" i="1"/>
  <c r="AS44" i="1" s="1"/>
  <c r="AJ33" i="1"/>
  <c r="AE42" i="1"/>
  <c r="AE44" i="1" s="1"/>
  <c r="AK42" i="1"/>
  <c r="AK44" i="1" s="1"/>
  <c r="AG42" i="1"/>
  <c r="AG44" i="1" s="1"/>
  <c r="AH42" i="1"/>
  <c r="AH44" i="1" s="1"/>
  <c r="AM11" i="11"/>
  <c r="AM35" i="1" s="1"/>
  <c r="AL34" i="1"/>
  <c r="AL42" i="1" s="1"/>
  <c r="AN10" i="11"/>
  <c r="AI33" i="1"/>
  <c r="AP39" i="1"/>
  <c r="BV18" i="1"/>
  <c r="AN34" i="1"/>
  <c r="AO11" i="11"/>
  <c r="AO35" i="1" s="1"/>
  <c r="AE46" i="1" l="1"/>
  <c r="AF46" i="1" s="1"/>
  <c r="AG46" i="1" s="1"/>
  <c r="AH46" i="1" s="1"/>
  <c r="AJ42" i="1"/>
  <c r="AJ44" i="1" s="1"/>
  <c r="AP42" i="1"/>
  <c r="AP44" i="1" s="1"/>
  <c r="AL44" i="1"/>
  <c r="AI42" i="1"/>
  <c r="AI44" i="1" s="1"/>
  <c r="AO42" i="1"/>
  <c r="AO44" i="1" s="1"/>
  <c r="AN11" i="11"/>
  <c r="AN35" i="1" s="1"/>
  <c r="AM34" i="1"/>
  <c r="AT39" i="1"/>
  <c r="AR44" i="1"/>
  <c r="AI46" i="1" l="1"/>
  <c r="AJ46" i="1" s="1"/>
  <c r="AK46" i="1" s="1"/>
  <c r="AL46" i="1" s="1"/>
  <c r="AT42" i="1"/>
  <c r="AT44" i="1" s="1"/>
  <c r="AN42" i="1"/>
  <c r="AN44" i="1" s="1"/>
  <c r="AM42" i="1"/>
  <c r="AM44" i="1" s="1"/>
  <c r="AM46" i="1" l="1"/>
  <c r="AN46" i="1" s="1"/>
  <c r="AO46" i="1" s="1"/>
  <c r="AP46" i="1" s="1"/>
  <c r="AQ46" i="1" s="1"/>
  <c r="AR46" i="1" s="1"/>
  <c r="AS46" i="1" s="1"/>
  <c r="AT46" i="1" s="1"/>
  <c r="AU46" i="1" s="1"/>
  <c r="AV46" i="1" l="1"/>
  <c r="AW46" i="1" s="1"/>
  <c r="AX46" i="1" s="1"/>
  <c r="AY46" i="1" s="1"/>
  <c r="AZ46" i="1" s="1"/>
  <c r="BA46" i="1" s="1"/>
  <c r="BB46" i="1" s="1"/>
  <c r="B48" i="1" l="1"/>
  <c r="BC46" i="1"/>
  <c r="L4" i="2"/>
  <c r="BD46" i="1" l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CP46" i="1" s="1"/>
  <c r="CQ46" i="1" s="1"/>
  <c r="CR46" i="1" s="1"/>
  <c r="CS46" i="1" s="1"/>
  <c r="CT46" i="1" s="1"/>
  <c r="CU46" i="1" s="1"/>
  <c r="CV46" i="1" s="1"/>
  <c r="CW46" i="1" s="1"/>
  <c r="CX46" i="1" s="1"/>
  <c r="CY46" i="1" s="1"/>
  <c r="CZ46" i="1" s="1"/>
  <c r="DA46" i="1" s="1"/>
  <c r="DB46" i="1" s="1"/>
  <c r="DC46" i="1" s="1"/>
  <c r="DD46" i="1" s="1"/>
  <c r="DE46" i="1" s="1"/>
  <c r="DF46" i="1" s="1"/>
  <c r="DG46" i="1" s="1"/>
  <c r="DH46" i="1" s="1"/>
  <c r="DI46" i="1" s="1"/>
  <c r="DJ46" i="1" s="1"/>
  <c r="DK46" i="1" s="1"/>
  <c r="DL46" i="1" s="1"/>
  <c r="DM46" i="1" s="1"/>
  <c r="DN46" i="1" s="1"/>
  <c r="DO46" i="1" s="1"/>
  <c r="DP46" i="1" s="1"/>
  <c r="DQ46" i="1" s="1"/>
  <c r="DR46" i="1" s="1"/>
  <c r="DS46" i="1" s="1"/>
  <c r="L6" i="2"/>
  <c r="L7" i="2" l="1"/>
  <c r="L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Source Naturals</author>
  </authors>
  <commentList>
    <comment ref="B7" authorId="0" shapeId="0" xr:uid="{F99161AF-5B04-49EB-AE61-31B431BC9E18}">
      <text>
        <r>
          <rPr>
            <b/>
            <sz val="9"/>
            <color indexed="81"/>
            <rFont val="Tahoma"/>
            <family val="2"/>
          </rPr>
          <t>Source Naturals:</t>
        </r>
        <r>
          <rPr>
            <sz val="9"/>
            <color indexed="81"/>
            <rFont val="Tahoma"/>
            <family val="2"/>
          </rPr>
          <t xml:space="preserve">
Calculated by Cycle 2 / Cycle 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DP-1</author>
  </authors>
  <commentList>
    <comment ref="D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Edit this column for Forecasted Sales Numbers</t>
        </r>
      </text>
    </comment>
  </commentList>
</comments>
</file>

<file path=xl/sharedStrings.xml><?xml version="1.0" encoding="utf-8"?>
<sst xmlns="http://schemas.openxmlformats.org/spreadsheetml/2006/main" count="447" uniqueCount="357">
  <si>
    <t xml:space="preserve"> </t>
  </si>
  <si>
    <t>TOTAL</t>
  </si>
  <si>
    <t>PROFIT / LOSS</t>
  </si>
  <si>
    <t xml:space="preserve">TOTAL </t>
  </si>
  <si>
    <t>Call Center</t>
  </si>
  <si>
    <t>CASH FLOW BALANCE</t>
  </si>
  <si>
    <t>Credit Card 10% Reserve</t>
  </si>
  <si>
    <t>Credit Card 10% Reserve Release</t>
  </si>
  <si>
    <t>Assumptions</t>
  </si>
  <si>
    <t xml:space="preserve">General &amp; Administrative </t>
  </si>
  <si>
    <t>1/12/15 - 1/18/15</t>
  </si>
  <si>
    <t>1/19/15 - 1/25/15</t>
  </si>
  <si>
    <t>1/26/15 - 2/01/15</t>
  </si>
  <si>
    <t>2/02/15 - 2/08/15</t>
  </si>
  <si>
    <t>2/09/15 - 2/15/15</t>
  </si>
  <si>
    <t>2/16/15 - 2/22/15</t>
  </si>
  <si>
    <t>2/23/15 - 3/01/15</t>
  </si>
  <si>
    <t>3/02/15 - 3/08/15</t>
  </si>
  <si>
    <t>3/09/15 - 3/15/15</t>
  </si>
  <si>
    <t>3/16/15 - 3/22/15</t>
  </si>
  <si>
    <t>3/23/15 - 3/29/15</t>
  </si>
  <si>
    <t>3/30/15 - 4/05/15</t>
  </si>
  <si>
    <t>4/06/15 - 4/12/15</t>
  </si>
  <si>
    <t>4/13/15 - 4/19/15</t>
  </si>
  <si>
    <t>4/20/15 - 4/26/15</t>
  </si>
  <si>
    <t>4/27/15 - 5/03/15</t>
  </si>
  <si>
    <t>5/04/15 - 5/10/15</t>
  </si>
  <si>
    <t>5/11/15 - 5/17/15</t>
  </si>
  <si>
    <t>5/18/15 - 5/24/15</t>
  </si>
  <si>
    <t>5/25/15 - 5/31/15</t>
  </si>
  <si>
    <t>6/01/15 - 6/07/15</t>
  </si>
  <si>
    <t>6/08/15 - 6/14/15</t>
  </si>
  <si>
    <t>6/15/15 - 6/21/15</t>
  </si>
  <si>
    <t>6/22/15 - 6/28/15</t>
  </si>
  <si>
    <t>6/29/15 - 7/05/15</t>
  </si>
  <si>
    <t>7/06/15 - 7/12/15</t>
  </si>
  <si>
    <t>7/13/15 - 7/19/15</t>
  </si>
  <si>
    <t>7/20/15 - 7/26/15</t>
  </si>
  <si>
    <t>7/27/15 - 8/02/15</t>
  </si>
  <si>
    <t>8/03/15 - 8/09/15</t>
  </si>
  <si>
    <t>8/10/15 - 8/16/15</t>
  </si>
  <si>
    <t>8/17/15 - 8/23/15</t>
  </si>
  <si>
    <t>8/24/15 - 8/30/15</t>
  </si>
  <si>
    <t>8/31/15 - 9/06/15</t>
  </si>
  <si>
    <t>9/07/15 - 9/13/15</t>
  </si>
  <si>
    <t>9/14/15 - 9/20/15</t>
  </si>
  <si>
    <t>9/21/15 - 9/27/15</t>
  </si>
  <si>
    <t>9/28/15 - 10/04/15</t>
  </si>
  <si>
    <t>10/05/15 - 10/11/15</t>
  </si>
  <si>
    <t>10/12/15 - 10/18/15</t>
  </si>
  <si>
    <t>10/19/15 - 10/25/15</t>
  </si>
  <si>
    <t>10/26/15 - 11/01/15</t>
  </si>
  <si>
    <t>11/02/15 - 11/08/15</t>
  </si>
  <si>
    <t>11/09/15 - 11/15/15</t>
  </si>
  <si>
    <t>11/16/15 - 11/22/15</t>
  </si>
  <si>
    <t>11/23/15 - 11/29/15</t>
  </si>
  <si>
    <t>11/30/15 - 12/06/15</t>
  </si>
  <si>
    <t>12/07/15 - 12/13/15</t>
  </si>
  <si>
    <t>12/14/15 - 12/20/15</t>
  </si>
  <si>
    <t>12/21/15 - 12/27/15</t>
  </si>
  <si>
    <t>12/28/15 - 1/03/16</t>
  </si>
  <si>
    <t>1/04/16 - 1/10/16</t>
  </si>
  <si>
    <t>Week</t>
  </si>
  <si>
    <t xml:space="preserve"> Sales </t>
  </si>
  <si>
    <t xml:space="preserve"> Step 1 Trial Sign-Up </t>
  </si>
  <si>
    <t xml:space="preserve"> Step 2 Trial Sign-Up </t>
  </si>
  <si>
    <t xml:space="preserve"> Actual 1 &amp; 2 Sign-Up </t>
  </si>
  <si>
    <t xml:space="preserve"> Difference: Actuals vs Forecasted </t>
  </si>
  <si>
    <t>Forecasted 1 &amp; 2 Sign up</t>
  </si>
  <si>
    <t>1/11/16 - 1/17/16</t>
  </si>
  <si>
    <t>1/18/16 - 1/24/16</t>
  </si>
  <si>
    <t>1/25/16 - 1/31/16</t>
  </si>
  <si>
    <t>2/01/16 - 2/07/16</t>
  </si>
  <si>
    <t>2/08/16 - 2/14/16</t>
  </si>
  <si>
    <t>2/15/16 - 2/21/16</t>
  </si>
  <si>
    <t>2/22/16 - 2/28/16</t>
  </si>
  <si>
    <t>2/29/16 - 3/06/16</t>
  </si>
  <si>
    <t>3/07/16 - 3/13/16</t>
  </si>
  <si>
    <t>3/14/16 - 3/20/16</t>
  </si>
  <si>
    <t>3/21/16 - 3/27/16</t>
  </si>
  <si>
    <t>3/28/16 - 4/03/16</t>
  </si>
  <si>
    <t>4/04/16 - 4/10/16</t>
  </si>
  <si>
    <t>4/11/16 - 4/17/16</t>
  </si>
  <si>
    <t>4/18/16 - 4/24/16</t>
  </si>
  <si>
    <t>4/25/16 - 5/01/16</t>
  </si>
  <si>
    <t>5/02/16 - 5/08/16</t>
  </si>
  <si>
    <t>5/09/16 - 5/15/16</t>
  </si>
  <si>
    <t>5/16/16 - 5/22/16</t>
  </si>
  <si>
    <t>5/23/16 - 5/29/16</t>
  </si>
  <si>
    <t>5/30/16 - 6/05/16</t>
  </si>
  <si>
    <t>6/06/16 - 6/12/16</t>
  </si>
  <si>
    <t>6/13/16 - 6/19/16</t>
  </si>
  <si>
    <t>6/20/16 - 6/26/16</t>
  </si>
  <si>
    <t>6/27/16 - 7/03/16</t>
  </si>
  <si>
    <t>7/04/16 - 7/10/16</t>
  </si>
  <si>
    <t>7/11/16 - 7/17/16</t>
  </si>
  <si>
    <t>7/18/16 - 7/24/16</t>
  </si>
  <si>
    <t>7/25/16 - 7/31/16</t>
  </si>
  <si>
    <t>8/01/16 - 8/07/16</t>
  </si>
  <si>
    <t>8/08/16 - 8/14/16</t>
  </si>
  <si>
    <t>8/15/16 - 8/21/16</t>
  </si>
  <si>
    <t>8/22/16 - 8/28/16</t>
  </si>
  <si>
    <t>8/29/16 - 9/04/16</t>
  </si>
  <si>
    <t>9/05/16 - 9/11/16</t>
  </si>
  <si>
    <t>9/12/16 - 9/18/16</t>
  </si>
  <si>
    <t>9/19/16 - 9/25/16</t>
  </si>
  <si>
    <t>9/26/16 - 10/02/16</t>
  </si>
  <si>
    <t>10/03/16 - 10/09/16</t>
  </si>
  <si>
    <t>10/10/16 - 10/16/16</t>
  </si>
  <si>
    <t>10/17/16 - 10/23/16</t>
  </si>
  <si>
    <t>10/24/16 - 10/30/16</t>
  </si>
  <si>
    <t>10/31/16 - 11/06/16</t>
  </si>
  <si>
    <t>11/07/16 - 11/13/16</t>
  </si>
  <si>
    <t>11/14/16 - 11/20/16</t>
  </si>
  <si>
    <t>11/21/16 - 11/27/16</t>
  </si>
  <si>
    <t>11/28/16 - 12/04/16</t>
  </si>
  <si>
    <t>12/05/16 - 12/11/16</t>
  </si>
  <si>
    <t>12/12/16 - 12/18/16</t>
  </si>
  <si>
    <t>12/19/16 - 12/25/16</t>
  </si>
  <si>
    <t>12/26/16 - 1/01/17</t>
  </si>
  <si>
    <t>Month End Fee</t>
  </si>
  <si>
    <t>CPA:</t>
  </si>
  <si>
    <t>Reserve Release</t>
  </si>
  <si>
    <t>Daily Discount</t>
  </si>
  <si>
    <t>Chargeback/Refund</t>
  </si>
  <si>
    <t>Chargeback/ Refunds</t>
  </si>
  <si>
    <t xml:space="preserve">  End of Trial Rebill - Day 18</t>
  </si>
  <si>
    <t>End of Trial Rebill at Day 18</t>
  </si>
  <si>
    <t>1st Rebill % at Day 48</t>
  </si>
  <si>
    <t xml:space="preserve">  1st Rebill - Day 48</t>
  </si>
  <si>
    <t xml:space="preserve">  2nd Rebill - Day 78</t>
  </si>
  <si>
    <t xml:space="preserve">  3rd Rebill - Day 108</t>
  </si>
  <si>
    <t>Keto S1</t>
  </si>
  <si>
    <t>Keto S2</t>
  </si>
  <si>
    <t>Total Step 1</t>
  </si>
  <si>
    <t>Total Step 2</t>
  </si>
  <si>
    <t>Skin S1</t>
  </si>
  <si>
    <t>Skin S2</t>
  </si>
  <si>
    <t>Shipping</t>
  </si>
  <si>
    <t>Shipping Cost</t>
  </si>
  <si>
    <t>Labels</t>
  </si>
  <si>
    <t>Pick N Pack</t>
  </si>
  <si>
    <t>Poly Bag</t>
  </si>
  <si>
    <t>Processing fee</t>
  </si>
  <si>
    <t>Day 48</t>
  </si>
  <si>
    <t>Day 78</t>
  </si>
  <si>
    <t>Day 108</t>
  </si>
  <si>
    <t xml:space="preserve">Skin S1 Product </t>
  </si>
  <si>
    <t xml:space="preserve">Keto S2 Product </t>
  </si>
  <si>
    <t xml:space="preserve">Keto S1 Product </t>
  </si>
  <si>
    <t>Skin S2 Product</t>
  </si>
  <si>
    <t>S1 Product - Day 1</t>
  </si>
  <si>
    <t>S2 Product - Day 1</t>
  </si>
  <si>
    <t>Fulfillment/Shipping Day 1</t>
  </si>
  <si>
    <t>Merchant Processing Discount Fee</t>
  </si>
  <si>
    <t>Currency Converesion</t>
  </si>
  <si>
    <t>NZ to AU</t>
  </si>
  <si>
    <t>AU to USD</t>
  </si>
  <si>
    <t>NZ to USD</t>
  </si>
  <si>
    <t>Step 2 Trial Sign-Up Day 1</t>
  </si>
  <si>
    <t>Step 1 Trial Sign-Up Day 1</t>
  </si>
  <si>
    <t>EU to USD</t>
  </si>
  <si>
    <t>Refund Fee</t>
  </si>
  <si>
    <t>Transaction Fee</t>
  </si>
  <si>
    <t>Chargeback Fee</t>
  </si>
  <si>
    <t>AU to EU</t>
  </si>
  <si>
    <t>Advertising - Net 14</t>
  </si>
  <si>
    <t>Advertising - Net 21</t>
  </si>
  <si>
    <t>General Expenses</t>
  </si>
  <si>
    <t>Total</t>
  </si>
  <si>
    <t>8/03/20 - 8/09/20</t>
  </si>
  <si>
    <t>8/10/20 - 8/16/20</t>
  </si>
  <si>
    <t>8/17/20 - 8/23/20</t>
  </si>
  <si>
    <t>8/24/20 - 8/30/20</t>
  </si>
  <si>
    <t>8/31/20 - 9/06/20</t>
  </si>
  <si>
    <t>9/07/20 - 9/13/20</t>
  </si>
  <si>
    <t>9/14/20 - 9/20/20</t>
  </si>
  <si>
    <t>9/21/20 - 9/27/20</t>
  </si>
  <si>
    <t>9/28/20 - 10/04/20</t>
  </si>
  <si>
    <t>10/05/20 - 10/11/20</t>
  </si>
  <si>
    <t>10/12/20 - 10/18/20</t>
  </si>
  <si>
    <t>10/19/20 - 10/25/20</t>
  </si>
  <si>
    <t>10/26/20 - 11/01/20</t>
  </si>
  <si>
    <t>11/02/20 - 11/08/20</t>
  </si>
  <si>
    <t>11/09/20 - 11/15/20</t>
  </si>
  <si>
    <t>11/16/20 - 11/22/20</t>
  </si>
  <si>
    <t>11/23/20 - 11/29/20</t>
  </si>
  <si>
    <t>11/30/20 - 12/06/20</t>
  </si>
  <si>
    <t>12/07/20 - 12/13/20</t>
  </si>
  <si>
    <t>12/14/20 - 12/20/20</t>
  </si>
  <si>
    <t>12/21/20 - 12/27/20</t>
  </si>
  <si>
    <t>12/28/20 - 1/03/21</t>
  </si>
  <si>
    <t>2019 End Year</t>
  </si>
  <si>
    <t>2020 End Year</t>
  </si>
  <si>
    <t>Scrub Rate</t>
  </si>
  <si>
    <t>Total sales</t>
  </si>
  <si>
    <t>Step 1</t>
  </si>
  <si>
    <t xml:space="preserve">Sales </t>
  </si>
  <si>
    <t>Investment</t>
  </si>
  <si>
    <t>Reserve</t>
  </si>
  <si>
    <t>Break even</t>
  </si>
  <si>
    <t>CPA</t>
  </si>
  <si>
    <t>Daily Sales</t>
  </si>
  <si>
    <t>Employee Salary</t>
  </si>
  <si>
    <t>Rent</t>
  </si>
  <si>
    <t>CPA Difference</t>
  </si>
  <si>
    <t>Scrubbed Sales</t>
  </si>
  <si>
    <t>Sales</t>
  </si>
  <si>
    <t>Step 2</t>
  </si>
  <si>
    <t>CPA Per Sale</t>
  </si>
  <si>
    <t>CPA Cost</t>
  </si>
  <si>
    <t>Total  CPA Cost</t>
  </si>
  <si>
    <t>Projections</t>
  </si>
  <si>
    <t>Cash Profit 1 YR</t>
  </si>
  <si>
    <t>Sales/Day</t>
  </si>
  <si>
    <t>Fulfilment Costs</t>
  </si>
  <si>
    <t>Variable</t>
  </si>
  <si>
    <t>Total Profit</t>
  </si>
  <si>
    <t>Total Revenue</t>
  </si>
  <si>
    <t>Total Reserve</t>
  </si>
  <si>
    <t>Pricing</t>
  </si>
  <si>
    <t>S1 - EUR</t>
  </si>
  <si>
    <t>S2- EUR</t>
  </si>
  <si>
    <t>S1 - AU</t>
  </si>
  <si>
    <t>S2 - AU</t>
  </si>
  <si>
    <t>Day 18</t>
  </si>
  <si>
    <t>Day 48+</t>
  </si>
  <si>
    <t>CPA2</t>
  </si>
  <si>
    <t xml:space="preserve">CPA1 </t>
  </si>
  <si>
    <t>Uptake S2</t>
  </si>
  <si>
    <t>1/04/21 - 1/10/21</t>
  </si>
  <si>
    <t>1/11/21 - 1/17/21</t>
  </si>
  <si>
    <t>1/18/21 - 1/24/21</t>
  </si>
  <si>
    <t>1/25/21 - 1/31/21</t>
  </si>
  <si>
    <t>2/01/21 - 2/07/21</t>
  </si>
  <si>
    <t>2/08/21 - 2/14/21</t>
  </si>
  <si>
    <t>2/15/21 - 2/21/21</t>
  </si>
  <si>
    <t>2/22/21 - 2/28/21</t>
  </si>
  <si>
    <t>3/01/21 - 3/07/21</t>
  </si>
  <si>
    <t>3/08/21 - 3/14/21</t>
  </si>
  <si>
    <t>3/15/21 - 3/21/21</t>
  </si>
  <si>
    <t>3/22/21 - 3/28/21</t>
  </si>
  <si>
    <t>3/29/21 - 4/04/21</t>
  </si>
  <si>
    <t>4/05/21 - 4/11/21</t>
  </si>
  <si>
    <t>4/12/21 - 4/18/21</t>
  </si>
  <si>
    <t>4/19/21 - 4/25/21</t>
  </si>
  <si>
    <t>4/26/21 - 5/02/21</t>
  </si>
  <si>
    <t>5/03/21 - 5/09/21</t>
  </si>
  <si>
    <t>5/10/21 - 5/16/21</t>
  </si>
  <si>
    <t>5/17/21 - 5/23/21</t>
  </si>
  <si>
    <t>5/24/21 - 5/30/21</t>
  </si>
  <si>
    <t>5/31/21 - 6/06/21</t>
  </si>
  <si>
    <t>6/07/21 - 6/13/21</t>
  </si>
  <si>
    <t>6/14/21 - 6/20/21</t>
  </si>
  <si>
    <t>6/21/21 - 6/27/21</t>
  </si>
  <si>
    <t>6/28/21 - 7/04/21</t>
  </si>
  <si>
    <t>7/05/21 - 7/11/21</t>
  </si>
  <si>
    <t>7/12/21 - 7/18/21</t>
  </si>
  <si>
    <t>7/19/21 - 7/25/21</t>
  </si>
  <si>
    <t>7/26/21 - 8/01/21</t>
  </si>
  <si>
    <t>8/02/21 - 8/08/21</t>
  </si>
  <si>
    <t>8/09/21 - 8/15/21</t>
  </si>
  <si>
    <t>8/16/21 - 8/22/21</t>
  </si>
  <si>
    <t>8/23/21 - 8/29/21</t>
  </si>
  <si>
    <t>8/30/21 - 9/05/21</t>
  </si>
  <si>
    <t>9/06/21 - 9/12/21</t>
  </si>
  <si>
    <t>9/13/21 - 9/19/21</t>
  </si>
  <si>
    <t>9/20/21 - 9/26/21</t>
  </si>
  <si>
    <t>9/27/21 - 10/03/21</t>
  </si>
  <si>
    <t>10/04/21 - 10/10/21</t>
  </si>
  <si>
    <t>10/11/21 - 10/17/21</t>
  </si>
  <si>
    <t>10/18/21 - 10/24/21</t>
  </si>
  <si>
    <t>10/25/21 - 10/31/21</t>
  </si>
  <si>
    <t>11/01/21 - 11/07/21</t>
  </si>
  <si>
    <t>11/08/21 - 11/14/21</t>
  </si>
  <si>
    <t>11/15/21 - 11/21/21</t>
  </si>
  <si>
    <t>11/22/21 - 11/28/21</t>
  </si>
  <si>
    <t>11/29/21 - 12/05/21</t>
  </si>
  <si>
    <t>12/06/21 - 12/12/21</t>
  </si>
  <si>
    <t>12/13/21 - 12/19/21</t>
  </si>
  <si>
    <t>12/20/21 - 12/26/21</t>
  </si>
  <si>
    <t>12/27/21 - 1/02/22</t>
  </si>
  <si>
    <t>1/03/22 - 1/09/22</t>
  </si>
  <si>
    <t>1/10/22 - 1/16/22</t>
  </si>
  <si>
    <t>1/17/22 - 1/23/22</t>
  </si>
  <si>
    <t>1/24/22 - 1/30/22</t>
  </si>
  <si>
    <t>1/31/22 - 2/06/22</t>
  </si>
  <si>
    <t>2/07/22 - 2/13/22</t>
  </si>
  <si>
    <t>2/14/22 - 2/20/22</t>
  </si>
  <si>
    <t>2/21/22 - 2/27/22</t>
  </si>
  <si>
    <t>2/28/22 - 3/06/22</t>
  </si>
  <si>
    <t>3/07/22 - 3/13/22</t>
  </si>
  <si>
    <t>3/14/22 - 3/20/22</t>
  </si>
  <si>
    <t>3/21/22 - 3/27/22</t>
  </si>
  <si>
    <t>3/28/22 - 4/03/22</t>
  </si>
  <si>
    <t>4/04/22 - 4/10/22</t>
  </si>
  <si>
    <t>4/11/22 - 4/17/22</t>
  </si>
  <si>
    <t>4/18/22 - 4/24/22</t>
  </si>
  <si>
    <t>4/25/22 - 5/01/22</t>
  </si>
  <si>
    <t>5/02/22 - 5/08/22</t>
  </si>
  <si>
    <t>5/09/22 - 5/15/22</t>
  </si>
  <si>
    <t>5/16/22 - 5/22/22</t>
  </si>
  <si>
    <t>5/23/22 - 5/29/22</t>
  </si>
  <si>
    <t>5/30/22 - 6/05/22</t>
  </si>
  <si>
    <t>6/06/22 - 6/12/22</t>
  </si>
  <si>
    <t>6/13/22 - 6/19/22</t>
  </si>
  <si>
    <t>6/20/22 - 6/26/22</t>
  </si>
  <si>
    <t>6/27/22 - 7/03/22</t>
  </si>
  <si>
    <t>7/04/22 - 7/10/22</t>
  </si>
  <si>
    <t>7/11/22 - 7/17/22</t>
  </si>
  <si>
    <t>7/18/22 - 7/24/22</t>
  </si>
  <si>
    <t>7/25/22 - 7/31/22</t>
  </si>
  <si>
    <t>8/01/22 - 8/07/22</t>
  </si>
  <si>
    <t>8/08/22 - 8/14/22</t>
  </si>
  <si>
    <t>8/15/22 - 8/21/22</t>
  </si>
  <si>
    <t>8/22/22 - 8/28/22</t>
  </si>
  <si>
    <t>8/29/22 - 9/04/22</t>
  </si>
  <si>
    <t>9/05/22 - 9/11/22</t>
  </si>
  <si>
    <t>9/12/22 - 9/18/22</t>
  </si>
  <si>
    <t>9/19/22 - 9/25/22</t>
  </si>
  <si>
    <t>9/26/22 - 10/02/22</t>
  </si>
  <si>
    <t>10/03/22 - 10/09/22</t>
  </si>
  <si>
    <t>10/10/22 - 10/16/22</t>
  </si>
  <si>
    <t>10/17/22 - 10/23/22</t>
  </si>
  <si>
    <t>10/24/22 - 10/30/22</t>
  </si>
  <si>
    <t>10/31/22 - 11/06/22</t>
  </si>
  <si>
    <t>11/07/22 - 11/13/22</t>
  </si>
  <si>
    <t>11/14/22 - 11/20/22</t>
  </si>
  <si>
    <t>11/21/22 - 11/27/22</t>
  </si>
  <si>
    <t>11/28/22 - 12/04/22</t>
  </si>
  <si>
    <t>Trial Shpping Price - S1</t>
  </si>
  <si>
    <t>Rebill Price - S1</t>
  </si>
  <si>
    <t>End of Trial Rebill at Day 18 - S1</t>
  </si>
  <si>
    <t>1st Rebill % at Day 48 - S1</t>
  </si>
  <si>
    <t>2nd Rebill % at Day 78 - S1</t>
  </si>
  <si>
    <t>3rd Rebill % at Day 108 - S1</t>
  </si>
  <si>
    <t>Trial Shipping Price - S2</t>
  </si>
  <si>
    <t>Rebill Price - S2</t>
  </si>
  <si>
    <t>End of Trial Rebill at Day 18 - S2</t>
  </si>
  <si>
    <t>1st Rebill % at Day 48 - S2</t>
  </si>
  <si>
    <t>2nd Rebill % at Day 78 - S2</t>
  </si>
  <si>
    <t>3rd Rebill % at Day 108 - S2</t>
  </si>
  <si>
    <t>Step 3</t>
  </si>
  <si>
    <t>Step 4</t>
  </si>
  <si>
    <t>Step 3 - Upsell</t>
  </si>
  <si>
    <t>Step 4 - Upsell</t>
  </si>
  <si>
    <t>Upsell Conversion</t>
  </si>
  <si>
    <t>Upsell Price</t>
  </si>
  <si>
    <t>Step 2 Upsell Conversion</t>
  </si>
  <si>
    <t>Step 3 Upsell Conversion</t>
  </si>
  <si>
    <t>Step 4 Upsell Conversion</t>
  </si>
  <si>
    <t>Step 3 Price</t>
  </si>
  <si>
    <t>Step 4 Price</t>
  </si>
  <si>
    <t>Step 3 Product</t>
  </si>
  <si>
    <t>Step 4 Product</t>
  </si>
  <si>
    <t>Step 3 Product Cost</t>
  </si>
  <si>
    <t>Step 4 Product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</si>
</sst>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* #,##0_-;\-* #,##0_-;_-* &quot;-&quot;_-;_-@_-"/>
    <numFmt numFmtId="166" formatCode="_(* #,##0_);_(* \(#,##0\);_(* &quot;-&quot;?_);_(@_)"/>
    <numFmt numFmtId="167" formatCode="0.0%"/>
    <numFmt numFmtId="168" formatCode="_(* #,##0_);_(* \(#,##0\);_(* &quot;-&quot;??_);_(@_)"/>
    <numFmt numFmtId="169" formatCode="_(&quot;$&quot;* #,##0_);_(&quot;$&quot;* \(#,##0\);_(&quot;$&quot;* &quot;-&quot;??_);_(@_)"/>
    <numFmt numFmtId="172" formatCode="[$EUR]\ #,##0.00"/>
    <numFmt numFmtId="173" formatCode="[$AUD]\ #,##0.00"/>
  </numFmts>
  <fonts count="4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1F497D"/>
      <name val="Calibri"/>
      <family val="2"/>
      <scheme val="minor"/>
    </font>
    <font>
      <sz val="10"/>
      <color rgb="FF1F497D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8"/>
      <color rgb="FF000000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8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 diagonalDown="1">
      <left/>
      <right/>
      <top style="thin">
        <color auto="1"/>
      </top>
      <bottom style="medium">
        <color auto="1"/>
      </bottom>
      <diagonal/>
    </border>
    <border diagonalDown="1">
      <left style="thin">
        <color auto="1"/>
      </left>
      <right/>
      <top/>
      <bottom/>
      <diagonal/>
    </border>
    <border diagonalDown="1">
      <left/>
      <right/>
      <top/>
      <bottom style="thin">
        <color auto="1"/>
      </bottom>
      <diagonal/>
    </border>
    <border diagonalDown="1">
      <left style="medium">
        <color auto="1"/>
      </left>
      <right/>
      <top style="medium">
        <color auto="1"/>
      </top>
      <bottom/>
      <diagonal/>
    </border>
    <border diagonalDown="1">
      <left style="medium">
        <color auto="1"/>
      </left>
      <right/>
      <top/>
      <bottom/>
      <diagonal/>
    </border>
    <border diagonalDown="1">
      <left style="medium">
        <color auto="1"/>
      </left>
      <right/>
      <top/>
      <bottom style="medium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13">
    <xf numFmtId="0" fontId="0" fillId="0" borderId="0"/>
    <xf numFmtId="44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11" applyNumberFormat="0" applyAlignment="0" applyProtection="0"/>
    <xf numFmtId="0" fontId="24" fillId="9" borderId="12" applyNumberFormat="0" applyAlignment="0" applyProtection="0"/>
    <xf numFmtId="0" fontId="25" fillId="9" borderId="11" applyNumberFormat="0" applyAlignment="0" applyProtection="0"/>
    <xf numFmtId="0" fontId="26" fillId="0" borderId="13" applyNumberFormat="0" applyFill="0" applyAlignment="0" applyProtection="0"/>
    <xf numFmtId="0" fontId="27" fillId="10" borderId="14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31" fillId="35" borderId="0" applyNumberFormat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11" borderId="15" applyNumberFormat="0" applyFont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11" borderId="15" applyNumberFormat="0" applyFont="0" applyAlignment="0" applyProtection="0"/>
    <xf numFmtId="9" fontId="15" fillId="0" borderId="0" applyFont="0" applyFill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11" borderId="15" applyNumberFormat="0" applyFont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11" borderId="15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11" borderId="15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11" borderId="15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11" borderId="15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2" fillId="0" borderId="0">
      <alignment vertical="center"/>
    </xf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11" borderId="15" applyNumberFormat="0" applyFont="0" applyAlignment="0" applyProtection="0"/>
    <xf numFmtId="0" fontId="4" fillId="0" borderId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11" borderId="15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11" borderId="15" applyNumberFormat="0" applyFont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11" borderId="15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11" borderId="15" applyNumberFormat="0" applyFont="0" applyAlignment="0" applyProtection="0"/>
    <xf numFmtId="0" fontId="32" fillId="0" borderId="0">
      <alignment vertical="center"/>
    </xf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11" borderId="15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11" borderId="15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11" borderId="15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11" borderId="15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1" borderId="15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11" borderId="15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11" borderId="15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11" borderId="15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11" borderId="15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43" fontId="15" fillId="0" borderId="0" applyFon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1" borderId="1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1" borderId="1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1" borderId="15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1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1" borderId="1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1" borderId="1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1" borderId="1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1" borderId="15" applyNumberFormat="0" applyFont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1" borderId="1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1" borderId="1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1" borderId="1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1" borderId="1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1" borderId="1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1" borderId="1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1" borderId="1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1" borderId="15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1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1" borderId="1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1" borderId="1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11" borderId="15" applyNumberFormat="0" applyFont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1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41" fontId="15" fillId="0" borderId="0" applyFont="0" applyFill="0" applyBorder="0" applyAlignment="0" applyProtection="0"/>
  </cellStyleXfs>
  <cellXfs count="145">
    <xf numFmtId="0" fontId="0" fillId="0" borderId="0" xfId="0"/>
    <xf numFmtId="0" fontId="8" fillId="0" borderId="0" xfId="0" applyFont="1"/>
    <xf numFmtId="0" fontId="10" fillId="0" borderId="0" xfId="0" applyFont="1"/>
    <xf numFmtId="0" fontId="12" fillId="0" borderId="0" xfId="0" applyFont="1"/>
    <xf numFmtId="165" fontId="8" fillId="0" borderId="0" xfId="0" applyNumberFormat="1" applyFont="1"/>
    <xf numFmtId="165" fontId="11" fillId="0" borderId="0" xfId="0" applyNumberFormat="1" applyFont="1"/>
    <xf numFmtId="165" fontId="10" fillId="0" borderId="0" xfId="0" applyNumberFormat="1" applyFont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8" fillId="3" borderId="0" xfId="0" applyFont="1" applyFill="1"/>
    <xf numFmtId="165" fontId="0" fillId="0" borderId="0" xfId="0" applyNumberFormat="1"/>
    <xf numFmtId="8" fontId="8" fillId="3" borderId="0" xfId="0" applyNumberFormat="1" applyFont="1" applyFill="1"/>
    <xf numFmtId="8" fontId="8" fillId="0" borderId="0" xfId="0" applyNumberFormat="1" applyFont="1"/>
    <xf numFmtId="166" fontId="0" fillId="0" borderId="0" xfId="0" applyNumberFormat="1"/>
    <xf numFmtId="44" fontId="8" fillId="0" borderId="0" xfId="1" applyFont="1"/>
    <xf numFmtId="44" fontId="8" fillId="0" borderId="0" xfId="0" applyNumberFormat="1" applyFont="1"/>
    <xf numFmtId="14" fontId="0" fillId="0" borderId="0" xfId="0" applyNumberFormat="1"/>
    <xf numFmtId="43" fontId="8" fillId="0" borderId="0" xfId="0" applyNumberFormat="1" applyFont="1"/>
    <xf numFmtId="0" fontId="19" fillId="0" borderId="0" xfId="6"/>
    <xf numFmtId="0" fontId="19" fillId="0" borderId="10" xfId="5" applyAlignment="1">
      <alignment horizontal="center"/>
    </xf>
    <xf numFmtId="3" fontId="19" fillId="9" borderId="11" xfId="6" applyNumberFormat="1" applyFill="1" applyBorder="1"/>
    <xf numFmtId="0" fontId="4" fillId="30" borderId="0" xfId="255" applyAlignment="1">
      <alignment horizontal="center"/>
    </xf>
    <xf numFmtId="3" fontId="4" fillId="30" borderId="16" xfId="255" applyNumberForma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30" fillId="9" borderId="16" xfId="17" applyNumberFormat="1" applyFill="1" applyAlignment="1">
      <alignment horizontal="center"/>
    </xf>
    <xf numFmtId="0" fontId="8" fillId="0" borderId="0" xfId="0" applyFont="1" applyAlignment="1">
      <alignment horizontal="center"/>
    </xf>
    <xf numFmtId="43" fontId="0" fillId="0" borderId="0" xfId="0" applyNumberFormat="1"/>
    <xf numFmtId="0" fontId="8" fillId="0" borderId="3" xfId="0" applyFont="1" applyBorder="1" applyAlignment="1">
      <alignment horizontal="center"/>
    </xf>
    <xf numFmtId="4" fontId="33" fillId="0" borderId="0" xfId="0" applyNumberFormat="1" applyFont="1"/>
    <xf numFmtId="10" fontId="8" fillId="0" borderId="0" xfId="62" applyNumberFormat="1" applyFont="1"/>
    <xf numFmtId="0" fontId="8" fillId="36" borderId="0" xfId="0" applyFont="1" applyFill="1"/>
    <xf numFmtId="167" fontId="0" fillId="0" borderId="0" xfId="0" applyNumberFormat="1"/>
    <xf numFmtId="8" fontId="0" fillId="0" borderId="0" xfId="0" applyNumberFormat="1"/>
    <xf numFmtId="0" fontId="35" fillId="0" borderId="0" xfId="0" applyFont="1"/>
    <xf numFmtId="0" fontId="3" fillId="0" borderId="0" xfId="0" applyFont="1"/>
    <xf numFmtId="0" fontId="11" fillId="0" borderId="18" xfId="0" applyFont="1" applyBorder="1"/>
    <xf numFmtId="0" fontId="11" fillId="0" borderId="0" xfId="0" applyFont="1"/>
    <xf numFmtId="0" fontId="35" fillId="0" borderId="18" xfId="0" applyFont="1" applyBorder="1"/>
    <xf numFmtId="0" fontId="35" fillId="0" borderId="7" xfId="0" applyFont="1" applyBorder="1"/>
    <xf numFmtId="9" fontId="11" fillId="0" borderId="0" xfId="0" applyNumberFormat="1" applyFont="1"/>
    <xf numFmtId="0" fontId="13" fillId="0" borderId="0" xfId="0" applyFont="1" applyAlignment="1">
      <alignment horizontal="center"/>
    </xf>
    <xf numFmtId="0" fontId="35" fillId="0" borderId="3" xfId="0" applyFont="1" applyBorder="1"/>
    <xf numFmtId="0" fontId="36" fillId="0" borderId="0" xfId="0" applyFont="1"/>
    <xf numFmtId="165" fontId="35" fillId="0" borderId="0" xfId="0" applyNumberFormat="1" applyFont="1"/>
    <xf numFmtId="0" fontId="34" fillId="3" borderId="1" xfId="0" applyFont="1" applyFill="1" applyBorder="1"/>
    <xf numFmtId="8" fontId="34" fillId="3" borderId="1" xfId="0" applyNumberFormat="1" applyFont="1" applyFill="1" applyBorder="1"/>
    <xf numFmtId="8" fontId="9" fillId="0" borderId="0" xfId="0" applyNumberFormat="1" applyFont="1"/>
    <xf numFmtId="6" fontId="35" fillId="0" borderId="0" xfId="0" applyNumberFormat="1" applyFont="1"/>
    <xf numFmtId="6" fontId="34" fillId="3" borderId="1" xfId="0" applyNumberFormat="1" applyFont="1" applyFill="1" applyBorder="1"/>
    <xf numFmtId="0" fontId="37" fillId="0" borderId="0" xfId="0" applyFont="1"/>
    <xf numFmtId="8" fontId="35" fillId="0" borderId="1" xfId="0" applyNumberFormat="1" applyFont="1" applyBorder="1"/>
    <xf numFmtId="3" fontId="0" fillId="0" borderId="0" xfId="374" applyNumberFormat="1" applyFont="1" applyAlignment="1">
      <alignment horizontal="center"/>
    </xf>
    <xf numFmtId="44" fontId="2" fillId="0" borderId="1" xfId="0" applyNumberFormat="1" applyFont="1" applyBorder="1"/>
    <xf numFmtId="44" fontId="35" fillId="0" borderId="1" xfId="0" applyNumberFormat="1" applyFont="1" applyBorder="1"/>
    <xf numFmtId="8" fontId="8" fillId="0" borderId="1" xfId="0" applyNumberFormat="1" applyFont="1" applyBorder="1"/>
    <xf numFmtId="165" fontId="12" fillId="0" borderId="0" xfId="0" applyNumberFormat="1" applyFont="1"/>
    <xf numFmtId="6" fontId="12" fillId="0" borderId="0" xfId="0" applyNumberFormat="1" applyFont="1"/>
    <xf numFmtId="4" fontId="38" fillId="0" borderId="0" xfId="0" applyNumberFormat="1" applyFont="1"/>
    <xf numFmtId="4" fontId="39" fillId="0" borderId="0" xfId="0" applyNumberFormat="1" applyFont="1"/>
    <xf numFmtId="6" fontId="8" fillId="0" borderId="0" xfId="0" applyNumberFormat="1" applyFont="1"/>
    <xf numFmtId="165" fontId="8" fillId="0" borderId="19" xfId="0" applyNumberFormat="1" applyFont="1" applyBorder="1"/>
    <xf numFmtId="0" fontId="8" fillId="0" borderId="0" xfId="0" applyFont="1" applyAlignment="1">
      <alignment wrapText="1"/>
    </xf>
    <xf numFmtId="165" fontId="8" fillId="0" borderId="0" xfId="0" applyNumberFormat="1" applyFont="1" applyAlignment="1">
      <alignment wrapText="1"/>
    </xf>
    <xf numFmtId="165" fontId="8" fillId="0" borderId="2" xfId="0" applyNumberFormat="1" applyFont="1" applyBorder="1"/>
    <xf numFmtId="165" fontId="8" fillId="0" borderId="1" xfId="0" applyNumberFormat="1" applyFont="1" applyBorder="1"/>
    <xf numFmtId="4" fontId="40" fillId="0" borderId="0" xfId="0" applyNumberFormat="1" applyFont="1"/>
    <xf numFmtId="0" fontId="8" fillId="0" borderId="18" xfId="0" applyFont="1" applyBorder="1"/>
    <xf numFmtId="0" fontId="0" fillId="0" borderId="18" xfId="0" applyBorder="1"/>
    <xf numFmtId="2" fontId="0" fillId="0" borderId="0" xfId="0" applyNumberFormat="1"/>
    <xf numFmtId="169" fontId="0" fillId="0" borderId="17" xfId="0" applyNumberFormat="1" applyBorder="1" applyAlignment="1">
      <alignment horizontal="center"/>
    </xf>
    <xf numFmtId="6" fontId="0" fillId="0" borderId="17" xfId="0" applyNumberFormat="1" applyBorder="1"/>
    <xf numFmtId="6" fontId="0" fillId="0" borderId="17" xfId="0" applyNumberFormat="1" applyBorder="1" applyAlignment="1">
      <alignment horizontal="center"/>
    </xf>
    <xf numFmtId="9" fontId="0" fillId="0" borderId="26" xfId="62" applyFont="1" applyBorder="1" applyAlignment="1">
      <alignment horizontal="center"/>
    </xf>
    <xf numFmtId="6" fontId="0" fillId="0" borderId="29" xfId="0" applyNumberFormat="1" applyBorder="1"/>
    <xf numFmtId="9" fontId="0" fillId="0" borderId="18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20" xfId="0" applyBorder="1"/>
    <xf numFmtId="0" fontId="0" fillId="0" borderId="26" xfId="0" applyBorder="1"/>
    <xf numFmtId="0" fontId="14" fillId="4" borderId="18" xfId="0" applyFont="1" applyFill="1" applyBorder="1" applyAlignment="1">
      <alignment horizontal="center"/>
    </xf>
    <xf numFmtId="0" fontId="0" fillId="0" borderId="0" xfId="0" applyBorder="1"/>
    <xf numFmtId="2" fontId="0" fillId="0" borderId="17" xfId="0" applyNumberFormat="1" applyBorder="1" applyAlignment="1">
      <alignment horizontal="center"/>
    </xf>
    <xf numFmtId="0" fontId="0" fillId="0" borderId="23" xfId="0" applyBorder="1"/>
    <xf numFmtId="6" fontId="0" fillId="0" borderId="23" xfId="0" applyNumberFormat="1" applyBorder="1"/>
    <xf numFmtId="9" fontId="0" fillId="0" borderId="17" xfId="62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/>
    <xf numFmtId="0" fontId="0" fillId="0" borderId="24" xfId="0" applyBorder="1"/>
    <xf numFmtId="0" fontId="0" fillId="0" borderId="22" xfId="0" applyBorder="1"/>
    <xf numFmtId="169" fontId="0" fillId="0" borderId="23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/>
    <xf numFmtId="0" fontId="0" fillId="0" borderId="17" xfId="0" applyBorder="1"/>
    <xf numFmtId="0" fontId="35" fillId="0" borderId="0" xfId="0" applyFont="1"/>
    <xf numFmtId="6" fontId="35" fillId="0" borderId="0" xfId="0" applyNumberFormat="1" applyFont="1"/>
    <xf numFmtId="169" fontId="0" fillId="0" borderId="29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17" xfId="0" applyBorder="1"/>
    <xf numFmtId="6" fontId="35" fillId="0" borderId="0" xfId="0" applyNumberFormat="1" applyFont="1"/>
    <xf numFmtId="168" fontId="0" fillId="0" borderId="0" xfId="374" applyNumberFormat="1" applyFont="1" applyAlignment="1">
      <alignment horizontal="center"/>
    </xf>
    <xf numFmtId="3" fontId="0" fillId="0" borderId="0" xfId="374" applyNumberFormat="1" applyFont="1" applyAlignment="1">
      <alignment horizontal="center"/>
    </xf>
    <xf numFmtId="169" fontId="0" fillId="0" borderId="23" xfId="1" applyNumberFormat="1" applyFont="1" applyBorder="1"/>
    <xf numFmtId="169" fontId="0" fillId="0" borderId="26" xfId="1" applyNumberFormat="1" applyFont="1" applyBorder="1"/>
    <xf numFmtId="8" fontId="0" fillId="0" borderId="26" xfId="0" applyNumberFormat="1" applyBorder="1"/>
    <xf numFmtId="9" fontId="0" fillId="0" borderId="0" xfId="62" applyNumberFormat="1" applyFont="1"/>
    <xf numFmtId="41" fontId="0" fillId="0" borderId="0" xfId="712" applyFont="1"/>
    <xf numFmtId="41" fontId="0" fillId="0" borderId="0" xfId="0" applyNumberFormat="1"/>
    <xf numFmtId="168" fontId="0" fillId="0" borderId="0" xfId="0" applyNumberFormat="1"/>
    <xf numFmtId="0" fontId="30" fillId="0" borderId="27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0" fontId="30" fillId="0" borderId="28" xfId="0" applyFont="1" applyBorder="1" applyAlignment="1">
      <alignment horizontal="center"/>
    </xf>
    <xf numFmtId="0" fontId="30" fillId="0" borderId="24" xfId="0" applyFont="1" applyBorder="1"/>
    <xf numFmtId="172" fontId="0" fillId="0" borderId="21" xfId="0" applyNumberFormat="1" applyBorder="1"/>
    <xf numFmtId="172" fontId="0" fillId="0" borderId="0" xfId="0" applyNumberFormat="1" applyBorder="1"/>
    <xf numFmtId="173" fontId="0" fillId="0" borderId="0" xfId="0" applyNumberFormat="1" applyBorder="1"/>
    <xf numFmtId="173" fontId="0" fillId="0" borderId="17" xfId="0" applyNumberFormat="1" applyBorder="1"/>
    <xf numFmtId="172" fontId="0" fillId="0" borderId="24" xfId="0" applyNumberFormat="1" applyBorder="1"/>
    <xf numFmtId="0" fontId="30" fillId="0" borderId="25" xfId="0" applyFont="1" applyBorder="1"/>
    <xf numFmtId="172" fontId="0" fillId="0" borderId="25" xfId="0" applyNumberFormat="1" applyBorder="1"/>
    <xf numFmtId="172" fontId="0" fillId="0" borderId="20" xfId="0" applyNumberFormat="1" applyBorder="1"/>
    <xf numFmtId="173" fontId="0" fillId="0" borderId="20" xfId="0" applyNumberFormat="1" applyBorder="1"/>
    <xf numFmtId="173" fontId="0" fillId="0" borderId="26" xfId="0" applyNumberFormat="1" applyBorder="1"/>
    <xf numFmtId="9" fontId="0" fillId="0" borderId="18" xfId="62" applyFont="1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8" fontId="35" fillId="2" borderId="18" xfId="0" applyNumberFormat="1" applyFont="1" applyFill="1" applyBorder="1" applyAlignment="1">
      <alignment horizontal="center"/>
    </xf>
    <xf numFmtId="10" fontId="35" fillId="2" borderId="18" xfId="0" applyNumberFormat="1" applyFont="1" applyFill="1" applyBorder="1" applyAlignment="1">
      <alignment horizontal="center"/>
    </xf>
    <xf numFmtId="8" fontId="35" fillId="2" borderId="7" xfId="0" applyNumberFormat="1" applyFont="1" applyFill="1" applyBorder="1" applyAlignment="1">
      <alignment horizontal="center"/>
    </xf>
    <xf numFmtId="10" fontId="35" fillId="2" borderId="7" xfId="0" applyNumberFormat="1" applyFont="1" applyFill="1" applyBorder="1" applyAlignment="1">
      <alignment horizontal="center"/>
    </xf>
    <xf numFmtId="8" fontId="35" fillId="0" borderId="7" xfId="0" applyNumberFormat="1" applyFont="1" applyBorder="1" applyAlignment="1">
      <alignment horizontal="center"/>
    </xf>
    <xf numFmtId="10" fontId="35" fillId="0" borderId="7" xfId="62" applyNumberFormat="1" applyFont="1" applyBorder="1" applyAlignment="1">
      <alignment horizontal="center"/>
    </xf>
    <xf numFmtId="10" fontId="35" fillId="0" borderId="18" xfId="62" applyNumberFormat="1" applyFont="1" applyBorder="1" applyAlignment="1">
      <alignment horizontal="center"/>
    </xf>
    <xf numFmtId="8" fontId="8" fillId="0" borderId="18" xfId="1" applyNumberFormat="1" applyFont="1" applyBorder="1" applyAlignment="1">
      <alignment horizontal="center"/>
    </xf>
    <xf numFmtId="164" fontId="35" fillId="0" borderId="18" xfId="0" applyNumberFormat="1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4" fontId="8" fillId="0" borderId="18" xfId="0" applyNumberFormat="1" applyFont="1" applyBorder="1" applyAlignment="1">
      <alignment horizontal="center"/>
    </xf>
    <xf numFmtId="10" fontId="0" fillId="0" borderId="18" xfId="0" applyNumberFormat="1" applyBorder="1" applyAlignment="1">
      <alignment horizontal="center"/>
    </xf>
    <xf numFmtId="0" fontId="14" fillId="4" borderId="27" xfId="0" applyFont="1" applyFill="1" applyBorder="1" applyAlignment="1">
      <alignment horizontal="center"/>
    </xf>
    <xf numFmtId="0" fontId="14" fillId="4" borderId="28" xfId="0" applyFont="1" applyFill="1" applyBorder="1" applyAlignment="1">
      <alignment horizontal="center"/>
    </xf>
    <xf numFmtId="0" fontId="14" fillId="4" borderId="21" xfId="0" applyFont="1" applyFill="1" applyBorder="1" applyAlignment="1">
      <alignment horizontal="center"/>
    </xf>
    <xf numFmtId="0" fontId="14" fillId="4" borderId="23" xfId="0" applyFont="1" applyFill="1" applyBorder="1" applyAlignment="1">
      <alignment horizontal="center"/>
    </xf>
    <xf numFmtId="0" fontId="14" fillId="4" borderId="18" xfId="0" applyFont="1" applyFill="1" applyBorder="1" applyAlignment="1">
      <alignment horizontal="center"/>
    </xf>
  </cellXfs>
  <cellStyles count="713">
    <cellStyle name="20% - Accent1" xfId="19" builtinId="30" customBuiltin="1"/>
    <cellStyle name="20% - Accent1 2" xfId="46" xr:uid="{00000000-0005-0000-0000-000001000000}"/>
    <cellStyle name="20% - Accent1 2 2" xfId="179" xr:uid="{00000000-0005-0000-0000-000002000000}"/>
    <cellStyle name="20% - Accent1 2 2 2" xfId="520" xr:uid="{00000000-0005-0000-0000-000003000000}"/>
    <cellStyle name="20% - Accent1 2 3" xfId="262" xr:uid="{00000000-0005-0000-0000-000004000000}"/>
    <cellStyle name="20% - Accent1 2 3 2" xfId="600" xr:uid="{00000000-0005-0000-0000-000005000000}"/>
    <cellStyle name="20% - Accent1 2 4" xfId="326" xr:uid="{00000000-0005-0000-0000-000006000000}"/>
    <cellStyle name="20% - Accent1 2 4 2" xfId="664" xr:uid="{00000000-0005-0000-0000-000007000000}"/>
    <cellStyle name="20% - Accent1 2 5" xfId="111" xr:uid="{00000000-0005-0000-0000-000008000000}"/>
    <cellStyle name="20% - Accent1 2 5 2" xfId="455" xr:uid="{00000000-0005-0000-0000-000009000000}"/>
    <cellStyle name="20% - Accent1 2 6" xfId="391" xr:uid="{00000000-0005-0000-0000-00000A000000}"/>
    <cellStyle name="20% - Accent1 3" xfId="63" xr:uid="{00000000-0005-0000-0000-00000B000000}"/>
    <cellStyle name="20% - Accent1 3 2" xfId="197" xr:uid="{00000000-0005-0000-0000-00000C000000}"/>
    <cellStyle name="20% - Accent1 3 2 2" xfId="536" xr:uid="{00000000-0005-0000-0000-00000D000000}"/>
    <cellStyle name="20% - Accent1 3 3" xfId="278" xr:uid="{00000000-0005-0000-0000-00000E000000}"/>
    <cellStyle name="20% - Accent1 3 3 2" xfId="616" xr:uid="{00000000-0005-0000-0000-00000F000000}"/>
    <cellStyle name="20% - Accent1 3 4" xfId="342" xr:uid="{00000000-0005-0000-0000-000010000000}"/>
    <cellStyle name="20% - Accent1 3 4 2" xfId="680" xr:uid="{00000000-0005-0000-0000-000011000000}"/>
    <cellStyle name="20% - Accent1 3 5" xfId="127" xr:uid="{00000000-0005-0000-0000-000012000000}"/>
    <cellStyle name="20% - Accent1 3 5 2" xfId="471" xr:uid="{00000000-0005-0000-0000-000013000000}"/>
    <cellStyle name="20% - Accent1 3 6" xfId="407" xr:uid="{00000000-0005-0000-0000-000014000000}"/>
    <cellStyle name="20% - Accent1 4" xfId="83" xr:uid="{00000000-0005-0000-0000-000015000000}"/>
    <cellStyle name="20% - Accent1 4 2" xfId="213" xr:uid="{00000000-0005-0000-0000-000016000000}"/>
    <cellStyle name="20% - Accent1 4 2 2" xfId="552" xr:uid="{00000000-0005-0000-0000-000017000000}"/>
    <cellStyle name="20% - Accent1 4 3" xfId="298" xr:uid="{00000000-0005-0000-0000-000018000000}"/>
    <cellStyle name="20% - Accent1 4 3 2" xfId="636" xr:uid="{00000000-0005-0000-0000-000019000000}"/>
    <cellStyle name="20% - Accent1 4 4" xfId="362" xr:uid="{00000000-0005-0000-0000-00001A000000}"/>
    <cellStyle name="20% - Accent1 4 4 2" xfId="700" xr:uid="{00000000-0005-0000-0000-00001B000000}"/>
    <cellStyle name="20% - Accent1 4 5" xfId="143" xr:uid="{00000000-0005-0000-0000-00001C000000}"/>
    <cellStyle name="20% - Accent1 4 5 2" xfId="487" xr:uid="{00000000-0005-0000-0000-00001D000000}"/>
    <cellStyle name="20% - Accent1 4 6" xfId="427" xr:uid="{00000000-0005-0000-0000-00001E000000}"/>
    <cellStyle name="20% - Accent1 5" xfId="95" xr:uid="{00000000-0005-0000-0000-00001F000000}"/>
    <cellStyle name="20% - Accent1 5 2" xfId="230" xr:uid="{00000000-0005-0000-0000-000020000000}"/>
    <cellStyle name="20% - Accent1 5 2 2" xfId="568" xr:uid="{00000000-0005-0000-0000-000021000000}"/>
    <cellStyle name="20% - Accent1 5 3" xfId="439" xr:uid="{00000000-0005-0000-0000-000022000000}"/>
    <cellStyle name="20% - Accent1 6" xfId="161" xr:uid="{00000000-0005-0000-0000-000023000000}"/>
    <cellStyle name="20% - Accent1 6 2" xfId="504" xr:uid="{00000000-0005-0000-0000-000024000000}"/>
    <cellStyle name="20% - Accent1 7" xfId="246" xr:uid="{00000000-0005-0000-0000-000025000000}"/>
    <cellStyle name="20% - Accent1 7 2" xfId="584" xr:uid="{00000000-0005-0000-0000-000026000000}"/>
    <cellStyle name="20% - Accent1 8" xfId="310" xr:uid="{00000000-0005-0000-0000-000027000000}"/>
    <cellStyle name="20% - Accent1 8 2" xfId="648" xr:uid="{00000000-0005-0000-0000-000028000000}"/>
    <cellStyle name="20% - Accent1 9" xfId="375" xr:uid="{00000000-0005-0000-0000-000029000000}"/>
    <cellStyle name="20% - Accent2" xfId="23" builtinId="34" customBuiltin="1"/>
    <cellStyle name="20% - Accent2 2" xfId="48" xr:uid="{00000000-0005-0000-0000-00002B000000}"/>
    <cellStyle name="20% - Accent2 2 2" xfId="181" xr:uid="{00000000-0005-0000-0000-00002C000000}"/>
    <cellStyle name="20% - Accent2 2 2 2" xfId="522" xr:uid="{00000000-0005-0000-0000-00002D000000}"/>
    <cellStyle name="20% - Accent2 2 3" xfId="264" xr:uid="{00000000-0005-0000-0000-00002E000000}"/>
    <cellStyle name="20% - Accent2 2 3 2" xfId="602" xr:uid="{00000000-0005-0000-0000-00002F000000}"/>
    <cellStyle name="20% - Accent2 2 4" xfId="328" xr:uid="{00000000-0005-0000-0000-000030000000}"/>
    <cellStyle name="20% - Accent2 2 4 2" xfId="666" xr:uid="{00000000-0005-0000-0000-000031000000}"/>
    <cellStyle name="20% - Accent2 2 5" xfId="113" xr:uid="{00000000-0005-0000-0000-000032000000}"/>
    <cellStyle name="20% - Accent2 2 5 2" xfId="457" xr:uid="{00000000-0005-0000-0000-000033000000}"/>
    <cellStyle name="20% - Accent2 2 6" xfId="393" xr:uid="{00000000-0005-0000-0000-000034000000}"/>
    <cellStyle name="20% - Accent2 3" xfId="65" xr:uid="{00000000-0005-0000-0000-000035000000}"/>
    <cellStyle name="20% - Accent2 3 2" xfId="199" xr:uid="{00000000-0005-0000-0000-000036000000}"/>
    <cellStyle name="20% - Accent2 3 2 2" xfId="538" xr:uid="{00000000-0005-0000-0000-000037000000}"/>
    <cellStyle name="20% - Accent2 3 3" xfId="280" xr:uid="{00000000-0005-0000-0000-000038000000}"/>
    <cellStyle name="20% - Accent2 3 3 2" xfId="618" xr:uid="{00000000-0005-0000-0000-000039000000}"/>
    <cellStyle name="20% - Accent2 3 4" xfId="344" xr:uid="{00000000-0005-0000-0000-00003A000000}"/>
    <cellStyle name="20% - Accent2 3 4 2" xfId="682" xr:uid="{00000000-0005-0000-0000-00003B000000}"/>
    <cellStyle name="20% - Accent2 3 5" xfId="129" xr:uid="{00000000-0005-0000-0000-00003C000000}"/>
    <cellStyle name="20% - Accent2 3 5 2" xfId="473" xr:uid="{00000000-0005-0000-0000-00003D000000}"/>
    <cellStyle name="20% - Accent2 3 6" xfId="409" xr:uid="{00000000-0005-0000-0000-00003E000000}"/>
    <cellStyle name="20% - Accent2 4" xfId="85" xr:uid="{00000000-0005-0000-0000-00003F000000}"/>
    <cellStyle name="20% - Accent2 4 2" xfId="215" xr:uid="{00000000-0005-0000-0000-000040000000}"/>
    <cellStyle name="20% - Accent2 4 2 2" xfId="554" xr:uid="{00000000-0005-0000-0000-000041000000}"/>
    <cellStyle name="20% - Accent2 4 3" xfId="300" xr:uid="{00000000-0005-0000-0000-000042000000}"/>
    <cellStyle name="20% - Accent2 4 3 2" xfId="638" xr:uid="{00000000-0005-0000-0000-000043000000}"/>
    <cellStyle name="20% - Accent2 4 4" xfId="364" xr:uid="{00000000-0005-0000-0000-000044000000}"/>
    <cellStyle name="20% - Accent2 4 4 2" xfId="702" xr:uid="{00000000-0005-0000-0000-000045000000}"/>
    <cellStyle name="20% - Accent2 4 5" xfId="145" xr:uid="{00000000-0005-0000-0000-000046000000}"/>
    <cellStyle name="20% - Accent2 4 5 2" xfId="489" xr:uid="{00000000-0005-0000-0000-000047000000}"/>
    <cellStyle name="20% - Accent2 4 6" xfId="429" xr:uid="{00000000-0005-0000-0000-000048000000}"/>
    <cellStyle name="20% - Accent2 5" xfId="97" xr:uid="{00000000-0005-0000-0000-000049000000}"/>
    <cellStyle name="20% - Accent2 5 2" xfId="232" xr:uid="{00000000-0005-0000-0000-00004A000000}"/>
    <cellStyle name="20% - Accent2 5 2 2" xfId="570" xr:uid="{00000000-0005-0000-0000-00004B000000}"/>
    <cellStyle name="20% - Accent2 5 3" xfId="441" xr:uid="{00000000-0005-0000-0000-00004C000000}"/>
    <cellStyle name="20% - Accent2 6" xfId="163" xr:uid="{00000000-0005-0000-0000-00004D000000}"/>
    <cellStyle name="20% - Accent2 6 2" xfId="506" xr:uid="{00000000-0005-0000-0000-00004E000000}"/>
    <cellStyle name="20% - Accent2 7" xfId="248" xr:uid="{00000000-0005-0000-0000-00004F000000}"/>
    <cellStyle name="20% - Accent2 7 2" xfId="586" xr:uid="{00000000-0005-0000-0000-000050000000}"/>
    <cellStyle name="20% - Accent2 8" xfId="312" xr:uid="{00000000-0005-0000-0000-000051000000}"/>
    <cellStyle name="20% - Accent2 8 2" xfId="650" xr:uid="{00000000-0005-0000-0000-000052000000}"/>
    <cellStyle name="20% - Accent2 9" xfId="377" xr:uid="{00000000-0005-0000-0000-000053000000}"/>
    <cellStyle name="20% - Accent3" xfId="27" builtinId="38" customBuiltin="1"/>
    <cellStyle name="20% - Accent3 2" xfId="50" xr:uid="{00000000-0005-0000-0000-000055000000}"/>
    <cellStyle name="20% - Accent3 2 2" xfId="183" xr:uid="{00000000-0005-0000-0000-000056000000}"/>
    <cellStyle name="20% - Accent3 2 2 2" xfId="524" xr:uid="{00000000-0005-0000-0000-000057000000}"/>
    <cellStyle name="20% - Accent3 2 3" xfId="266" xr:uid="{00000000-0005-0000-0000-000058000000}"/>
    <cellStyle name="20% - Accent3 2 3 2" xfId="604" xr:uid="{00000000-0005-0000-0000-000059000000}"/>
    <cellStyle name="20% - Accent3 2 4" xfId="330" xr:uid="{00000000-0005-0000-0000-00005A000000}"/>
    <cellStyle name="20% - Accent3 2 4 2" xfId="668" xr:uid="{00000000-0005-0000-0000-00005B000000}"/>
    <cellStyle name="20% - Accent3 2 5" xfId="115" xr:uid="{00000000-0005-0000-0000-00005C000000}"/>
    <cellStyle name="20% - Accent3 2 5 2" xfId="459" xr:uid="{00000000-0005-0000-0000-00005D000000}"/>
    <cellStyle name="20% - Accent3 2 6" xfId="395" xr:uid="{00000000-0005-0000-0000-00005E000000}"/>
    <cellStyle name="20% - Accent3 3" xfId="67" xr:uid="{00000000-0005-0000-0000-00005F000000}"/>
    <cellStyle name="20% - Accent3 3 2" xfId="201" xr:uid="{00000000-0005-0000-0000-000060000000}"/>
    <cellStyle name="20% - Accent3 3 2 2" xfId="540" xr:uid="{00000000-0005-0000-0000-000061000000}"/>
    <cellStyle name="20% - Accent3 3 3" xfId="282" xr:uid="{00000000-0005-0000-0000-000062000000}"/>
    <cellStyle name="20% - Accent3 3 3 2" xfId="620" xr:uid="{00000000-0005-0000-0000-000063000000}"/>
    <cellStyle name="20% - Accent3 3 4" xfId="346" xr:uid="{00000000-0005-0000-0000-000064000000}"/>
    <cellStyle name="20% - Accent3 3 4 2" xfId="684" xr:uid="{00000000-0005-0000-0000-000065000000}"/>
    <cellStyle name="20% - Accent3 3 5" xfId="131" xr:uid="{00000000-0005-0000-0000-000066000000}"/>
    <cellStyle name="20% - Accent3 3 5 2" xfId="475" xr:uid="{00000000-0005-0000-0000-000067000000}"/>
    <cellStyle name="20% - Accent3 3 6" xfId="411" xr:uid="{00000000-0005-0000-0000-000068000000}"/>
    <cellStyle name="20% - Accent3 4" xfId="87" xr:uid="{00000000-0005-0000-0000-000069000000}"/>
    <cellStyle name="20% - Accent3 4 2" xfId="217" xr:uid="{00000000-0005-0000-0000-00006A000000}"/>
    <cellStyle name="20% - Accent3 4 2 2" xfId="556" xr:uid="{00000000-0005-0000-0000-00006B000000}"/>
    <cellStyle name="20% - Accent3 4 3" xfId="302" xr:uid="{00000000-0005-0000-0000-00006C000000}"/>
    <cellStyle name="20% - Accent3 4 3 2" xfId="640" xr:uid="{00000000-0005-0000-0000-00006D000000}"/>
    <cellStyle name="20% - Accent3 4 4" xfId="366" xr:uid="{00000000-0005-0000-0000-00006E000000}"/>
    <cellStyle name="20% - Accent3 4 4 2" xfId="704" xr:uid="{00000000-0005-0000-0000-00006F000000}"/>
    <cellStyle name="20% - Accent3 4 5" xfId="147" xr:uid="{00000000-0005-0000-0000-000070000000}"/>
    <cellStyle name="20% - Accent3 4 5 2" xfId="491" xr:uid="{00000000-0005-0000-0000-000071000000}"/>
    <cellStyle name="20% - Accent3 4 6" xfId="431" xr:uid="{00000000-0005-0000-0000-000072000000}"/>
    <cellStyle name="20% - Accent3 5" xfId="99" xr:uid="{00000000-0005-0000-0000-000073000000}"/>
    <cellStyle name="20% - Accent3 5 2" xfId="234" xr:uid="{00000000-0005-0000-0000-000074000000}"/>
    <cellStyle name="20% - Accent3 5 2 2" xfId="572" xr:uid="{00000000-0005-0000-0000-000075000000}"/>
    <cellStyle name="20% - Accent3 5 3" xfId="443" xr:uid="{00000000-0005-0000-0000-000076000000}"/>
    <cellStyle name="20% - Accent3 6" xfId="165" xr:uid="{00000000-0005-0000-0000-000077000000}"/>
    <cellStyle name="20% - Accent3 6 2" xfId="508" xr:uid="{00000000-0005-0000-0000-000078000000}"/>
    <cellStyle name="20% - Accent3 7" xfId="250" xr:uid="{00000000-0005-0000-0000-000079000000}"/>
    <cellStyle name="20% - Accent3 7 2" xfId="588" xr:uid="{00000000-0005-0000-0000-00007A000000}"/>
    <cellStyle name="20% - Accent3 8" xfId="314" xr:uid="{00000000-0005-0000-0000-00007B000000}"/>
    <cellStyle name="20% - Accent3 8 2" xfId="652" xr:uid="{00000000-0005-0000-0000-00007C000000}"/>
    <cellStyle name="20% - Accent3 9" xfId="379" xr:uid="{00000000-0005-0000-0000-00007D000000}"/>
    <cellStyle name="20% - Accent4" xfId="31" builtinId="42" customBuiltin="1"/>
    <cellStyle name="20% - Accent4 2" xfId="52" xr:uid="{00000000-0005-0000-0000-00007F000000}"/>
    <cellStyle name="20% - Accent4 2 2" xfId="185" xr:uid="{00000000-0005-0000-0000-000080000000}"/>
    <cellStyle name="20% - Accent4 2 2 2" xfId="526" xr:uid="{00000000-0005-0000-0000-000081000000}"/>
    <cellStyle name="20% - Accent4 2 3" xfId="268" xr:uid="{00000000-0005-0000-0000-000082000000}"/>
    <cellStyle name="20% - Accent4 2 3 2" xfId="606" xr:uid="{00000000-0005-0000-0000-000083000000}"/>
    <cellStyle name="20% - Accent4 2 4" xfId="332" xr:uid="{00000000-0005-0000-0000-000084000000}"/>
    <cellStyle name="20% - Accent4 2 4 2" xfId="670" xr:uid="{00000000-0005-0000-0000-000085000000}"/>
    <cellStyle name="20% - Accent4 2 5" xfId="117" xr:uid="{00000000-0005-0000-0000-000086000000}"/>
    <cellStyle name="20% - Accent4 2 5 2" xfId="461" xr:uid="{00000000-0005-0000-0000-000087000000}"/>
    <cellStyle name="20% - Accent4 2 6" xfId="397" xr:uid="{00000000-0005-0000-0000-000088000000}"/>
    <cellStyle name="20% - Accent4 3" xfId="69" xr:uid="{00000000-0005-0000-0000-000089000000}"/>
    <cellStyle name="20% - Accent4 3 2" xfId="203" xr:uid="{00000000-0005-0000-0000-00008A000000}"/>
    <cellStyle name="20% - Accent4 3 2 2" xfId="542" xr:uid="{00000000-0005-0000-0000-00008B000000}"/>
    <cellStyle name="20% - Accent4 3 3" xfId="284" xr:uid="{00000000-0005-0000-0000-00008C000000}"/>
    <cellStyle name="20% - Accent4 3 3 2" xfId="622" xr:uid="{00000000-0005-0000-0000-00008D000000}"/>
    <cellStyle name="20% - Accent4 3 4" xfId="348" xr:uid="{00000000-0005-0000-0000-00008E000000}"/>
    <cellStyle name="20% - Accent4 3 4 2" xfId="686" xr:uid="{00000000-0005-0000-0000-00008F000000}"/>
    <cellStyle name="20% - Accent4 3 5" xfId="133" xr:uid="{00000000-0005-0000-0000-000090000000}"/>
    <cellStyle name="20% - Accent4 3 5 2" xfId="477" xr:uid="{00000000-0005-0000-0000-000091000000}"/>
    <cellStyle name="20% - Accent4 3 6" xfId="413" xr:uid="{00000000-0005-0000-0000-000092000000}"/>
    <cellStyle name="20% - Accent4 4" xfId="89" xr:uid="{00000000-0005-0000-0000-000093000000}"/>
    <cellStyle name="20% - Accent4 4 2" xfId="219" xr:uid="{00000000-0005-0000-0000-000094000000}"/>
    <cellStyle name="20% - Accent4 4 2 2" xfId="558" xr:uid="{00000000-0005-0000-0000-000095000000}"/>
    <cellStyle name="20% - Accent4 4 3" xfId="304" xr:uid="{00000000-0005-0000-0000-000096000000}"/>
    <cellStyle name="20% - Accent4 4 3 2" xfId="642" xr:uid="{00000000-0005-0000-0000-000097000000}"/>
    <cellStyle name="20% - Accent4 4 4" xfId="368" xr:uid="{00000000-0005-0000-0000-000098000000}"/>
    <cellStyle name="20% - Accent4 4 4 2" xfId="706" xr:uid="{00000000-0005-0000-0000-000099000000}"/>
    <cellStyle name="20% - Accent4 4 5" xfId="149" xr:uid="{00000000-0005-0000-0000-00009A000000}"/>
    <cellStyle name="20% - Accent4 4 5 2" xfId="493" xr:uid="{00000000-0005-0000-0000-00009B000000}"/>
    <cellStyle name="20% - Accent4 4 6" xfId="433" xr:uid="{00000000-0005-0000-0000-00009C000000}"/>
    <cellStyle name="20% - Accent4 5" xfId="101" xr:uid="{00000000-0005-0000-0000-00009D000000}"/>
    <cellStyle name="20% - Accent4 5 2" xfId="236" xr:uid="{00000000-0005-0000-0000-00009E000000}"/>
    <cellStyle name="20% - Accent4 5 2 2" xfId="574" xr:uid="{00000000-0005-0000-0000-00009F000000}"/>
    <cellStyle name="20% - Accent4 5 3" xfId="445" xr:uid="{00000000-0005-0000-0000-0000A0000000}"/>
    <cellStyle name="20% - Accent4 6" xfId="167" xr:uid="{00000000-0005-0000-0000-0000A1000000}"/>
    <cellStyle name="20% - Accent4 6 2" xfId="510" xr:uid="{00000000-0005-0000-0000-0000A2000000}"/>
    <cellStyle name="20% - Accent4 7" xfId="252" xr:uid="{00000000-0005-0000-0000-0000A3000000}"/>
    <cellStyle name="20% - Accent4 7 2" xfId="590" xr:uid="{00000000-0005-0000-0000-0000A4000000}"/>
    <cellStyle name="20% - Accent4 8" xfId="316" xr:uid="{00000000-0005-0000-0000-0000A5000000}"/>
    <cellStyle name="20% - Accent4 8 2" xfId="654" xr:uid="{00000000-0005-0000-0000-0000A6000000}"/>
    <cellStyle name="20% - Accent4 9" xfId="381" xr:uid="{00000000-0005-0000-0000-0000A7000000}"/>
    <cellStyle name="20% - Accent5" xfId="35" builtinId="46" customBuiltin="1"/>
    <cellStyle name="20% - Accent5 2" xfId="54" xr:uid="{00000000-0005-0000-0000-0000A9000000}"/>
    <cellStyle name="20% - Accent5 2 2" xfId="187" xr:uid="{00000000-0005-0000-0000-0000AA000000}"/>
    <cellStyle name="20% - Accent5 2 2 2" xfId="528" xr:uid="{00000000-0005-0000-0000-0000AB000000}"/>
    <cellStyle name="20% - Accent5 2 3" xfId="270" xr:uid="{00000000-0005-0000-0000-0000AC000000}"/>
    <cellStyle name="20% - Accent5 2 3 2" xfId="608" xr:uid="{00000000-0005-0000-0000-0000AD000000}"/>
    <cellStyle name="20% - Accent5 2 4" xfId="334" xr:uid="{00000000-0005-0000-0000-0000AE000000}"/>
    <cellStyle name="20% - Accent5 2 4 2" xfId="672" xr:uid="{00000000-0005-0000-0000-0000AF000000}"/>
    <cellStyle name="20% - Accent5 2 5" xfId="119" xr:uid="{00000000-0005-0000-0000-0000B0000000}"/>
    <cellStyle name="20% - Accent5 2 5 2" xfId="463" xr:uid="{00000000-0005-0000-0000-0000B1000000}"/>
    <cellStyle name="20% - Accent5 2 6" xfId="399" xr:uid="{00000000-0005-0000-0000-0000B2000000}"/>
    <cellStyle name="20% - Accent5 3" xfId="71" xr:uid="{00000000-0005-0000-0000-0000B3000000}"/>
    <cellStyle name="20% - Accent5 3 2" xfId="205" xr:uid="{00000000-0005-0000-0000-0000B4000000}"/>
    <cellStyle name="20% - Accent5 3 2 2" xfId="544" xr:uid="{00000000-0005-0000-0000-0000B5000000}"/>
    <cellStyle name="20% - Accent5 3 3" xfId="286" xr:uid="{00000000-0005-0000-0000-0000B6000000}"/>
    <cellStyle name="20% - Accent5 3 3 2" xfId="624" xr:uid="{00000000-0005-0000-0000-0000B7000000}"/>
    <cellStyle name="20% - Accent5 3 4" xfId="350" xr:uid="{00000000-0005-0000-0000-0000B8000000}"/>
    <cellStyle name="20% - Accent5 3 4 2" xfId="688" xr:uid="{00000000-0005-0000-0000-0000B9000000}"/>
    <cellStyle name="20% - Accent5 3 5" xfId="135" xr:uid="{00000000-0005-0000-0000-0000BA000000}"/>
    <cellStyle name="20% - Accent5 3 5 2" xfId="479" xr:uid="{00000000-0005-0000-0000-0000BB000000}"/>
    <cellStyle name="20% - Accent5 3 6" xfId="415" xr:uid="{00000000-0005-0000-0000-0000BC000000}"/>
    <cellStyle name="20% - Accent5 4" xfId="91" xr:uid="{00000000-0005-0000-0000-0000BD000000}"/>
    <cellStyle name="20% - Accent5 4 2" xfId="221" xr:uid="{00000000-0005-0000-0000-0000BE000000}"/>
    <cellStyle name="20% - Accent5 4 2 2" xfId="560" xr:uid="{00000000-0005-0000-0000-0000BF000000}"/>
    <cellStyle name="20% - Accent5 4 3" xfId="306" xr:uid="{00000000-0005-0000-0000-0000C0000000}"/>
    <cellStyle name="20% - Accent5 4 3 2" xfId="644" xr:uid="{00000000-0005-0000-0000-0000C1000000}"/>
    <cellStyle name="20% - Accent5 4 4" xfId="370" xr:uid="{00000000-0005-0000-0000-0000C2000000}"/>
    <cellStyle name="20% - Accent5 4 4 2" xfId="708" xr:uid="{00000000-0005-0000-0000-0000C3000000}"/>
    <cellStyle name="20% - Accent5 4 5" xfId="151" xr:uid="{00000000-0005-0000-0000-0000C4000000}"/>
    <cellStyle name="20% - Accent5 4 5 2" xfId="495" xr:uid="{00000000-0005-0000-0000-0000C5000000}"/>
    <cellStyle name="20% - Accent5 4 6" xfId="435" xr:uid="{00000000-0005-0000-0000-0000C6000000}"/>
    <cellStyle name="20% - Accent5 5" xfId="103" xr:uid="{00000000-0005-0000-0000-0000C7000000}"/>
    <cellStyle name="20% - Accent5 5 2" xfId="238" xr:uid="{00000000-0005-0000-0000-0000C8000000}"/>
    <cellStyle name="20% - Accent5 5 2 2" xfId="576" xr:uid="{00000000-0005-0000-0000-0000C9000000}"/>
    <cellStyle name="20% - Accent5 5 3" xfId="447" xr:uid="{00000000-0005-0000-0000-0000CA000000}"/>
    <cellStyle name="20% - Accent5 6" xfId="169" xr:uid="{00000000-0005-0000-0000-0000CB000000}"/>
    <cellStyle name="20% - Accent5 6 2" xfId="512" xr:uid="{00000000-0005-0000-0000-0000CC000000}"/>
    <cellStyle name="20% - Accent5 7" xfId="254" xr:uid="{00000000-0005-0000-0000-0000CD000000}"/>
    <cellStyle name="20% - Accent5 7 2" xfId="592" xr:uid="{00000000-0005-0000-0000-0000CE000000}"/>
    <cellStyle name="20% - Accent5 8" xfId="318" xr:uid="{00000000-0005-0000-0000-0000CF000000}"/>
    <cellStyle name="20% - Accent5 8 2" xfId="656" xr:uid="{00000000-0005-0000-0000-0000D0000000}"/>
    <cellStyle name="20% - Accent5 9" xfId="383" xr:uid="{00000000-0005-0000-0000-0000D1000000}"/>
    <cellStyle name="20% - Accent6" xfId="39" builtinId="50" customBuiltin="1"/>
    <cellStyle name="20% - Accent6 2" xfId="56" xr:uid="{00000000-0005-0000-0000-0000D3000000}"/>
    <cellStyle name="20% - Accent6 2 2" xfId="189" xr:uid="{00000000-0005-0000-0000-0000D4000000}"/>
    <cellStyle name="20% - Accent6 2 2 2" xfId="530" xr:uid="{00000000-0005-0000-0000-0000D5000000}"/>
    <cellStyle name="20% - Accent6 2 3" xfId="272" xr:uid="{00000000-0005-0000-0000-0000D6000000}"/>
    <cellStyle name="20% - Accent6 2 3 2" xfId="610" xr:uid="{00000000-0005-0000-0000-0000D7000000}"/>
    <cellStyle name="20% - Accent6 2 4" xfId="336" xr:uid="{00000000-0005-0000-0000-0000D8000000}"/>
    <cellStyle name="20% - Accent6 2 4 2" xfId="674" xr:uid="{00000000-0005-0000-0000-0000D9000000}"/>
    <cellStyle name="20% - Accent6 2 5" xfId="121" xr:uid="{00000000-0005-0000-0000-0000DA000000}"/>
    <cellStyle name="20% - Accent6 2 5 2" xfId="465" xr:uid="{00000000-0005-0000-0000-0000DB000000}"/>
    <cellStyle name="20% - Accent6 2 6" xfId="401" xr:uid="{00000000-0005-0000-0000-0000DC000000}"/>
    <cellStyle name="20% - Accent6 3" xfId="73" xr:uid="{00000000-0005-0000-0000-0000DD000000}"/>
    <cellStyle name="20% - Accent6 3 2" xfId="207" xr:uid="{00000000-0005-0000-0000-0000DE000000}"/>
    <cellStyle name="20% - Accent6 3 2 2" xfId="546" xr:uid="{00000000-0005-0000-0000-0000DF000000}"/>
    <cellStyle name="20% - Accent6 3 3" xfId="288" xr:uid="{00000000-0005-0000-0000-0000E0000000}"/>
    <cellStyle name="20% - Accent6 3 3 2" xfId="626" xr:uid="{00000000-0005-0000-0000-0000E1000000}"/>
    <cellStyle name="20% - Accent6 3 4" xfId="352" xr:uid="{00000000-0005-0000-0000-0000E2000000}"/>
    <cellStyle name="20% - Accent6 3 4 2" xfId="690" xr:uid="{00000000-0005-0000-0000-0000E3000000}"/>
    <cellStyle name="20% - Accent6 3 5" xfId="137" xr:uid="{00000000-0005-0000-0000-0000E4000000}"/>
    <cellStyle name="20% - Accent6 3 5 2" xfId="481" xr:uid="{00000000-0005-0000-0000-0000E5000000}"/>
    <cellStyle name="20% - Accent6 3 6" xfId="417" xr:uid="{00000000-0005-0000-0000-0000E6000000}"/>
    <cellStyle name="20% - Accent6 4" xfId="93" xr:uid="{00000000-0005-0000-0000-0000E7000000}"/>
    <cellStyle name="20% - Accent6 4 2" xfId="223" xr:uid="{00000000-0005-0000-0000-0000E8000000}"/>
    <cellStyle name="20% - Accent6 4 2 2" xfId="562" xr:uid="{00000000-0005-0000-0000-0000E9000000}"/>
    <cellStyle name="20% - Accent6 4 3" xfId="308" xr:uid="{00000000-0005-0000-0000-0000EA000000}"/>
    <cellStyle name="20% - Accent6 4 3 2" xfId="646" xr:uid="{00000000-0005-0000-0000-0000EB000000}"/>
    <cellStyle name="20% - Accent6 4 4" xfId="372" xr:uid="{00000000-0005-0000-0000-0000EC000000}"/>
    <cellStyle name="20% - Accent6 4 4 2" xfId="710" xr:uid="{00000000-0005-0000-0000-0000ED000000}"/>
    <cellStyle name="20% - Accent6 4 5" xfId="153" xr:uid="{00000000-0005-0000-0000-0000EE000000}"/>
    <cellStyle name="20% - Accent6 4 5 2" xfId="497" xr:uid="{00000000-0005-0000-0000-0000EF000000}"/>
    <cellStyle name="20% - Accent6 4 6" xfId="437" xr:uid="{00000000-0005-0000-0000-0000F0000000}"/>
    <cellStyle name="20% - Accent6 5" xfId="105" xr:uid="{00000000-0005-0000-0000-0000F1000000}"/>
    <cellStyle name="20% - Accent6 5 2" xfId="240" xr:uid="{00000000-0005-0000-0000-0000F2000000}"/>
    <cellStyle name="20% - Accent6 5 2 2" xfId="578" xr:uid="{00000000-0005-0000-0000-0000F3000000}"/>
    <cellStyle name="20% - Accent6 5 3" xfId="449" xr:uid="{00000000-0005-0000-0000-0000F4000000}"/>
    <cellStyle name="20% - Accent6 6" xfId="171" xr:uid="{00000000-0005-0000-0000-0000F5000000}"/>
    <cellStyle name="20% - Accent6 6 2" xfId="514" xr:uid="{00000000-0005-0000-0000-0000F6000000}"/>
    <cellStyle name="20% - Accent6 7" xfId="256" xr:uid="{00000000-0005-0000-0000-0000F7000000}"/>
    <cellStyle name="20% - Accent6 7 2" xfId="594" xr:uid="{00000000-0005-0000-0000-0000F8000000}"/>
    <cellStyle name="20% - Accent6 8" xfId="320" xr:uid="{00000000-0005-0000-0000-0000F9000000}"/>
    <cellStyle name="20% - Accent6 8 2" xfId="658" xr:uid="{00000000-0005-0000-0000-0000FA000000}"/>
    <cellStyle name="20% - Accent6 9" xfId="385" xr:uid="{00000000-0005-0000-0000-0000FB000000}"/>
    <cellStyle name="40% - Accent1" xfId="20" builtinId="31" customBuiltin="1"/>
    <cellStyle name="40% - Accent1 2" xfId="47" xr:uid="{00000000-0005-0000-0000-0000FD000000}"/>
    <cellStyle name="40% - Accent1 2 2" xfId="180" xr:uid="{00000000-0005-0000-0000-0000FE000000}"/>
    <cellStyle name="40% - Accent1 2 2 2" xfId="521" xr:uid="{00000000-0005-0000-0000-0000FF000000}"/>
    <cellStyle name="40% - Accent1 2 3" xfId="263" xr:uid="{00000000-0005-0000-0000-000000010000}"/>
    <cellStyle name="40% - Accent1 2 3 2" xfId="601" xr:uid="{00000000-0005-0000-0000-000001010000}"/>
    <cellStyle name="40% - Accent1 2 4" xfId="327" xr:uid="{00000000-0005-0000-0000-000002010000}"/>
    <cellStyle name="40% - Accent1 2 4 2" xfId="665" xr:uid="{00000000-0005-0000-0000-000003010000}"/>
    <cellStyle name="40% - Accent1 2 5" xfId="112" xr:uid="{00000000-0005-0000-0000-000004010000}"/>
    <cellStyle name="40% - Accent1 2 5 2" xfId="456" xr:uid="{00000000-0005-0000-0000-000005010000}"/>
    <cellStyle name="40% - Accent1 2 6" xfId="392" xr:uid="{00000000-0005-0000-0000-000006010000}"/>
    <cellStyle name="40% - Accent1 3" xfId="64" xr:uid="{00000000-0005-0000-0000-000007010000}"/>
    <cellStyle name="40% - Accent1 3 2" xfId="198" xr:uid="{00000000-0005-0000-0000-000008010000}"/>
    <cellStyle name="40% - Accent1 3 2 2" xfId="537" xr:uid="{00000000-0005-0000-0000-000009010000}"/>
    <cellStyle name="40% - Accent1 3 3" xfId="279" xr:uid="{00000000-0005-0000-0000-00000A010000}"/>
    <cellStyle name="40% - Accent1 3 3 2" xfId="617" xr:uid="{00000000-0005-0000-0000-00000B010000}"/>
    <cellStyle name="40% - Accent1 3 4" xfId="343" xr:uid="{00000000-0005-0000-0000-00000C010000}"/>
    <cellStyle name="40% - Accent1 3 4 2" xfId="681" xr:uid="{00000000-0005-0000-0000-00000D010000}"/>
    <cellStyle name="40% - Accent1 3 5" xfId="128" xr:uid="{00000000-0005-0000-0000-00000E010000}"/>
    <cellStyle name="40% - Accent1 3 5 2" xfId="472" xr:uid="{00000000-0005-0000-0000-00000F010000}"/>
    <cellStyle name="40% - Accent1 3 6" xfId="408" xr:uid="{00000000-0005-0000-0000-000010010000}"/>
    <cellStyle name="40% - Accent1 4" xfId="84" xr:uid="{00000000-0005-0000-0000-000011010000}"/>
    <cellStyle name="40% - Accent1 4 2" xfId="214" xr:uid="{00000000-0005-0000-0000-000012010000}"/>
    <cellStyle name="40% - Accent1 4 2 2" xfId="553" xr:uid="{00000000-0005-0000-0000-000013010000}"/>
    <cellStyle name="40% - Accent1 4 3" xfId="299" xr:uid="{00000000-0005-0000-0000-000014010000}"/>
    <cellStyle name="40% - Accent1 4 3 2" xfId="637" xr:uid="{00000000-0005-0000-0000-000015010000}"/>
    <cellStyle name="40% - Accent1 4 4" xfId="363" xr:uid="{00000000-0005-0000-0000-000016010000}"/>
    <cellStyle name="40% - Accent1 4 4 2" xfId="701" xr:uid="{00000000-0005-0000-0000-000017010000}"/>
    <cellStyle name="40% - Accent1 4 5" xfId="144" xr:uid="{00000000-0005-0000-0000-000018010000}"/>
    <cellStyle name="40% - Accent1 4 5 2" xfId="488" xr:uid="{00000000-0005-0000-0000-000019010000}"/>
    <cellStyle name="40% - Accent1 4 6" xfId="428" xr:uid="{00000000-0005-0000-0000-00001A010000}"/>
    <cellStyle name="40% - Accent1 5" xfId="96" xr:uid="{00000000-0005-0000-0000-00001B010000}"/>
    <cellStyle name="40% - Accent1 5 2" xfId="231" xr:uid="{00000000-0005-0000-0000-00001C010000}"/>
    <cellStyle name="40% - Accent1 5 2 2" xfId="569" xr:uid="{00000000-0005-0000-0000-00001D010000}"/>
    <cellStyle name="40% - Accent1 5 3" xfId="440" xr:uid="{00000000-0005-0000-0000-00001E010000}"/>
    <cellStyle name="40% - Accent1 6" xfId="162" xr:uid="{00000000-0005-0000-0000-00001F010000}"/>
    <cellStyle name="40% - Accent1 6 2" xfId="505" xr:uid="{00000000-0005-0000-0000-000020010000}"/>
    <cellStyle name="40% - Accent1 7" xfId="247" xr:uid="{00000000-0005-0000-0000-000021010000}"/>
    <cellStyle name="40% - Accent1 7 2" xfId="585" xr:uid="{00000000-0005-0000-0000-000022010000}"/>
    <cellStyle name="40% - Accent1 8" xfId="311" xr:uid="{00000000-0005-0000-0000-000023010000}"/>
    <cellStyle name="40% - Accent1 8 2" xfId="649" xr:uid="{00000000-0005-0000-0000-000024010000}"/>
    <cellStyle name="40% - Accent1 9" xfId="376" xr:uid="{00000000-0005-0000-0000-000025010000}"/>
    <cellStyle name="40% - Accent2" xfId="24" builtinId="35" customBuiltin="1"/>
    <cellStyle name="40% - Accent2 2" xfId="49" xr:uid="{00000000-0005-0000-0000-000027010000}"/>
    <cellStyle name="40% - Accent2 2 2" xfId="182" xr:uid="{00000000-0005-0000-0000-000028010000}"/>
    <cellStyle name="40% - Accent2 2 2 2" xfId="523" xr:uid="{00000000-0005-0000-0000-000029010000}"/>
    <cellStyle name="40% - Accent2 2 3" xfId="265" xr:uid="{00000000-0005-0000-0000-00002A010000}"/>
    <cellStyle name="40% - Accent2 2 3 2" xfId="603" xr:uid="{00000000-0005-0000-0000-00002B010000}"/>
    <cellStyle name="40% - Accent2 2 4" xfId="329" xr:uid="{00000000-0005-0000-0000-00002C010000}"/>
    <cellStyle name="40% - Accent2 2 4 2" xfId="667" xr:uid="{00000000-0005-0000-0000-00002D010000}"/>
    <cellStyle name="40% - Accent2 2 5" xfId="114" xr:uid="{00000000-0005-0000-0000-00002E010000}"/>
    <cellStyle name="40% - Accent2 2 5 2" xfId="458" xr:uid="{00000000-0005-0000-0000-00002F010000}"/>
    <cellStyle name="40% - Accent2 2 6" xfId="394" xr:uid="{00000000-0005-0000-0000-000030010000}"/>
    <cellStyle name="40% - Accent2 3" xfId="66" xr:uid="{00000000-0005-0000-0000-000031010000}"/>
    <cellStyle name="40% - Accent2 3 2" xfId="200" xr:uid="{00000000-0005-0000-0000-000032010000}"/>
    <cellStyle name="40% - Accent2 3 2 2" xfId="539" xr:uid="{00000000-0005-0000-0000-000033010000}"/>
    <cellStyle name="40% - Accent2 3 3" xfId="281" xr:uid="{00000000-0005-0000-0000-000034010000}"/>
    <cellStyle name="40% - Accent2 3 3 2" xfId="619" xr:uid="{00000000-0005-0000-0000-000035010000}"/>
    <cellStyle name="40% - Accent2 3 4" xfId="345" xr:uid="{00000000-0005-0000-0000-000036010000}"/>
    <cellStyle name="40% - Accent2 3 4 2" xfId="683" xr:uid="{00000000-0005-0000-0000-000037010000}"/>
    <cellStyle name="40% - Accent2 3 5" xfId="130" xr:uid="{00000000-0005-0000-0000-000038010000}"/>
    <cellStyle name="40% - Accent2 3 5 2" xfId="474" xr:uid="{00000000-0005-0000-0000-000039010000}"/>
    <cellStyle name="40% - Accent2 3 6" xfId="410" xr:uid="{00000000-0005-0000-0000-00003A010000}"/>
    <cellStyle name="40% - Accent2 4" xfId="86" xr:uid="{00000000-0005-0000-0000-00003B010000}"/>
    <cellStyle name="40% - Accent2 4 2" xfId="216" xr:uid="{00000000-0005-0000-0000-00003C010000}"/>
    <cellStyle name="40% - Accent2 4 2 2" xfId="555" xr:uid="{00000000-0005-0000-0000-00003D010000}"/>
    <cellStyle name="40% - Accent2 4 3" xfId="301" xr:uid="{00000000-0005-0000-0000-00003E010000}"/>
    <cellStyle name="40% - Accent2 4 3 2" xfId="639" xr:uid="{00000000-0005-0000-0000-00003F010000}"/>
    <cellStyle name="40% - Accent2 4 4" xfId="365" xr:uid="{00000000-0005-0000-0000-000040010000}"/>
    <cellStyle name="40% - Accent2 4 4 2" xfId="703" xr:uid="{00000000-0005-0000-0000-000041010000}"/>
    <cellStyle name="40% - Accent2 4 5" xfId="146" xr:uid="{00000000-0005-0000-0000-000042010000}"/>
    <cellStyle name="40% - Accent2 4 5 2" xfId="490" xr:uid="{00000000-0005-0000-0000-000043010000}"/>
    <cellStyle name="40% - Accent2 4 6" xfId="430" xr:uid="{00000000-0005-0000-0000-000044010000}"/>
    <cellStyle name="40% - Accent2 5" xfId="98" xr:uid="{00000000-0005-0000-0000-000045010000}"/>
    <cellStyle name="40% - Accent2 5 2" xfId="233" xr:uid="{00000000-0005-0000-0000-000046010000}"/>
    <cellStyle name="40% - Accent2 5 2 2" xfId="571" xr:uid="{00000000-0005-0000-0000-000047010000}"/>
    <cellStyle name="40% - Accent2 5 3" xfId="442" xr:uid="{00000000-0005-0000-0000-000048010000}"/>
    <cellStyle name="40% - Accent2 6" xfId="164" xr:uid="{00000000-0005-0000-0000-000049010000}"/>
    <cellStyle name="40% - Accent2 6 2" xfId="507" xr:uid="{00000000-0005-0000-0000-00004A010000}"/>
    <cellStyle name="40% - Accent2 7" xfId="249" xr:uid="{00000000-0005-0000-0000-00004B010000}"/>
    <cellStyle name="40% - Accent2 7 2" xfId="587" xr:uid="{00000000-0005-0000-0000-00004C010000}"/>
    <cellStyle name="40% - Accent2 8" xfId="313" xr:uid="{00000000-0005-0000-0000-00004D010000}"/>
    <cellStyle name="40% - Accent2 8 2" xfId="651" xr:uid="{00000000-0005-0000-0000-00004E010000}"/>
    <cellStyle name="40% - Accent2 9" xfId="378" xr:uid="{00000000-0005-0000-0000-00004F010000}"/>
    <cellStyle name="40% - Accent3" xfId="28" builtinId="39" customBuiltin="1"/>
    <cellStyle name="40% - Accent3 2" xfId="51" xr:uid="{00000000-0005-0000-0000-000051010000}"/>
    <cellStyle name="40% - Accent3 2 2" xfId="184" xr:uid="{00000000-0005-0000-0000-000052010000}"/>
    <cellStyle name="40% - Accent3 2 2 2" xfId="525" xr:uid="{00000000-0005-0000-0000-000053010000}"/>
    <cellStyle name="40% - Accent3 2 3" xfId="267" xr:uid="{00000000-0005-0000-0000-000054010000}"/>
    <cellStyle name="40% - Accent3 2 3 2" xfId="605" xr:uid="{00000000-0005-0000-0000-000055010000}"/>
    <cellStyle name="40% - Accent3 2 4" xfId="331" xr:uid="{00000000-0005-0000-0000-000056010000}"/>
    <cellStyle name="40% - Accent3 2 4 2" xfId="669" xr:uid="{00000000-0005-0000-0000-000057010000}"/>
    <cellStyle name="40% - Accent3 2 5" xfId="116" xr:uid="{00000000-0005-0000-0000-000058010000}"/>
    <cellStyle name="40% - Accent3 2 5 2" xfId="460" xr:uid="{00000000-0005-0000-0000-000059010000}"/>
    <cellStyle name="40% - Accent3 2 6" xfId="396" xr:uid="{00000000-0005-0000-0000-00005A010000}"/>
    <cellStyle name="40% - Accent3 3" xfId="68" xr:uid="{00000000-0005-0000-0000-00005B010000}"/>
    <cellStyle name="40% - Accent3 3 2" xfId="202" xr:uid="{00000000-0005-0000-0000-00005C010000}"/>
    <cellStyle name="40% - Accent3 3 2 2" xfId="541" xr:uid="{00000000-0005-0000-0000-00005D010000}"/>
    <cellStyle name="40% - Accent3 3 3" xfId="283" xr:uid="{00000000-0005-0000-0000-00005E010000}"/>
    <cellStyle name="40% - Accent3 3 3 2" xfId="621" xr:uid="{00000000-0005-0000-0000-00005F010000}"/>
    <cellStyle name="40% - Accent3 3 4" xfId="347" xr:uid="{00000000-0005-0000-0000-000060010000}"/>
    <cellStyle name="40% - Accent3 3 4 2" xfId="685" xr:uid="{00000000-0005-0000-0000-000061010000}"/>
    <cellStyle name="40% - Accent3 3 5" xfId="132" xr:uid="{00000000-0005-0000-0000-000062010000}"/>
    <cellStyle name="40% - Accent3 3 5 2" xfId="476" xr:uid="{00000000-0005-0000-0000-000063010000}"/>
    <cellStyle name="40% - Accent3 3 6" xfId="412" xr:uid="{00000000-0005-0000-0000-000064010000}"/>
    <cellStyle name="40% - Accent3 4" xfId="88" xr:uid="{00000000-0005-0000-0000-000065010000}"/>
    <cellStyle name="40% - Accent3 4 2" xfId="218" xr:uid="{00000000-0005-0000-0000-000066010000}"/>
    <cellStyle name="40% - Accent3 4 2 2" xfId="557" xr:uid="{00000000-0005-0000-0000-000067010000}"/>
    <cellStyle name="40% - Accent3 4 3" xfId="303" xr:uid="{00000000-0005-0000-0000-000068010000}"/>
    <cellStyle name="40% - Accent3 4 3 2" xfId="641" xr:uid="{00000000-0005-0000-0000-000069010000}"/>
    <cellStyle name="40% - Accent3 4 4" xfId="367" xr:uid="{00000000-0005-0000-0000-00006A010000}"/>
    <cellStyle name="40% - Accent3 4 4 2" xfId="705" xr:uid="{00000000-0005-0000-0000-00006B010000}"/>
    <cellStyle name="40% - Accent3 4 5" xfId="148" xr:uid="{00000000-0005-0000-0000-00006C010000}"/>
    <cellStyle name="40% - Accent3 4 5 2" xfId="492" xr:uid="{00000000-0005-0000-0000-00006D010000}"/>
    <cellStyle name="40% - Accent3 4 6" xfId="432" xr:uid="{00000000-0005-0000-0000-00006E010000}"/>
    <cellStyle name="40% - Accent3 5" xfId="100" xr:uid="{00000000-0005-0000-0000-00006F010000}"/>
    <cellStyle name="40% - Accent3 5 2" xfId="235" xr:uid="{00000000-0005-0000-0000-000070010000}"/>
    <cellStyle name="40% - Accent3 5 2 2" xfId="573" xr:uid="{00000000-0005-0000-0000-000071010000}"/>
    <cellStyle name="40% - Accent3 5 3" xfId="444" xr:uid="{00000000-0005-0000-0000-000072010000}"/>
    <cellStyle name="40% - Accent3 6" xfId="166" xr:uid="{00000000-0005-0000-0000-000073010000}"/>
    <cellStyle name="40% - Accent3 6 2" xfId="509" xr:uid="{00000000-0005-0000-0000-000074010000}"/>
    <cellStyle name="40% - Accent3 7" xfId="251" xr:uid="{00000000-0005-0000-0000-000075010000}"/>
    <cellStyle name="40% - Accent3 7 2" xfId="589" xr:uid="{00000000-0005-0000-0000-000076010000}"/>
    <cellStyle name="40% - Accent3 8" xfId="315" xr:uid="{00000000-0005-0000-0000-000077010000}"/>
    <cellStyle name="40% - Accent3 8 2" xfId="653" xr:uid="{00000000-0005-0000-0000-000078010000}"/>
    <cellStyle name="40% - Accent3 9" xfId="380" xr:uid="{00000000-0005-0000-0000-000079010000}"/>
    <cellStyle name="40% - Accent4" xfId="32" builtinId="43" customBuiltin="1"/>
    <cellStyle name="40% - Accent4 2" xfId="53" xr:uid="{00000000-0005-0000-0000-00007B010000}"/>
    <cellStyle name="40% - Accent4 2 2" xfId="186" xr:uid="{00000000-0005-0000-0000-00007C010000}"/>
    <cellStyle name="40% - Accent4 2 2 2" xfId="527" xr:uid="{00000000-0005-0000-0000-00007D010000}"/>
    <cellStyle name="40% - Accent4 2 3" xfId="269" xr:uid="{00000000-0005-0000-0000-00007E010000}"/>
    <cellStyle name="40% - Accent4 2 3 2" xfId="607" xr:uid="{00000000-0005-0000-0000-00007F010000}"/>
    <cellStyle name="40% - Accent4 2 4" xfId="333" xr:uid="{00000000-0005-0000-0000-000080010000}"/>
    <cellStyle name="40% - Accent4 2 4 2" xfId="671" xr:uid="{00000000-0005-0000-0000-000081010000}"/>
    <cellStyle name="40% - Accent4 2 5" xfId="118" xr:uid="{00000000-0005-0000-0000-000082010000}"/>
    <cellStyle name="40% - Accent4 2 5 2" xfId="462" xr:uid="{00000000-0005-0000-0000-000083010000}"/>
    <cellStyle name="40% - Accent4 2 6" xfId="398" xr:uid="{00000000-0005-0000-0000-000084010000}"/>
    <cellStyle name="40% - Accent4 3" xfId="70" xr:uid="{00000000-0005-0000-0000-000085010000}"/>
    <cellStyle name="40% - Accent4 3 2" xfId="204" xr:uid="{00000000-0005-0000-0000-000086010000}"/>
    <cellStyle name="40% - Accent4 3 2 2" xfId="543" xr:uid="{00000000-0005-0000-0000-000087010000}"/>
    <cellStyle name="40% - Accent4 3 3" xfId="285" xr:uid="{00000000-0005-0000-0000-000088010000}"/>
    <cellStyle name="40% - Accent4 3 3 2" xfId="623" xr:uid="{00000000-0005-0000-0000-000089010000}"/>
    <cellStyle name="40% - Accent4 3 4" xfId="349" xr:uid="{00000000-0005-0000-0000-00008A010000}"/>
    <cellStyle name="40% - Accent4 3 4 2" xfId="687" xr:uid="{00000000-0005-0000-0000-00008B010000}"/>
    <cellStyle name="40% - Accent4 3 5" xfId="134" xr:uid="{00000000-0005-0000-0000-00008C010000}"/>
    <cellStyle name="40% - Accent4 3 5 2" xfId="478" xr:uid="{00000000-0005-0000-0000-00008D010000}"/>
    <cellStyle name="40% - Accent4 3 6" xfId="414" xr:uid="{00000000-0005-0000-0000-00008E010000}"/>
    <cellStyle name="40% - Accent4 4" xfId="90" xr:uid="{00000000-0005-0000-0000-00008F010000}"/>
    <cellStyle name="40% - Accent4 4 2" xfId="220" xr:uid="{00000000-0005-0000-0000-000090010000}"/>
    <cellStyle name="40% - Accent4 4 2 2" xfId="559" xr:uid="{00000000-0005-0000-0000-000091010000}"/>
    <cellStyle name="40% - Accent4 4 3" xfId="305" xr:uid="{00000000-0005-0000-0000-000092010000}"/>
    <cellStyle name="40% - Accent4 4 3 2" xfId="643" xr:uid="{00000000-0005-0000-0000-000093010000}"/>
    <cellStyle name="40% - Accent4 4 4" xfId="369" xr:uid="{00000000-0005-0000-0000-000094010000}"/>
    <cellStyle name="40% - Accent4 4 4 2" xfId="707" xr:uid="{00000000-0005-0000-0000-000095010000}"/>
    <cellStyle name="40% - Accent4 4 5" xfId="150" xr:uid="{00000000-0005-0000-0000-000096010000}"/>
    <cellStyle name="40% - Accent4 4 5 2" xfId="494" xr:uid="{00000000-0005-0000-0000-000097010000}"/>
    <cellStyle name="40% - Accent4 4 6" xfId="434" xr:uid="{00000000-0005-0000-0000-000098010000}"/>
    <cellStyle name="40% - Accent4 5" xfId="102" xr:uid="{00000000-0005-0000-0000-000099010000}"/>
    <cellStyle name="40% - Accent4 5 2" xfId="237" xr:uid="{00000000-0005-0000-0000-00009A010000}"/>
    <cellStyle name="40% - Accent4 5 2 2" xfId="575" xr:uid="{00000000-0005-0000-0000-00009B010000}"/>
    <cellStyle name="40% - Accent4 5 3" xfId="446" xr:uid="{00000000-0005-0000-0000-00009C010000}"/>
    <cellStyle name="40% - Accent4 6" xfId="168" xr:uid="{00000000-0005-0000-0000-00009D010000}"/>
    <cellStyle name="40% - Accent4 6 2" xfId="511" xr:uid="{00000000-0005-0000-0000-00009E010000}"/>
    <cellStyle name="40% - Accent4 7" xfId="253" xr:uid="{00000000-0005-0000-0000-00009F010000}"/>
    <cellStyle name="40% - Accent4 7 2" xfId="591" xr:uid="{00000000-0005-0000-0000-0000A0010000}"/>
    <cellStyle name="40% - Accent4 8" xfId="317" xr:uid="{00000000-0005-0000-0000-0000A1010000}"/>
    <cellStyle name="40% - Accent4 8 2" xfId="655" xr:uid="{00000000-0005-0000-0000-0000A2010000}"/>
    <cellStyle name="40% - Accent4 9" xfId="382" xr:uid="{00000000-0005-0000-0000-0000A3010000}"/>
    <cellStyle name="40% - Accent5" xfId="36" builtinId="47" customBuiltin="1"/>
    <cellStyle name="40% - Accent5 2" xfId="55" xr:uid="{00000000-0005-0000-0000-0000A5010000}"/>
    <cellStyle name="40% - Accent5 2 2" xfId="188" xr:uid="{00000000-0005-0000-0000-0000A6010000}"/>
    <cellStyle name="40% - Accent5 2 2 2" xfId="529" xr:uid="{00000000-0005-0000-0000-0000A7010000}"/>
    <cellStyle name="40% - Accent5 2 3" xfId="271" xr:uid="{00000000-0005-0000-0000-0000A8010000}"/>
    <cellStyle name="40% - Accent5 2 3 2" xfId="609" xr:uid="{00000000-0005-0000-0000-0000A9010000}"/>
    <cellStyle name="40% - Accent5 2 4" xfId="335" xr:uid="{00000000-0005-0000-0000-0000AA010000}"/>
    <cellStyle name="40% - Accent5 2 4 2" xfId="673" xr:uid="{00000000-0005-0000-0000-0000AB010000}"/>
    <cellStyle name="40% - Accent5 2 5" xfId="120" xr:uid="{00000000-0005-0000-0000-0000AC010000}"/>
    <cellStyle name="40% - Accent5 2 5 2" xfId="464" xr:uid="{00000000-0005-0000-0000-0000AD010000}"/>
    <cellStyle name="40% - Accent5 2 6" xfId="400" xr:uid="{00000000-0005-0000-0000-0000AE010000}"/>
    <cellStyle name="40% - Accent5 3" xfId="72" xr:uid="{00000000-0005-0000-0000-0000AF010000}"/>
    <cellStyle name="40% - Accent5 3 2" xfId="206" xr:uid="{00000000-0005-0000-0000-0000B0010000}"/>
    <cellStyle name="40% - Accent5 3 2 2" xfId="545" xr:uid="{00000000-0005-0000-0000-0000B1010000}"/>
    <cellStyle name="40% - Accent5 3 3" xfId="287" xr:uid="{00000000-0005-0000-0000-0000B2010000}"/>
    <cellStyle name="40% - Accent5 3 3 2" xfId="625" xr:uid="{00000000-0005-0000-0000-0000B3010000}"/>
    <cellStyle name="40% - Accent5 3 4" xfId="351" xr:uid="{00000000-0005-0000-0000-0000B4010000}"/>
    <cellStyle name="40% - Accent5 3 4 2" xfId="689" xr:uid="{00000000-0005-0000-0000-0000B5010000}"/>
    <cellStyle name="40% - Accent5 3 5" xfId="136" xr:uid="{00000000-0005-0000-0000-0000B6010000}"/>
    <cellStyle name="40% - Accent5 3 5 2" xfId="480" xr:uid="{00000000-0005-0000-0000-0000B7010000}"/>
    <cellStyle name="40% - Accent5 3 6" xfId="416" xr:uid="{00000000-0005-0000-0000-0000B8010000}"/>
    <cellStyle name="40% - Accent5 4" xfId="92" xr:uid="{00000000-0005-0000-0000-0000B9010000}"/>
    <cellStyle name="40% - Accent5 4 2" xfId="222" xr:uid="{00000000-0005-0000-0000-0000BA010000}"/>
    <cellStyle name="40% - Accent5 4 2 2" xfId="561" xr:uid="{00000000-0005-0000-0000-0000BB010000}"/>
    <cellStyle name="40% - Accent5 4 3" xfId="307" xr:uid="{00000000-0005-0000-0000-0000BC010000}"/>
    <cellStyle name="40% - Accent5 4 3 2" xfId="645" xr:uid="{00000000-0005-0000-0000-0000BD010000}"/>
    <cellStyle name="40% - Accent5 4 4" xfId="371" xr:uid="{00000000-0005-0000-0000-0000BE010000}"/>
    <cellStyle name="40% - Accent5 4 4 2" xfId="709" xr:uid="{00000000-0005-0000-0000-0000BF010000}"/>
    <cellStyle name="40% - Accent5 4 5" xfId="152" xr:uid="{00000000-0005-0000-0000-0000C0010000}"/>
    <cellStyle name="40% - Accent5 4 5 2" xfId="496" xr:uid="{00000000-0005-0000-0000-0000C1010000}"/>
    <cellStyle name="40% - Accent5 4 6" xfId="436" xr:uid="{00000000-0005-0000-0000-0000C2010000}"/>
    <cellStyle name="40% - Accent5 5" xfId="104" xr:uid="{00000000-0005-0000-0000-0000C3010000}"/>
    <cellStyle name="40% - Accent5 5 2" xfId="239" xr:uid="{00000000-0005-0000-0000-0000C4010000}"/>
    <cellStyle name="40% - Accent5 5 2 2" xfId="577" xr:uid="{00000000-0005-0000-0000-0000C5010000}"/>
    <cellStyle name="40% - Accent5 5 3" xfId="448" xr:uid="{00000000-0005-0000-0000-0000C6010000}"/>
    <cellStyle name="40% - Accent5 6" xfId="170" xr:uid="{00000000-0005-0000-0000-0000C7010000}"/>
    <cellStyle name="40% - Accent5 6 2" xfId="513" xr:uid="{00000000-0005-0000-0000-0000C8010000}"/>
    <cellStyle name="40% - Accent5 7" xfId="255" xr:uid="{00000000-0005-0000-0000-0000C9010000}"/>
    <cellStyle name="40% - Accent5 7 2" xfId="593" xr:uid="{00000000-0005-0000-0000-0000CA010000}"/>
    <cellStyle name="40% - Accent5 8" xfId="319" xr:uid="{00000000-0005-0000-0000-0000CB010000}"/>
    <cellStyle name="40% - Accent5 8 2" xfId="657" xr:uid="{00000000-0005-0000-0000-0000CC010000}"/>
    <cellStyle name="40% - Accent5 9" xfId="384" xr:uid="{00000000-0005-0000-0000-0000CD010000}"/>
    <cellStyle name="40% - Accent6" xfId="40" builtinId="51" customBuiltin="1"/>
    <cellStyle name="40% - Accent6 2" xfId="57" xr:uid="{00000000-0005-0000-0000-0000CF010000}"/>
    <cellStyle name="40% - Accent6 2 2" xfId="190" xr:uid="{00000000-0005-0000-0000-0000D0010000}"/>
    <cellStyle name="40% - Accent6 2 2 2" xfId="531" xr:uid="{00000000-0005-0000-0000-0000D1010000}"/>
    <cellStyle name="40% - Accent6 2 3" xfId="273" xr:uid="{00000000-0005-0000-0000-0000D2010000}"/>
    <cellStyle name="40% - Accent6 2 3 2" xfId="611" xr:uid="{00000000-0005-0000-0000-0000D3010000}"/>
    <cellStyle name="40% - Accent6 2 4" xfId="337" xr:uid="{00000000-0005-0000-0000-0000D4010000}"/>
    <cellStyle name="40% - Accent6 2 4 2" xfId="675" xr:uid="{00000000-0005-0000-0000-0000D5010000}"/>
    <cellStyle name="40% - Accent6 2 5" xfId="122" xr:uid="{00000000-0005-0000-0000-0000D6010000}"/>
    <cellStyle name="40% - Accent6 2 5 2" xfId="466" xr:uid="{00000000-0005-0000-0000-0000D7010000}"/>
    <cellStyle name="40% - Accent6 2 6" xfId="402" xr:uid="{00000000-0005-0000-0000-0000D8010000}"/>
    <cellStyle name="40% - Accent6 3" xfId="74" xr:uid="{00000000-0005-0000-0000-0000D9010000}"/>
    <cellStyle name="40% - Accent6 3 2" xfId="208" xr:uid="{00000000-0005-0000-0000-0000DA010000}"/>
    <cellStyle name="40% - Accent6 3 2 2" xfId="547" xr:uid="{00000000-0005-0000-0000-0000DB010000}"/>
    <cellStyle name="40% - Accent6 3 3" xfId="289" xr:uid="{00000000-0005-0000-0000-0000DC010000}"/>
    <cellStyle name="40% - Accent6 3 3 2" xfId="627" xr:uid="{00000000-0005-0000-0000-0000DD010000}"/>
    <cellStyle name="40% - Accent6 3 4" xfId="353" xr:uid="{00000000-0005-0000-0000-0000DE010000}"/>
    <cellStyle name="40% - Accent6 3 4 2" xfId="691" xr:uid="{00000000-0005-0000-0000-0000DF010000}"/>
    <cellStyle name="40% - Accent6 3 5" xfId="138" xr:uid="{00000000-0005-0000-0000-0000E0010000}"/>
    <cellStyle name="40% - Accent6 3 5 2" xfId="482" xr:uid="{00000000-0005-0000-0000-0000E1010000}"/>
    <cellStyle name="40% - Accent6 3 6" xfId="418" xr:uid="{00000000-0005-0000-0000-0000E2010000}"/>
    <cellStyle name="40% - Accent6 4" xfId="94" xr:uid="{00000000-0005-0000-0000-0000E3010000}"/>
    <cellStyle name="40% - Accent6 4 2" xfId="224" xr:uid="{00000000-0005-0000-0000-0000E4010000}"/>
    <cellStyle name="40% - Accent6 4 2 2" xfId="563" xr:uid="{00000000-0005-0000-0000-0000E5010000}"/>
    <cellStyle name="40% - Accent6 4 3" xfId="309" xr:uid="{00000000-0005-0000-0000-0000E6010000}"/>
    <cellStyle name="40% - Accent6 4 3 2" xfId="647" xr:uid="{00000000-0005-0000-0000-0000E7010000}"/>
    <cellStyle name="40% - Accent6 4 4" xfId="373" xr:uid="{00000000-0005-0000-0000-0000E8010000}"/>
    <cellStyle name="40% - Accent6 4 4 2" xfId="711" xr:uid="{00000000-0005-0000-0000-0000E9010000}"/>
    <cellStyle name="40% - Accent6 4 5" xfId="154" xr:uid="{00000000-0005-0000-0000-0000EA010000}"/>
    <cellStyle name="40% - Accent6 4 5 2" xfId="498" xr:uid="{00000000-0005-0000-0000-0000EB010000}"/>
    <cellStyle name="40% - Accent6 4 6" xfId="438" xr:uid="{00000000-0005-0000-0000-0000EC010000}"/>
    <cellStyle name="40% - Accent6 5" xfId="106" xr:uid="{00000000-0005-0000-0000-0000ED010000}"/>
    <cellStyle name="40% - Accent6 5 2" xfId="241" xr:uid="{00000000-0005-0000-0000-0000EE010000}"/>
    <cellStyle name="40% - Accent6 5 2 2" xfId="579" xr:uid="{00000000-0005-0000-0000-0000EF010000}"/>
    <cellStyle name="40% - Accent6 5 3" xfId="450" xr:uid="{00000000-0005-0000-0000-0000F0010000}"/>
    <cellStyle name="40% - Accent6 6" xfId="172" xr:uid="{00000000-0005-0000-0000-0000F1010000}"/>
    <cellStyle name="40% - Accent6 6 2" xfId="515" xr:uid="{00000000-0005-0000-0000-0000F2010000}"/>
    <cellStyle name="40% - Accent6 7" xfId="257" xr:uid="{00000000-0005-0000-0000-0000F3010000}"/>
    <cellStyle name="40% - Accent6 7 2" xfId="595" xr:uid="{00000000-0005-0000-0000-0000F4010000}"/>
    <cellStyle name="40% - Accent6 8" xfId="321" xr:uid="{00000000-0005-0000-0000-0000F5010000}"/>
    <cellStyle name="40% - Accent6 8 2" xfId="659" xr:uid="{00000000-0005-0000-0000-0000F6010000}"/>
    <cellStyle name="40% - Accent6 9" xfId="386" xr:uid="{00000000-0005-0000-0000-0000F701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374" builtinId="3"/>
    <cellStyle name="Comma [0]" xfId="712" builtinId="6"/>
    <cellStyle name="Comma 2" xfId="196" xr:uid="{00000000-0005-0000-0000-000009020000}"/>
    <cellStyle name="Currency" xfId="1" builtinId="4"/>
    <cellStyle name="Currency 2" xfId="44" xr:uid="{00000000-0005-0000-0000-00000C020000}"/>
    <cellStyle name="Currency 2 2" xfId="60" xr:uid="{00000000-0005-0000-0000-00000D020000}"/>
    <cellStyle name="Currency 2 2 2" xfId="193" xr:uid="{00000000-0005-0000-0000-00000E020000}"/>
    <cellStyle name="Currency 2 2 2 2" xfId="534" xr:uid="{00000000-0005-0000-0000-00000F020000}"/>
    <cellStyle name="Currency 2 2 3" xfId="276" xr:uid="{00000000-0005-0000-0000-000010020000}"/>
    <cellStyle name="Currency 2 2 3 2" xfId="614" xr:uid="{00000000-0005-0000-0000-000011020000}"/>
    <cellStyle name="Currency 2 2 4" xfId="340" xr:uid="{00000000-0005-0000-0000-000012020000}"/>
    <cellStyle name="Currency 2 2 4 2" xfId="678" xr:uid="{00000000-0005-0000-0000-000013020000}"/>
    <cellStyle name="Currency 2 2 5" xfId="125" xr:uid="{00000000-0005-0000-0000-000014020000}"/>
    <cellStyle name="Currency 2 2 5 2" xfId="469" xr:uid="{00000000-0005-0000-0000-000015020000}"/>
    <cellStyle name="Currency 2 2 6" xfId="405" xr:uid="{00000000-0005-0000-0000-000016020000}"/>
    <cellStyle name="Currency 2 3" xfId="77" xr:uid="{00000000-0005-0000-0000-000017020000}"/>
    <cellStyle name="Currency 2 3 2" xfId="211" xr:uid="{00000000-0005-0000-0000-000018020000}"/>
    <cellStyle name="Currency 2 3 2 2" xfId="550" xr:uid="{00000000-0005-0000-0000-000019020000}"/>
    <cellStyle name="Currency 2 3 3" xfId="292" xr:uid="{00000000-0005-0000-0000-00001A020000}"/>
    <cellStyle name="Currency 2 3 3 2" xfId="630" xr:uid="{00000000-0005-0000-0000-00001B020000}"/>
    <cellStyle name="Currency 2 3 4" xfId="356" xr:uid="{00000000-0005-0000-0000-00001C020000}"/>
    <cellStyle name="Currency 2 3 4 2" xfId="694" xr:uid="{00000000-0005-0000-0000-00001D020000}"/>
    <cellStyle name="Currency 2 3 5" xfId="141" xr:uid="{00000000-0005-0000-0000-00001E020000}"/>
    <cellStyle name="Currency 2 3 5 2" xfId="485" xr:uid="{00000000-0005-0000-0000-00001F020000}"/>
    <cellStyle name="Currency 2 3 6" xfId="421" xr:uid="{00000000-0005-0000-0000-000020020000}"/>
    <cellStyle name="Currency 2 4" xfId="109" xr:uid="{00000000-0005-0000-0000-000021020000}"/>
    <cellStyle name="Currency 2 4 2" xfId="227" xr:uid="{00000000-0005-0000-0000-000022020000}"/>
    <cellStyle name="Currency 2 4 2 2" xfId="566" xr:uid="{00000000-0005-0000-0000-000023020000}"/>
    <cellStyle name="Currency 2 4 3" xfId="453" xr:uid="{00000000-0005-0000-0000-000024020000}"/>
    <cellStyle name="Currency 2 5" xfId="158" xr:uid="{00000000-0005-0000-0000-000025020000}"/>
    <cellStyle name="Currency 2 5 2" xfId="244" xr:uid="{00000000-0005-0000-0000-000026020000}"/>
    <cellStyle name="Currency 2 5 2 2" xfId="582" xr:uid="{00000000-0005-0000-0000-000027020000}"/>
    <cellStyle name="Currency 2 5 3" xfId="501" xr:uid="{00000000-0005-0000-0000-000028020000}"/>
    <cellStyle name="Currency 2 6" xfId="177" xr:uid="{00000000-0005-0000-0000-000029020000}"/>
    <cellStyle name="Currency 2 6 2" xfId="518" xr:uid="{00000000-0005-0000-0000-00002A020000}"/>
    <cellStyle name="Currency 2 7" xfId="260" xr:uid="{00000000-0005-0000-0000-00002B020000}"/>
    <cellStyle name="Currency 2 7 2" xfId="598" xr:uid="{00000000-0005-0000-0000-00002C020000}"/>
    <cellStyle name="Currency 2 8" xfId="324" xr:uid="{00000000-0005-0000-0000-00002D020000}"/>
    <cellStyle name="Currency 2 8 2" xfId="662" xr:uid="{00000000-0005-0000-0000-00002E020000}"/>
    <cellStyle name="Currency 2 9" xfId="389" xr:uid="{00000000-0005-0000-0000-00002F020000}"/>
    <cellStyle name="Currency 3" xfId="80" xr:uid="{00000000-0005-0000-0000-000030020000}"/>
    <cellStyle name="Currency 3 2" xfId="295" xr:uid="{00000000-0005-0000-0000-000031020000}"/>
    <cellStyle name="Currency 3 2 2" xfId="633" xr:uid="{00000000-0005-0000-0000-000032020000}"/>
    <cellStyle name="Currency 3 3" xfId="359" xr:uid="{00000000-0005-0000-0000-000033020000}"/>
    <cellStyle name="Currency 3 3 2" xfId="697" xr:uid="{00000000-0005-0000-0000-000034020000}"/>
    <cellStyle name="Currency 3 4" xfId="174" xr:uid="{00000000-0005-0000-0000-000035020000}"/>
    <cellStyle name="Currency 3 5" xfId="424" xr:uid="{00000000-0005-0000-0000-000036020000}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00000000-0005-0000-0000-000041020000}"/>
    <cellStyle name="Normal 2 2" xfId="58" xr:uid="{00000000-0005-0000-0000-000042020000}"/>
    <cellStyle name="Normal 2 2 2" xfId="191" xr:uid="{00000000-0005-0000-0000-000043020000}"/>
    <cellStyle name="Normal 2 2 2 2" xfId="532" xr:uid="{00000000-0005-0000-0000-000044020000}"/>
    <cellStyle name="Normal 2 2 3" xfId="274" xr:uid="{00000000-0005-0000-0000-000045020000}"/>
    <cellStyle name="Normal 2 2 3 2" xfId="612" xr:uid="{00000000-0005-0000-0000-000046020000}"/>
    <cellStyle name="Normal 2 2 4" xfId="338" xr:uid="{00000000-0005-0000-0000-000047020000}"/>
    <cellStyle name="Normal 2 2 4 2" xfId="676" xr:uid="{00000000-0005-0000-0000-000048020000}"/>
    <cellStyle name="Normal 2 2 5" xfId="123" xr:uid="{00000000-0005-0000-0000-000049020000}"/>
    <cellStyle name="Normal 2 2 5 2" xfId="467" xr:uid="{00000000-0005-0000-0000-00004A020000}"/>
    <cellStyle name="Normal 2 2 6" xfId="403" xr:uid="{00000000-0005-0000-0000-00004B020000}"/>
    <cellStyle name="Normal 2 3" xfId="75" xr:uid="{00000000-0005-0000-0000-00004C020000}"/>
    <cellStyle name="Normal 2 3 2" xfId="209" xr:uid="{00000000-0005-0000-0000-00004D020000}"/>
    <cellStyle name="Normal 2 3 2 2" xfId="548" xr:uid="{00000000-0005-0000-0000-00004E020000}"/>
    <cellStyle name="Normal 2 3 3" xfId="290" xr:uid="{00000000-0005-0000-0000-00004F020000}"/>
    <cellStyle name="Normal 2 3 3 2" xfId="628" xr:uid="{00000000-0005-0000-0000-000050020000}"/>
    <cellStyle name="Normal 2 3 4" xfId="354" xr:uid="{00000000-0005-0000-0000-000051020000}"/>
    <cellStyle name="Normal 2 3 4 2" xfId="692" xr:uid="{00000000-0005-0000-0000-000052020000}"/>
    <cellStyle name="Normal 2 3 5" xfId="139" xr:uid="{00000000-0005-0000-0000-000053020000}"/>
    <cellStyle name="Normal 2 3 5 2" xfId="483" xr:uid="{00000000-0005-0000-0000-000054020000}"/>
    <cellStyle name="Normal 2 3 6" xfId="419" xr:uid="{00000000-0005-0000-0000-000055020000}"/>
    <cellStyle name="Normal 2 4" xfId="107" xr:uid="{00000000-0005-0000-0000-000056020000}"/>
    <cellStyle name="Normal 2 4 2" xfId="225" xr:uid="{00000000-0005-0000-0000-000057020000}"/>
    <cellStyle name="Normal 2 4 2 2" xfId="564" xr:uid="{00000000-0005-0000-0000-000058020000}"/>
    <cellStyle name="Normal 2 4 3" xfId="451" xr:uid="{00000000-0005-0000-0000-000059020000}"/>
    <cellStyle name="Normal 2 5" xfId="156" xr:uid="{00000000-0005-0000-0000-00005A020000}"/>
    <cellStyle name="Normal 2 5 2" xfId="242" xr:uid="{00000000-0005-0000-0000-00005B020000}"/>
    <cellStyle name="Normal 2 5 2 2" xfId="580" xr:uid="{00000000-0005-0000-0000-00005C020000}"/>
    <cellStyle name="Normal 2 5 3" xfId="499" xr:uid="{00000000-0005-0000-0000-00005D020000}"/>
    <cellStyle name="Normal 2 6" xfId="175" xr:uid="{00000000-0005-0000-0000-00005E020000}"/>
    <cellStyle name="Normal 2 6 2" xfId="516" xr:uid="{00000000-0005-0000-0000-00005F020000}"/>
    <cellStyle name="Normal 2 7" xfId="258" xr:uid="{00000000-0005-0000-0000-000060020000}"/>
    <cellStyle name="Normal 2 7 2" xfId="596" xr:uid="{00000000-0005-0000-0000-000061020000}"/>
    <cellStyle name="Normal 2 8" xfId="322" xr:uid="{00000000-0005-0000-0000-000062020000}"/>
    <cellStyle name="Normal 2 8 2" xfId="660" xr:uid="{00000000-0005-0000-0000-000063020000}"/>
    <cellStyle name="Normal 2 9" xfId="387" xr:uid="{00000000-0005-0000-0000-000064020000}"/>
    <cellStyle name="Normal 3" xfId="79" xr:uid="{00000000-0005-0000-0000-000065020000}"/>
    <cellStyle name="Normal 3 2" xfId="229" xr:uid="{00000000-0005-0000-0000-000066020000}"/>
    <cellStyle name="Normal 3 3" xfId="173" xr:uid="{00000000-0005-0000-0000-000067020000}"/>
    <cellStyle name="Normal 3 4" xfId="294" xr:uid="{00000000-0005-0000-0000-000068020000}"/>
    <cellStyle name="Normal 3 4 2" xfId="632" xr:uid="{00000000-0005-0000-0000-000069020000}"/>
    <cellStyle name="Normal 3 5" xfId="358" xr:uid="{00000000-0005-0000-0000-00006A020000}"/>
    <cellStyle name="Normal 3 5 2" xfId="696" xr:uid="{00000000-0005-0000-0000-00006B020000}"/>
    <cellStyle name="Normal 3 6" xfId="155" xr:uid="{00000000-0005-0000-0000-00006C020000}"/>
    <cellStyle name="Normal 3 7" xfId="423" xr:uid="{00000000-0005-0000-0000-00006D020000}"/>
    <cellStyle name="Normal 4" xfId="160" xr:uid="{00000000-0005-0000-0000-00006E020000}"/>
    <cellStyle name="Normal 4 2" xfId="503" xr:uid="{00000000-0005-0000-0000-00006F020000}"/>
    <cellStyle name="Note 2" xfId="45" xr:uid="{00000000-0005-0000-0000-000070020000}"/>
    <cellStyle name="Note 2 2" xfId="61" xr:uid="{00000000-0005-0000-0000-000071020000}"/>
    <cellStyle name="Note 2 2 2" xfId="194" xr:uid="{00000000-0005-0000-0000-000072020000}"/>
    <cellStyle name="Note 2 2 2 2" xfId="535" xr:uid="{00000000-0005-0000-0000-000073020000}"/>
    <cellStyle name="Note 2 2 3" xfId="277" xr:uid="{00000000-0005-0000-0000-000074020000}"/>
    <cellStyle name="Note 2 2 3 2" xfId="615" xr:uid="{00000000-0005-0000-0000-000075020000}"/>
    <cellStyle name="Note 2 2 4" xfId="341" xr:uid="{00000000-0005-0000-0000-000076020000}"/>
    <cellStyle name="Note 2 2 4 2" xfId="679" xr:uid="{00000000-0005-0000-0000-000077020000}"/>
    <cellStyle name="Note 2 2 5" xfId="126" xr:uid="{00000000-0005-0000-0000-000078020000}"/>
    <cellStyle name="Note 2 2 5 2" xfId="470" xr:uid="{00000000-0005-0000-0000-000079020000}"/>
    <cellStyle name="Note 2 2 6" xfId="406" xr:uid="{00000000-0005-0000-0000-00007A020000}"/>
    <cellStyle name="Note 2 3" xfId="78" xr:uid="{00000000-0005-0000-0000-00007B020000}"/>
    <cellStyle name="Note 2 3 2" xfId="212" xr:uid="{00000000-0005-0000-0000-00007C020000}"/>
    <cellStyle name="Note 2 3 2 2" xfId="551" xr:uid="{00000000-0005-0000-0000-00007D020000}"/>
    <cellStyle name="Note 2 3 3" xfId="293" xr:uid="{00000000-0005-0000-0000-00007E020000}"/>
    <cellStyle name="Note 2 3 3 2" xfId="631" xr:uid="{00000000-0005-0000-0000-00007F020000}"/>
    <cellStyle name="Note 2 3 4" xfId="357" xr:uid="{00000000-0005-0000-0000-000080020000}"/>
    <cellStyle name="Note 2 3 4 2" xfId="695" xr:uid="{00000000-0005-0000-0000-000081020000}"/>
    <cellStyle name="Note 2 3 5" xfId="142" xr:uid="{00000000-0005-0000-0000-000082020000}"/>
    <cellStyle name="Note 2 3 5 2" xfId="486" xr:uid="{00000000-0005-0000-0000-000083020000}"/>
    <cellStyle name="Note 2 3 6" xfId="422" xr:uid="{00000000-0005-0000-0000-000084020000}"/>
    <cellStyle name="Note 2 4" xfId="110" xr:uid="{00000000-0005-0000-0000-000085020000}"/>
    <cellStyle name="Note 2 4 2" xfId="228" xr:uid="{00000000-0005-0000-0000-000086020000}"/>
    <cellStyle name="Note 2 4 2 2" xfId="567" xr:uid="{00000000-0005-0000-0000-000087020000}"/>
    <cellStyle name="Note 2 4 3" xfId="454" xr:uid="{00000000-0005-0000-0000-000088020000}"/>
    <cellStyle name="Note 2 5" xfId="159" xr:uid="{00000000-0005-0000-0000-000089020000}"/>
    <cellStyle name="Note 2 5 2" xfId="245" xr:uid="{00000000-0005-0000-0000-00008A020000}"/>
    <cellStyle name="Note 2 5 2 2" xfId="583" xr:uid="{00000000-0005-0000-0000-00008B020000}"/>
    <cellStyle name="Note 2 5 3" xfId="502" xr:uid="{00000000-0005-0000-0000-00008C020000}"/>
    <cellStyle name="Note 2 6" xfId="178" xr:uid="{00000000-0005-0000-0000-00008D020000}"/>
    <cellStyle name="Note 2 6 2" xfId="519" xr:uid="{00000000-0005-0000-0000-00008E020000}"/>
    <cellStyle name="Note 2 7" xfId="261" xr:uid="{00000000-0005-0000-0000-00008F020000}"/>
    <cellStyle name="Note 2 7 2" xfId="599" xr:uid="{00000000-0005-0000-0000-000090020000}"/>
    <cellStyle name="Note 2 8" xfId="325" xr:uid="{00000000-0005-0000-0000-000091020000}"/>
    <cellStyle name="Note 2 8 2" xfId="663" xr:uid="{00000000-0005-0000-0000-000092020000}"/>
    <cellStyle name="Note 2 9" xfId="390" xr:uid="{00000000-0005-0000-0000-000093020000}"/>
    <cellStyle name="Note 3" xfId="82" xr:uid="{00000000-0005-0000-0000-000094020000}"/>
    <cellStyle name="Note 3 2" xfId="361" xr:uid="{00000000-0005-0000-0000-000095020000}"/>
    <cellStyle name="Note 3 2 2" xfId="699" xr:uid="{00000000-0005-0000-0000-000096020000}"/>
    <cellStyle name="Note 3 3" xfId="297" xr:uid="{00000000-0005-0000-0000-000097020000}"/>
    <cellStyle name="Note 3 3 2" xfId="635" xr:uid="{00000000-0005-0000-0000-000098020000}"/>
    <cellStyle name="Note 3 4" xfId="426" xr:uid="{00000000-0005-0000-0000-000099020000}"/>
    <cellStyle name="Output" xfId="11" builtinId="21" customBuiltin="1"/>
    <cellStyle name="Percent" xfId="62" builtinId="5"/>
    <cellStyle name="Percent 2" xfId="43" xr:uid="{00000000-0005-0000-0000-00009C020000}"/>
    <cellStyle name="Percent 2 2" xfId="59" xr:uid="{00000000-0005-0000-0000-00009D020000}"/>
    <cellStyle name="Percent 2 2 2" xfId="192" xr:uid="{00000000-0005-0000-0000-00009E020000}"/>
    <cellStyle name="Percent 2 2 2 2" xfId="533" xr:uid="{00000000-0005-0000-0000-00009F020000}"/>
    <cellStyle name="Percent 2 2 3" xfId="275" xr:uid="{00000000-0005-0000-0000-0000A0020000}"/>
    <cellStyle name="Percent 2 2 3 2" xfId="613" xr:uid="{00000000-0005-0000-0000-0000A1020000}"/>
    <cellStyle name="Percent 2 2 4" xfId="339" xr:uid="{00000000-0005-0000-0000-0000A2020000}"/>
    <cellStyle name="Percent 2 2 4 2" xfId="677" xr:uid="{00000000-0005-0000-0000-0000A3020000}"/>
    <cellStyle name="Percent 2 2 5" xfId="124" xr:uid="{00000000-0005-0000-0000-0000A4020000}"/>
    <cellStyle name="Percent 2 2 5 2" xfId="468" xr:uid="{00000000-0005-0000-0000-0000A5020000}"/>
    <cellStyle name="Percent 2 2 6" xfId="404" xr:uid="{00000000-0005-0000-0000-0000A6020000}"/>
    <cellStyle name="Percent 2 3" xfId="76" xr:uid="{00000000-0005-0000-0000-0000A7020000}"/>
    <cellStyle name="Percent 2 3 2" xfId="210" xr:uid="{00000000-0005-0000-0000-0000A8020000}"/>
    <cellStyle name="Percent 2 3 2 2" xfId="549" xr:uid="{00000000-0005-0000-0000-0000A9020000}"/>
    <cellStyle name="Percent 2 3 3" xfId="291" xr:uid="{00000000-0005-0000-0000-0000AA020000}"/>
    <cellStyle name="Percent 2 3 3 2" xfId="629" xr:uid="{00000000-0005-0000-0000-0000AB020000}"/>
    <cellStyle name="Percent 2 3 4" xfId="355" xr:uid="{00000000-0005-0000-0000-0000AC020000}"/>
    <cellStyle name="Percent 2 3 4 2" xfId="693" xr:uid="{00000000-0005-0000-0000-0000AD020000}"/>
    <cellStyle name="Percent 2 3 5" xfId="140" xr:uid="{00000000-0005-0000-0000-0000AE020000}"/>
    <cellStyle name="Percent 2 3 5 2" xfId="484" xr:uid="{00000000-0005-0000-0000-0000AF020000}"/>
    <cellStyle name="Percent 2 3 6" xfId="420" xr:uid="{00000000-0005-0000-0000-0000B0020000}"/>
    <cellStyle name="Percent 2 4" xfId="108" xr:uid="{00000000-0005-0000-0000-0000B1020000}"/>
    <cellStyle name="Percent 2 4 2" xfId="226" xr:uid="{00000000-0005-0000-0000-0000B2020000}"/>
    <cellStyle name="Percent 2 4 2 2" xfId="565" xr:uid="{00000000-0005-0000-0000-0000B3020000}"/>
    <cellStyle name="Percent 2 4 3" xfId="452" xr:uid="{00000000-0005-0000-0000-0000B4020000}"/>
    <cellStyle name="Percent 2 5" xfId="157" xr:uid="{00000000-0005-0000-0000-0000B5020000}"/>
    <cellStyle name="Percent 2 5 2" xfId="243" xr:uid="{00000000-0005-0000-0000-0000B6020000}"/>
    <cellStyle name="Percent 2 5 2 2" xfId="581" xr:uid="{00000000-0005-0000-0000-0000B7020000}"/>
    <cellStyle name="Percent 2 5 3" xfId="500" xr:uid="{00000000-0005-0000-0000-0000B8020000}"/>
    <cellStyle name="Percent 2 6" xfId="176" xr:uid="{00000000-0005-0000-0000-0000B9020000}"/>
    <cellStyle name="Percent 2 6 2" xfId="517" xr:uid="{00000000-0005-0000-0000-0000BA020000}"/>
    <cellStyle name="Percent 2 7" xfId="259" xr:uid="{00000000-0005-0000-0000-0000BB020000}"/>
    <cellStyle name="Percent 2 7 2" xfId="597" xr:uid="{00000000-0005-0000-0000-0000BC020000}"/>
    <cellStyle name="Percent 2 8" xfId="323" xr:uid="{00000000-0005-0000-0000-0000BD020000}"/>
    <cellStyle name="Percent 2 8 2" xfId="661" xr:uid="{00000000-0005-0000-0000-0000BE020000}"/>
    <cellStyle name="Percent 2 9" xfId="388" xr:uid="{00000000-0005-0000-0000-0000BF020000}"/>
    <cellStyle name="Percent 3" xfId="81" xr:uid="{00000000-0005-0000-0000-0000C0020000}"/>
    <cellStyle name="Percent 3 2" xfId="296" xr:uid="{00000000-0005-0000-0000-0000C1020000}"/>
    <cellStyle name="Percent 3 2 2" xfId="634" xr:uid="{00000000-0005-0000-0000-0000C2020000}"/>
    <cellStyle name="Percent 3 3" xfId="360" xr:uid="{00000000-0005-0000-0000-0000C3020000}"/>
    <cellStyle name="Percent 3 3 2" xfId="698" xr:uid="{00000000-0005-0000-0000-0000C4020000}"/>
    <cellStyle name="Percent 3 4" xfId="195" xr:uid="{00000000-0005-0000-0000-0000C5020000}"/>
    <cellStyle name="Percent 3 5" xfId="425" xr:uid="{00000000-0005-0000-0000-0000C6020000}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79998168889431442"/>
  </sheetPr>
  <dimension ref="A1:DT51"/>
  <sheetViews>
    <sheetView workbookViewId="0">
      <selection activeCell="J28" sqref="J28"/>
    </sheetView>
  </sheetViews>
  <sheetFormatPr defaultColWidth="8.85546875" defaultRowHeight="15" x14ac:dyDescent="0.25"/>
  <cols>
    <col min="1" max="1" width="3.7109375" customWidth="1"/>
    <col min="2" max="2" width="28.5703125" bestFit="1" customWidth="1"/>
    <col min="3" max="3" width="15.42578125" bestFit="1" customWidth="1"/>
    <col min="4" max="5" width="15.85546875" bestFit="1" customWidth="1"/>
    <col min="6" max="10" width="16.5703125" bestFit="1" customWidth="1"/>
    <col min="11" max="11" width="17.7109375" bestFit="1" customWidth="1"/>
    <col min="12" max="21" width="18.7109375" bestFit="1" customWidth="1"/>
    <col min="22" max="22" width="17.5703125" bestFit="1" customWidth="1"/>
    <col min="23" max="23" width="18.7109375" bestFit="1" customWidth="1"/>
    <col min="24" max="24" width="17.7109375" bestFit="1" customWidth="1"/>
    <col min="25" max="32" width="16.5703125" bestFit="1" customWidth="1"/>
    <col min="33" max="55" width="15.42578125" bestFit="1" customWidth="1"/>
    <col min="56" max="56" width="16.5703125" bestFit="1" customWidth="1"/>
    <col min="57" max="62" width="15.42578125" bestFit="1" customWidth="1"/>
    <col min="63" max="63" width="16.42578125" bestFit="1" customWidth="1"/>
    <col min="64" max="75" width="17.5703125" bestFit="1" customWidth="1"/>
    <col min="76" max="76" width="16.42578125" bestFit="1" customWidth="1"/>
    <col min="77" max="91" width="15.42578125" bestFit="1" customWidth="1"/>
    <col min="92" max="92" width="16.42578125" bestFit="1" customWidth="1"/>
    <col min="93" max="104" width="17.5703125" bestFit="1" customWidth="1"/>
    <col min="105" max="105" width="16.42578125" bestFit="1" customWidth="1"/>
    <col min="106" max="114" width="15.42578125" bestFit="1" customWidth="1"/>
    <col min="115" max="115" width="16.42578125" bestFit="1" customWidth="1"/>
    <col min="116" max="124" width="17.5703125" bestFit="1" customWidth="1"/>
  </cols>
  <sheetData>
    <row r="1" spans="2:124" s="1" customFormat="1" ht="12.95" customHeight="1" x14ac:dyDescent="0.2">
      <c r="B1" s="51"/>
      <c r="C1" s="63" t="s">
        <v>170</v>
      </c>
      <c r="D1" s="64" t="s">
        <v>171</v>
      </c>
      <c r="E1" s="64" t="s">
        <v>172</v>
      </c>
      <c r="F1" s="4" t="s">
        <v>173</v>
      </c>
      <c r="G1" s="4" t="s">
        <v>174</v>
      </c>
      <c r="H1" s="4" t="s">
        <v>175</v>
      </c>
      <c r="I1" s="4" t="s">
        <v>176</v>
      </c>
      <c r="J1" s="4" t="s">
        <v>177</v>
      </c>
      <c r="K1" s="4" t="s">
        <v>178</v>
      </c>
      <c r="L1" s="4" t="s">
        <v>179</v>
      </c>
      <c r="M1" s="4" t="s">
        <v>180</v>
      </c>
      <c r="N1" s="4" t="s">
        <v>181</v>
      </c>
      <c r="O1" s="4" t="s">
        <v>182</v>
      </c>
      <c r="P1" s="4" t="s">
        <v>183</v>
      </c>
      <c r="Q1" s="4" t="s">
        <v>184</v>
      </c>
      <c r="R1" s="4" t="s">
        <v>185</v>
      </c>
      <c r="S1" s="4" t="s">
        <v>186</v>
      </c>
      <c r="T1" s="4" t="s">
        <v>187</v>
      </c>
      <c r="U1" s="4" t="s">
        <v>188</v>
      </c>
      <c r="V1" s="1" t="s">
        <v>189</v>
      </c>
      <c r="W1" s="4" t="s">
        <v>190</v>
      </c>
      <c r="X1" s="4" t="s">
        <v>191</v>
      </c>
      <c r="Y1" s="4" t="s">
        <v>230</v>
      </c>
      <c r="Z1" s="4" t="s">
        <v>231</v>
      </c>
      <c r="AA1" s="4" t="s">
        <v>232</v>
      </c>
      <c r="AB1" s="4" t="s">
        <v>233</v>
      </c>
      <c r="AC1" s="4" t="s">
        <v>234</v>
      </c>
      <c r="AD1" s="4" t="s">
        <v>235</v>
      </c>
      <c r="AE1" s="4" t="s">
        <v>236</v>
      </c>
      <c r="AF1" s="4" t="s">
        <v>237</v>
      </c>
      <c r="AG1" s="1" t="s">
        <v>238</v>
      </c>
      <c r="AH1" s="1" t="s">
        <v>239</v>
      </c>
      <c r="AI1" s="1" t="s">
        <v>240</v>
      </c>
      <c r="AJ1" s="1" t="s">
        <v>241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252</v>
      </c>
      <c r="AV1" s="1" t="s">
        <v>253</v>
      </c>
      <c r="AW1" s="1" t="s">
        <v>254</v>
      </c>
      <c r="AX1" s="1" t="s">
        <v>255</v>
      </c>
      <c r="AY1" s="1" t="s">
        <v>256</v>
      </c>
      <c r="AZ1" s="1" t="s">
        <v>257</v>
      </c>
      <c r="BA1" s="1" t="s">
        <v>258</v>
      </c>
      <c r="BB1" s="1" t="s">
        <v>259</v>
      </c>
      <c r="BC1" s="1" t="s">
        <v>260</v>
      </c>
      <c r="BD1" s="65" t="s">
        <v>261</v>
      </c>
      <c r="BE1" s="1" t="s">
        <v>262</v>
      </c>
      <c r="BF1" s="1" t="s">
        <v>263</v>
      </c>
      <c r="BG1" s="1" t="s">
        <v>264</v>
      </c>
      <c r="BH1" s="1" t="s">
        <v>265</v>
      </c>
      <c r="BI1" s="1" t="s">
        <v>266</v>
      </c>
      <c r="BJ1" s="1" t="s">
        <v>267</v>
      </c>
      <c r="BK1" s="1" t="s">
        <v>268</v>
      </c>
      <c r="BL1" s="1" t="s">
        <v>269</v>
      </c>
      <c r="BM1" s="1" t="s">
        <v>270</v>
      </c>
      <c r="BN1" s="1" t="s">
        <v>271</v>
      </c>
      <c r="BO1" s="1" t="s">
        <v>272</v>
      </c>
      <c r="BP1" s="1" t="s">
        <v>273</v>
      </c>
      <c r="BQ1" s="1" t="s">
        <v>274</v>
      </c>
      <c r="BR1" s="1" t="s">
        <v>275</v>
      </c>
      <c r="BS1" s="1" t="s">
        <v>276</v>
      </c>
      <c r="BT1" s="1" t="s">
        <v>277</v>
      </c>
      <c r="BU1" s="1" t="s">
        <v>278</v>
      </c>
      <c r="BV1" s="1" t="s">
        <v>279</v>
      </c>
      <c r="BW1" s="1" t="s">
        <v>280</v>
      </c>
      <c r="BX1" s="1" t="s">
        <v>281</v>
      </c>
      <c r="BY1" s="1" t="s">
        <v>282</v>
      </c>
      <c r="BZ1" s="1" t="s">
        <v>283</v>
      </c>
      <c r="CA1" s="1" t="s">
        <v>284</v>
      </c>
      <c r="CB1" s="1" t="s">
        <v>285</v>
      </c>
      <c r="CC1" s="1" t="s">
        <v>286</v>
      </c>
      <c r="CD1" s="1" t="s">
        <v>287</v>
      </c>
      <c r="CE1" s="1" t="s">
        <v>288</v>
      </c>
      <c r="CF1" s="1" t="s">
        <v>289</v>
      </c>
      <c r="CG1" s="1" t="s">
        <v>290</v>
      </c>
      <c r="CH1" s="1" t="s">
        <v>291</v>
      </c>
      <c r="CI1" s="1" t="s">
        <v>292</v>
      </c>
      <c r="CJ1" s="1" t="s">
        <v>293</v>
      </c>
      <c r="CK1" s="1" t="s">
        <v>294</v>
      </c>
      <c r="CL1" s="1" t="s">
        <v>295</v>
      </c>
      <c r="CM1" s="1" t="s">
        <v>296</v>
      </c>
      <c r="CN1" s="1" t="s">
        <v>297</v>
      </c>
      <c r="CO1" s="1" t="s">
        <v>298</v>
      </c>
      <c r="CP1" s="1" t="s">
        <v>299</v>
      </c>
      <c r="CQ1" s="1" t="s">
        <v>300</v>
      </c>
      <c r="CR1" s="1" t="s">
        <v>301</v>
      </c>
      <c r="CS1" s="1" t="s">
        <v>302</v>
      </c>
      <c r="CT1" s="1" t="s">
        <v>303</v>
      </c>
      <c r="CU1" s="1" t="s">
        <v>304</v>
      </c>
      <c r="CV1" s="1" t="s">
        <v>305</v>
      </c>
      <c r="CW1" s="1" t="s">
        <v>306</v>
      </c>
      <c r="CX1" s="1" t="s">
        <v>307</v>
      </c>
      <c r="CY1" s="1" t="s">
        <v>308</v>
      </c>
      <c r="CZ1" s="1" t="s">
        <v>309</v>
      </c>
      <c r="DA1" s="1" t="s">
        <v>310</v>
      </c>
      <c r="DB1" s="1" t="s">
        <v>311</v>
      </c>
      <c r="DC1" s="1" t="s">
        <v>312</v>
      </c>
      <c r="DD1" s="1" t="s">
        <v>313</v>
      </c>
      <c r="DE1" s="1" t="s">
        <v>314</v>
      </c>
      <c r="DF1" s="1" t="s">
        <v>315</v>
      </c>
      <c r="DG1" s="1" t="s">
        <v>316</v>
      </c>
      <c r="DH1" s="1" t="s">
        <v>317</v>
      </c>
      <c r="DI1" s="1" t="s">
        <v>318</v>
      </c>
      <c r="DJ1" s="1" t="s">
        <v>319</v>
      </c>
      <c r="DK1" s="1" t="s">
        <v>320</v>
      </c>
      <c r="DL1" s="1" t="s">
        <v>321</v>
      </c>
      <c r="DM1" s="1" t="s">
        <v>322</v>
      </c>
      <c r="DN1" s="1" t="s">
        <v>323</v>
      </c>
      <c r="DO1" s="1" t="s">
        <v>324</v>
      </c>
      <c r="DP1" s="1" t="s">
        <v>325</v>
      </c>
      <c r="DQ1" s="1" t="s">
        <v>326</v>
      </c>
      <c r="DR1" s="1" t="s">
        <v>327</v>
      </c>
      <c r="DS1" s="1" t="s">
        <v>328</v>
      </c>
      <c r="DT1" s="1" t="s">
        <v>329</v>
      </c>
    </row>
    <row r="2" spans="2:124" s="1" customFormat="1" ht="12.75" x14ac:dyDescent="0.2">
      <c r="B2" s="43"/>
      <c r="C2" s="29">
        <v>1</v>
      </c>
      <c r="D2" s="29">
        <v>2</v>
      </c>
      <c r="E2" s="29">
        <v>3</v>
      </c>
      <c r="F2" s="29">
        <v>4</v>
      </c>
      <c r="G2" s="29">
        <v>5</v>
      </c>
      <c r="H2" s="29">
        <v>6</v>
      </c>
      <c r="I2" s="29">
        <v>7</v>
      </c>
      <c r="J2" s="29">
        <v>8</v>
      </c>
      <c r="K2" s="29">
        <v>9</v>
      </c>
      <c r="L2" s="29">
        <v>10</v>
      </c>
      <c r="M2" s="29">
        <v>11</v>
      </c>
      <c r="N2" s="29">
        <v>12</v>
      </c>
      <c r="O2" s="29">
        <v>13</v>
      </c>
      <c r="P2" s="29">
        <v>14</v>
      </c>
      <c r="Q2" s="29">
        <v>15</v>
      </c>
      <c r="R2" s="29">
        <v>16</v>
      </c>
      <c r="S2" s="29">
        <v>17</v>
      </c>
      <c r="T2" s="29">
        <v>18</v>
      </c>
      <c r="U2" s="29">
        <v>19</v>
      </c>
      <c r="V2" s="29">
        <v>20</v>
      </c>
      <c r="W2" s="29">
        <v>21</v>
      </c>
      <c r="X2" s="29">
        <v>22</v>
      </c>
      <c r="Y2" s="29">
        <v>23</v>
      </c>
      <c r="Z2" s="29">
        <v>24</v>
      </c>
      <c r="AA2" s="29">
        <v>25</v>
      </c>
      <c r="AB2" s="29">
        <v>26</v>
      </c>
      <c r="AC2" s="29">
        <v>27</v>
      </c>
      <c r="AD2" s="29">
        <v>28</v>
      </c>
      <c r="AE2" s="29">
        <v>29</v>
      </c>
      <c r="AF2" s="29">
        <v>30</v>
      </c>
      <c r="AG2" s="29">
        <v>31</v>
      </c>
      <c r="AH2" s="29">
        <v>32</v>
      </c>
      <c r="AI2" s="29">
        <v>33</v>
      </c>
      <c r="AJ2" s="29">
        <v>34</v>
      </c>
      <c r="AK2" s="29">
        <v>35</v>
      </c>
      <c r="AL2" s="29">
        <v>36</v>
      </c>
      <c r="AM2" s="29">
        <v>37</v>
      </c>
      <c r="AN2" s="29">
        <v>38</v>
      </c>
      <c r="AO2" s="29">
        <v>39</v>
      </c>
      <c r="AP2" s="29">
        <v>40</v>
      </c>
      <c r="AQ2" s="29">
        <v>41</v>
      </c>
      <c r="AR2" s="29">
        <v>42</v>
      </c>
      <c r="AS2" s="29">
        <v>43</v>
      </c>
      <c r="AT2" s="29">
        <v>44</v>
      </c>
      <c r="AU2" s="29">
        <v>45</v>
      </c>
      <c r="AV2" s="29">
        <v>46</v>
      </c>
      <c r="AW2" s="29">
        <v>47</v>
      </c>
      <c r="AX2" s="29">
        <v>48</v>
      </c>
      <c r="AY2" s="29">
        <v>49</v>
      </c>
      <c r="AZ2" s="29">
        <v>50</v>
      </c>
      <c r="BA2" s="29">
        <v>51</v>
      </c>
      <c r="BB2" s="29">
        <v>52</v>
      </c>
      <c r="BC2" s="29">
        <v>53</v>
      </c>
      <c r="BD2" s="29">
        <v>54</v>
      </c>
      <c r="BE2" s="29">
        <v>55</v>
      </c>
      <c r="BF2" s="29">
        <v>56</v>
      </c>
      <c r="BG2" s="29">
        <v>57</v>
      </c>
      <c r="BH2" s="29">
        <v>58</v>
      </c>
      <c r="BI2" s="29">
        <v>59</v>
      </c>
      <c r="BJ2" s="29">
        <v>60</v>
      </c>
      <c r="BK2" s="29">
        <v>61</v>
      </c>
      <c r="BL2" s="29">
        <v>62</v>
      </c>
      <c r="BM2" s="29">
        <v>63</v>
      </c>
      <c r="BN2" s="29">
        <v>64</v>
      </c>
      <c r="BO2" s="29">
        <v>65</v>
      </c>
      <c r="BP2" s="29">
        <v>66</v>
      </c>
      <c r="BQ2" s="29">
        <v>67</v>
      </c>
      <c r="BR2" s="29">
        <v>68</v>
      </c>
      <c r="BS2" s="29">
        <v>69</v>
      </c>
      <c r="BT2" s="29">
        <v>70</v>
      </c>
      <c r="BU2" s="29">
        <v>71</v>
      </c>
      <c r="BV2" s="29">
        <v>72</v>
      </c>
      <c r="BW2" s="29">
        <v>73</v>
      </c>
      <c r="BX2" s="29">
        <v>74</v>
      </c>
      <c r="BY2" s="29">
        <v>75</v>
      </c>
      <c r="BZ2" s="29">
        <v>76</v>
      </c>
      <c r="CA2" s="29">
        <v>77</v>
      </c>
      <c r="CB2" s="29">
        <v>78</v>
      </c>
      <c r="CC2" s="29">
        <v>79</v>
      </c>
      <c r="CD2" s="29">
        <v>80</v>
      </c>
      <c r="CE2" s="29">
        <v>81</v>
      </c>
      <c r="CF2" s="29">
        <v>82</v>
      </c>
      <c r="CG2" s="29">
        <v>83</v>
      </c>
      <c r="CH2" s="29">
        <v>84</v>
      </c>
      <c r="CI2" s="29">
        <v>85</v>
      </c>
      <c r="CJ2" s="29">
        <v>86</v>
      </c>
      <c r="CK2" s="29">
        <v>87</v>
      </c>
      <c r="CL2" s="29">
        <v>88</v>
      </c>
      <c r="CM2" s="29">
        <v>89</v>
      </c>
      <c r="CN2" s="29">
        <v>90</v>
      </c>
      <c r="CO2" s="29">
        <v>91</v>
      </c>
      <c r="CP2" s="29">
        <v>92</v>
      </c>
      <c r="CQ2" s="29">
        <v>93</v>
      </c>
      <c r="CR2" s="29">
        <v>94</v>
      </c>
      <c r="CS2" s="29">
        <v>95</v>
      </c>
      <c r="CT2" s="29">
        <v>96</v>
      </c>
      <c r="CU2" s="29">
        <v>97</v>
      </c>
      <c r="CV2" s="29">
        <v>98</v>
      </c>
      <c r="CW2" s="29">
        <v>99</v>
      </c>
      <c r="CX2" s="29">
        <v>100</v>
      </c>
      <c r="CY2" s="29">
        <v>101</v>
      </c>
      <c r="CZ2" s="29">
        <v>102</v>
      </c>
      <c r="DA2" s="29">
        <v>103</v>
      </c>
      <c r="DB2" s="29">
        <v>104</v>
      </c>
      <c r="DC2" s="29">
        <v>105</v>
      </c>
      <c r="DD2" s="29">
        <v>106</v>
      </c>
      <c r="DE2" s="29">
        <v>107</v>
      </c>
      <c r="DF2" s="29">
        <v>108</v>
      </c>
      <c r="DG2" s="29">
        <v>109</v>
      </c>
      <c r="DH2" s="29">
        <v>110</v>
      </c>
      <c r="DI2" s="29">
        <v>111</v>
      </c>
      <c r="DJ2" s="29">
        <v>112</v>
      </c>
      <c r="DK2" s="29">
        <v>113</v>
      </c>
      <c r="DL2" s="29">
        <v>114</v>
      </c>
      <c r="DM2" s="29">
        <v>115</v>
      </c>
      <c r="DN2" s="29">
        <v>116</v>
      </c>
      <c r="DO2" s="29">
        <v>117</v>
      </c>
      <c r="DP2" s="29">
        <v>118</v>
      </c>
      <c r="DQ2" s="29">
        <v>119</v>
      </c>
      <c r="DR2" s="29">
        <v>120</v>
      </c>
      <c r="DS2" s="29">
        <v>121</v>
      </c>
    </row>
    <row r="3" spans="2:124" s="1" customFormat="1" ht="3.95" customHeight="1" x14ac:dyDescent="0.35">
      <c r="B3" s="44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1" t="s">
        <v>69</v>
      </c>
      <c r="BD3" s="1" t="s">
        <v>70</v>
      </c>
      <c r="BE3" s="1" t="s">
        <v>71</v>
      </c>
      <c r="BF3" s="1" t="s">
        <v>72</v>
      </c>
      <c r="BG3" s="1" t="s">
        <v>73</v>
      </c>
      <c r="BH3" s="1" t="s">
        <v>74</v>
      </c>
      <c r="BI3" s="1" t="s">
        <v>75</v>
      </c>
      <c r="BJ3" s="1" t="s">
        <v>76</v>
      </c>
      <c r="BK3" s="1" t="s">
        <v>77</v>
      </c>
      <c r="BL3" s="1" t="s">
        <v>78</v>
      </c>
      <c r="BM3" s="1" t="s">
        <v>79</v>
      </c>
      <c r="BN3" s="1" t="s">
        <v>80</v>
      </c>
      <c r="BO3" s="1" t="s">
        <v>81</v>
      </c>
      <c r="BP3" s="1" t="s">
        <v>82</v>
      </c>
      <c r="BQ3" s="1" t="s">
        <v>83</v>
      </c>
      <c r="BR3" s="1" t="s">
        <v>84</v>
      </c>
      <c r="BS3" s="1" t="s">
        <v>85</v>
      </c>
      <c r="BT3" s="1" t="s">
        <v>86</v>
      </c>
      <c r="BU3" s="1" t="s">
        <v>87</v>
      </c>
      <c r="BV3" s="1" t="s">
        <v>88</v>
      </c>
      <c r="BW3" s="1" t="s">
        <v>89</v>
      </c>
      <c r="BX3" s="1" t="s">
        <v>90</v>
      </c>
      <c r="BY3" s="1" t="s">
        <v>91</v>
      </c>
      <c r="BZ3" s="1" t="s">
        <v>92</v>
      </c>
      <c r="CA3" s="1" t="s">
        <v>93</v>
      </c>
      <c r="CB3" s="1" t="s">
        <v>94</v>
      </c>
      <c r="CC3" s="1" t="s">
        <v>95</v>
      </c>
      <c r="CD3" s="1" t="s">
        <v>96</v>
      </c>
      <c r="CE3" s="1" t="s">
        <v>97</v>
      </c>
      <c r="CF3" s="1" t="s">
        <v>98</v>
      </c>
      <c r="CG3" s="1" t="s">
        <v>99</v>
      </c>
      <c r="CH3" s="1" t="s">
        <v>100</v>
      </c>
      <c r="CI3" s="1" t="s">
        <v>101</v>
      </c>
      <c r="CJ3" s="1" t="s">
        <v>102</v>
      </c>
      <c r="CK3" s="32" t="s">
        <v>103</v>
      </c>
      <c r="CL3" s="32" t="s">
        <v>104</v>
      </c>
      <c r="CM3" s="32" t="s">
        <v>105</v>
      </c>
      <c r="CN3" s="32" t="s">
        <v>106</v>
      </c>
      <c r="CO3" s="1" t="s">
        <v>107</v>
      </c>
      <c r="CP3" s="1" t="s">
        <v>108</v>
      </c>
      <c r="CQ3" s="1" t="s">
        <v>109</v>
      </c>
      <c r="CR3" s="1" t="s">
        <v>110</v>
      </c>
      <c r="CS3" s="32" t="s">
        <v>111</v>
      </c>
      <c r="CT3" s="32" t="s">
        <v>112</v>
      </c>
      <c r="CU3" s="32" t="s">
        <v>113</v>
      </c>
      <c r="CV3" s="32" t="s">
        <v>114</v>
      </c>
      <c r="CW3" s="32" t="s">
        <v>115</v>
      </c>
      <c r="CX3" s="1" t="s">
        <v>116</v>
      </c>
      <c r="CY3" s="1" t="s">
        <v>117</v>
      </c>
      <c r="CZ3" s="1" t="s">
        <v>118</v>
      </c>
      <c r="DA3" s="1" t="s">
        <v>119</v>
      </c>
      <c r="DB3"/>
    </row>
    <row r="4" spans="2:124" s="1" customFormat="1" ht="12.75" x14ac:dyDescent="0.2">
      <c r="B4" s="35" t="s">
        <v>160</v>
      </c>
      <c r="C4" s="101">
        <f>INDEX('-3 Traffic Assumptions'!$B:$B,MATCH('-1 Model'!C2,'-3 Traffic Assumptions'!$A:$A,0))*Trial_Shpping_Price___S1</f>
        <v>499</v>
      </c>
      <c r="D4" s="101">
        <f>INDEX('-3 Traffic Assumptions'!$B:$B,MATCH('-1 Model'!D2,'-3 Traffic Assumptions'!$A:$A,0))*Trial_Shpping_Price___S1</f>
        <v>499</v>
      </c>
      <c r="E4" s="101">
        <f>INDEX('-3 Traffic Assumptions'!$B:$B,MATCH('-1 Model'!E2,'-3 Traffic Assumptions'!$A:$A,0))*Trial_Shpping_Price___S1</f>
        <v>499</v>
      </c>
      <c r="F4" s="101">
        <f>INDEX('-3 Traffic Assumptions'!$B:$B,MATCH('-1 Model'!F2,'-3 Traffic Assumptions'!$A:$A,0))*Trial_Shpping_Price___S1</f>
        <v>499</v>
      </c>
      <c r="G4" s="101">
        <f>INDEX('-3 Traffic Assumptions'!$B:$B,MATCH('-1 Model'!G2,'-3 Traffic Assumptions'!$A:$A,0))*Trial_Shpping_Price___S1</f>
        <v>499</v>
      </c>
      <c r="H4" s="101">
        <f>INDEX('-3 Traffic Assumptions'!$B:$B,MATCH('-1 Model'!H2,'-3 Traffic Assumptions'!$A:$A,0))*Trial_Shpping_Price___S1</f>
        <v>499</v>
      </c>
      <c r="I4" s="101">
        <f>INDEX('-3 Traffic Assumptions'!$B:$B,MATCH('-1 Model'!I2,'-3 Traffic Assumptions'!$A:$A,0))*Trial_Shpping_Price___S1</f>
        <v>499</v>
      </c>
      <c r="J4" s="101">
        <f>INDEX('-3 Traffic Assumptions'!$B:$B,MATCH('-1 Model'!J2,'-3 Traffic Assumptions'!$A:$A,0))*Trial_Shpping_Price___S1</f>
        <v>499</v>
      </c>
      <c r="K4" s="101">
        <f>INDEX('-3 Traffic Assumptions'!$B:$B,MATCH('-1 Model'!K2,'-3 Traffic Assumptions'!$A:$A,0))*Trial_Shpping_Price___S1</f>
        <v>499</v>
      </c>
      <c r="L4" s="101">
        <f>INDEX('-3 Traffic Assumptions'!$B:$B,MATCH('-1 Model'!L2,'-3 Traffic Assumptions'!$A:$A,0))*Trial_Shpping_Price___S1</f>
        <v>499</v>
      </c>
      <c r="M4" s="101">
        <f>INDEX('-3 Traffic Assumptions'!$B:$B,MATCH('-1 Model'!M2,'-3 Traffic Assumptions'!$A:$A,0))*Trial_Shpping_Price___S1</f>
        <v>499</v>
      </c>
      <c r="N4" s="101">
        <f>INDEX('-3 Traffic Assumptions'!$B:$B,MATCH('-1 Model'!N2,'-3 Traffic Assumptions'!$A:$A,0))*Trial_Shpping_Price___S1</f>
        <v>499</v>
      </c>
      <c r="O4" s="101">
        <f>INDEX('-3 Traffic Assumptions'!$B:$B,MATCH('-1 Model'!O2,'-3 Traffic Assumptions'!$A:$A,0))*Trial_Shpping_Price___S1</f>
        <v>499</v>
      </c>
      <c r="P4" s="101">
        <f>INDEX('-3 Traffic Assumptions'!$B:$B,MATCH('-1 Model'!P2,'-3 Traffic Assumptions'!$A:$A,0))*Trial_Shpping_Price___S1</f>
        <v>499</v>
      </c>
      <c r="Q4" s="101">
        <f>INDEX('-3 Traffic Assumptions'!$B:$B,MATCH('-1 Model'!Q2,'-3 Traffic Assumptions'!$A:$A,0))*Trial_Shpping_Price___S1</f>
        <v>499</v>
      </c>
      <c r="R4" s="101">
        <f>INDEX('-3 Traffic Assumptions'!$B:$B,MATCH('-1 Model'!R2,'-3 Traffic Assumptions'!$A:$A,0))*Trial_Shpping_Price___S1</f>
        <v>499</v>
      </c>
      <c r="S4" s="101">
        <f>INDEX('-3 Traffic Assumptions'!$B:$B,MATCH('-1 Model'!S2,'-3 Traffic Assumptions'!$A:$A,0))*Trial_Shpping_Price___S1</f>
        <v>499</v>
      </c>
      <c r="T4" s="101">
        <f>INDEX('-3 Traffic Assumptions'!$B:$B,MATCH('-1 Model'!T2,'-3 Traffic Assumptions'!$A:$A,0))*Trial_Shpping_Price___S1</f>
        <v>499</v>
      </c>
      <c r="U4" s="101">
        <f>INDEX('-3 Traffic Assumptions'!$B:$B,MATCH('-1 Model'!U2,'-3 Traffic Assumptions'!$A:$A,0))*Trial_Shpping_Price___S1</f>
        <v>499</v>
      </c>
      <c r="V4" s="101">
        <f>INDEX('-3 Traffic Assumptions'!$B:$B,MATCH('-1 Model'!V2,'-3 Traffic Assumptions'!$A:$A,0))*Trial_Shpping_Price___S1</f>
        <v>499</v>
      </c>
      <c r="W4" s="101">
        <f>INDEX('-3 Traffic Assumptions'!$B:$B,MATCH('-1 Model'!W2,'-3 Traffic Assumptions'!$A:$A,0))*Trial_Shpping_Price___S1</f>
        <v>499</v>
      </c>
      <c r="X4" s="101">
        <f>INDEX('-3 Traffic Assumptions'!$B:$B,MATCH('-1 Model'!X2,'-3 Traffic Assumptions'!$A:$A,0))*Trial_Shpping_Price___S1</f>
        <v>499</v>
      </c>
      <c r="Y4" s="101">
        <f>INDEX('-3 Traffic Assumptions'!$B:$B,MATCH('-1 Model'!Y2,'-3 Traffic Assumptions'!$A:$A,0))*Trial_Shpping_Price___S1</f>
        <v>499</v>
      </c>
      <c r="Z4" s="101">
        <f>INDEX('-3 Traffic Assumptions'!$B:$B,MATCH('-1 Model'!Z2,'-3 Traffic Assumptions'!$A:$A,0))*Trial_Shpping_Price___S1</f>
        <v>499</v>
      </c>
      <c r="AA4" s="101">
        <f>INDEX('-3 Traffic Assumptions'!$B:$B,MATCH('-1 Model'!AA2,'-3 Traffic Assumptions'!$A:$A,0))*Trial_Shpping_Price___S1</f>
        <v>499</v>
      </c>
      <c r="AB4" s="101">
        <f>INDEX('-3 Traffic Assumptions'!$B:$B,MATCH('-1 Model'!AB2,'-3 Traffic Assumptions'!$A:$A,0))*Trial_Shpping_Price___S1</f>
        <v>499</v>
      </c>
      <c r="AC4" s="101">
        <f>INDEX('-3 Traffic Assumptions'!$B:$B,MATCH('-1 Model'!AC2,'-3 Traffic Assumptions'!$A:$A,0))*Trial_Shpping_Price___S1</f>
        <v>499</v>
      </c>
      <c r="AD4" s="101">
        <f>INDEX('-3 Traffic Assumptions'!$B:$B,MATCH('-1 Model'!AD2,'-3 Traffic Assumptions'!$A:$A,0))*Trial_Shpping_Price___S1</f>
        <v>499</v>
      </c>
      <c r="AE4" s="101">
        <f>INDEX('-3 Traffic Assumptions'!$B:$B,MATCH('-1 Model'!AE2,'-3 Traffic Assumptions'!$A:$A,0))*Trial_Shpping_Price___S1</f>
        <v>499</v>
      </c>
      <c r="AF4" s="101">
        <f>INDEX('-3 Traffic Assumptions'!$B:$B,MATCH('-1 Model'!AF2,'-3 Traffic Assumptions'!$A:$A,0))*Trial_Shpping_Price___S1</f>
        <v>499</v>
      </c>
      <c r="AG4" s="101">
        <f>INDEX('-3 Traffic Assumptions'!$B:$B,MATCH('-1 Model'!AG2,'-3 Traffic Assumptions'!$A:$A,0))*Trial_Shpping_Price___S1</f>
        <v>499</v>
      </c>
      <c r="AH4" s="101">
        <f>INDEX('-3 Traffic Assumptions'!$B:$B,MATCH('-1 Model'!AH2,'-3 Traffic Assumptions'!$A:$A,0))*Trial_Shpping_Price___S1</f>
        <v>499</v>
      </c>
      <c r="AI4" s="101">
        <f>INDEX('-3 Traffic Assumptions'!$B:$B,MATCH('-1 Model'!AI2,'-3 Traffic Assumptions'!$A:$A,0))*Trial_Shpping_Price___S1</f>
        <v>499</v>
      </c>
      <c r="AJ4" s="101">
        <f>INDEX('-3 Traffic Assumptions'!$B:$B,MATCH('-1 Model'!AJ2,'-3 Traffic Assumptions'!$A:$A,0))*Trial_Shpping_Price___S1</f>
        <v>499</v>
      </c>
      <c r="AK4" s="101">
        <f>INDEX('-3 Traffic Assumptions'!$B:$B,MATCH('-1 Model'!AK2,'-3 Traffic Assumptions'!$A:$A,0))*Trial_Shpping_Price___S1</f>
        <v>499</v>
      </c>
      <c r="AL4" s="101">
        <f>INDEX('-3 Traffic Assumptions'!$B:$B,MATCH('-1 Model'!AL2,'-3 Traffic Assumptions'!$A:$A,0))*Trial_Shpping_Price___S1</f>
        <v>499</v>
      </c>
      <c r="AM4" s="101">
        <f>INDEX('-3 Traffic Assumptions'!$B:$B,MATCH('-1 Model'!AM2,'-3 Traffic Assumptions'!$A:$A,0))*Trial_Shpping_Price___S1</f>
        <v>499</v>
      </c>
      <c r="AN4" s="101">
        <f>INDEX('-3 Traffic Assumptions'!$B:$B,MATCH('-1 Model'!AN2,'-3 Traffic Assumptions'!$A:$A,0))*Trial_Shpping_Price___S1</f>
        <v>499</v>
      </c>
      <c r="AO4" s="101">
        <f>INDEX('-3 Traffic Assumptions'!$B:$B,MATCH('-1 Model'!AO2,'-3 Traffic Assumptions'!$A:$A,0))*Trial_Shpping_Price___S1</f>
        <v>499</v>
      </c>
      <c r="AP4" s="101">
        <f>INDEX('-3 Traffic Assumptions'!$B:$B,MATCH('-1 Model'!AP2,'-3 Traffic Assumptions'!$A:$A,0))*Trial_Shpping_Price___S1</f>
        <v>499</v>
      </c>
      <c r="AQ4" s="101">
        <f>INDEX('-3 Traffic Assumptions'!$B:$B,MATCH('-1 Model'!AQ2,'-3 Traffic Assumptions'!$A:$A,0))*Trial_Shpping_Price___S1</f>
        <v>499</v>
      </c>
      <c r="AR4" s="101">
        <f>INDEX('-3 Traffic Assumptions'!$B:$B,MATCH('-1 Model'!AR2,'-3 Traffic Assumptions'!$A:$A,0))*Trial_Shpping_Price___S1</f>
        <v>499</v>
      </c>
      <c r="AS4" s="101">
        <f>INDEX('-3 Traffic Assumptions'!$B:$B,MATCH('-1 Model'!AS2,'-3 Traffic Assumptions'!$A:$A,0))*Trial_Shpping_Price___S1</f>
        <v>499</v>
      </c>
      <c r="AT4" s="101">
        <f>INDEX('-3 Traffic Assumptions'!$B:$B,MATCH('-1 Model'!AT2,'-3 Traffic Assumptions'!$A:$A,0))*Trial_Shpping_Price___S1</f>
        <v>499</v>
      </c>
      <c r="AU4" s="101">
        <f>INDEX('-3 Traffic Assumptions'!$B:$B,MATCH('-1 Model'!AU2,'-3 Traffic Assumptions'!$A:$A,0))*Trial_Shpping_Price___S1</f>
        <v>499</v>
      </c>
      <c r="AV4" s="101">
        <f>INDEX('-3 Traffic Assumptions'!$B:$B,MATCH('-1 Model'!AV2,'-3 Traffic Assumptions'!$A:$A,0))*Trial_Shpping_Price___S1</f>
        <v>499</v>
      </c>
      <c r="AW4" s="101">
        <f>INDEX('-3 Traffic Assumptions'!$B:$B,MATCH('-1 Model'!AW2,'-3 Traffic Assumptions'!$A:$A,0))*Trial_Shpping_Price___S1</f>
        <v>499</v>
      </c>
      <c r="AX4" s="101">
        <f>INDEX('-3 Traffic Assumptions'!$B:$B,MATCH('-1 Model'!AX2,'-3 Traffic Assumptions'!$A:$A,0))*Trial_Shpping_Price___S1</f>
        <v>499</v>
      </c>
      <c r="AY4" s="101">
        <f>INDEX('-3 Traffic Assumptions'!$B:$B,MATCH('-1 Model'!AY2,'-3 Traffic Assumptions'!$A:$A,0))*Trial_Shpping_Price___S1</f>
        <v>499</v>
      </c>
      <c r="AZ4" s="101">
        <f>INDEX('-3 Traffic Assumptions'!$B:$B,MATCH('-1 Model'!AZ2,'-3 Traffic Assumptions'!$A:$A,0))*Trial_Shpping_Price___S1</f>
        <v>499</v>
      </c>
      <c r="BA4" s="101">
        <f>INDEX('-3 Traffic Assumptions'!$B:$B,MATCH('-1 Model'!BA2,'-3 Traffic Assumptions'!$A:$A,0))*Trial_Shpping_Price___S1</f>
        <v>499</v>
      </c>
      <c r="BB4" s="101">
        <f>INDEX('-3 Traffic Assumptions'!$B:$B,MATCH('-1 Model'!BB2,'-3 Traffic Assumptions'!$A:$A,0))*Trial_Shpping_Price___S1</f>
        <v>499</v>
      </c>
      <c r="BC4" s="101">
        <f>INDEX('-3 Traffic Assumptions'!$B:$B,MATCH('-1 Model'!BC2,'-3 Traffic Assumptions'!$A:$A,0))*Trial_Shpping_Price___S1</f>
        <v>499</v>
      </c>
      <c r="BD4" s="101">
        <f>INDEX('-3 Traffic Assumptions'!$B:$B,MATCH('-1 Model'!BD2,'-3 Traffic Assumptions'!$A:$A,0))*Trial_Shpping_Price___S1</f>
        <v>499</v>
      </c>
      <c r="BE4" s="101">
        <f>INDEX('-3 Traffic Assumptions'!$B:$B,MATCH('-1 Model'!BE2,'-3 Traffic Assumptions'!$A:$A,0))*Trial_Shpping_Price___S1</f>
        <v>499</v>
      </c>
      <c r="BF4" s="101">
        <f>INDEX('-3 Traffic Assumptions'!$B:$B,MATCH('-1 Model'!BF2,'-3 Traffic Assumptions'!$A:$A,0))*Trial_Shpping_Price___S1</f>
        <v>499</v>
      </c>
      <c r="BG4" s="101">
        <f>INDEX('-3 Traffic Assumptions'!$B:$B,MATCH('-1 Model'!BG2,'-3 Traffic Assumptions'!$A:$A,0))*Trial_Shpping_Price___S1</f>
        <v>499</v>
      </c>
      <c r="BH4" s="101">
        <f>INDEX('-3 Traffic Assumptions'!$B:$B,MATCH('-1 Model'!BH2,'-3 Traffic Assumptions'!$A:$A,0))*Trial_Shpping_Price___S1</f>
        <v>499</v>
      </c>
      <c r="BI4" s="101">
        <f>INDEX('-3 Traffic Assumptions'!$B:$B,MATCH('-1 Model'!BI2,'-3 Traffic Assumptions'!$A:$A,0))*Trial_Shpping_Price___S1</f>
        <v>499</v>
      </c>
      <c r="BJ4" s="101">
        <f>INDEX('-3 Traffic Assumptions'!$B:$B,MATCH('-1 Model'!BJ2,'-3 Traffic Assumptions'!$A:$A,0))*Trial_Shpping_Price___S1</f>
        <v>499</v>
      </c>
      <c r="BK4" s="101">
        <f>INDEX('-3 Traffic Assumptions'!$B:$B,MATCH('-1 Model'!BK2,'-3 Traffic Assumptions'!$A:$A,0))*Trial_Shpping_Price___S1</f>
        <v>499</v>
      </c>
      <c r="BL4" s="101">
        <f>INDEX('-3 Traffic Assumptions'!$B:$B,MATCH('-1 Model'!BL2,'-3 Traffic Assumptions'!$A:$A,0))*Trial_Shpping_Price___S1</f>
        <v>499</v>
      </c>
      <c r="BM4" s="101">
        <f>INDEX('-3 Traffic Assumptions'!$B:$B,MATCH('-1 Model'!BM2,'-3 Traffic Assumptions'!$A:$A,0))*Trial_Shpping_Price___S1</f>
        <v>499</v>
      </c>
      <c r="BN4" s="101">
        <f>INDEX('-3 Traffic Assumptions'!$B:$B,MATCH('-1 Model'!BN2,'-3 Traffic Assumptions'!$A:$A,0))*Trial_Shpping_Price___S1</f>
        <v>499</v>
      </c>
      <c r="BO4" s="101">
        <f>INDEX('-3 Traffic Assumptions'!$B:$B,MATCH('-1 Model'!BO2,'-3 Traffic Assumptions'!$A:$A,0))*Trial_Shpping_Price___S1</f>
        <v>499</v>
      </c>
      <c r="BP4" s="101">
        <f>INDEX('-3 Traffic Assumptions'!$B:$B,MATCH('-1 Model'!BP2,'-3 Traffic Assumptions'!$A:$A,0))*Trial_Shpping_Price___S1</f>
        <v>499</v>
      </c>
      <c r="BQ4" s="101">
        <f>INDEX('-3 Traffic Assumptions'!$B:$B,MATCH('-1 Model'!BQ2,'-3 Traffic Assumptions'!$A:$A,0))*Trial_Shpping_Price___S1</f>
        <v>499</v>
      </c>
      <c r="BR4" s="101">
        <f>INDEX('-3 Traffic Assumptions'!$B:$B,MATCH('-1 Model'!BR2,'-3 Traffic Assumptions'!$A:$A,0))*Trial_Shpping_Price___S1</f>
        <v>499</v>
      </c>
      <c r="BS4" s="101">
        <f>INDEX('-3 Traffic Assumptions'!$B:$B,MATCH('-1 Model'!BS2,'-3 Traffic Assumptions'!$A:$A,0))*Trial_Shpping_Price___S1</f>
        <v>499</v>
      </c>
      <c r="BT4" s="101">
        <f>INDEX('-3 Traffic Assumptions'!$B:$B,MATCH('-1 Model'!BT2,'-3 Traffic Assumptions'!$A:$A,0))*Trial_Shpping_Price___S1</f>
        <v>499</v>
      </c>
      <c r="BU4" s="101">
        <f>INDEX('-3 Traffic Assumptions'!$B:$B,MATCH('-1 Model'!BU2,'-3 Traffic Assumptions'!$A:$A,0))*Trial_Shpping_Price___S1</f>
        <v>499</v>
      </c>
      <c r="BV4" s="101">
        <f>INDEX('-3 Traffic Assumptions'!$B:$B,MATCH('-1 Model'!BV2,'-3 Traffic Assumptions'!$A:$A,0))*Trial_Shpping_Price___S1</f>
        <v>499</v>
      </c>
      <c r="BW4" s="101">
        <f>INDEX('-3 Traffic Assumptions'!$B:$B,MATCH('-1 Model'!BW2,'-3 Traffic Assumptions'!$A:$A,0))*Trial_Shpping_Price___S1</f>
        <v>499</v>
      </c>
      <c r="BX4" s="101">
        <f>INDEX('-3 Traffic Assumptions'!$B:$B,MATCH('-1 Model'!BX2,'-3 Traffic Assumptions'!$A:$A,0))*Trial_Shpping_Price___S1</f>
        <v>499</v>
      </c>
      <c r="BY4" s="101">
        <f>INDEX('-3 Traffic Assumptions'!$B:$B,MATCH('-1 Model'!BY2,'-3 Traffic Assumptions'!$A:$A,0))*Trial_Shpping_Price___S1</f>
        <v>499</v>
      </c>
      <c r="BZ4" s="101">
        <f>INDEX('-3 Traffic Assumptions'!$B:$B,MATCH('-1 Model'!BZ2,'-3 Traffic Assumptions'!$A:$A,0))*Trial_Shpping_Price___S1</f>
        <v>499</v>
      </c>
      <c r="CA4" s="101">
        <f>INDEX('-3 Traffic Assumptions'!$B:$B,MATCH('-1 Model'!CA2,'-3 Traffic Assumptions'!$A:$A,0))*Trial_Shpping_Price___S1</f>
        <v>499</v>
      </c>
      <c r="CB4" s="101">
        <f>INDEX('-3 Traffic Assumptions'!$B:$B,MATCH('-1 Model'!CB2,'-3 Traffic Assumptions'!$A:$A,0))*Trial_Shpping_Price___S1</f>
        <v>499</v>
      </c>
      <c r="CC4" s="101">
        <f>INDEX('-3 Traffic Assumptions'!$B:$B,MATCH('-1 Model'!CC2,'-3 Traffic Assumptions'!$A:$A,0))*Trial_Shpping_Price___S1</f>
        <v>499</v>
      </c>
      <c r="CD4" s="101">
        <f>INDEX('-3 Traffic Assumptions'!$B:$B,MATCH('-1 Model'!CD2,'-3 Traffic Assumptions'!$A:$A,0))*Trial_Shpping_Price___S1</f>
        <v>499</v>
      </c>
      <c r="CE4" s="101">
        <f>INDEX('-3 Traffic Assumptions'!$B:$B,MATCH('-1 Model'!CE2,'-3 Traffic Assumptions'!$A:$A,0))*Trial_Shpping_Price___S1</f>
        <v>499</v>
      </c>
      <c r="CF4" s="101">
        <f>INDEX('-3 Traffic Assumptions'!$B:$B,MATCH('-1 Model'!CF2,'-3 Traffic Assumptions'!$A:$A,0))*Trial_Shpping_Price___S1</f>
        <v>499</v>
      </c>
      <c r="CG4" s="101">
        <f>INDEX('-3 Traffic Assumptions'!$B:$B,MATCH('-1 Model'!CG2,'-3 Traffic Assumptions'!$A:$A,0))*Trial_Shpping_Price___S1</f>
        <v>499</v>
      </c>
      <c r="CH4" s="101">
        <f>INDEX('-3 Traffic Assumptions'!$B:$B,MATCH('-1 Model'!CH2,'-3 Traffic Assumptions'!$A:$A,0))*Trial_Shpping_Price___S1</f>
        <v>499</v>
      </c>
      <c r="CI4" s="101">
        <f>INDEX('-3 Traffic Assumptions'!$B:$B,MATCH('-1 Model'!CI2,'-3 Traffic Assumptions'!$A:$A,0))*Trial_Shpping_Price___S1</f>
        <v>499</v>
      </c>
      <c r="CJ4" s="101">
        <f>INDEX('-3 Traffic Assumptions'!$B:$B,MATCH('-1 Model'!CJ2,'-3 Traffic Assumptions'!$A:$A,0))*Trial_Shpping_Price___S1</f>
        <v>499</v>
      </c>
      <c r="CK4" s="101">
        <f>INDEX('-3 Traffic Assumptions'!$B:$B,MATCH('-1 Model'!CK2,'-3 Traffic Assumptions'!$A:$A,0))*Trial_Shpping_Price___S1</f>
        <v>499</v>
      </c>
      <c r="CL4" s="101">
        <f>INDEX('-3 Traffic Assumptions'!$B:$B,MATCH('-1 Model'!CL2,'-3 Traffic Assumptions'!$A:$A,0))*Trial_Shpping_Price___S1</f>
        <v>499</v>
      </c>
      <c r="CM4" s="101">
        <f>INDEX('-3 Traffic Assumptions'!$B:$B,MATCH('-1 Model'!CM2,'-3 Traffic Assumptions'!$A:$A,0))*Trial_Shpping_Price___S1</f>
        <v>499</v>
      </c>
      <c r="CN4" s="101">
        <f>INDEX('-3 Traffic Assumptions'!$B:$B,MATCH('-1 Model'!CN2,'-3 Traffic Assumptions'!$A:$A,0))*Trial_Shpping_Price___S1</f>
        <v>499</v>
      </c>
      <c r="CO4" s="101">
        <f>INDEX('-3 Traffic Assumptions'!$B:$B,MATCH('-1 Model'!CO2,'-3 Traffic Assumptions'!$A:$A,0))*Trial_Shpping_Price___S1</f>
        <v>499</v>
      </c>
      <c r="CP4" s="101">
        <f>INDEX('-3 Traffic Assumptions'!$B:$B,MATCH('-1 Model'!CP2,'-3 Traffic Assumptions'!$A:$A,0))*Trial_Shpping_Price___S1</f>
        <v>499</v>
      </c>
      <c r="CQ4" s="101">
        <f>INDEX('-3 Traffic Assumptions'!$B:$B,MATCH('-1 Model'!CQ2,'-3 Traffic Assumptions'!$A:$A,0))*Trial_Shpping_Price___S1</f>
        <v>499</v>
      </c>
      <c r="CR4" s="101">
        <f>INDEX('-3 Traffic Assumptions'!$B:$B,MATCH('-1 Model'!CR2,'-3 Traffic Assumptions'!$A:$A,0))*Trial_Shpping_Price___S1</f>
        <v>499</v>
      </c>
      <c r="CS4" s="101">
        <f>INDEX('-3 Traffic Assumptions'!$B:$B,MATCH('-1 Model'!CS2,'-3 Traffic Assumptions'!$A:$A,0))*Trial_Shpping_Price___S1</f>
        <v>499</v>
      </c>
      <c r="CT4" s="101">
        <f>INDEX('-3 Traffic Assumptions'!$B:$B,MATCH('-1 Model'!CT2,'-3 Traffic Assumptions'!$A:$A,0))*Trial_Shpping_Price___S1</f>
        <v>499</v>
      </c>
      <c r="CU4" s="101">
        <f>INDEX('-3 Traffic Assumptions'!$B:$B,MATCH('-1 Model'!CU2,'-3 Traffic Assumptions'!$A:$A,0))*Trial_Shpping_Price___S1</f>
        <v>499</v>
      </c>
      <c r="CV4" s="101">
        <f>INDEX('-3 Traffic Assumptions'!$B:$B,MATCH('-1 Model'!CV2,'-3 Traffic Assumptions'!$A:$A,0))*Trial_Shpping_Price___S1</f>
        <v>499</v>
      </c>
      <c r="CW4" s="101">
        <f>INDEX('-3 Traffic Assumptions'!$B:$B,MATCH('-1 Model'!CW2,'-3 Traffic Assumptions'!$A:$A,0))*Trial_Shpping_Price___S1</f>
        <v>499</v>
      </c>
      <c r="CX4" s="101">
        <f>INDEX('-3 Traffic Assumptions'!$B:$B,MATCH('-1 Model'!CX2,'-3 Traffic Assumptions'!$A:$A,0))*Trial_Shpping_Price___S1</f>
        <v>499</v>
      </c>
      <c r="CY4" s="101">
        <f>INDEX('-3 Traffic Assumptions'!$B:$B,MATCH('-1 Model'!CY2,'-3 Traffic Assumptions'!$A:$A,0))*Trial_Shpping_Price___S1</f>
        <v>499</v>
      </c>
      <c r="CZ4" s="101">
        <f>INDEX('-3 Traffic Assumptions'!$B:$B,MATCH('-1 Model'!CZ2,'-3 Traffic Assumptions'!$A:$A,0))*Trial_Shpping_Price___S1</f>
        <v>499</v>
      </c>
      <c r="DA4" s="101">
        <f>INDEX('-3 Traffic Assumptions'!$B:$B,MATCH('-1 Model'!DA2,'-3 Traffic Assumptions'!$A:$A,0))*Trial_Shpping_Price___S1</f>
        <v>499</v>
      </c>
      <c r="DB4" s="101">
        <f>INDEX('-3 Traffic Assumptions'!$B:$B,MATCH('-1 Model'!DB2,'-3 Traffic Assumptions'!$A:$A,0))*Trial_Shpping_Price___S1</f>
        <v>499</v>
      </c>
      <c r="DC4" s="101">
        <f>INDEX('-3 Traffic Assumptions'!$B:$B,MATCH('-1 Model'!DC2,'-3 Traffic Assumptions'!$A:$A,0))*Trial_Shpping_Price___S1</f>
        <v>499</v>
      </c>
      <c r="DD4" s="101">
        <f>INDEX('-3 Traffic Assumptions'!$B:$B,MATCH('-1 Model'!DD2,'-3 Traffic Assumptions'!$A:$A,0))*Trial_Shpping_Price___S1</f>
        <v>499</v>
      </c>
      <c r="DE4" s="101">
        <f>INDEX('-3 Traffic Assumptions'!$B:$B,MATCH('-1 Model'!DE2,'-3 Traffic Assumptions'!$A:$A,0))*Trial_Shpping_Price___S1</f>
        <v>499</v>
      </c>
      <c r="DF4" s="101">
        <f>INDEX('-3 Traffic Assumptions'!$B:$B,MATCH('-1 Model'!DF2,'-3 Traffic Assumptions'!$A:$A,0))*Trial_Shpping_Price___S1</f>
        <v>499</v>
      </c>
      <c r="DG4" s="101">
        <f>INDEX('-3 Traffic Assumptions'!$B:$B,MATCH('-1 Model'!DG2,'-3 Traffic Assumptions'!$A:$A,0))*Trial_Shpping_Price___S1</f>
        <v>499</v>
      </c>
      <c r="DH4" s="101">
        <f>INDEX('-3 Traffic Assumptions'!$B:$B,MATCH('-1 Model'!DH2,'-3 Traffic Assumptions'!$A:$A,0))*Trial_Shpping_Price___S1</f>
        <v>499</v>
      </c>
      <c r="DI4" s="101">
        <f>INDEX('-3 Traffic Assumptions'!$B:$B,MATCH('-1 Model'!DI2,'-3 Traffic Assumptions'!$A:$A,0))*Trial_Shpping_Price___S1</f>
        <v>499</v>
      </c>
      <c r="DJ4" s="101">
        <f>INDEX('-3 Traffic Assumptions'!$B:$B,MATCH('-1 Model'!DJ2,'-3 Traffic Assumptions'!$A:$A,0))*Trial_Shpping_Price___S1</f>
        <v>499</v>
      </c>
      <c r="DK4" s="101">
        <f>INDEX('-3 Traffic Assumptions'!$B:$B,MATCH('-1 Model'!DK2,'-3 Traffic Assumptions'!$A:$A,0))*Trial_Shpping_Price___S1</f>
        <v>499</v>
      </c>
      <c r="DL4" s="101">
        <f>INDEX('-3 Traffic Assumptions'!$B:$B,MATCH('-1 Model'!DL2,'-3 Traffic Assumptions'!$A:$A,0))*Trial_Shpping_Price___S1</f>
        <v>499</v>
      </c>
      <c r="DM4" s="101">
        <f>INDEX('-3 Traffic Assumptions'!$B:$B,MATCH('-1 Model'!DM2,'-3 Traffic Assumptions'!$A:$A,0))*Trial_Shpping_Price___S1</f>
        <v>499</v>
      </c>
      <c r="DN4" s="101">
        <f>INDEX('-3 Traffic Assumptions'!$B:$B,MATCH('-1 Model'!DN2,'-3 Traffic Assumptions'!$A:$A,0))*Trial_Shpping_Price___S1</f>
        <v>499</v>
      </c>
      <c r="DO4" s="101">
        <f>INDEX('-3 Traffic Assumptions'!$B:$B,MATCH('-1 Model'!DO2,'-3 Traffic Assumptions'!$A:$A,0))*Trial_Shpping_Price___S1</f>
        <v>499</v>
      </c>
      <c r="DP4" s="101">
        <f>INDEX('-3 Traffic Assumptions'!$B:$B,MATCH('-1 Model'!DP2,'-3 Traffic Assumptions'!$A:$A,0))*Trial_Shpping_Price___S1</f>
        <v>499</v>
      </c>
      <c r="DQ4" s="101">
        <f>INDEX('-3 Traffic Assumptions'!$B:$B,MATCH('-1 Model'!DQ2,'-3 Traffic Assumptions'!$A:$A,0))*Trial_Shpping_Price___S1</f>
        <v>499</v>
      </c>
      <c r="DR4" s="101">
        <f>INDEX('-3 Traffic Assumptions'!$B:$B,MATCH('-1 Model'!DR2,'-3 Traffic Assumptions'!$A:$A,0))*Trial_Shpping_Price___S1</f>
        <v>499</v>
      </c>
      <c r="DS4" s="101">
        <f>INDEX('-3 Traffic Assumptions'!$B:$B,MATCH('-1 Model'!DS2,'-3 Traffic Assumptions'!$A:$A,0))*Trial_Shpping_Price___S1</f>
        <v>499</v>
      </c>
    </row>
    <row r="5" spans="2:124" s="1" customFormat="1" ht="12.75" x14ac:dyDescent="0.2">
      <c r="B5" s="35" t="s">
        <v>126</v>
      </c>
      <c r="C5" s="45"/>
      <c r="D5" s="49" t="s">
        <v>0</v>
      </c>
      <c r="E5" s="49"/>
      <c r="F5" s="49">
        <f>INDEX('-3 Traffic Assumptions'!$B:$B,MATCH('-1 Model'!C$2,'-3 Traffic Assumptions'!$A:$A,0))*Rebill_Price___S1*End_of_Trial_Rebill_at_Day_18___S1</f>
        <v>4454.55</v>
      </c>
      <c r="G5" s="101">
        <f>INDEX('-3 Traffic Assumptions'!$B:$B,MATCH('-1 Model'!D$2,'-3 Traffic Assumptions'!$A:$A,0))*Rebill_Price___S1*End_of_Trial_Rebill_at_Day_18___S1</f>
        <v>4454.55</v>
      </c>
      <c r="H5" s="101">
        <f>INDEX('-3 Traffic Assumptions'!$B:$B,MATCH('-1 Model'!E$2,'-3 Traffic Assumptions'!$A:$A,0))*Rebill_Price___S1*End_of_Trial_Rebill_at_Day_18___S1</f>
        <v>4454.55</v>
      </c>
      <c r="I5" s="101">
        <f>INDEX('-3 Traffic Assumptions'!$B:$B,MATCH('-1 Model'!F$2,'-3 Traffic Assumptions'!$A:$A,0))*Rebill_Price___S1*End_of_Trial_Rebill_at_Day_18___S1</f>
        <v>4454.55</v>
      </c>
      <c r="J5" s="101">
        <f>INDEX('-3 Traffic Assumptions'!$B:$B,MATCH('-1 Model'!G$2,'-3 Traffic Assumptions'!$A:$A,0))*Rebill_Price___S1*End_of_Trial_Rebill_at_Day_18___S1</f>
        <v>4454.55</v>
      </c>
      <c r="K5" s="101">
        <f>INDEX('-3 Traffic Assumptions'!$B:$B,MATCH('-1 Model'!H$2,'-3 Traffic Assumptions'!$A:$A,0))*Rebill_Price___S1*End_of_Trial_Rebill_at_Day_18___S1</f>
        <v>4454.55</v>
      </c>
      <c r="L5" s="101">
        <f>INDEX('-3 Traffic Assumptions'!$B:$B,MATCH('-1 Model'!I$2,'-3 Traffic Assumptions'!$A:$A,0))*Rebill_Price___S1*End_of_Trial_Rebill_at_Day_18___S1</f>
        <v>4454.55</v>
      </c>
      <c r="M5" s="101">
        <f>INDEX('-3 Traffic Assumptions'!$B:$B,MATCH('-1 Model'!J$2,'-3 Traffic Assumptions'!$A:$A,0))*Rebill_Price___S1*End_of_Trial_Rebill_at_Day_18___S1</f>
        <v>4454.55</v>
      </c>
      <c r="N5" s="101">
        <f>INDEX('-3 Traffic Assumptions'!$B:$B,MATCH('-1 Model'!K$2,'-3 Traffic Assumptions'!$A:$A,0))*Rebill_Price___S1*End_of_Trial_Rebill_at_Day_18___S1</f>
        <v>4454.55</v>
      </c>
      <c r="O5" s="101">
        <f>INDEX('-3 Traffic Assumptions'!$B:$B,MATCH('-1 Model'!L$2,'-3 Traffic Assumptions'!$A:$A,0))*Rebill_Price___S1*End_of_Trial_Rebill_at_Day_18___S1</f>
        <v>4454.55</v>
      </c>
      <c r="P5" s="101">
        <f>INDEX('-3 Traffic Assumptions'!$B:$B,MATCH('-1 Model'!M$2,'-3 Traffic Assumptions'!$A:$A,0))*Rebill_Price___S1*End_of_Trial_Rebill_at_Day_18___S1</f>
        <v>4454.55</v>
      </c>
      <c r="Q5" s="101">
        <f>INDEX('-3 Traffic Assumptions'!$B:$B,MATCH('-1 Model'!N$2,'-3 Traffic Assumptions'!$A:$A,0))*Rebill_Price___S1*End_of_Trial_Rebill_at_Day_18___S1</f>
        <v>4454.55</v>
      </c>
      <c r="R5" s="101">
        <f>INDEX('-3 Traffic Assumptions'!$B:$B,MATCH('-1 Model'!O$2,'-3 Traffic Assumptions'!$A:$A,0))*Rebill_Price___S1*End_of_Trial_Rebill_at_Day_18___S1</f>
        <v>4454.55</v>
      </c>
      <c r="S5" s="101">
        <f>INDEX('-3 Traffic Assumptions'!$B:$B,MATCH('-1 Model'!P$2,'-3 Traffic Assumptions'!$A:$A,0))*Rebill_Price___S1*End_of_Trial_Rebill_at_Day_18___S1</f>
        <v>4454.55</v>
      </c>
      <c r="T5" s="101">
        <f>INDEX('-3 Traffic Assumptions'!$B:$B,MATCH('-1 Model'!Q$2,'-3 Traffic Assumptions'!$A:$A,0))*Rebill_Price___S1*End_of_Trial_Rebill_at_Day_18___S1</f>
        <v>4454.55</v>
      </c>
      <c r="U5" s="101">
        <f>INDEX('-3 Traffic Assumptions'!$B:$B,MATCH('-1 Model'!R$2,'-3 Traffic Assumptions'!$A:$A,0))*Rebill_Price___S1*End_of_Trial_Rebill_at_Day_18___S1</f>
        <v>4454.55</v>
      </c>
      <c r="V5" s="101">
        <f>INDEX('-3 Traffic Assumptions'!$B:$B,MATCH('-1 Model'!S$2,'-3 Traffic Assumptions'!$A:$A,0))*Rebill_Price___S1*End_of_Trial_Rebill_at_Day_18___S1</f>
        <v>4454.55</v>
      </c>
      <c r="W5" s="101">
        <f>INDEX('-3 Traffic Assumptions'!$B:$B,MATCH('-1 Model'!T$2,'-3 Traffic Assumptions'!$A:$A,0))*Rebill_Price___S1*End_of_Trial_Rebill_at_Day_18___S1</f>
        <v>4454.55</v>
      </c>
      <c r="X5" s="101">
        <f>INDEX('-3 Traffic Assumptions'!$B:$B,MATCH('-1 Model'!U$2,'-3 Traffic Assumptions'!$A:$A,0))*Rebill_Price___S1*End_of_Trial_Rebill_at_Day_18___S1</f>
        <v>4454.55</v>
      </c>
      <c r="Y5" s="101">
        <f>INDEX('-3 Traffic Assumptions'!$B:$B,MATCH('-1 Model'!V$2,'-3 Traffic Assumptions'!$A:$A,0))*Rebill_Price___S1*End_of_Trial_Rebill_at_Day_18___S1</f>
        <v>4454.55</v>
      </c>
      <c r="Z5" s="101">
        <f>INDEX('-3 Traffic Assumptions'!$B:$B,MATCH('-1 Model'!W$2,'-3 Traffic Assumptions'!$A:$A,0))*Rebill_Price___S1*End_of_Trial_Rebill_at_Day_18___S1</f>
        <v>4454.55</v>
      </c>
      <c r="AA5" s="101">
        <f>INDEX('-3 Traffic Assumptions'!$B:$B,MATCH('-1 Model'!X$2,'-3 Traffic Assumptions'!$A:$A,0))*Rebill_Price___S1*End_of_Trial_Rebill_at_Day_18___S1</f>
        <v>4454.55</v>
      </c>
      <c r="AB5" s="101">
        <f>INDEX('-3 Traffic Assumptions'!$B:$B,MATCH('-1 Model'!Y$2,'-3 Traffic Assumptions'!$A:$A,0))*Rebill_Price___S1*End_of_Trial_Rebill_at_Day_18___S1</f>
        <v>4454.55</v>
      </c>
      <c r="AC5" s="101">
        <f>INDEX('-3 Traffic Assumptions'!$B:$B,MATCH('-1 Model'!Z$2,'-3 Traffic Assumptions'!$A:$A,0))*Rebill_Price___S1*End_of_Trial_Rebill_at_Day_18___S1</f>
        <v>4454.55</v>
      </c>
      <c r="AD5" s="101">
        <f>INDEX('-3 Traffic Assumptions'!$B:$B,MATCH('-1 Model'!AA$2,'-3 Traffic Assumptions'!$A:$A,0))*Rebill_Price___S1*End_of_Trial_Rebill_at_Day_18___S1</f>
        <v>4454.55</v>
      </c>
      <c r="AE5" s="101">
        <f>INDEX('-3 Traffic Assumptions'!$B:$B,MATCH('-1 Model'!AB$2,'-3 Traffic Assumptions'!$A:$A,0))*Rebill_Price___S1*End_of_Trial_Rebill_at_Day_18___S1</f>
        <v>4454.55</v>
      </c>
      <c r="AF5" s="101">
        <f>INDEX('-3 Traffic Assumptions'!$B:$B,MATCH('-1 Model'!AC$2,'-3 Traffic Assumptions'!$A:$A,0))*Rebill_Price___S1*End_of_Trial_Rebill_at_Day_18___S1</f>
        <v>4454.55</v>
      </c>
      <c r="AG5" s="101">
        <f>INDEX('-3 Traffic Assumptions'!$B:$B,MATCH('-1 Model'!AD$2,'-3 Traffic Assumptions'!$A:$A,0))*Rebill_Price___S1*End_of_Trial_Rebill_at_Day_18___S1</f>
        <v>4454.55</v>
      </c>
      <c r="AH5" s="101">
        <f>INDEX('-3 Traffic Assumptions'!$B:$B,MATCH('-1 Model'!AE$2,'-3 Traffic Assumptions'!$A:$A,0))*Rebill_Price___S1*End_of_Trial_Rebill_at_Day_18___S1</f>
        <v>4454.55</v>
      </c>
      <c r="AI5" s="101">
        <f>INDEX('-3 Traffic Assumptions'!$B:$B,MATCH('-1 Model'!AF$2,'-3 Traffic Assumptions'!$A:$A,0))*Rebill_Price___S1*End_of_Trial_Rebill_at_Day_18___S1</f>
        <v>4454.55</v>
      </c>
      <c r="AJ5" s="101">
        <f>INDEX('-3 Traffic Assumptions'!$B:$B,MATCH('-1 Model'!AG$2,'-3 Traffic Assumptions'!$A:$A,0))*Rebill_Price___S1*End_of_Trial_Rebill_at_Day_18___S1</f>
        <v>4454.55</v>
      </c>
      <c r="AK5" s="101">
        <f>INDEX('-3 Traffic Assumptions'!$B:$B,MATCH('-1 Model'!AH$2,'-3 Traffic Assumptions'!$A:$A,0))*Rebill_Price___S1*End_of_Trial_Rebill_at_Day_18___S1</f>
        <v>4454.55</v>
      </c>
      <c r="AL5" s="101">
        <f>INDEX('-3 Traffic Assumptions'!$B:$B,MATCH('-1 Model'!AI$2,'-3 Traffic Assumptions'!$A:$A,0))*Rebill_Price___S1*End_of_Trial_Rebill_at_Day_18___S1</f>
        <v>4454.55</v>
      </c>
      <c r="AM5" s="101">
        <f>INDEX('-3 Traffic Assumptions'!$B:$B,MATCH('-1 Model'!AJ$2,'-3 Traffic Assumptions'!$A:$A,0))*Rebill_Price___S1*End_of_Trial_Rebill_at_Day_18___S1</f>
        <v>4454.55</v>
      </c>
      <c r="AN5" s="101">
        <f>INDEX('-3 Traffic Assumptions'!$B:$B,MATCH('-1 Model'!AK$2,'-3 Traffic Assumptions'!$A:$A,0))*Rebill_Price___S1*End_of_Trial_Rebill_at_Day_18___S1</f>
        <v>4454.55</v>
      </c>
      <c r="AO5" s="101">
        <f>INDEX('-3 Traffic Assumptions'!$B:$B,MATCH('-1 Model'!AL$2,'-3 Traffic Assumptions'!$A:$A,0))*Rebill_Price___S1*End_of_Trial_Rebill_at_Day_18___S1</f>
        <v>4454.55</v>
      </c>
      <c r="AP5" s="101">
        <f>INDEX('-3 Traffic Assumptions'!$B:$B,MATCH('-1 Model'!AM$2,'-3 Traffic Assumptions'!$A:$A,0))*Rebill_Price___S1*End_of_Trial_Rebill_at_Day_18___S1</f>
        <v>4454.55</v>
      </c>
      <c r="AQ5" s="101">
        <f>INDEX('-3 Traffic Assumptions'!$B:$B,MATCH('-1 Model'!AN$2,'-3 Traffic Assumptions'!$A:$A,0))*Rebill_Price___S1*End_of_Trial_Rebill_at_Day_18___S1</f>
        <v>4454.55</v>
      </c>
      <c r="AR5" s="101">
        <f>INDEX('-3 Traffic Assumptions'!$B:$B,MATCH('-1 Model'!AO$2,'-3 Traffic Assumptions'!$A:$A,0))*Rebill_Price___S1*End_of_Trial_Rebill_at_Day_18___S1</f>
        <v>4454.55</v>
      </c>
      <c r="AS5" s="101">
        <f>INDEX('-3 Traffic Assumptions'!$B:$B,MATCH('-1 Model'!AP$2,'-3 Traffic Assumptions'!$A:$A,0))*Rebill_Price___S1*End_of_Trial_Rebill_at_Day_18___S1</f>
        <v>4454.55</v>
      </c>
      <c r="AT5" s="101">
        <f>INDEX('-3 Traffic Assumptions'!$B:$B,MATCH('-1 Model'!AQ$2,'-3 Traffic Assumptions'!$A:$A,0))*Rebill_Price___S1*End_of_Trial_Rebill_at_Day_18___S1</f>
        <v>4454.55</v>
      </c>
      <c r="AU5" s="101">
        <f>INDEX('-3 Traffic Assumptions'!$B:$B,MATCH('-1 Model'!AR$2,'-3 Traffic Assumptions'!$A:$A,0))*Rebill_Price___S1*End_of_Trial_Rebill_at_Day_18___S1</f>
        <v>4454.55</v>
      </c>
      <c r="AV5" s="101">
        <f>INDEX('-3 Traffic Assumptions'!$B:$B,MATCH('-1 Model'!AS$2,'-3 Traffic Assumptions'!$A:$A,0))*Rebill_Price___S1*End_of_Trial_Rebill_at_Day_18___S1</f>
        <v>4454.55</v>
      </c>
      <c r="AW5" s="101">
        <f>INDEX('-3 Traffic Assumptions'!$B:$B,MATCH('-1 Model'!AT$2,'-3 Traffic Assumptions'!$A:$A,0))*Rebill_Price___S1*End_of_Trial_Rebill_at_Day_18___S1</f>
        <v>4454.55</v>
      </c>
      <c r="AX5" s="101">
        <f>INDEX('-3 Traffic Assumptions'!$B:$B,MATCH('-1 Model'!AU$2,'-3 Traffic Assumptions'!$A:$A,0))*Rebill_Price___S1*End_of_Trial_Rebill_at_Day_18___S1</f>
        <v>4454.55</v>
      </c>
      <c r="AY5" s="101">
        <f>INDEX('-3 Traffic Assumptions'!$B:$B,MATCH('-1 Model'!AV$2,'-3 Traffic Assumptions'!$A:$A,0))*Rebill_Price___S1*End_of_Trial_Rebill_at_Day_18___S1</f>
        <v>4454.55</v>
      </c>
      <c r="AZ5" s="101">
        <f>INDEX('-3 Traffic Assumptions'!$B:$B,MATCH('-1 Model'!AW$2,'-3 Traffic Assumptions'!$A:$A,0))*Rebill_Price___S1*End_of_Trial_Rebill_at_Day_18___S1</f>
        <v>4454.55</v>
      </c>
      <c r="BA5" s="101">
        <f>INDEX('-3 Traffic Assumptions'!$B:$B,MATCH('-1 Model'!AX$2,'-3 Traffic Assumptions'!$A:$A,0))*Rebill_Price___S1*End_of_Trial_Rebill_at_Day_18___S1</f>
        <v>4454.55</v>
      </c>
      <c r="BB5" s="101">
        <f>INDEX('-3 Traffic Assumptions'!$B:$B,MATCH('-1 Model'!AY$2,'-3 Traffic Assumptions'!$A:$A,0))*Rebill_Price___S1*End_of_Trial_Rebill_at_Day_18___S1</f>
        <v>4454.55</v>
      </c>
      <c r="BC5" s="101">
        <f>INDEX('-3 Traffic Assumptions'!$B:$B,MATCH('-1 Model'!AZ$2,'-3 Traffic Assumptions'!$A:$A,0))*Rebill_Price___S1*End_of_Trial_Rebill_at_Day_18___S1</f>
        <v>4454.55</v>
      </c>
      <c r="BD5" s="101">
        <f>INDEX('-3 Traffic Assumptions'!$B:$B,MATCH('-1 Model'!BA$2,'-3 Traffic Assumptions'!$A:$A,0))*Rebill_Price___S1*End_of_Trial_Rebill_at_Day_18___S1</f>
        <v>4454.55</v>
      </c>
      <c r="BE5" s="101">
        <f>INDEX('-3 Traffic Assumptions'!$B:$B,MATCH('-1 Model'!BB$2,'-3 Traffic Assumptions'!$A:$A,0))*Rebill_Price___S1*End_of_Trial_Rebill_at_Day_18___S1</f>
        <v>4454.55</v>
      </c>
      <c r="BF5" s="101">
        <f>INDEX('-3 Traffic Assumptions'!$B:$B,MATCH('-1 Model'!BC$2,'-3 Traffic Assumptions'!$A:$A,0))*Rebill_Price___S1*End_of_Trial_Rebill_at_Day_18___S1</f>
        <v>4454.55</v>
      </c>
      <c r="BG5" s="101">
        <f>INDEX('-3 Traffic Assumptions'!$B:$B,MATCH('-1 Model'!BD$2,'-3 Traffic Assumptions'!$A:$A,0))*Rebill_Price___S1*End_of_Trial_Rebill_at_Day_18___S1</f>
        <v>4454.55</v>
      </c>
      <c r="BH5" s="101">
        <f>INDEX('-3 Traffic Assumptions'!$B:$B,MATCH('-1 Model'!BE$2,'-3 Traffic Assumptions'!$A:$A,0))*Rebill_Price___S1*End_of_Trial_Rebill_at_Day_18___S1</f>
        <v>4454.55</v>
      </c>
      <c r="BI5" s="101">
        <f>INDEX('-3 Traffic Assumptions'!$B:$B,MATCH('-1 Model'!BF$2,'-3 Traffic Assumptions'!$A:$A,0))*Rebill_Price___S1*End_of_Trial_Rebill_at_Day_18___S1</f>
        <v>4454.55</v>
      </c>
      <c r="BJ5" s="101">
        <f>INDEX('-3 Traffic Assumptions'!$B:$B,MATCH('-1 Model'!BG$2,'-3 Traffic Assumptions'!$A:$A,0))*Rebill_Price___S1*End_of_Trial_Rebill_at_Day_18___S1</f>
        <v>4454.55</v>
      </c>
      <c r="BK5" s="101">
        <f>INDEX('-3 Traffic Assumptions'!$B:$B,MATCH('-1 Model'!BH$2,'-3 Traffic Assumptions'!$A:$A,0))*Rebill_Price___S1*End_of_Trial_Rebill_at_Day_18___S1</f>
        <v>4454.55</v>
      </c>
      <c r="BL5" s="101">
        <f>INDEX('-3 Traffic Assumptions'!$B:$B,MATCH('-1 Model'!BI$2,'-3 Traffic Assumptions'!$A:$A,0))*Rebill_Price___S1*End_of_Trial_Rebill_at_Day_18___S1</f>
        <v>4454.55</v>
      </c>
      <c r="BM5" s="101">
        <f>INDEX('-3 Traffic Assumptions'!$B:$B,MATCH('-1 Model'!BJ$2,'-3 Traffic Assumptions'!$A:$A,0))*Rebill_Price___S1*End_of_Trial_Rebill_at_Day_18___S1</f>
        <v>4454.55</v>
      </c>
      <c r="BN5" s="101">
        <f>INDEX('-3 Traffic Assumptions'!$B:$B,MATCH('-1 Model'!BK$2,'-3 Traffic Assumptions'!$A:$A,0))*Rebill_Price___S1*End_of_Trial_Rebill_at_Day_18___S1</f>
        <v>4454.55</v>
      </c>
      <c r="BO5" s="101">
        <f>INDEX('-3 Traffic Assumptions'!$B:$B,MATCH('-1 Model'!BL$2,'-3 Traffic Assumptions'!$A:$A,0))*Rebill_Price___S1*End_of_Trial_Rebill_at_Day_18___S1</f>
        <v>4454.55</v>
      </c>
      <c r="BP5" s="101">
        <f>INDEX('-3 Traffic Assumptions'!$B:$B,MATCH('-1 Model'!BM$2,'-3 Traffic Assumptions'!$A:$A,0))*Rebill_Price___S1*End_of_Trial_Rebill_at_Day_18___S1</f>
        <v>4454.55</v>
      </c>
      <c r="BQ5" s="101">
        <f>INDEX('-3 Traffic Assumptions'!$B:$B,MATCH('-1 Model'!BN$2,'-3 Traffic Assumptions'!$A:$A,0))*Rebill_Price___S1*End_of_Trial_Rebill_at_Day_18___S1</f>
        <v>4454.55</v>
      </c>
      <c r="BR5" s="101">
        <f>INDEX('-3 Traffic Assumptions'!$B:$B,MATCH('-1 Model'!BO$2,'-3 Traffic Assumptions'!$A:$A,0))*Rebill_Price___S1*End_of_Trial_Rebill_at_Day_18___S1</f>
        <v>4454.55</v>
      </c>
      <c r="BS5" s="101">
        <f>INDEX('-3 Traffic Assumptions'!$B:$B,MATCH('-1 Model'!BP$2,'-3 Traffic Assumptions'!$A:$A,0))*Rebill_Price___S1*End_of_Trial_Rebill_at_Day_18___S1</f>
        <v>4454.55</v>
      </c>
      <c r="BT5" s="101">
        <f>INDEX('-3 Traffic Assumptions'!$B:$B,MATCH('-1 Model'!BQ$2,'-3 Traffic Assumptions'!$A:$A,0))*Rebill_Price___S1*End_of_Trial_Rebill_at_Day_18___S1</f>
        <v>4454.55</v>
      </c>
      <c r="BU5" s="101">
        <f>INDEX('-3 Traffic Assumptions'!$B:$B,MATCH('-1 Model'!BR$2,'-3 Traffic Assumptions'!$A:$A,0))*Rebill_Price___S1*End_of_Trial_Rebill_at_Day_18___S1</f>
        <v>4454.55</v>
      </c>
      <c r="BV5" s="101">
        <f>INDEX('-3 Traffic Assumptions'!$B:$B,MATCH('-1 Model'!BS$2,'-3 Traffic Assumptions'!$A:$A,0))*Rebill_Price___S1*End_of_Trial_Rebill_at_Day_18___S1</f>
        <v>4454.55</v>
      </c>
      <c r="BW5" s="101">
        <f>INDEX('-3 Traffic Assumptions'!$B:$B,MATCH('-1 Model'!BT$2,'-3 Traffic Assumptions'!$A:$A,0))*Rebill_Price___S1*End_of_Trial_Rebill_at_Day_18___S1</f>
        <v>4454.55</v>
      </c>
      <c r="BX5" s="101">
        <f>INDEX('-3 Traffic Assumptions'!$B:$B,MATCH('-1 Model'!BU$2,'-3 Traffic Assumptions'!$A:$A,0))*Rebill_Price___S1*End_of_Trial_Rebill_at_Day_18___S1</f>
        <v>4454.55</v>
      </c>
      <c r="BY5" s="101">
        <f>INDEX('-3 Traffic Assumptions'!$B:$B,MATCH('-1 Model'!BV$2,'-3 Traffic Assumptions'!$A:$A,0))*Rebill_Price___S1*End_of_Trial_Rebill_at_Day_18___S1</f>
        <v>4454.55</v>
      </c>
      <c r="BZ5" s="101">
        <f>INDEX('-3 Traffic Assumptions'!$B:$B,MATCH('-1 Model'!BW$2,'-3 Traffic Assumptions'!$A:$A,0))*Rebill_Price___S1*End_of_Trial_Rebill_at_Day_18___S1</f>
        <v>4454.55</v>
      </c>
      <c r="CA5" s="101">
        <f>INDEX('-3 Traffic Assumptions'!$B:$B,MATCH('-1 Model'!BX$2,'-3 Traffic Assumptions'!$A:$A,0))*Rebill_Price___S1*End_of_Trial_Rebill_at_Day_18___S1</f>
        <v>4454.55</v>
      </c>
      <c r="CB5" s="101">
        <f>INDEX('-3 Traffic Assumptions'!$B:$B,MATCH('-1 Model'!BY$2,'-3 Traffic Assumptions'!$A:$A,0))*Rebill_Price___S1*End_of_Trial_Rebill_at_Day_18___S1</f>
        <v>4454.55</v>
      </c>
      <c r="CC5" s="101">
        <f>INDEX('-3 Traffic Assumptions'!$B:$B,MATCH('-1 Model'!BZ$2,'-3 Traffic Assumptions'!$A:$A,0))*Rebill_Price___S1*End_of_Trial_Rebill_at_Day_18___S1</f>
        <v>4454.55</v>
      </c>
      <c r="CD5" s="101">
        <f>INDEX('-3 Traffic Assumptions'!$B:$B,MATCH('-1 Model'!CA$2,'-3 Traffic Assumptions'!$A:$A,0))*Rebill_Price___S1*End_of_Trial_Rebill_at_Day_18___S1</f>
        <v>4454.55</v>
      </c>
      <c r="CE5" s="101">
        <f>INDEX('-3 Traffic Assumptions'!$B:$B,MATCH('-1 Model'!CB$2,'-3 Traffic Assumptions'!$A:$A,0))*Rebill_Price___S1*End_of_Trial_Rebill_at_Day_18___S1</f>
        <v>4454.55</v>
      </c>
      <c r="CF5" s="101">
        <f>INDEX('-3 Traffic Assumptions'!$B:$B,MATCH('-1 Model'!CC$2,'-3 Traffic Assumptions'!$A:$A,0))*Rebill_Price___S1*End_of_Trial_Rebill_at_Day_18___S1</f>
        <v>4454.55</v>
      </c>
      <c r="CG5" s="101">
        <f>INDEX('-3 Traffic Assumptions'!$B:$B,MATCH('-1 Model'!CD$2,'-3 Traffic Assumptions'!$A:$A,0))*Rebill_Price___S1*End_of_Trial_Rebill_at_Day_18___S1</f>
        <v>4454.55</v>
      </c>
      <c r="CH5" s="101">
        <f>INDEX('-3 Traffic Assumptions'!$B:$B,MATCH('-1 Model'!CE$2,'-3 Traffic Assumptions'!$A:$A,0))*Rebill_Price___S1*End_of_Trial_Rebill_at_Day_18___S1</f>
        <v>4454.55</v>
      </c>
      <c r="CI5" s="101">
        <f>INDEX('-3 Traffic Assumptions'!$B:$B,MATCH('-1 Model'!CF$2,'-3 Traffic Assumptions'!$A:$A,0))*Rebill_Price___S1*End_of_Trial_Rebill_at_Day_18___S1</f>
        <v>4454.55</v>
      </c>
      <c r="CJ5" s="101">
        <f>INDEX('-3 Traffic Assumptions'!$B:$B,MATCH('-1 Model'!CG$2,'-3 Traffic Assumptions'!$A:$A,0))*Rebill_Price___S1*End_of_Trial_Rebill_at_Day_18___S1</f>
        <v>4454.55</v>
      </c>
      <c r="CK5" s="101">
        <f>INDEX('-3 Traffic Assumptions'!$B:$B,MATCH('-1 Model'!CH$2,'-3 Traffic Assumptions'!$A:$A,0))*Rebill_Price___S1*End_of_Trial_Rebill_at_Day_18___S1</f>
        <v>4454.55</v>
      </c>
      <c r="CL5" s="101">
        <f>INDEX('-3 Traffic Assumptions'!$B:$B,MATCH('-1 Model'!CI$2,'-3 Traffic Assumptions'!$A:$A,0))*Rebill_Price___S1*End_of_Trial_Rebill_at_Day_18___S1</f>
        <v>4454.55</v>
      </c>
      <c r="CM5" s="101">
        <f>INDEX('-3 Traffic Assumptions'!$B:$B,MATCH('-1 Model'!CJ$2,'-3 Traffic Assumptions'!$A:$A,0))*Rebill_Price___S1*End_of_Trial_Rebill_at_Day_18___S1</f>
        <v>4454.55</v>
      </c>
      <c r="CN5" s="101">
        <f>INDEX('-3 Traffic Assumptions'!$B:$B,MATCH('-1 Model'!CK$2,'-3 Traffic Assumptions'!$A:$A,0))*Rebill_Price___S1*End_of_Trial_Rebill_at_Day_18___S1</f>
        <v>4454.55</v>
      </c>
      <c r="CO5" s="101">
        <f>INDEX('-3 Traffic Assumptions'!$B:$B,MATCH('-1 Model'!CL$2,'-3 Traffic Assumptions'!$A:$A,0))*Rebill_Price___S1*End_of_Trial_Rebill_at_Day_18___S1</f>
        <v>4454.55</v>
      </c>
      <c r="CP5" s="101">
        <f>INDEX('-3 Traffic Assumptions'!$B:$B,MATCH('-1 Model'!CM$2,'-3 Traffic Assumptions'!$A:$A,0))*Rebill_Price___S1*End_of_Trial_Rebill_at_Day_18___S1</f>
        <v>4454.55</v>
      </c>
      <c r="CQ5" s="101">
        <f>INDEX('-3 Traffic Assumptions'!$B:$B,MATCH('-1 Model'!CN$2,'-3 Traffic Assumptions'!$A:$A,0))*Rebill_Price___S1*End_of_Trial_Rebill_at_Day_18___S1</f>
        <v>4454.55</v>
      </c>
      <c r="CR5" s="101">
        <f>INDEX('-3 Traffic Assumptions'!$B:$B,MATCH('-1 Model'!CO$2,'-3 Traffic Assumptions'!$A:$A,0))*Rebill_Price___S1*End_of_Trial_Rebill_at_Day_18___S1</f>
        <v>4454.55</v>
      </c>
      <c r="CS5" s="101">
        <f>INDEX('-3 Traffic Assumptions'!$B:$B,MATCH('-1 Model'!CP$2,'-3 Traffic Assumptions'!$A:$A,0))*Rebill_Price___S1*End_of_Trial_Rebill_at_Day_18___S1</f>
        <v>4454.55</v>
      </c>
      <c r="CT5" s="101">
        <f>INDEX('-3 Traffic Assumptions'!$B:$B,MATCH('-1 Model'!CQ$2,'-3 Traffic Assumptions'!$A:$A,0))*Rebill_Price___S1*End_of_Trial_Rebill_at_Day_18___S1</f>
        <v>4454.55</v>
      </c>
      <c r="CU5" s="101">
        <f>INDEX('-3 Traffic Assumptions'!$B:$B,MATCH('-1 Model'!CR$2,'-3 Traffic Assumptions'!$A:$A,0))*Rebill_Price___S1*End_of_Trial_Rebill_at_Day_18___S1</f>
        <v>4454.55</v>
      </c>
      <c r="CV5" s="101">
        <f>INDEX('-3 Traffic Assumptions'!$B:$B,MATCH('-1 Model'!CS$2,'-3 Traffic Assumptions'!$A:$A,0))*Rebill_Price___S1*End_of_Trial_Rebill_at_Day_18___S1</f>
        <v>4454.55</v>
      </c>
      <c r="CW5" s="101">
        <f>INDEX('-3 Traffic Assumptions'!$B:$B,MATCH('-1 Model'!CT$2,'-3 Traffic Assumptions'!$A:$A,0))*Rebill_Price___S1*End_of_Trial_Rebill_at_Day_18___S1</f>
        <v>4454.55</v>
      </c>
      <c r="CX5" s="101">
        <f>INDEX('-3 Traffic Assumptions'!$B:$B,MATCH('-1 Model'!CU$2,'-3 Traffic Assumptions'!$A:$A,0))*Rebill_Price___S1*End_of_Trial_Rebill_at_Day_18___S1</f>
        <v>4454.55</v>
      </c>
      <c r="CY5" s="101">
        <f>INDEX('-3 Traffic Assumptions'!$B:$B,MATCH('-1 Model'!CV$2,'-3 Traffic Assumptions'!$A:$A,0))*Rebill_Price___S1*End_of_Trial_Rebill_at_Day_18___S1</f>
        <v>4454.55</v>
      </c>
      <c r="CZ5" s="101">
        <f>INDEX('-3 Traffic Assumptions'!$B:$B,MATCH('-1 Model'!CW$2,'-3 Traffic Assumptions'!$A:$A,0))*Rebill_Price___S1*End_of_Trial_Rebill_at_Day_18___S1</f>
        <v>4454.55</v>
      </c>
      <c r="DA5" s="101">
        <f>INDEX('-3 Traffic Assumptions'!$B:$B,MATCH('-1 Model'!CX$2,'-3 Traffic Assumptions'!$A:$A,0))*Rebill_Price___S1*End_of_Trial_Rebill_at_Day_18___S1</f>
        <v>4454.55</v>
      </c>
      <c r="DB5" s="101">
        <f>INDEX('-3 Traffic Assumptions'!$B:$B,MATCH('-1 Model'!CY$2,'-3 Traffic Assumptions'!$A:$A,0))*Rebill_Price___S1*End_of_Trial_Rebill_at_Day_18___S1</f>
        <v>4454.55</v>
      </c>
      <c r="DC5" s="101">
        <f>INDEX('-3 Traffic Assumptions'!$B:$B,MATCH('-1 Model'!CZ$2,'-3 Traffic Assumptions'!$A:$A,0))*Rebill_Price___S1*End_of_Trial_Rebill_at_Day_18___S1</f>
        <v>4454.55</v>
      </c>
      <c r="DD5" s="101">
        <f>INDEX('-3 Traffic Assumptions'!$B:$B,MATCH('-1 Model'!DA$2,'-3 Traffic Assumptions'!$A:$A,0))*Rebill_Price___S1*End_of_Trial_Rebill_at_Day_18___S1</f>
        <v>4454.55</v>
      </c>
      <c r="DE5" s="101">
        <f>INDEX('-3 Traffic Assumptions'!$B:$B,MATCH('-1 Model'!DB$2,'-3 Traffic Assumptions'!$A:$A,0))*Rebill_Price___S1*End_of_Trial_Rebill_at_Day_18___S1</f>
        <v>4454.55</v>
      </c>
      <c r="DF5" s="101">
        <f>INDEX('-3 Traffic Assumptions'!$B:$B,MATCH('-1 Model'!DC$2,'-3 Traffic Assumptions'!$A:$A,0))*Rebill_Price___S1*End_of_Trial_Rebill_at_Day_18___S1</f>
        <v>4454.55</v>
      </c>
      <c r="DG5" s="101">
        <f>INDEX('-3 Traffic Assumptions'!$B:$B,MATCH('-1 Model'!DD$2,'-3 Traffic Assumptions'!$A:$A,0))*Rebill_Price___S1*End_of_Trial_Rebill_at_Day_18___S1</f>
        <v>4454.55</v>
      </c>
      <c r="DH5" s="101">
        <f>INDEX('-3 Traffic Assumptions'!$B:$B,MATCH('-1 Model'!DE$2,'-3 Traffic Assumptions'!$A:$A,0))*Rebill_Price___S1*End_of_Trial_Rebill_at_Day_18___S1</f>
        <v>4454.55</v>
      </c>
      <c r="DI5" s="101">
        <f>INDEX('-3 Traffic Assumptions'!$B:$B,MATCH('-1 Model'!DF$2,'-3 Traffic Assumptions'!$A:$A,0))*Rebill_Price___S1*End_of_Trial_Rebill_at_Day_18___S1</f>
        <v>4454.55</v>
      </c>
      <c r="DJ5" s="101">
        <f>INDEX('-3 Traffic Assumptions'!$B:$B,MATCH('-1 Model'!DG$2,'-3 Traffic Assumptions'!$A:$A,0))*Rebill_Price___S1*End_of_Trial_Rebill_at_Day_18___S1</f>
        <v>4454.55</v>
      </c>
      <c r="DK5" s="101">
        <f>INDEX('-3 Traffic Assumptions'!$B:$B,MATCH('-1 Model'!DH$2,'-3 Traffic Assumptions'!$A:$A,0))*Rebill_Price___S1*End_of_Trial_Rebill_at_Day_18___S1</f>
        <v>4454.55</v>
      </c>
      <c r="DL5" s="101">
        <f>INDEX('-3 Traffic Assumptions'!$B:$B,MATCH('-1 Model'!DI$2,'-3 Traffic Assumptions'!$A:$A,0))*Rebill_Price___S1*End_of_Trial_Rebill_at_Day_18___S1</f>
        <v>4454.55</v>
      </c>
      <c r="DM5" s="101">
        <f>INDEX('-3 Traffic Assumptions'!$B:$B,MATCH('-1 Model'!DJ$2,'-3 Traffic Assumptions'!$A:$A,0))*Rebill_Price___S1*End_of_Trial_Rebill_at_Day_18___S1</f>
        <v>4454.55</v>
      </c>
      <c r="DN5" s="101">
        <f>INDEX('-3 Traffic Assumptions'!$B:$B,MATCH('-1 Model'!DK$2,'-3 Traffic Assumptions'!$A:$A,0))*Rebill_Price___S1*End_of_Trial_Rebill_at_Day_18___S1</f>
        <v>4454.55</v>
      </c>
      <c r="DO5" s="101">
        <f>INDEX('-3 Traffic Assumptions'!$B:$B,MATCH('-1 Model'!DL$2,'-3 Traffic Assumptions'!$A:$A,0))*Rebill_Price___S1*End_of_Trial_Rebill_at_Day_18___S1</f>
        <v>4454.55</v>
      </c>
      <c r="DP5" s="101">
        <f>INDEX('-3 Traffic Assumptions'!$B:$B,MATCH('-1 Model'!DM$2,'-3 Traffic Assumptions'!$A:$A,0))*Rebill_Price___S1*End_of_Trial_Rebill_at_Day_18___S1</f>
        <v>4454.55</v>
      </c>
      <c r="DQ5" s="101">
        <f>INDEX('-3 Traffic Assumptions'!$B:$B,MATCH('-1 Model'!DN$2,'-3 Traffic Assumptions'!$A:$A,0))*Rebill_Price___S1*End_of_Trial_Rebill_at_Day_18___S1</f>
        <v>4454.55</v>
      </c>
      <c r="DR5" s="101">
        <f>INDEX('-3 Traffic Assumptions'!$B:$B,MATCH('-1 Model'!DO$2,'-3 Traffic Assumptions'!$A:$A,0))*Rebill_Price___S1*End_of_Trial_Rebill_at_Day_18___S1</f>
        <v>4454.55</v>
      </c>
      <c r="DS5" s="101">
        <f>INDEX('-3 Traffic Assumptions'!$B:$B,MATCH('-1 Model'!DP$2,'-3 Traffic Assumptions'!$A:$A,0))*Rebill_Price___S1*End_of_Trial_Rebill_at_Day_18___S1</f>
        <v>4454.55</v>
      </c>
    </row>
    <row r="6" spans="2:124" s="1" customFormat="1" ht="12.75" x14ac:dyDescent="0.2">
      <c r="B6" s="35" t="s">
        <v>129</v>
      </c>
      <c r="C6" s="45"/>
      <c r="D6" s="49"/>
      <c r="E6" s="49"/>
      <c r="F6" s="49"/>
      <c r="G6" s="49"/>
      <c r="H6" s="49"/>
      <c r="I6" s="49"/>
      <c r="J6" s="49">
        <f>INDEX('-3 Traffic Assumptions'!$B:$B,MATCH('-1 Model'!C2,'-3 Traffic Assumptions'!$A:$A,0))*End_of_Trial_Rebill_at_Day_18___S1*_1st_Rebill___at_Day_48___S1*(Trial_Shpping_Price___S1+Rebill_Price___S1)</f>
        <v>1076.1929999999998</v>
      </c>
      <c r="K6" s="101">
        <f>INDEX('-3 Traffic Assumptions'!$B:$B,MATCH('-1 Model'!D2,'-3 Traffic Assumptions'!$A:$A,0))*End_of_Trial_Rebill_at_Day_18___S1*_1st_Rebill___at_Day_48___S1*(Trial_Shpping_Price___S1+Rebill_Price___S1)</f>
        <v>1076.1929999999998</v>
      </c>
      <c r="L6" s="101">
        <f>INDEX('-3 Traffic Assumptions'!$B:$B,MATCH('-1 Model'!E2,'-3 Traffic Assumptions'!$A:$A,0))*End_of_Trial_Rebill_at_Day_18___S1*_1st_Rebill___at_Day_48___S1*(Trial_Shpping_Price___S1+Rebill_Price___S1)</f>
        <v>1076.1929999999998</v>
      </c>
      <c r="M6" s="101">
        <f>INDEX('-3 Traffic Assumptions'!$B:$B,MATCH('-1 Model'!F2,'-3 Traffic Assumptions'!$A:$A,0))*End_of_Trial_Rebill_at_Day_18___S1*_1st_Rebill___at_Day_48___S1*(Trial_Shpping_Price___S1+Rebill_Price___S1)</f>
        <v>1076.1929999999998</v>
      </c>
      <c r="N6" s="101">
        <f>INDEX('-3 Traffic Assumptions'!$B:$B,MATCH('-1 Model'!G2,'-3 Traffic Assumptions'!$A:$A,0))*End_of_Trial_Rebill_at_Day_18___S1*_1st_Rebill___at_Day_48___S1*(Trial_Shpping_Price___S1+Rebill_Price___S1)</f>
        <v>1076.1929999999998</v>
      </c>
      <c r="O6" s="101">
        <f>INDEX('-3 Traffic Assumptions'!$B:$B,MATCH('-1 Model'!H2,'-3 Traffic Assumptions'!$A:$A,0))*End_of_Trial_Rebill_at_Day_18___S1*_1st_Rebill___at_Day_48___S1*(Trial_Shpping_Price___S1+Rebill_Price___S1)</f>
        <v>1076.1929999999998</v>
      </c>
      <c r="P6" s="101">
        <f>INDEX('-3 Traffic Assumptions'!$B:$B,MATCH('-1 Model'!I2,'-3 Traffic Assumptions'!$A:$A,0))*End_of_Trial_Rebill_at_Day_18___S1*_1st_Rebill___at_Day_48___S1*(Trial_Shpping_Price___S1+Rebill_Price___S1)</f>
        <v>1076.1929999999998</v>
      </c>
      <c r="Q6" s="101">
        <f>INDEX('-3 Traffic Assumptions'!$B:$B,MATCH('-1 Model'!J2,'-3 Traffic Assumptions'!$A:$A,0))*End_of_Trial_Rebill_at_Day_18___S1*_1st_Rebill___at_Day_48___S1*(Trial_Shpping_Price___S1+Rebill_Price___S1)</f>
        <v>1076.1929999999998</v>
      </c>
      <c r="R6" s="101">
        <f>INDEX('-3 Traffic Assumptions'!$B:$B,MATCH('-1 Model'!K2,'-3 Traffic Assumptions'!$A:$A,0))*End_of_Trial_Rebill_at_Day_18___S1*_1st_Rebill___at_Day_48___S1*(Trial_Shpping_Price___S1+Rebill_Price___S1)</f>
        <v>1076.1929999999998</v>
      </c>
      <c r="S6" s="101">
        <f>INDEX('-3 Traffic Assumptions'!$B:$B,MATCH('-1 Model'!L2,'-3 Traffic Assumptions'!$A:$A,0))*End_of_Trial_Rebill_at_Day_18___S1*_1st_Rebill___at_Day_48___S1*(Trial_Shpping_Price___S1+Rebill_Price___S1)</f>
        <v>1076.1929999999998</v>
      </c>
      <c r="T6" s="101">
        <f>INDEX('-3 Traffic Assumptions'!$B:$B,MATCH('-1 Model'!M2,'-3 Traffic Assumptions'!$A:$A,0))*End_of_Trial_Rebill_at_Day_18___S1*_1st_Rebill___at_Day_48___S1*(Trial_Shpping_Price___S1+Rebill_Price___S1)</f>
        <v>1076.1929999999998</v>
      </c>
      <c r="U6" s="101">
        <f>INDEX('-3 Traffic Assumptions'!$B:$B,MATCH('-1 Model'!N2,'-3 Traffic Assumptions'!$A:$A,0))*End_of_Trial_Rebill_at_Day_18___S1*_1st_Rebill___at_Day_48___S1*(Trial_Shpping_Price___S1+Rebill_Price___S1)</f>
        <v>1076.1929999999998</v>
      </c>
      <c r="V6" s="101">
        <f>INDEX('-3 Traffic Assumptions'!$B:$B,MATCH('-1 Model'!O2,'-3 Traffic Assumptions'!$A:$A,0))*End_of_Trial_Rebill_at_Day_18___S1*_1st_Rebill___at_Day_48___S1*(Trial_Shpping_Price___S1+Rebill_Price___S1)</f>
        <v>1076.1929999999998</v>
      </c>
      <c r="W6" s="101">
        <f>INDEX('-3 Traffic Assumptions'!$B:$B,MATCH('-1 Model'!P2,'-3 Traffic Assumptions'!$A:$A,0))*End_of_Trial_Rebill_at_Day_18___S1*_1st_Rebill___at_Day_48___S1*(Trial_Shpping_Price___S1+Rebill_Price___S1)</f>
        <v>1076.1929999999998</v>
      </c>
      <c r="X6" s="101">
        <f>INDEX('-3 Traffic Assumptions'!$B:$B,MATCH('-1 Model'!Q2,'-3 Traffic Assumptions'!$A:$A,0))*End_of_Trial_Rebill_at_Day_18___S1*_1st_Rebill___at_Day_48___S1*(Trial_Shpping_Price___S1+Rebill_Price___S1)</f>
        <v>1076.1929999999998</v>
      </c>
      <c r="Y6" s="101">
        <f>INDEX('-3 Traffic Assumptions'!$B:$B,MATCH('-1 Model'!R2,'-3 Traffic Assumptions'!$A:$A,0))*End_of_Trial_Rebill_at_Day_18___S1*_1st_Rebill___at_Day_48___S1*(Trial_Shpping_Price___S1+Rebill_Price___S1)</f>
        <v>1076.1929999999998</v>
      </c>
      <c r="Z6" s="101">
        <f>INDEX('-3 Traffic Assumptions'!$B:$B,MATCH('-1 Model'!S2,'-3 Traffic Assumptions'!$A:$A,0))*End_of_Trial_Rebill_at_Day_18___S1*_1st_Rebill___at_Day_48___S1*(Trial_Shpping_Price___S1+Rebill_Price___S1)</f>
        <v>1076.1929999999998</v>
      </c>
      <c r="AA6" s="101">
        <f>INDEX('-3 Traffic Assumptions'!$B:$B,MATCH('-1 Model'!T2,'-3 Traffic Assumptions'!$A:$A,0))*End_of_Trial_Rebill_at_Day_18___S1*_1st_Rebill___at_Day_48___S1*(Trial_Shpping_Price___S1+Rebill_Price___S1)</f>
        <v>1076.1929999999998</v>
      </c>
      <c r="AB6" s="101">
        <f>INDEX('-3 Traffic Assumptions'!$B:$B,MATCH('-1 Model'!U2,'-3 Traffic Assumptions'!$A:$A,0))*End_of_Trial_Rebill_at_Day_18___S1*_1st_Rebill___at_Day_48___S1*(Trial_Shpping_Price___S1+Rebill_Price___S1)</f>
        <v>1076.1929999999998</v>
      </c>
      <c r="AC6" s="101">
        <f>INDEX('-3 Traffic Assumptions'!$B:$B,MATCH('-1 Model'!V2,'-3 Traffic Assumptions'!$A:$A,0))*End_of_Trial_Rebill_at_Day_18___S1*_1st_Rebill___at_Day_48___S1*(Trial_Shpping_Price___S1+Rebill_Price___S1)</f>
        <v>1076.1929999999998</v>
      </c>
      <c r="AD6" s="101">
        <f>INDEX('-3 Traffic Assumptions'!$B:$B,MATCH('-1 Model'!W2,'-3 Traffic Assumptions'!$A:$A,0))*End_of_Trial_Rebill_at_Day_18___S1*_1st_Rebill___at_Day_48___S1*(Trial_Shpping_Price___S1+Rebill_Price___S1)</f>
        <v>1076.1929999999998</v>
      </c>
      <c r="AE6" s="101">
        <f>INDEX('-3 Traffic Assumptions'!$B:$B,MATCH('-1 Model'!X2,'-3 Traffic Assumptions'!$A:$A,0))*End_of_Trial_Rebill_at_Day_18___S1*_1st_Rebill___at_Day_48___S1*(Trial_Shpping_Price___S1+Rebill_Price___S1)</f>
        <v>1076.1929999999998</v>
      </c>
      <c r="AF6" s="101">
        <f>INDEX('-3 Traffic Assumptions'!$B:$B,MATCH('-1 Model'!Y2,'-3 Traffic Assumptions'!$A:$A,0))*End_of_Trial_Rebill_at_Day_18___S1*_1st_Rebill___at_Day_48___S1*(Trial_Shpping_Price___S1+Rebill_Price___S1)</f>
        <v>1076.1929999999998</v>
      </c>
      <c r="AG6" s="101">
        <f>INDEX('-3 Traffic Assumptions'!$B:$B,MATCH('-1 Model'!Z2,'-3 Traffic Assumptions'!$A:$A,0))*End_of_Trial_Rebill_at_Day_18___S1*_1st_Rebill___at_Day_48___S1*(Trial_Shpping_Price___S1+Rebill_Price___S1)</f>
        <v>1076.1929999999998</v>
      </c>
      <c r="AH6" s="101">
        <f>INDEX('-3 Traffic Assumptions'!$B:$B,MATCH('-1 Model'!AA2,'-3 Traffic Assumptions'!$A:$A,0))*End_of_Trial_Rebill_at_Day_18___S1*_1st_Rebill___at_Day_48___S1*(Trial_Shpping_Price___S1+Rebill_Price___S1)</f>
        <v>1076.1929999999998</v>
      </c>
      <c r="AI6" s="101">
        <f>INDEX('-3 Traffic Assumptions'!$B:$B,MATCH('-1 Model'!AB2,'-3 Traffic Assumptions'!$A:$A,0))*End_of_Trial_Rebill_at_Day_18___S1*_1st_Rebill___at_Day_48___S1*(Trial_Shpping_Price___S1+Rebill_Price___S1)</f>
        <v>1076.1929999999998</v>
      </c>
      <c r="AJ6" s="101">
        <f>INDEX('-3 Traffic Assumptions'!$B:$B,MATCH('-1 Model'!AC2,'-3 Traffic Assumptions'!$A:$A,0))*End_of_Trial_Rebill_at_Day_18___S1*_1st_Rebill___at_Day_48___S1*(Trial_Shpping_Price___S1+Rebill_Price___S1)</f>
        <v>1076.1929999999998</v>
      </c>
      <c r="AK6" s="101">
        <f>INDEX('-3 Traffic Assumptions'!$B:$B,MATCH('-1 Model'!AD2,'-3 Traffic Assumptions'!$A:$A,0))*End_of_Trial_Rebill_at_Day_18___S1*_1st_Rebill___at_Day_48___S1*(Trial_Shpping_Price___S1+Rebill_Price___S1)</f>
        <v>1076.1929999999998</v>
      </c>
      <c r="AL6" s="101">
        <f>INDEX('-3 Traffic Assumptions'!$B:$B,MATCH('-1 Model'!AE2,'-3 Traffic Assumptions'!$A:$A,0))*End_of_Trial_Rebill_at_Day_18___S1*_1st_Rebill___at_Day_48___S1*(Trial_Shpping_Price___S1+Rebill_Price___S1)</f>
        <v>1076.1929999999998</v>
      </c>
      <c r="AM6" s="101">
        <f>INDEX('-3 Traffic Assumptions'!$B:$B,MATCH('-1 Model'!AF2,'-3 Traffic Assumptions'!$A:$A,0))*End_of_Trial_Rebill_at_Day_18___S1*_1st_Rebill___at_Day_48___S1*(Trial_Shpping_Price___S1+Rebill_Price___S1)</f>
        <v>1076.1929999999998</v>
      </c>
      <c r="AN6" s="101">
        <f>INDEX('-3 Traffic Assumptions'!$B:$B,MATCH('-1 Model'!AG2,'-3 Traffic Assumptions'!$A:$A,0))*End_of_Trial_Rebill_at_Day_18___S1*_1st_Rebill___at_Day_48___S1*(Trial_Shpping_Price___S1+Rebill_Price___S1)</f>
        <v>1076.1929999999998</v>
      </c>
      <c r="AO6" s="101">
        <f>INDEX('-3 Traffic Assumptions'!$B:$B,MATCH('-1 Model'!AH2,'-3 Traffic Assumptions'!$A:$A,0))*End_of_Trial_Rebill_at_Day_18___S1*_1st_Rebill___at_Day_48___S1*(Trial_Shpping_Price___S1+Rebill_Price___S1)</f>
        <v>1076.1929999999998</v>
      </c>
      <c r="AP6" s="101">
        <f>INDEX('-3 Traffic Assumptions'!$B:$B,MATCH('-1 Model'!AI2,'-3 Traffic Assumptions'!$A:$A,0))*End_of_Trial_Rebill_at_Day_18___S1*_1st_Rebill___at_Day_48___S1*(Trial_Shpping_Price___S1+Rebill_Price___S1)</f>
        <v>1076.1929999999998</v>
      </c>
      <c r="AQ6" s="101">
        <f>INDEX('-3 Traffic Assumptions'!$B:$B,MATCH('-1 Model'!AJ2,'-3 Traffic Assumptions'!$A:$A,0))*End_of_Trial_Rebill_at_Day_18___S1*_1st_Rebill___at_Day_48___S1*(Trial_Shpping_Price___S1+Rebill_Price___S1)</f>
        <v>1076.1929999999998</v>
      </c>
      <c r="AR6" s="101">
        <f>INDEX('-3 Traffic Assumptions'!$B:$B,MATCH('-1 Model'!AK2,'-3 Traffic Assumptions'!$A:$A,0))*End_of_Trial_Rebill_at_Day_18___S1*_1st_Rebill___at_Day_48___S1*(Trial_Shpping_Price___S1+Rebill_Price___S1)</f>
        <v>1076.1929999999998</v>
      </c>
      <c r="AS6" s="101">
        <f>INDEX('-3 Traffic Assumptions'!$B:$B,MATCH('-1 Model'!AL2,'-3 Traffic Assumptions'!$A:$A,0))*End_of_Trial_Rebill_at_Day_18___S1*_1st_Rebill___at_Day_48___S1*(Trial_Shpping_Price___S1+Rebill_Price___S1)</f>
        <v>1076.1929999999998</v>
      </c>
      <c r="AT6" s="101">
        <f>INDEX('-3 Traffic Assumptions'!$B:$B,MATCH('-1 Model'!AM2,'-3 Traffic Assumptions'!$A:$A,0))*End_of_Trial_Rebill_at_Day_18___S1*_1st_Rebill___at_Day_48___S1*(Trial_Shpping_Price___S1+Rebill_Price___S1)</f>
        <v>1076.1929999999998</v>
      </c>
      <c r="AU6" s="101">
        <f>INDEX('-3 Traffic Assumptions'!$B:$B,MATCH('-1 Model'!AN2,'-3 Traffic Assumptions'!$A:$A,0))*End_of_Trial_Rebill_at_Day_18___S1*_1st_Rebill___at_Day_48___S1*(Trial_Shpping_Price___S1+Rebill_Price___S1)</f>
        <v>1076.1929999999998</v>
      </c>
      <c r="AV6" s="101">
        <f>INDEX('-3 Traffic Assumptions'!$B:$B,MATCH('-1 Model'!AO2,'-3 Traffic Assumptions'!$A:$A,0))*End_of_Trial_Rebill_at_Day_18___S1*_1st_Rebill___at_Day_48___S1*(Trial_Shpping_Price___S1+Rebill_Price___S1)</f>
        <v>1076.1929999999998</v>
      </c>
      <c r="AW6" s="101">
        <f>INDEX('-3 Traffic Assumptions'!$B:$B,MATCH('-1 Model'!AP2,'-3 Traffic Assumptions'!$A:$A,0))*End_of_Trial_Rebill_at_Day_18___S1*_1st_Rebill___at_Day_48___S1*(Trial_Shpping_Price___S1+Rebill_Price___S1)</f>
        <v>1076.1929999999998</v>
      </c>
      <c r="AX6" s="101">
        <f>INDEX('-3 Traffic Assumptions'!$B:$B,MATCH('-1 Model'!AQ2,'-3 Traffic Assumptions'!$A:$A,0))*End_of_Trial_Rebill_at_Day_18___S1*_1st_Rebill___at_Day_48___S1*(Trial_Shpping_Price___S1+Rebill_Price___S1)</f>
        <v>1076.1929999999998</v>
      </c>
      <c r="AY6" s="101">
        <f>INDEX('-3 Traffic Assumptions'!$B:$B,MATCH('-1 Model'!AR2,'-3 Traffic Assumptions'!$A:$A,0))*End_of_Trial_Rebill_at_Day_18___S1*_1st_Rebill___at_Day_48___S1*(Trial_Shpping_Price___S1+Rebill_Price___S1)</f>
        <v>1076.1929999999998</v>
      </c>
      <c r="AZ6" s="101">
        <f>INDEX('-3 Traffic Assumptions'!$B:$B,MATCH('-1 Model'!AS2,'-3 Traffic Assumptions'!$A:$A,0))*End_of_Trial_Rebill_at_Day_18___S1*_1st_Rebill___at_Day_48___S1*(Trial_Shpping_Price___S1+Rebill_Price___S1)</f>
        <v>1076.1929999999998</v>
      </c>
      <c r="BA6" s="101">
        <f>INDEX('-3 Traffic Assumptions'!$B:$B,MATCH('-1 Model'!AT2,'-3 Traffic Assumptions'!$A:$A,0))*End_of_Trial_Rebill_at_Day_18___S1*_1st_Rebill___at_Day_48___S1*(Trial_Shpping_Price___S1+Rebill_Price___S1)</f>
        <v>1076.1929999999998</v>
      </c>
      <c r="BB6" s="101">
        <f>INDEX('-3 Traffic Assumptions'!$B:$B,MATCH('-1 Model'!AU2,'-3 Traffic Assumptions'!$A:$A,0))*End_of_Trial_Rebill_at_Day_18___S1*_1st_Rebill___at_Day_48___S1*(Trial_Shpping_Price___S1+Rebill_Price___S1)</f>
        <v>1076.1929999999998</v>
      </c>
      <c r="BC6" s="101">
        <f>INDEX('-3 Traffic Assumptions'!$B:$B,MATCH('-1 Model'!AV2,'-3 Traffic Assumptions'!$A:$A,0))*End_of_Trial_Rebill_at_Day_18___S1*_1st_Rebill___at_Day_48___S1*(Trial_Shpping_Price___S1+Rebill_Price___S1)</f>
        <v>1076.1929999999998</v>
      </c>
      <c r="BD6" s="101">
        <f>INDEX('-3 Traffic Assumptions'!$B:$B,MATCH('-1 Model'!AW2,'-3 Traffic Assumptions'!$A:$A,0))*End_of_Trial_Rebill_at_Day_18___S1*_1st_Rebill___at_Day_48___S1*(Trial_Shpping_Price___S1+Rebill_Price___S1)</f>
        <v>1076.1929999999998</v>
      </c>
      <c r="BE6" s="101">
        <f>INDEX('-3 Traffic Assumptions'!$B:$B,MATCH('-1 Model'!AX2,'-3 Traffic Assumptions'!$A:$A,0))*End_of_Trial_Rebill_at_Day_18___S1*_1st_Rebill___at_Day_48___S1*(Trial_Shpping_Price___S1+Rebill_Price___S1)</f>
        <v>1076.1929999999998</v>
      </c>
      <c r="BF6" s="101">
        <f>INDEX('-3 Traffic Assumptions'!$B:$B,MATCH('-1 Model'!AY2,'-3 Traffic Assumptions'!$A:$A,0))*End_of_Trial_Rebill_at_Day_18___S1*_1st_Rebill___at_Day_48___S1*(Trial_Shpping_Price___S1+Rebill_Price___S1)</f>
        <v>1076.1929999999998</v>
      </c>
      <c r="BG6" s="101">
        <f>INDEX('-3 Traffic Assumptions'!$B:$B,MATCH('-1 Model'!AZ2,'-3 Traffic Assumptions'!$A:$A,0))*End_of_Trial_Rebill_at_Day_18___S1*_1st_Rebill___at_Day_48___S1*(Trial_Shpping_Price___S1+Rebill_Price___S1)</f>
        <v>1076.1929999999998</v>
      </c>
      <c r="BH6" s="101">
        <f>INDEX('-3 Traffic Assumptions'!$B:$B,MATCH('-1 Model'!BA2,'-3 Traffic Assumptions'!$A:$A,0))*End_of_Trial_Rebill_at_Day_18___S1*_1st_Rebill___at_Day_48___S1*(Trial_Shpping_Price___S1+Rebill_Price___S1)</f>
        <v>1076.1929999999998</v>
      </c>
      <c r="BI6" s="101">
        <f>INDEX('-3 Traffic Assumptions'!$B:$B,MATCH('-1 Model'!BB2,'-3 Traffic Assumptions'!$A:$A,0))*End_of_Trial_Rebill_at_Day_18___S1*_1st_Rebill___at_Day_48___S1*(Trial_Shpping_Price___S1+Rebill_Price___S1)</f>
        <v>1076.1929999999998</v>
      </c>
      <c r="BJ6" s="101">
        <f>INDEX('-3 Traffic Assumptions'!$B:$B,MATCH('-1 Model'!BC2,'-3 Traffic Assumptions'!$A:$A,0))*End_of_Trial_Rebill_at_Day_18___S1*_1st_Rebill___at_Day_48___S1*(Trial_Shpping_Price___S1+Rebill_Price___S1)</f>
        <v>1076.1929999999998</v>
      </c>
      <c r="BK6" s="101">
        <f>INDEX('-3 Traffic Assumptions'!$B:$B,MATCH('-1 Model'!BD2,'-3 Traffic Assumptions'!$A:$A,0))*End_of_Trial_Rebill_at_Day_18___S1*_1st_Rebill___at_Day_48___S1*(Trial_Shpping_Price___S1+Rebill_Price___S1)</f>
        <v>1076.1929999999998</v>
      </c>
      <c r="BL6" s="101">
        <f>INDEX('-3 Traffic Assumptions'!$B:$B,MATCH('-1 Model'!BE2,'-3 Traffic Assumptions'!$A:$A,0))*End_of_Trial_Rebill_at_Day_18___S1*_1st_Rebill___at_Day_48___S1*(Trial_Shpping_Price___S1+Rebill_Price___S1)</f>
        <v>1076.1929999999998</v>
      </c>
      <c r="BM6" s="101">
        <f>INDEX('-3 Traffic Assumptions'!$B:$B,MATCH('-1 Model'!BF2,'-3 Traffic Assumptions'!$A:$A,0))*End_of_Trial_Rebill_at_Day_18___S1*_1st_Rebill___at_Day_48___S1*(Trial_Shpping_Price___S1+Rebill_Price___S1)</f>
        <v>1076.1929999999998</v>
      </c>
      <c r="BN6" s="101">
        <f>INDEX('-3 Traffic Assumptions'!$B:$B,MATCH('-1 Model'!BG2,'-3 Traffic Assumptions'!$A:$A,0))*End_of_Trial_Rebill_at_Day_18___S1*_1st_Rebill___at_Day_48___S1*(Trial_Shpping_Price___S1+Rebill_Price___S1)</f>
        <v>1076.1929999999998</v>
      </c>
      <c r="BO6" s="101">
        <f>INDEX('-3 Traffic Assumptions'!$B:$B,MATCH('-1 Model'!BH2,'-3 Traffic Assumptions'!$A:$A,0))*End_of_Trial_Rebill_at_Day_18___S1*_1st_Rebill___at_Day_48___S1*(Trial_Shpping_Price___S1+Rebill_Price___S1)</f>
        <v>1076.1929999999998</v>
      </c>
      <c r="BP6" s="101">
        <f>INDEX('-3 Traffic Assumptions'!$B:$B,MATCH('-1 Model'!BI2,'-3 Traffic Assumptions'!$A:$A,0))*End_of_Trial_Rebill_at_Day_18___S1*_1st_Rebill___at_Day_48___S1*(Trial_Shpping_Price___S1+Rebill_Price___S1)</f>
        <v>1076.1929999999998</v>
      </c>
      <c r="BQ6" s="101">
        <f>INDEX('-3 Traffic Assumptions'!$B:$B,MATCH('-1 Model'!BJ2,'-3 Traffic Assumptions'!$A:$A,0))*End_of_Trial_Rebill_at_Day_18___S1*_1st_Rebill___at_Day_48___S1*(Trial_Shpping_Price___S1+Rebill_Price___S1)</f>
        <v>1076.1929999999998</v>
      </c>
      <c r="BR6" s="101">
        <f>INDEX('-3 Traffic Assumptions'!$B:$B,MATCH('-1 Model'!BK2,'-3 Traffic Assumptions'!$A:$A,0))*End_of_Trial_Rebill_at_Day_18___S1*_1st_Rebill___at_Day_48___S1*(Trial_Shpping_Price___S1+Rebill_Price___S1)</f>
        <v>1076.1929999999998</v>
      </c>
      <c r="BS6" s="101">
        <f>INDEX('-3 Traffic Assumptions'!$B:$B,MATCH('-1 Model'!BL2,'-3 Traffic Assumptions'!$A:$A,0))*End_of_Trial_Rebill_at_Day_18___S1*_1st_Rebill___at_Day_48___S1*(Trial_Shpping_Price___S1+Rebill_Price___S1)</f>
        <v>1076.1929999999998</v>
      </c>
      <c r="BT6" s="101">
        <f>INDEX('-3 Traffic Assumptions'!$B:$B,MATCH('-1 Model'!BM2,'-3 Traffic Assumptions'!$A:$A,0))*End_of_Trial_Rebill_at_Day_18___S1*_1st_Rebill___at_Day_48___S1*(Trial_Shpping_Price___S1+Rebill_Price___S1)</f>
        <v>1076.1929999999998</v>
      </c>
      <c r="BU6" s="101">
        <f>INDEX('-3 Traffic Assumptions'!$B:$B,MATCH('-1 Model'!BN2,'-3 Traffic Assumptions'!$A:$A,0))*End_of_Trial_Rebill_at_Day_18___S1*_1st_Rebill___at_Day_48___S1*(Trial_Shpping_Price___S1+Rebill_Price___S1)</f>
        <v>1076.1929999999998</v>
      </c>
      <c r="BV6" s="101">
        <f>INDEX('-3 Traffic Assumptions'!$B:$B,MATCH('-1 Model'!BO2,'-3 Traffic Assumptions'!$A:$A,0))*End_of_Trial_Rebill_at_Day_18___S1*_1st_Rebill___at_Day_48___S1*(Trial_Shpping_Price___S1+Rebill_Price___S1)</f>
        <v>1076.1929999999998</v>
      </c>
      <c r="BW6" s="101">
        <f>INDEX('-3 Traffic Assumptions'!$B:$B,MATCH('-1 Model'!BP2,'-3 Traffic Assumptions'!$A:$A,0))*End_of_Trial_Rebill_at_Day_18___S1*_1st_Rebill___at_Day_48___S1*(Trial_Shpping_Price___S1+Rebill_Price___S1)</f>
        <v>1076.1929999999998</v>
      </c>
      <c r="BX6" s="101">
        <f>INDEX('-3 Traffic Assumptions'!$B:$B,MATCH('-1 Model'!BQ2,'-3 Traffic Assumptions'!$A:$A,0))*End_of_Trial_Rebill_at_Day_18___S1*_1st_Rebill___at_Day_48___S1*(Trial_Shpping_Price___S1+Rebill_Price___S1)</f>
        <v>1076.1929999999998</v>
      </c>
      <c r="BY6" s="101">
        <f>INDEX('-3 Traffic Assumptions'!$B:$B,MATCH('-1 Model'!BR2,'-3 Traffic Assumptions'!$A:$A,0))*End_of_Trial_Rebill_at_Day_18___S1*_1st_Rebill___at_Day_48___S1*(Trial_Shpping_Price___S1+Rebill_Price___S1)</f>
        <v>1076.1929999999998</v>
      </c>
      <c r="BZ6" s="101">
        <f>INDEX('-3 Traffic Assumptions'!$B:$B,MATCH('-1 Model'!BS2,'-3 Traffic Assumptions'!$A:$A,0))*End_of_Trial_Rebill_at_Day_18___S1*_1st_Rebill___at_Day_48___S1*(Trial_Shpping_Price___S1+Rebill_Price___S1)</f>
        <v>1076.1929999999998</v>
      </c>
      <c r="CA6" s="101">
        <f>INDEX('-3 Traffic Assumptions'!$B:$B,MATCH('-1 Model'!BT2,'-3 Traffic Assumptions'!$A:$A,0))*End_of_Trial_Rebill_at_Day_18___S1*_1st_Rebill___at_Day_48___S1*(Trial_Shpping_Price___S1+Rebill_Price___S1)</f>
        <v>1076.1929999999998</v>
      </c>
      <c r="CB6" s="101">
        <f>INDEX('-3 Traffic Assumptions'!$B:$B,MATCH('-1 Model'!BU2,'-3 Traffic Assumptions'!$A:$A,0))*End_of_Trial_Rebill_at_Day_18___S1*_1st_Rebill___at_Day_48___S1*(Trial_Shpping_Price___S1+Rebill_Price___S1)</f>
        <v>1076.1929999999998</v>
      </c>
      <c r="CC6" s="101">
        <f>INDEX('-3 Traffic Assumptions'!$B:$B,MATCH('-1 Model'!BV2,'-3 Traffic Assumptions'!$A:$A,0))*End_of_Trial_Rebill_at_Day_18___S1*_1st_Rebill___at_Day_48___S1*(Trial_Shpping_Price___S1+Rebill_Price___S1)</f>
        <v>1076.1929999999998</v>
      </c>
      <c r="CD6" s="101">
        <f>INDEX('-3 Traffic Assumptions'!$B:$B,MATCH('-1 Model'!BW2,'-3 Traffic Assumptions'!$A:$A,0))*End_of_Trial_Rebill_at_Day_18___S1*_1st_Rebill___at_Day_48___S1*(Trial_Shpping_Price___S1+Rebill_Price___S1)</f>
        <v>1076.1929999999998</v>
      </c>
      <c r="CE6" s="101">
        <f>INDEX('-3 Traffic Assumptions'!$B:$B,MATCH('-1 Model'!BX2,'-3 Traffic Assumptions'!$A:$A,0))*End_of_Trial_Rebill_at_Day_18___S1*_1st_Rebill___at_Day_48___S1*(Trial_Shpping_Price___S1+Rebill_Price___S1)</f>
        <v>1076.1929999999998</v>
      </c>
      <c r="CF6" s="101">
        <f>INDEX('-3 Traffic Assumptions'!$B:$B,MATCH('-1 Model'!BY2,'-3 Traffic Assumptions'!$A:$A,0))*End_of_Trial_Rebill_at_Day_18___S1*_1st_Rebill___at_Day_48___S1*(Trial_Shpping_Price___S1+Rebill_Price___S1)</f>
        <v>1076.1929999999998</v>
      </c>
      <c r="CG6" s="101">
        <f>INDEX('-3 Traffic Assumptions'!$B:$B,MATCH('-1 Model'!BZ2,'-3 Traffic Assumptions'!$A:$A,0))*End_of_Trial_Rebill_at_Day_18___S1*_1st_Rebill___at_Day_48___S1*(Trial_Shpping_Price___S1+Rebill_Price___S1)</f>
        <v>1076.1929999999998</v>
      </c>
      <c r="CH6" s="101">
        <f>INDEX('-3 Traffic Assumptions'!$B:$B,MATCH('-1 Model'!CA2,'-3 Traffic Assumptions'!$A:$A,0))*End_of_Trial_Rebill_at_Day_18___S1*_1st_Rebill___at_Day_48___S1*(Trial_Shpping_Price___S1+Rebill_Price___S1)</f>
        <v>1076.1929999999998</v>
      </c>
      <c r="CI6" s="101">
        <f>INDEX('-3 Traffic Assumptions'!$B:$B,MATCH('-1 Model'!CB2,'-3 Traffic Assumptions'!$A:$A,0))*End_of_Trial_Rebill_at_Day_18___S1*_1st_Rebill___at_Day_48___S1*(Trial_Shpping_Price___S1+Rebill_Price___S1)</f>
        <v>1076.1929999999998</v>
      </c>
      <c r="CJ6" s="101">
        <f>INDEX('-3 Traffic Assumptions'!$B:$B,MATCH('-1 Model'!CC2,'-3 Traffic Assumptions'!$A:$A,0))*End_of_Trial_Rebill_at_Day_18___S1*_1st_Rebill___at_Day_48___S1*(Trial_Shpping_Price___S1+Rebill_Price___S1)</f>
        <v>1076.1929999999998</v>
      </c>
      <c r="CK6" s="101">
        <f>INDEX('-3 Traffic Assumptions'!$B:$B,MATCH('-1 Model'!CD2,'-3 Traffic Assumptions'!$A:$A,0))*End_of_Trial_Rebill_at_Day_18___S1*_1st_Rebill___at_Day_48___S1*(Trial_Shpping_Price___S1+Rebill_Price___S1)</f>
        <v>1076.1929999999998</v>
      </c>
      <c r="CL6" s="101">
        <f>INDEX('-3 Traffic Assumptions'!$B:$B,MATCH('-1 Model'!CE2,'-3 Traffic Assumptions'!$A:$A,0))*End_of_Trial_Rebill_at_Day_18___S1*_1st_Rebill___at_Day_48___S1*(Trial_Shpping_Price___S1+Rebill_Price___S1)</f>
        <v>1076.1929999999998</v>
      </c>
      <c r="CM6" s="101">
        <f>INDEX('-3 Traffic Assumptions'!$B:$B,MATCH('-1 Model'!CF2,'-3 Traffic Assumptions'!$A:$A,0))*End_of_Trial_Rebill_at_Day_18___S1*_1st_Rebill___at_Day_48___S1*(Trial_Shpping_Price___S1+Rebill_Price___S1)</f>
        <v>1076.1929999999998</v>
      </c>
      <c r="CN6" s="101">
        <f>INDEX('-3 Traffic Assumptions'!$B:$B,MATCH('-1 Model'!CG2,'-3 Traffic Assumptions'!$A:$A,0))*End_of_Trial_Rebill_at_Day_18___S1*_1st_Rebill___at_Day_48___S1*(Trial_Shpping_Price___S1+Rebill_Price___S1)</f>
        <v>1076.1929999999998</v>
      </c>
      <c r="CO6" s="101">
        <f>INDEX('-3 Traffic Assumptions'!$B:$B,MATCH('-1 Model'!CH2,'-3 Traffic Assumptions'!$A:$A,0))*End_of_Trial_Rebill_at_Day_18___S1*_1st_Rebill___at_Day_48___S1*(Trial_Shpping_Price___S1+Rebill_Price___S1)</f>
        <v>1076.1929999999998</v>
      </c>
      <c r="CP6" s="101">
        <f>INDEX('-3 Traffic Assumptions'!$B:$B,MATCH('-1 Model'!CI2,'-3 Traffic Assumptions'!$A:$A,0))*End_of_Trial_Rebill_at_Day_18___S1*_1st_Rebill___at_Day_48___S1*(Trial_Shpping_Price___S1+Rebill_Price___S1)</f>
        <v>1076.1929999999998</v>
      </c>
      <c r="CQ6" s="101">
        <f>INDEX('-3 Traffic Assumptions'!$B:$B,MATCH('-1 Model'!CJ2,'-3 Traffic Assumptions'!$A:$A,0))*End_of_Trial_Rebill_at_Day_18___S1*_1st_Rebill___at_Day_48___S1*(Trial_Shpping_Price___S1+Rebill_Price___S1)</f>
        <v>1076.1929999999998</v>
      </c>
      <c r="CR6" s="101">
        <f>INDEX('-3 Traffic Assumptions'!$B:$B,MATCH('-1 Model'!CK2,'-3 Traffic Assumptions'!$A:$A,0))*End_of_Trial_Rebill_at_Day_18___S1*_1st_Rebill___at_Day_48___S1*(Trial_Shpping_Price___S1+Rebill_Price___S1)</f>
        <v>1076.1929999999998</v>
      </c>
      <c r="CS6" s="101">
        <f>INDEX('-3 Traffic Assumptions'!$B:$B,MATCH('-1 Model'!CL2,'-3 Traffic Assumptions'!$A:$A,0))*End_of_Trial_Rebill_at_Day_18___S1*_1st_Rebill___at_Day_48___S1*(Trial_Shpping_Price___S1+Rebill_Price___S1)</f>
        <v>1076.1929999999998</v>
      </c>
      <c r="CT6" s="101">
        <f>INDEX('-3 Traffic Assumptions'!$B:$B,MATCH('-1 Model'!CM2,'-3 Traffic Assumptions'!$A:$A,0))*End_of_Trial_Rebill_at_Day_18___S1*_1st_Rebill___at_Day_48___S1*(Trial_Shpping_Price___S1+Rebill_Price___S1)</f>
        <v>1076.1929999999998</v>
      </c>
      <c r="CU6" s="101">
        <f>INDEX('-3 Traffic Assumptions'!$B:$B,MATCH('-1 Model'!CN2,'-3 Traffic Assumptions'!$A:$A,0))*End_of_Trial_Rebill_at_Day_18___S1*_1st_Rebill___at_Day_48___S1*(Trial_Shpping_Price___S1+Rebill_Price___S1)</f>
        <v>1076.1929999999998</v>
      </c>
      <c r="CV6" s="101">
        <f>INDEX('-3 Traffic Assumptions'!$B:$B,MATCH('-1 Model'!CO2,'-3 Traffic Assumptions'!$A:$A,0))*End_of_Trial_Rebill_at_Day_18___S1*_1st_Rebill___at_Day_48___S1*(Trial_Shpping_Price___S1+Rebill_Price___S1)</f>
        <v>1076.1929999999998</v>
      </c>
      <c r="CW6" s="101">
        <f>INDEX('-3 Traffic Assumptions'!$B:$B,MATCH('-1 Model'!CP2,'-3 Traffic Assumptions'!$A:$A,0))*End_of_Trial_Rebill_at_Day_18___S1*_1st_Rebill___at_Day_48___S1*(Trial_Shpping_Price___S1+Rebill_Price___S1)</f>
        <v>1076.1929999999998</v>
      </c>
      <c r="CX6" s="101">
        <f>INDEX('-3 Traffic Assumptions'!$B:$B,MATCH('-1 Model'!CQ2,'-3 Traffic Assumptions'!$A:$A,0))*End_of_Trial_Rebill_at_Day_18___S1*_1st_Rebill___at_Day_48___S1*(Trial_Shpping_Price___S1+Rebill_Price___S1)</f>
        <v>1076.1929999999998</v>
      </c>
      <c r="CY6" s="101">
        <f>INDEX('-3 Traffic Assumptions'!$B:$B,MATCH('-1 Model'!CR2,'-3 Traffic Assumptions'!$A:$A,0))*End_of_Trial_Rebill_at_Day_18___S1*_1st_Rebill___at_Day_48___S1*(Trial_Shpping_Price___S1+Rebill_Price___S1)</f>
        <v>1076.1929999999998</v>
      </c>
      <c r="CZ6" s="101">
        <f>INDEX('-3 Traffic Assumptions'!$B:$B,MATCH('-1 Model'!CS2,'-3 Traffic Assumptions'!$A:$A,0))*End_of_Trial_Rebill_at_Day_18___S1*_1st_Rebill___at_Day_48___S1*(Trial_Shpping_Price___S1+Rebill_Price___S1)</f>
        <v>1076.1929999999998</v>
      </c>
      <c r="DA6" s="101">
        <f>INDEX('-3 Traffic Assumptions'!$B:$B,MATCH('-1 Model'!CT2,'-3 Traffic Assumptions'!$A:$A,0))*End_of_Trial_Rebill_at_Day_18___S1*_1st_Rebill___at_Day_48___S1*(Trial_Shpping_Price___S1+Rebill_Price___S1)</f>
        <v>1076.1929999999998</v>
      </c>
      <c r="DB6" s="101">
        <f>INDEX('-3 Traffic Assumptions'!$B:$B,MATCH('-1 Model'!CU2,'-3 Traffic Assumptions'!$A:$A,0))*End_of_Trial_Rebill_at_Day_18___S1*_1st_Rebill___at_Day_48___S1*(Trial_Shpping_Price___S1+Rebill_Price___S1)</f>
        <v>1076.1929999999998</v>
      </c>
      <c r="DC6" s="101">
        <f>INDEX('-3 Traffic Assumptions'!$B:$B,MATCH('-1 Model'!CV2,'-3 Traffic Assumptions'!$A:$A,0))*End_of_Trial_Rebill_at_Day_18___S1*_1st_Rebill___at_Day_48___S1*(Trial_Shpping_Price___S1+Rebill_Price___S1)</f>
        <v>1076.1929999999998</v>
      </c>
      <c r="DD6" s="101">
        <f>INDEX('-3 Traffic Assumptions'!$B:$B,MATCH('-1 Model'!CW2,'-3 Traffic Assumptions'!$A:$A,0))*End_of_Trial_Rebill_at_Day_18___S1*_1st_Rebill___at_Day_48___S1*(Trial_Shpping_Price___S1+Rebill_Price___S1)</f>
        <v>1076.1929999999998</v>
      </c>
      <c r="DE6" s="101">
        <f>INDEX('-3 Traffic Assumptions'!$B:$B,MATCH('-1 Model'!CX2,'-3 Traffic Assumptions'!$A:$A,0))*End_of_Trial_Rebill_at_Day_18___S1*_1st_Rebill___at_Day_48___S1*(Trial_Shpping_Price___S1+Rebill_Price___S1)</f>
        <v>1076.1929999999998</v>
      </c>
      <c r="DF6" s="101">
        <f>INDEX('-3 Traffic Assumptions'!$B:$B,MATCH('-1 Model'!CY2,'-3 Traffic Assumptions'!$A:$A,0))*End_of_Trial_Rebill_at_Day_18___S1*_1st_Rebill___at_Day_48___S1*(Trial_Shpping_Price___S1+Rebill_Price___S1)</f>
        <v>1076.1929999999998</v>
      </c>
      <c r="DG6" s="101">
        <f>INDEX('-3 Traffic Assumptions'!$B:$B,MATCH('-1 Model'!CZ2,'-3 Traffic Assumptions'!$A:$A,0))*End_of_Trial_Rebill_at_Day_18___S1*_1st_Rebill___at_Day_48___S1*(Trial_Shpping_Price___S1+Rebill_Price___S1)</f>
        <v>1076.1929999999998</v>
      </c>
      <c r="DH6" s="101">
        <f>INDEX('-3 Traffic Assumptions'!$B:$B,MATCH('-1 Model'!DA2,'-3 Traffic Assumptions'!$A:$A,0))*End_of_Trial_Rebill_at_Day_18___S1*_1st_Rebill___at_Day_48___S1*(Trial_Shpping_Price___S1+Rebill_Price___S1)</f>
        <v>1076.1929999999998</v>
      </c>
      <c r="DI6" s="101">
        <f>INDEX('-3 Traffic Assumptions'!$B:$B,MATCH('-1 Model'!DB2,'-3 Traffic Assumptions'!$A:$A,0))*End_of_Trial_Rebill_at_Day_18___S1*_1st_Rebill___at_Day_48___S1*(Trial_Shpping_Price___S1+Rebill_Price___S1)</f>
        <v>1076.1929999999998</v>
      </c>
      <c r="DJ6" s="101">
        <f>INDEX('-3 Traffic Assumptions'!$B:$B,MATCH('-1 Model'!DC2,'-3 Traffic Assumptions'!$A:$A,0))*End_of_Trial_Rebill_at_Day_18___S1*_1st_Rebill___at_Day_48___S1*(Trial_Shpping_Price___S1+Rebill_Price___S1)</f>
        <v>1076.1929999999998</v>
      </c>
      <c r="DK6" s="101">
        <f>INDEX('-3 Traffic Assumptions'!$B:$B,MATCH('-1 Model'!DD2,'-3 Traffic Assumptions'!$A:$A,0))*End_of_Trial_Rebill_at_Day_18___S1*_1st_Rebill___at_Day_48___S1*(Trial_Shpping_Price___S1+Rebill_Price___S1)</f>
        <v>1076.1929999999998</v>
      </c>
      <c r="DL6" s="101">
        <f>INDEX('-3 Traffic Assumptions'!$B:$B,MATCH('-1 Model'!DE2,'-3 Traffic Assumptions'!$A:$A,0))*End_of_Trial_Rebill_at_Day_18___S1*_1st_Rebill___at_Day_48___S1*(Trial_Shpping_Price___S1+Rebill_Price___S1)</f>
        <v>1076.1929999999998</v>
      </c>
      <c r="DM6" s="101">
        <f>INDEX('-3 Traffic Assumptions'!$B:$B,MATCH('-1 Model'!DF2,'-3 Traffic Assumptions'!$A:$A,0))*End_of_Trial_Rebill_at_Day_18___S1*_1st_Rebill___at_Day_48___S1*(Trial_Shpping_Price___S1+Rebill_Price___S1)</f>
        <v>1076.1929999999998</v>
      </c>
      <c r="DN6" s="101">
        <f>INDEX('-3 Traffic Assumptions'!$B:$B,MATCH('-1 Model'!DG2,'-3 Traffic Assumptions'!$A:$A,0))*End_of_Trial_Rebill_at_Day_18___S1*_1st_Rebill___at_Day_48___S1*(Trial_Shpping_Price___S1+Rebill_Price___S1)</f>
        <v>1076.1929999999998</v>
      </c>
      <c r="DO6" s="101">
        <f>INDEX('-3 Traffic Assumptions'!$B:$B,MATCH('-1 Model'!DH2,'-3 Traffic Assumptions'!$A:$A,0))*End_of_Trial_Rebill_at_Day_18___S1*_1st_Rebill___at_Day_48___S1*(Trial_Shpping_Price___S1+Rebill_Price___S1)</f>
        <v>1076.1929999999998</v>
      </c>
      <c r="DP6" s="101">
        <f>INDEX('-3 Traffic Assumptions'!$B:$B,MATCH('-1 Model'!DI2,'-3 Traffic Assumptions'!$A:$A,0))*End_of_Trial_Rebill_at_Day_18___S1*_1st_Rebill___at_Day_48___S1*(Trial_Shpping_Price___S1+Rebill_Price___S1)</f>
        <v>1076.1929999999998</v>
      </c>
      <c r="DQ6" s="101">
        <f>INDEX('-3 Traffic Assumptions'!$B:$B,MATCH('-1 Model'!DJ2,'-3 Traffic Assumptions'!$A:$A,0))*End_of_Trial_Rebill_at_Day_18___S1*_1st_Rebill___at_Day_48___S1*(Trial_Shpping_Price___S1+Rebill_Price___S1)</f>
        <v>1076.1929999999998</v>
      </c>
      <c r="DR6" s="101">
        <f>INDEX('-3 Traffic Assumptions'!$B:$B,MATCH('-1 Model'!DK2,'-3 Traffic Assumptions'!$A:$A,0))*End_of_Trial_Rebill_at_Day_18___S1*_1st_Rebill___at_Day_48___S1*(Trial_Shpping_Price___S1+Rebill_Price___S1)</f>
        <v>1076.1929999999998</v>
      </c>
      <c r="DS6" s="101">
        <f>INDEX('-3 Traffic Assumptions'!$B:$B,MATCH('-1 Model'!DL2,'-3 Traffic Assumptions'!$A:$A,0))*End_of_Trial_Rebill_at_Day_18___S1*_1st_Rebill___at_Day_48___S1*(Trial_Shpping_Price___S1+Rebill_Price___S1)</f>
        <v>1076.1929999999998</v>
      </c>
    </row>
    <row r="7" spans="2:124" s="1" customFormat="1" ht="12.75" x14ac:dyDescent="0.2">
      <c r="B7" s="35" t="s">
        <v>130</v>
      </c>
      <c r="C7" s="45"/>
      <c r="D7" s="49"/>
      <c r="E7" s="49"/>
      <c r="F7" s="49"/>
      <c r="G7" s="49"/>
      <c r="H7" s="49"/>
      <c r="I7" s="49"/>
      <c r="J7" s="49"/>
      <c r="K7" s="49"/>
      <c r="L7" s="49"/>
      <c r="M7" s="49"/>
      <c r="N7" s="49">
        <f>J6*_2nd_Rebill___at_Day_78___S1</f>
        <v>129.14315999999997</v>
      </c>
      <c r="O7" s="49">
        <f>K6*'-2 Pricing Assumptions'!$C$8</f>
        <v>129.14315999999997</v>
      </c>
      <c r="P7" s="49">
        <f>L6*'-2 Pricing Assumptions'!$C$8</f>
        <v>129.14315999999997</v>
      </c>
      <c r="Q7" s="49">
        <f>M6*'-2 Pricing Assumptions'!$C$8</f>
        <v>129.14315999999997</v>
      </c>
      <c r="R7" s="49">
        <f>N6*'-2 Pricing Assumptions'!$C$8</f>
        <v>129.14315999999997</v>
      </c>
      <c r="S7" s="49">
        <f>O6*'-2 Pricing Assumptions'!$C$8</f>
        <v>129.14315999999997</v>
      </c>
      <c r="T7" s="49">
        <f>P6*'-2 Pricing Assumptions'!$C$8</f>
        <v>129.14315999999997</v>
      </c>
      <c r="U7" s="49">
        <f>Q6*'-2 Pricing Assumptions'!$C$8</f>
        <v>129.14315999999997</v>
      </c>
      <c r="V7" s="49">
        <f>R6*'-2 Pricing Assumptions'!$C$8</f>
        <v>129.14315999999997</v>
      </c>
      <c r="W7" s="49">
        <f>S6*'-2 Pricing Assumptions'!$C$8</f>
        <v>129.14315999999997</v>
      </c>
      <c r="X7" s="49">
        <f>T6*'-2 Pricing Assumptions'!$C$8</f>
        <v>129.14315999999997</v>
      </c>
      <c r="Y7" s="49">
        <f>U6*'-2 Pricing Assumptions'!$C$8</f>
        <v>129.14315999999997</v>
      </c>
      <c r="Z7" s="49">
        <f>V6*'-2 Pricing Assumptions'!$C$8</f>
        <v>129.14315999999997</v>
      </c>
      <c r="AA7" s="49">
        <f>W6*'-2 Pricing Assumptions'!$C$8</f>
        <v>129.14315999999997</v>
      </c>
      <c r="AB7" s="49">
        <f>X6*'-2 Pricing Assumptions'!$C$8</f>
        <v>129.14315999999997</v>
      </c>
      <c r="AC7" s="49">
        <f>Y6*'-2 Pricing Assumptions'!$C$8</f>
        <v>129.14315999999997</v>
      </c>
      <c r="AD7" s="49">
        <f>Z6*'-2 Pricing Assumptions'!$C$8</f>
        <v>129.14315999999997</v>
      </c>
      <c r="AE7" s="49">
        <f>AA6*'-2 Pricing Assumptions'!$C$8</f>
        <v>129.14315999999997</v>
      </c>
      <c r="AF7" s="49">
        <f>AB6*'-2 Pricing Assumptions'!$C$8</f>
        <v>129.14315999999997</v>
      </c>
      <c r="AG7" s="49">
        <f>AC6*'-2 Pricing Assumptions'!$C$8</f>
        <v>129.14315999999997</v>
      </c>
      <c r="AH7" s="49">
        <f>AD6*'-2 Pricing Assumptions'!$C$8</f>
        <v>129.14315999999997</v>
      </c>
      <c r="AI7" s="49">
        <f>AE6*'-2 Pricing Assumptions'!$C$8</f>
        <v>129.14315999999997</v>
      </c>
      <c r="AJ7" s="49">
        <f>AF6*'-2 Pricing Assumptions'!$C$8</f>
        <v>129.14315999999997</v>
      </c>
      <c r="AK7" s="49">
        <f>AG6*'-2 Pricing Assumptions'!$C$8</f>
        <v>129.14315999999997</v>
      </c>
      <c r="AL7" s="49">
        <f>AH6*'-2 Pricing Assumptions'!$C$8</f>
        <v>129.14315999999997</v>
      </c>
      <c r="AM7" s="49">
        <f>AI6*'-2 Pricing Assumptions'!$C$8</f>
        <v>129.14315999999997</v>
      </c>
      <c r="AN7" s="49">
        <f>AJ6*'-2 Pricing Assumptions'!$C$8</f>
        <v>129.14315999999997</v>
      </c>
      <c r="AO7" s="49">
        <f>AK6*'-2 Pricing Assumptions'!$C$8</f>
        <v>129.14315999999997</v>
      </c>
      <c r="AP7" s="49">
        <f>AL6*'-2 Pricing Assumptions'!$C$8</f>
        <v>129.14315999999997</v>
      </c>
      <c r="AQ7" s="49">
        <f>AM6*'-2 Pricing Assumptions'!$C$8</f>
        <v>129.14315999999997</v>
      </c>
      <c r="AR7" s="49">
        <f>AN6*'-2 Pricing Assumptions'!$C$8</f>
        <v>129.14315999999997</v>
      </c>
      <c r="AS7" s="49">
        <f>AO6*'-2 Pricing Assumptions'!$C$8</f>
        <v>129.14315999999997</v>
      </c>
      <c r="AT7" s="49">
        <f>AP6*'-2 Pricing Assumptions'!$C$8</f>
        <v>129.14315999999997</v>
      </c>
      <c r="AU7" s="49">
        <f>AQ6*'-2 Pricing Assumptions'!$C$8</f>
        <v>129.14315999999997</v>
      </c>
      <c r="AV7" s="49">
        <f>AR6*'-2 Pricing Assumptions'!$C$8</f>
        <v>129.14315999999997</v>
      </c>
      <c r="AW7" s="49">
        <f>AS6*'-2 Pricing Assumptions'!$C$8</f>
        <v>129.14315999999997</v>
      </c>
      <c r="AX7" s="49">
        <f>AT6*'-2 Pricing Assumptions'!$C$8</f>
        <v>129.14315999999997</v>
      </c>
      <c r="AY7" s="49">
        <f>AU6*'-2 Pricing Assumptions'!$C$8</f>
        <v>129.14315999999997</v>
      </c>
      <c r="AZ7" s="49">
        <f>AV6*'-2 Pricing Assumptions'!$C$8</f>
        <v>129.14315999999997</v>
      </c>
      <c r="BA7" s="49">
        <f>AW6*'-2 Pricing Assumptions'!$C$8</f>
        <v>129.14315999999997</v>
      </c>
      <c r="BB7" s="49">
        <f>AX6*'-2 Pricing Assumptions'!$C$8</f>
        <v>129.14315999999997</v>
      </c>
      <c r="BC7" s="49">
        <f>BB6*'-2 Pricing Assumptions'!$C$8</f>
        <v>129.14315999999997</v>
      </c>
      <c r="BD7" s="49">
        <f>BC6*'-2 Pricing Assumptions'!$C$8</f>
        <v>129.14315999999997</v>
      </c>
      <c r="BE7" s="49">
        <f>BD6*'-2 Pricing Assumptions'!$C$8</f>
        <v>129.14315999999997</v>
      </c>
      <c r="BF7" s="49">
        <f>BE6*'-2 Pricing Assumptions'!$C$8</f>
        <v>129.14315999999997</v>
      </c>
      <c r="BG7" s="49">
        <f>BF6*'-2 Pricing Assumptions'!$C$8</f>
        <v>129.14315999999997</v>
      </c>
      <c r="BH7" s="49">
        <f>BG6*'-2 Pricing Assumptions'!$C$8</f>
        <v>129.14315999999997</v>
      </c>
      <c r="BI7" s="49">
        <f>BH6*'-2 Pricing Assumptions'!$C$8</f>
        <v>129.14315999999997</v>
      </c>
      <c r="BJ7" s="49">
        <f>BI6*'-2 Pricing Assumptions'!$C$8</f>
        <v>129.14315999999997</v>
      </c>
      <c r="BK7" s="49">
        <f>BJ6*'-2 Pricing Assumptions'!$C$8</f>
        <v>129.14315999999997</v>
      </c>
      <c r="BL7" s="49">
        <f>BK6*'-2 Pricing Assumptions'!$C$8</f>
        <v>129.14315999999997</v>
      </c>
      <c r="BM7" s="49">
        <f>BL6*'-2 Pricing Assumptions'!$C$8</f>
        <v>129.14315999999997</v>
      </c>
      <c r="BN7" s="49">
        <f>BM6*'-2 Pricing Assumptions'!$C$8</f>
        <v>129.14315999999997</v>
      </c>
      <c r="BO7" s="49">
        <f>BN6*'-2 Pricing Assumptions'!$C$8</f>
        <v>129.14315999999997</v>
      </c>
      <c r="BP7" s="49">
        <f>BO6*'-2 Pricing Assumptions'!$C$8</f>
        <v>129.14315999999997</v>
      </c>
      <c r="BQ7" s="49">
        <f>BP6*'-2 Pricing Assumptions'!$C$8</f>
        <v>129.14315999999997</v>
      </c>
      <c r="BR7" s="49">
        <f>BQ6*'-2 Pricing Assumptions'!$C$8</f>
        <v>129.14315999999997</v>
      </c>
      <c r="BS7" s="49">
        <f>BR6*'-2 Pricing Assumptions'!$C$8</f>
        <v>129.14315999999997</v>
      </c>
      <c r="BT7" s="49">
        <f>BS6*'-2 Pricing Assumptions'!$C$8</f>
        <v>129.14315999999997</v>
      </c>
      <c r="BU7" s="49">
        <f>BT6*'-2 Pricing Assumptions'!$C$8</f>
        <v>129.14315999999997</v>
      </c>
      <c r="BV7" s="49">
        <f>BU6*'-2 Pricing Assumptions'!$C$8</f>
        <v>129.14315999999997</v>
      </c>
      <c r="BW7" s="49">
        <f>BV6*'-2 Pricing Assumptions'!$C$8</f>
        <v>129.14315999999997</v>
      </c>
      <c r="BX7" s="49">
        <f>BW6*'-2 Pricing Assumptions'!$C$8</f>
        <v>129.14315999999997</v>
      </c>
      <c r="BY7" s="49">
        <f>BX6*'-2 Pricing Assumptions'!$C$8</f>
        <v>129.14315999999997</v>
      </c>
      <c r="BZ7" s="49">
        <f>BY6*'-2 Pricing Assumptions'!$C$8</f>
        <v>129.14315999999997</v>
      </c>
      <c r="CA7" s="49">
        <f>BZ6*'-2 Pricing Assumptions'!$C$8</f>
        <v>129.14315999999997</v>
      </c>
      <c r="CB7" s="49">
        <f>CA6*'-2 Pricing Assumptions'!$C$8</f>
        <v>129.14315999999997</v>
      </c>
      <c r="CC7" s="49">
        <f>CB6*'-2 Pricing Assumptions'!$C$8</f>
        <v>129.14315999999997</v>
      </c>
      <c r="CD7" s="49">
        <f>CC6*'-2 Pricing Assumptions'!$C$8</f>
        <v>129.14315999999997</v>
      </c>
      <c r="CE7" s="49">
        <f>CD6*'-2 Pricing Assumptions'!$C$8</f>
        <v>129.14315999999997</v>
      </c>
      <c r="CF7" s="49">
        <f>CE6*'-2 Pricing Assumptions'!$C$8</f>
        <v>129.14315999999997</v>
      </c>
      <c r="CG7" s="49">
        <f>CF6*'-2 Pricing Assumptions'!$C$8</f>
        <v>129.14315999999997</v>
      </c>
      <c r="CH7" s="49">
        <f>CG6*'-2 Pricing Assumptions'!$C$8</f>
        <v>129.14315999999997</v>
      </c>
      <c r="CI7" s="49">
        <f>CH6*'-2 Pricing Assumptions'!$C$8</f>
        <v>129.14315999999997</v>
      </c>
      <c r="CJ7" s="49">
        <f>CI6*'-2 Pricing Assumptions'!$C$8</f>
        <v>129.14315999999997</v>
      </c>
      <c r="CK7" s="49">
        <f>CJ6*'-2 Pricing Assumptions'!$C$8</f>
        <v>129.14315999999997</v>
      </c>
      <c r="CL7" s="49">
        <f>CK6*'-2 Pricing Assumptions'!$C$8</f>
        <v>129.14315999999997</v>
      </c>
      <c r="CM7" s="49">
        <f>CL6*'-2 Pricing Assumptions'!$C$8</f>
        <v>129.14315999999997</v>
      </c>
      <c r="CN7" s="49">
        <f>CM6*'-2 Pricing Assumptions'!$C$8</f>
        <v>129.14315999999997</v>
      </c>
      <c r="CO7" s="49">
        <f>CN6*'-2 Pricing Assumptions'!$C$8</f>
        <v>129.14315999999997</v>
      </c>
      <c r="CP7" s="49">
        <f>CO6*'-2 Pricing Assumptions'!$C$8</f>
        <v>129.14315999999997</v>
      </c>
      <c r="CQ7" s="49">
        <f>CP6*'-2 Pricing Assumptions'!$C$8</f>
        <v>129.14315999999997</v>
      </c>
      <c r="CR7" s="49">
        <f>CQ6*'-2 Pricing Assumptions'!$C$8</f>
        <v>129.14315999999997</v>
      </c>
      <c r="CS7" s="49">
        <f>CR6*'-2 Pricing Assumptions'!$C$8</f>
        <v>129.14315999999997</v>
      </c>
      <c r="CT7" s="49">
        <f>CS6*'-2 Pricing Assumptions'!$C$8</f>
        <v>129.14315999999997</v>
      </c>
      <c r="CU7" s="49">
        <f>CT6*'-2 Pricing Assumptions'!$C$8</f>
        <v>129.14315999999997</v>
      </c>
      <c r="CV7" s="49">
        <f>CU6*'-2 Pricing Assumptions'!$C$8</f>
        <v>129.14315999999997</v>
      </c>
      <c r="CW7" s="49">
        <f>CV6*'-2 Pricing Assumptions'!$C$8</f>
        <v>129.14315999999997</v>
      </c>
      <c r="CX7" s="49">
        <f>CW6*'-2 Pricing Assumptions'!$C$8</f>
        <v>129.14315999999997</v>
      </c>
      <c r="CY7" s="49">
        <f>CX6*'-2 Pricing Assumptions'!$C$8</f>
        <v>129.14315999999997</v>
      </c>
      <c r="CZ7" s="49">
        <f>CY6*'-2 Pricing Assumptions'!$C$8</f>
        <v>129.14315999999997</v>
      </c>
      <c r="DA7" s="49">
        <f>CZ6*'-2 Pricing Assumptions'!$C$8</f>
        <v>129.14315999999997</v>
      </c>
      <c r="DB7" s="49">
        <f>DA6*'-2 Pricing Assumptions'!$C$8</f>
        <v>129.14315999999997</v>
      </c>
      <c r="DC7" s="49">
        <f>DB6*'-2 Pricing Assumptions'!$C$8</f>
        <v>129.14315999999997</v>
      </c>
      <c r="DD7" s="49">
        <f>DC6*'-2 Pricing Assumptions'!$C$8</f>
        <v>129.14315999999997</v>
      </c>
      <c r="DE7" s="49">
        <f>DD6*'-2 Pricing Assumptions'!$C$8</f>
        <v>129.14315999999997</v>
      </c>
      <c r="DF7" s="49">
        <f>DE6*'-2 Pricing Assumptions'!$C$8</f>
        <v>129.14315999999997</v>
      </c>
      <c r="DG7" s="49">
        <f>DF6*'-2 Pricing Assumptions'!$C$8</f>
        <v>129.14315999999997</v>
      </c>
      <c r="DH7" s="49">
        <f>DG6*'-2 Pricing Assumptions'!$C$8</f>
        <v>129.14315999999997</v>
      </c>
      <c r="DI7" s="49">
        <f>DH6*'-2 Pricing Assumptions'!$C$8</f>
        <v>129.14315999999997</v>
      </c>
      <c r="DJ7" s="49">
        <f>DI6*'-2 Pricing Assumptions'!$C$8</f>
        <v>129.14315999999997</v>
      </c>
      <c r="DK7" s="49">
        <f>DJ6*'-2 Pricing Assumptions'!$C$8</f>
        <v>129.14315999999997</v>
      </c>
      <c r="DL7" s="49">
        <f>DK6*'-2 Pricing Assumptions'!$C$8</f>
        <v>129.14315999999997</v>
      </c>
      <c r="DM7" s="49">
        <f>DL6*'-2 Pricing Assumptions'!$C$8</f>
        <v>129.14315999999997</v>
      </c>
      <c r="DN7" s="49">
        <f>DM6*'-2 Pricing Assumptions'!$C$8</f>
        <v>129.14315999999997</v>
      </c>
      <c r="DO7" s="49">
        <f>DN6*'-2 Pricing Assumptions'!$C$8</f>
        <v>129.14315999999997</v>
      </c>
      <c r="DP7" s="49">
        <f>DO6*'-2 Pricing Assumptions'!$C$8</f>
        <v>129.14315999999997</v>
      </c>
      <c r="DQ7" s="49">
        <f>DP6*'-2 Pricing Assumptions'!$C$8</f>
        <v>129.14315999999997</v>
      </c>
      <c r="DR7" s="49">
        <f>DQ6*'-2 Pricing Assumptions'!$C$8</f>
        <v>129.14315999999997</v>
      </c>
      <c r="DS7" s="49">
        <f>DR6*'-2 Pricing Assumptions'!$C$8</f>
        <v>129.14315999999997</v>
      </c>
    </row>
    <row r="8" spans="2:124" s="1" customFormat="1" ht="12.75" x14ac:dyDescent="0.2">
      <c r="B8" s="35" t="s">
        <v>131</v>
      </c>
      <c r="C8" s="45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>
        <f t="shared" ref="R8:AW8" si="0">O7*_3rd_Rebill___at_Day_108___S1</f>
        <v>15.497179199999996</v>
      </c>
      <c r="S8" s="101">
        <f t="shared" si="0"/>
        <v>15.497179199999996</v>
      </c>
      <c r="T8" s="101">
        <f t="shared" si="0"/>
        <v>15.497179199999996</v>
      </c>
      <c r="U8" s="101">
        <f t="shared" si="0"/>
        <v>15.497179199999996</v>
      </c>
      <c r="V8" s="101">
        <f t="shared" si="0"/>
        <v>15.497179199999996</v>
      </c>
      <c r="W8" s="101">
        <f t="shared" si="0"/>
        <v>15.497179199999996</v>
      </c>
      <c r="X8" s="101">
        <f t="shared" si="0"/>
        <v>15.497179199999996</v>
      </c>
      <c r="Y8" s="101">
        <f t="shared" si="0"/>
        <v>15.497179199999996</v>
      </c>
      <c r="Z8" s="101">
        <f t="shared" si="0"/>
        <v>15.497179199999996</v>
      </c>
      <c r="AA8" s="101">
        <f t="shared" si="0"/>
        <v>15.497179199999996</v>
      </c>
      <c r="AB8" s="101">
        <f t="shared" si="0"/>
        <v>15.497179199999996</v>
      </c>
      <c r="AC8" s="101">
        <f t="shared" si="0"/>
        <v>15.497179199999996</v>
      </c>
      <c r="AD8" s="101">
        <f t="shared" si="0"/>
        <v>15.497179199999996</v>
      </c>
      <c r="AE8" s="101">
        <f t="shared" si="0"/>
        <v>15.497179199999996</v>
      </c>
      <c r="AF8" s="101">
        <f t="shared" si="0"/>
        <v>15.497179199999996</v>
      </c>
      <c r="AG8" s="101">
        <f t="shared" si="0"/>
        <v>15.497179199999996</v>
      </c>
      <c r="AH8" s="101">
        <f t="shared" si="0"/>
        <v>15.497179199999996</v>
      </c>
      <c r="AI8" s="101">
        <f t="shared" si="0"/>
        <v>15.497179199999996</v>
      </c>
      <c r="AJ8" s="101">
        <f t="shared" si="0"/>
        <v>15.497179199999996</v>
      </c>
      <c r="AK8" s="101">
        <f t="shared" si="0"/>
        <v>15.497179199999996</v>
      </c>
      <c r="AL8" s="101">
        <f t="shared" si="0"/>
        <v>15.497179199999996</v>
      </c>
      <c r="AM8" s="101">
        <f t="shared" si="0"/>
        <v>15.497179199999996</v>
      </c>
      <c r="AN8" s="101">
        <f t="shared" si="0"/>
        <v>15.497179199999996</v>
      </c>
      <c r="AO8" s="101">
        <f t="shared" si="0"/>
        <v>15.497179199999996</v>
      </c>
      <c r="AP8" s="101">
        <f t="shared" si="0"/>
        <v>15.497179199999996</v>
      </c>
      <c r="AQ8" s="101">
        <f t="shared" si="0"/>
        <v>15.497179199999996</v>
      </c>
      <c r="AR8" s="101">
        <f t="shared" si="0"/>
        <v>15.497179199999996</v>
      </c>
      <c r="AS8" s="101">
        <f t="shared" si="0"/>
        <v>15.497179199999996</v>
      </c>
      <c r="AT8" s="101">
        <f t="shared" si="0"/>
        <v>15.497179199999996</v>
      </c>
      <c r="AU8" s="101">
        <f t="shared" si="0"/>
        <v>15.497179199999996</v>
      </c>
      <c r="AV8" s="101">
        <f t="shared" si="0"/>
        <v>15.497179199999996</v>
      </c>
      <c r="AW8" s="101">
        <f t="shared" si="0"/>
        <v>15.497179199999996</v>
      </c>
      <c r="AX8" s="101">
        <f t="shared" ref="AX8:CC8" si="1">AU7*_3rd_Rebill___at_Day_108___S1</f>
        <v>15.497179199999996</v>
      </c>
      <c r="AY8" s="101">
        <f t="shared" si="1"/>
        <v>15.497179199999996</v>
      </c>
      <c r="AZ8" s="101">
        <f t="shared" si="1"/>
        <v>15.497179199999996</v>
      </c>
      <c r="BA8" s="101">
        <f t="shared" si="1"/>
        <v>15.497179199999996</v>
      </c>
      <c r="BB8" s="101">
        <f t="shared" si="1"/>
        <v>15.497179199999996</v>
      </c>
      <c r="BC8" s="101">
        <f t="shared" si="1"/>
        <v>15.497179199999996</v>
      </c>
      <c r="BD8" s="101">
        <f t="shared" si="1"/>
        <v>15.497179199999996</v>
      </c>
      <c r="BE8" s="101">
        <f t="shared" si="1"/>
        <v>15.497179199999996</v>
      </c>
      <c r="BF8" s="101">
        <f t="shared" si="1"/>
        <v>15.497179199999996</v>
      </c>
      <c r="BG8" s="101">
        <f t="shared" si="1"/>
        <v>15.497179199999996</v>
      </c>
      <c r="BH8" s="101">
        <f t="shared" si="1"/>
        <v>15.497179199999996</v>
      </c>
      <c r="BI8" s="101">
        <f t="shared" si="1"/>
        <v>15.497179199999996</v>
      </c>
      <c r="BJ8" s="101">
        <f t="shared" si="1"/>
        <v>15.497179199999996</v>
      </c>
      <c r="BK8" s="101">
        <f t="shared" si="1"/>
        <v>15.497179199999996</v>
      </c>
      <c r="BL8" s="101">
        <f t="shared" si="1"/>
        <v>15.497179199999996</v>
      </c>
      <c r="BM8" s="101">
        <f t="shared" si="1"/>
        <v>15.497179199999996</v>
      </c>
      <c r="BN8" s="101">
        <f t="shared" si="1"/>
        <v>15.497179199999996</v>
      </c>
      <c r="BO8" s="101">
        <f t="shared" si="1"/>
        <v>15.497179199999996</v>
      </c>
      <c r="BP8" s="101">
        <f t="shared" si="1"/>
        <v>15.497179199999996</v>
      </c>
      <c r="BQ8" s="101">
        <f t="shared" si="1"/>
        <v>15.497179199999996</v>
      </c>
      <c r="BR8" s="101">
        <f t="shared" si="1"/>
        <v>15.497179199999996</v>
      </c>
      <c r="BS8" s="101">
        <f t="shared" si="1"/>
        <v>15.497179199999996</v>
      </c>
      <c r="BT8" s="101">
        <f t="shared" si="1"/>
        <v>15.497179199999996</v>
      </c>
      <c r="BU8" s="101">
        <f t="shared" si="1"/>
        <v>15.497179199999996</v>
      </c>
      <c r="BV8" s="101">
        <f t="shared" si="1"/>
        <v>15.497179199999996</v>
      </c>
      <c r="BW8" s="101">
        <f t="shared" si="1"/>
        <v>15.497179199999996</v>
      </c>
      <c r="BX8" s="101">
        <f t="shared" si="1"/>
        <v>15.497179199999996</v>
      </c>
      <c r="BY8" s="101">
        <f t="shared" si="1"/>
        <v>15.497179199999996</v>
      </c>
      <c r="BZ8" s="101">
        <f t="shared" si="1"/>
        <v>15.497179199999996</v>
      </c>
      <c r="CA8" s="101">
        <f t="shared" si="1"/>
        <v>15.497179199999996</v>
      </c>
      <c r="CB8" s="101">
        <f t="shared" si="1"/>
        <v>15.497179199999996</v>
      </c>
      <c r="CC8" s="101">
        <f t="shared" si="1"/>
        <v>15.497179199999996</v>
      </c>
      <c r="CD8" s="101">
        <f t="shared" ref="CD8:DI8" si="2">CA7*_3rd_Rebill___at_Day_108___S1</f>
        <v>15.497179199999996</v>
      </c>
      <c r="CE8" s="101">
        <f t="shared" si="2"/>
        <v>15.497179199999996</v>
      </c>
      <c r="CF8" s="101">
        <f t="shared" si="2"/>
        <v>15.497179199999996</v>
      </c>
      <c r="CG8" s="101">
        <f t="shared" si="2"/>
        <v>15.497179199999996</v>
      </c>
      <c r="CH8" s="101">
        <f t="shared" si="2"/>
        <v>15.497179199999996</v>
      </c>
      <c r="CI8" s="101">
        <f t="shared" si="2"/>
        <v>15.497179199999996</v>
      </c>
      <c r="CJ8" s="101">
        <f t="shared" si="2"/>
        <v>15.497179199999996</v>
      </c>
      <c r="CK8" s="101">
        <f t="shared" si="2"/>
        <v>15.497179199999996</v>
      </c>
      <c r="CL8" s="101">
        <f t="shared" si="2"/>
        <v>15.497179199999996</v>
      </c>
      <c r="CM8" s="101">
        <f t="shared" si="2"/>
        <v>15.497179199999996</v>
      </c>
      <c r="CN8" s="101">
        <f t="shared" si="2"/>
        <v>15.497179199999996</v>
      </c>
      <c r="CO8" s="101">
        <f t="shared" si="2"/>
        <v>15.497179199999996</v>
      </c>
      <c r="CP8" s="101">
        <f t="shared" si="2"/>
        <v>15.497179199999996</v>
      </c>
      <c r="CQ8" s="101">
        <f t="shared" si="2"/>
        <v>15.497179199999996</v>
      </c>
      <c r="CR8" s="101">
        <f t="shared" si="2"/>
        <v>15.497179199999996</v>
      </c>
      <c r="CS8" s="101">
        <f t="shared" si="2"/>
        <v>15.497179199999996</v>
      </c>
      <c r="CT8" s="101">
        <f t="shared" si="2"/>
        <v>15.497179199999996</v>
      </c>
      <c r="CU8" s="101">
        <f t="shared" si="2"/>
        <v>15.497179199999996</v>
      </c>
      <c r="CV8" s="101">
        <f t="shared" si="2"/>
        <v>15.497179199999996</v>
      </c>
      <c r="CW8" s="101">
        <f t="shared" si="2"/>
        <v>15.497179199999996</v>
      </c>
      <c r="CX8" s="101">
        <f t="shared" si="2"/>
        <v>15.497179199999996</v>
      </c>
      <c r="CY8" s="101">
        <f t="shared" si="2"/>
        <v>15.497179199999996</v>
      </c>
      <c r="CZ8" s="101">
        <f t="shared" si="2"/>
        <v>15.497179199999996</v>
      </c>
      <c r="DA8" s="101">
        <f t="shared" si="2"/>
        <v>15.497179199999996</v>
      </c>
      <c r="DB8" s="101">
        <f t="shared" si="2"/>
        <v>15.497179199999996</v>
      </c>
      <c r="DC8" s="101">
        <f t="shared" si="2"/>
        <v>15.497179199999996</v>
      </c>
      <c r="DD8" s="101">
        <f t="shared" si="2"/>
        <v>15.497179199999996</v>
      </c>
      <c r="DE8" s="101">
        <f t="shared" si="2"/>
        <v>15.497179199999996</v>
      </c>
      <c r="DF8" s="101">
        <f t="shared" si="2"/>
        <v>15.497179199999996</v>
      </c>
      <c r="DG8" s="101">
        <f t="shared" si="2"/>
        <v>15.497179199999996</v>
      </c>
      <c r="DH8" s="101">
        <f t="shared" si="2"/>
        <v>15.497179199999996</v>
      </c>
      <c r="DI8" s="101">
        <f t="shared" si="2"/>
        <v>15.497179199999996</v>
      </c>
      <c r="DJ8" s="101">
        <f t="shared" ref="DJ8:DS8" si="3">DG7*_3rd_Rebill___at_Day_108___S1</f>
        <v>15.497179199999996</v>
      </c>
      <c r="DK8" s="101">
        <f t="shared" si="3"/>
        <v>15.497179199999996</v>
      </c>
      <c r="DL8" s="101">
        <f t="shared" si="3"/>
        <v>15.497179199999996</v>
      </c>
      <c r="DM8" s="101">
        <f t="shared" si="3"/>
        <v>15.497179199999996</v>
      </c>
      <c r="DN8" s="101">
        <f t="shared" si="3"/>
        <v>15.497179199999996</v>
      </c>
      <c r="DO8" s="101">
        <f t="shared" si="3"/>
        <v>15.497179199999996</v>
      </c>
      <c r="DP8" s="101">
        <f t="shared" si="3"/>
        <v>15.497179199999996</v>
      </c>
      <c r="DQ8" s="101">
        <f t="shared" si="3"/>
        <v>15.497179199999996</v>
      </c>
      <c r="DR8" s="101">
        <f t="shared" si="3"/>
        <v>15.497179199999996</v>
      </c>
      <c r="DS8" s="101">
        <f t="shared" si="3"/>
        <v>15.497179199999996</v>
      </c>
    </row>
    <row r="9" spans="2:124" s="1" customFormat="1" ht="12.75" x14ac:dyDescent="0.2">
      <c r="B9" s="35" t="s">
        <v>159</v>
      </c>
      <c r="C9" s="101">
        <f>INDEX('-3 Traffic Assumptions'!$C:$C,MATCH('-1 Model'!C$2,'-3 Traffic Assumptions'!$A:$A,0))*Trial_Shipping_Price___S2</f>
        <v>339.15000000000003</v>
      </c>
      <c r="D9" s="101">
        <f>INDEX('-3 Traffic Assumptions'!$C:$C,MATCH('-1 Model'!D$2,'-3 Traffic Assumptions'!$A:$A,0))*Trial_Shipping_Price___S2</f>
        <v>339.15000000000003</v>
      </c>
      <c r="E9" s="101">
        <f>INDEX('-3 Traffic Assumptions'!$C:$C,MATCH('-1 Model'!E$2,'-3 Traffic Assumptions'!$A:$A,0))*Trial_Shipping_Price___S2</f>
        <v>339.15000000000003</v>
      </c>
      <c r="F9" s="101">
        <f>INDEX('-3 Traffic Assumptions'!$C:$C,MATCH('-1 Model'!F$2,'-3 Traffic Assumptions'!$A:$A,0))*Trial_Shipping_Price___S2</f>
        <v>339.15000000000003</v>
      </c>
      <c r="G9" s="101">
        <f>INDEX('-3 Traffic Assumptions'!$C:$C,MATCH('-1 Model'!G$2,'-3 Traffic Assumptions'!$A:$A,0))*Trial_Shipping_Price___S2</f>
        <v>339.15000000000003</v>
      </c>
      <c r="H9" s="101">
        <f>INDEX('-3 Traffic Assumptions'!$C:$C,MATCH('-1 Model'!H$2,'-3 Traffic Assumptions'!$A:$A,0))*Trial_Shipping_Price___S2</f>
        <v>339.15000000000003</v>
      </c>
      <c r="I9" s="101">
        <f>INDEX('-3 Traffic Assumptions'!$C:$C,MATCH('-1 Model'!I$2,'-3 Traffic Assumptions'!$A:$A,0))*Trial_Shipping_Price___S2</f>
        <v>339.15000000000003</v>
      </c>
      <c r="J9" s="101">
        <f>INDEX('-3 Traffic Assumptions'!$C:$C,MATCH('-1 Model'!J$2,'-3 Traffic Assumptions'!$A:$A,0))*Trial_Shipping_Price___S2</f>
        <v>339.15000000000003</v>
      </c>
      <c r="K9" s="101">
        <f>INDEX('-3 Traffic Assumptions'!$C:$C,MATCH('-1 Model'!K$2,'-3 Traffic Assumptions'!$A:$A,0))*Trial_Shipping_Price___S2</f>
        <v>339.15000000000003</v>
      </c>
      <c r="L9" s="101">
        <f>INDEX('-3 Traffic Assumptions'!$C:$C,MATCH('-1 Model'!L$2,'-3 Traffic Assumptions'!$A:$A,0))*Trial_Shipping_Price___S2</f>
        <v>339.15000000000003</v>
      </c>
      <c r="M9" s="101">
        <f>INDEX('-3 Traffic Assumptions'!$C:$C,MATCH('-1 Model'!M$2,'-3 Traffic Assumptions'!$A:$A,0))*Trial_Shipping_Price___S2</f>
        <v>339.15000000000003</v>
      </c>
      <c r="N9" s="101">
        <f>INDEX('-3 Traffic Assumptions'!$C:$C,MATCH('-1 Model'!N$2,'-3 Traffic Assumptions'!$A:$A,0))*Trial_Shipping_Price___S2</f>
        <v>339.15000000000003</v>
      </c>
      <c r="O9" s="101">
        <f>INDEX('-3 Traffic Assumptions'!$C:$C,MATCH('-1 Model'!O$2,'-3 Traffic Assumptions'!$A:$A,0))*Trial_Shipping_Price___S2</f>
        <v>339.15000000000003</v>
      </c>
      <c r="P9" s="101">
        <f>INDEX('-3 Traffic Assumptions'!$C:$C,MATCH('-1 Model'!P$2,'-3 Traffic Assumptions'!$A:$A,0))*Trial_Shipping_Price___S2</f>
        <v>339.15000000000003</v>
      </c>
      <c r="Q9" s="101">
        <f>INDEX('-3 Traffic Assumptions'!$C:$C,MATCH('-1 Model'!Q$2,'-3 Traffic Assumptions'!$A:$A,0))*Trial_Shipping_Price___S2</f>
        <v>339.15000000000003</v>
      </c>
      <c r="R9" s="101">
        <f>INDEX('-3 Traffic Assumptions'!$C:$C,MATCH('-1 Model'!R$2,'-3 Traffic Assumptions'!$A:$A,0))*Trial_Shipping_Price___S2</f>
        <v>339.15000000000003</v>
      </c>
      <c r="S9" s="101">
        <f>INDEX('-3 Traffic Assumptions'!$C:$C,MATCH('-1 Model'!S$2,'-3 Traffic Assumptions'!$A:$A,0))*Trial_Shipping_Price___S2</f>
        <v>339.15000000000003</v>
      </c>
      <c r="T9" s="101">
        <f>INDEX('-3 Traffic Assumptions'!$C:$C,MATCH('-1 Model'!T$2,'-3 Traffic Assumptions'!$A:$A,0))*Trial_Shipping_Price___S2</f>
        <v>339.15000000000003</v>
      </c>
      <c r="U9" s="101">
        <f>INDEX('-3 Traffic Assumptions'!$C:$C,MATCH('-1 Model'!U$2,'-3 Traffic Assumptions'!$A:$A,0))*Trial_Shipping_Price___S2</f>
        <v>339.15000000000003</v>
      </c>
      <c r="V9" s="101">
        <f>INDEX('-3 Traffic Assumptions'!$C:$C,MATCH('-1 Model'!V$2,'-3 Traffic Assumptions'!$A:$A,0))*Trial_Shipping_Price___S2</f>
        <v>339.15000000000003</v>
      </c>
      <c r="W9" s="101">
        <f>INDEX('-3 Traffic Assumptions'!$C:$C,MATCH('-1 Model'!W$2,'-3 Traffic Assumptions'!$A:$A,0))*Trial_Shipping_Price___S2</f>
        <v>339.15000000000003</v>
      </c>
      <c r="X9" s="101">
        <f>INDEX('-3 Traffic Assumptions'!$C:$C,MATCH('-1 Model'!X$2,'-3 Traffic Assumptions'!$A:$A,0))*Trial_Shipping_Price___S2</f>
        <v>339.15000000000003</v>
      </c>
      <c r="Y9" s="101">
        <f>INDEX('-3 Traffic Assumptions'!$C:$C,MATCH('-1 Model'!Y$2,'-3 Traffic Assumptions'!$A:$A,0))*Trial_Shipping_Price___S2</f>
        <v>339.15000000000003</v>
      </c>
      <c r="Z9" s="101">
        <f>INDEX('-3 Traffic Assumptions'!$C:$C,MATCH('-1 Model'!Z$2,'-3 Traffic Assumptions'!$A:$A,0))*Trial_Shipping_Price___S2</f>
        <v>339.15000000000003</v>
      </c>
      <c r="AA9" s="101">
        <f>INDEX('-3 Traffic Assumptions'!$C:$C,MATCH('-1 Model'!AA$2,'-3 Traffic Assumptions'!$A:$A,0))*Trial_Shipping_Price___S2</f>
        <v>339.15000000000003</v>
      </c>
      <c r="AB9" s="101">
        <f>INDEX('-3 Traffic Assumptions'!$C:$C,MATCH('-1 Model'!AB$2,'-3 Traffic Assumptions'!$A:$A,0))*Trial_Shipping_Price___S2</f>
        <v>339.15000000000003</v>
      </c>
      <c r="AC9" s="101">
        <f>INDEX('-3 Traffic Assumptions'!$C:$C,MATCH('-1 Model'!AC$2,'-3 Traffic Assumptions'!$A:$A,0))*Trial_Shipping_Price___S2</f>
        <v>339.15000000000003</v>
      </c>
      <c r="AD9" s="101">
        <f>INDEX('-3 Traffic Assumptions'!$C:$C,MATCH('-1 Model'!AD$2,'-3 Traffic Assumptions'!$A:$A,0))*Trial_Shipping_Price___S2</f>
        <v>339.15000000000003</v>
      </c>
      <c r="AE9" s="101">
        <f>INDEX('-3 Traffic Assumptions'!$C:$C,MATCH('-1 Model'!AE$2,'-3 Traffic Assumptions'!$A:$A,0))*Trial_Shipping_Price___S2</f>
        <v>339.15000000000003</v>
      </c>
      <c r="AF9" s="101">
        <f>INDEX('-3 Traffic Assumptions'!$C:$C,MATCH('-1 Model'!AF$2,'-3 Traffic Assumptions'!$A:$A,0))*Trial_Shipping_Price___S2</f>
        <v>339.15000000000003</v>
      </c>
      <c r="AG9" s="101">
        <f>INDEX('-3 Traffic Assumptions'!$C:$C,MATCH('-1 Model'!AG$2,'-3 Traffic Assumptions'!$A:$A,0))*Trial_Shipping_Price___S2</f>
        <v>339.15000000000003</v>
      </c>
      <c r="AH9" s="101">
        <f>INDEX('-3 Traffic Assumptions'!$C:$C,MATCH('-1 Model'!AH$2,'-3 Traffic Assumptions'!$A:$A,0))*Trial_Shipping_Price___S2</f>
        <v>339.15000000000003</v>
      </c>
      <c r="AI9" s="101">
        <f>INDEX('-3 Traffic Assumptions'!$C:$C,MATCH('-1 Model'!AI$2,'-3 Traffic Assumptions'!$A:$A,0))*Trial_Shipping_Price___S2</f>
        <v>339.15000000000003</v>
      </c>
      <c r="AJ9" s="101">
        <f>INDEX('-3 Traffic Assumptions'!$C:$C,MATCH('-1 Model'!AJ$2,'-3 Traffic Assumptions'!$A:$A,0))*Trial_Shipping_Price___S2</f>
        <v>339.15000000000003</v>
      </c>
      <c r="AK9" s="101">
        <f>INDEX('-3 Traffic Assumptions'!$C:$C,MATCH('-1 Model'!AK$2,'-3 Traffic Assumptions'!$A:$A,0))*Trial_Shipping_Price___S2</f>
        <v>339.15000000000003</v>
      </c>
      <c r="AL9" s="101">
        <f>INDEX('-3 Traffic Assumptions'!$C:$C,MATCH('-1 Model'!AL$2,'-3 Traffic Assumptions'!$A:$A,0))*Trial_Shipping_Price___S2</f>
        <v>339.15000000000003</v>
      </c>
      <c r="AM9" s="101">
        <f>INDEX('-3 Traffic Assumptions'!$C:$C,MATCH('-1 Model'!AM$2,'-3 Traffic Assumptions'!$A:$A,0))*Trial_Shipping_Price___S2</f>
        <v>339.15000000000003</v>
      </c>
      <c r="AN9" s="101">
        <f>INDEX('-3 Traffic Assumptions'!$C:$C,MATCH('-1 Model'!AN$2,'-3 Traffic Assumptions'!$A:$A,0))*Trial_Shipping_Price___S2</f>
        <v>339.15000000000003</v>
      </c>
      <c r="AO9" s="101">
        <f>INDEX('-3 Traffic Assumptions'!$C:$C,MATCH('-1 Model'!AO$2,'-3 Traffic Assumptions'!$A:$A,0))*Trial_Shipping_Price___S2</f>
        <v>339.15000000000003</v>
      </c>
      <c r="AP9" s="101">
        <f>INDEX('-3 Traffic Assumptions'!$C:$C,MATCH('-1 Model'!AP$2,'-3 Traffic Assumptions'!$A:$A,0))*Trial_Shipping_Price___S2</f>
        <v>339.15000000000003</v>
      </c>
      <c r="AQ9" s="101">
        <f>INDEX('-3 Traffic Assumptions'!$C:$C,MATCH('-1 Model'!AQ$2,'-3 Traffic Assumptions'!$A:$A,0))*Trial_Shipping_Price___S2</f>
        <v>339.15000000000003</v>
      </c>
      <c r="AR9" s="101">
        <f>INDEX('-3 Traffic Assumptions'!$C:$C,MATCH('-1 Model'!AR$2,'-3 Traffic Assumptions'!$A:$A,0))*Trial_Shipping_Price___S2</f>
        <v>339.15000000000003</v>
      </c>
      <c r="AS9" s="101">
        <f>INDEX('-3 Traffic Assumptions'!$C:$C,MATCH('-1 Model'!AS$2,'-3 Traffic Assumptions'!$A:$A,0))*Trial_Shipping_Price___S2</f>
        <v>339.15000000000003</v>
      </c>
      <c r="AT9" s="101">
        <f>INDEX('-3 Traffic Assumptions'!$C:$C,MATCH('-1 Model'!AT$2,'-3 Traffic Assumptions'!$A:$A,0))*Trial_Shipping_Price___S2</f>
        <v>339.15000000000003</v>
      </c>
      <c r="AU9" s="101">
        <f>INDEX('-3 Traffic Assumptions'!$C:$C,MATCH('-1 Model'!AU$2,'-3 Traffic Assumptions'!$A:$A,0))*Trial_Shipping_Price___S2</f>
        <v>339.15000000000003</v>
      </c>
      <c r="AV9" s="101">
        <f>INDEX('-3 Traffic Assumptions'!$C:$C,MATCH('-1 Model'!AV$2,'-3 Traffic Assumptions'!$A:$A,0))*Trial_Shipping_Price___S2</f>
        <v>339.15000000000003</v>
      </c>
      <c r="AW9" s="101">
        <f>INDEX('-3 Traffic Assumptions'!$C:$C,MATCH('-1 Model'!AW$2,'-3 Traffic Assumptions'!$A:$A,0))*Trial_Shipping_Price___S2</f>
        <v>339.15000000000003</v>
      </c>
      <c r="AX9" s="101">
        <f>INDEX('-3 Traffic Assumptions'!$C:$C,MATCH('-1 Model'!AX$2,'-3 Traffic Assumptions'!$A:$A,0))*Trial_Shipping_Price___S2</f>
        <v>339.15000000000003</v>
      </c>
      <c r="AY9" s="101">
        <f>INDEX('-3 Traffic Assumptions'!$C:$C,MATCH('-1 Model'!AY$2,'-3 Traffic Assumptions'!$A:$A,0))*Trial_Shipping_Price___S2</f>
        <v>339.15000000000003</v>
      </c>
      <c r="AZ9" s="101">
        <f>INDEX('-3 Traffic Assumptions'!$C:$C,MATCH('-1 Model'!AZ$2,'-3 Traffic Assumptions'!$A:$A,0))*Trial_Shipping_Price___S2</f>
        <v>339.15000000000003</v>
      </c>
      <c r="BA9" s="101">
        <f>INDEX('-3 Traffic Assumptions'!$C:$C,MATCH('-1 Model'!BA$2,'-3 Traffic Assumptions'!$A:$A,0))*Trial_Shipping_Price___S2</f>
        <v>339.15000000000003</v>
      </c>
      <c r="BB9" s="101">
        <f>INDEX('-3 Traffic Assumptions'!$C:$C,MATCH('-1 Model'!BB$2,'-3 Traffic Assumptions'!$A:$A,0))*Trial_Shipping_Price___S2</f>
        <v>339.15000000000003</v>
      </c>
      <c r="BC9" s="101">
        <f>INDEX('-3 Traffic Assumptions'!$C:$C,MATCH('-1 Model'!BC$2,'-3 Traffic Assumptions'!$A:$A,0))*Trial_Shipping_Price___S2</f>
        <v>339.15000000000003</v>
      </c>
      <c r="BD9" s="101">
        <f>INDEX('-3 Traffic Assumptions'!$C:$C,MATCH('-1 Model'!BD$2,'-3 Traffic Assumptions'!$A:$A,0))*Trial_Shipping_Price___S2</f>
        <v>339.15000000000003</v>
      </c>
      <c r="BE9" s="101">
        <f>INDEX('-3 Traffic Assumptions'!$C:$C,MATCH('-1 Model'!BE$2,'-3 Traffic Assumptions'!$A:$A,0))*Trial_Shipping_Price___S2</f>
        <v>339.15000000000003</v>
      </c>
      <c r="BF9" s="101">
        <f>INDEX('-3 Traffic Assumptions'!$C:$C,MATCH('-1 Model'!BF$2,'-3 Traffic Assumptions'!$A:$A,0))*Trial_Shipping_Price___S2</f>
        <v>339.15000000000003</v>
      </c>
      <c r="BG9" s="101">
        <f>INDEX('-3 Traffic Assumptions'!$C:$C,MATCH('-1 Model'!BG$2,'-3 Traffic Assumptions'!$A:$A,0))*Trial_Shipping_Price___S2</f>
        <v>339.15000000000003</v>
      </c>
      <c r="BH9" s="101">
        <f>INDEX('-3 Traffic Assumptions'!$C:$C,MATCH('-1 Model'!BH$2,'-3 Traffic Assumptions'!$A:$A,0))*Trial_Shipping_Price___S2</f>
        <v>339.15000000000003</v>
      </c>
      <c r="BI9" s="101">
        <f>INDEX('-3 Traffic Assumptions'!$C:$C,MATCH('-1 Model'!BI$2,'-3 Traffic Assumptions'!$A:$A,0))*Trial_Shipping_Price___S2</f>
        <v>339.15000000000003</v>
      </c>
      <c r="BJ9" s="101">
        <f>INDEX('-3 Traffic Assumptions'!$C:$C,MATCH('-1 Model'!BJ$2,'-3 Traffic Assumptions'!$A:$A,0))*Trial_Shipping_Price___S2</f>
        <v>339.15000000000003</v>
      </c>
      <c r="BK9" s="101">
        <f>INDEX('-3 Traffic Assumptions'!$C:$C,MATCH('-1 Model'!BK$2,'-3 Traffic Assumptions'!$A:$A,0))*Trial_Shipping_Price___S2</f>
        <v>339.15000000000003</v>
      </c>
      <c r="BL9" s="101">
        <f>INDEX('-3 Traffic Assumptions'!$C:$C,MATCH('-1 Model'!BL$2,'-3 Traffic Assumptions'!$A:$A,0))*Trial_Shipping_Price___S2</f>
        <v>339.15000000000003</v>
      </c>
      <c r="BM9" s="101">
        <f>INDEX('-3 Traffic Assumptions'!$C:$C,MATCH('-1 Model'!BM$2,'-3 Traffic Assumptions'!$A:$A,0))*Trial_Shipping_Price___S2</f>
        <v>339.15000000000003</v>
      </c>
      <c r="BN9" s="101">
        <f>INDEX('-3 Traffic Assumptions'!$C:$C,MATCH('-1 Model'!BN$2,'-3 Traffic Assumptions'!$A:$A,0))*Trial_Shipping_Price___S2</f>
        <v>339.15000000000003</v>
      </c>
      <c r="BO9" s="101">
        <f>INDEX('-3 Traffic Assumptions'!$C:$C,MATCH('-1 Model'!BO$2,'-3 Traffic Assumptions'!$A:$A,0))*Trial_Shipping_Price___S2</f>
        <v>339.15000000000003</v>
      </c>
      <c r="BP9" s="101">
        <f>INDEX('-3 Traffic Assumptions'!$C:$C,MATCH('-1 Model'!BP$2,'-3 Traffic Assumptions'!$A:$A,0))*Trial_Shipping_Price___S2</f>
        <v>339.15000000000003</v>
      </c>
      <c r="BQ9" s="101">
        <f>INDEX('-3 Traffic Assumptions'!$C:$C,MATCH('-1 Model'!BQ$2,'-3 Traffic Assumptions'!$A:$A,0))*Trial_Shipping_Price___S2</f>
        <v>339.15000000000003</v>
      </c>
      <c r="BR9" s="101">
        <f>INDEX('-3 Traffic Assumptions'!$C:$C,MATCH('-1 Model'!BR$2,'-3 Traffic Assumptions'!$A:$A,0))*Trial_Shipping_Price___S2</f>
        <v>339.15000000000003</v>
      </c>
      <c r="BS9" s="101">
        <f>INDEX('-3 Traffic Assumptions'!$C:$C,MATCH('-1 Model'!BS$2,'-3 Traffic Assumptions'!$A:$A,0))*Trial_Shipping_Price___S2</f>
        <v>339.15000000000003</v>
      </c>
      <c r="BT9" s="101">
        <f>INDEX('-3 Traffic Assumptions'!$C:$C,MATCH('-1 Model'!BT$2,'-3 Traffic Assumptions'!$A:$A,0))*Trial_Shipping_Price___S2</f>
        <v>339.15000000000003</v>
      </c>
      <c r="BU9" s="101">
        <f>INDEX('-3 Traffic Assumptions'!$C:$C,MATCH('-1 Model'!BU$2,'-3 Traffic Assumptions'!$A:$A,0))*Trial_Shipping_Price___S2</f>
        <v>339.15000000000003</v>
      </c>
      <c r="BV9" s="101">
        <f>INDEX('-3 Traffic Assumptions'!$C:$C,MATCH('-1 Model'!BV$2,'-3 Traffic Assumptions'!$A:$A,0))*Trial_Shipping_Price___S2</f>
        <v>339.15000000000003</v>
      </c>
      <c r="BW9" s="101">
        <f>INDEX('-3 Traffic Assumptions'!$C:$C,MATCH('-1 Model'!BW$2,'-3 Traffic Assumptions'!$A:$A,0))*Trial_Shipping_Price___S2</f>
        <v>339.15000000000003</v>
      </c>
      <c r="BX9" s="101">
        <f>INDEX('-3 Traffic Assumptions'!$C:$C,MATCH('-1 Model'!BX$2,'-3 Traffic Assumptions'!$A:$A,0))*Trial_Shipping_Price___S2</f>
        <v>339.15000000000003</v>
      </c>
      <c r="BY9" s="101">
        <f>INDEX('-3 Traffic Assumptions'!$C:$C,MATCH('-1 Model'!BY$2,'-3 Traffic Assumptions'!$A:$A,0))*Trial_Shipping_Price___S2</f>
        <v>339.15000000000003</v>
      </c>
      <c r="BZ9" s="101">
        <f>INDEX('-3 Traffic Assumptions'!$C:$C,MATCH('-1 Model'!BZ$2,'-3 Traffic Assumptions'!$A:$A,0))*Trial_Shipping_Price___S2</f>
        <v>339.15000000000003</v>
      </c>
      <c r="CA9" s="101">
        <f>INDEX('-3 Traffic Assumptions'!$C:$C,MATCH('-1 Model'!CA$2,'-3 Traffic Assumptions'!$A:$A,0))*Trial_Shipping_Price___S2</f>
        <v>339.15000000000003</v>
      </c>
      <c r="CB9" s="101">
        <f>INDEX('-3 Traffic Assumptions'!$C:$C,MATCH('-1 Model'!CB$2,'-3 Traffic Assumptions'!$A:$A,0))*Trial_Shipping_Price___S2</f>
        <v>339.15000000000003</v>
      </c>
      <c r="CC9" s="101">
        <f>INDEX('-3 Traffic Assumptions'!$C:$C,MATCH('-1 Model'!CC$2,'-3 Traffic Assumptions'!$A:$A,0))*Trial_Shipping_Price___S2</f>
        <v>339.15000000000003</v>
      </c>
      <c r="CD9" s="101">
        <f>INDEX('-3 Traffic Assumptions'!$C:$C,MATCH('-1 Model'!CD$2,'-3 Traffic Assumptions'!$A:$A,0))*Trial_Shipping_Price___S2</f>
        <v>339.15000000000003</v>
      </c>
      <c r="CE9" s="101">
        <f>INDEX('-3 Traffic Assumptions'!$C:$C,MATCH('-1 Model'!CE$2,'-3 Traffic Assumptions'!$A:$A,0))*Trial_Shipping_Price___S2</f>
        <v>339.15000000000003</v>
      </c>
      <c r="CF9" s="101">
        <f>INDEX('-3 Traffic Assumptions'!$C:$C,MATCH('-1 Model'!CF$2,'-3 Traffic Assumptions'!$A:$A,0))*Trial_Shipping_Price___S2</f>
        <v>339.15000000000003</v>
      </c>
      <c r="CG9" s="101">
        <f>INDEX('-3 Traffic Assumptions'!$C:$C,MATCH('-1 Model'!CG$2,'-3 Traffic Assumptions'!$A:$A,0))*Trial_Shipping_Price___S2</f>
        <v>339.15000000000003</v>
      </c>
      <c r="CH9" s="101">
        <f>INDEX('-3 Traffic Assumptions'!$C:$C,MATCH('-1 Model'!CH$2,'-3 Traffic Assumptions'!$A:$A,0))*Trial_Shipping_Price___S2</f>
        <v>339.15000000000003</v>
      </c>
      <c r="CI9" s="101">
        <f>INDEX('-3 Traffic Assumptions'!$C:$C,MATCH('-1 Model'!CI$2,'-3 Traffic Assumptions'!$A:$A,0))*Trial_Shipping_Price___S2</f>
        <v>339.15000000000003</v>
      </c>
      <c r="CJ9" s="101">
        <f>INDEX('-3 Traffic Assumptions'!$C:$C,MATCH('-1 Model'!CJ$2,'-3 Traffic Assumptions'!$A:$A,0))*Trial_Shipping_Price___S2</f>
        <v>339.15000000000003</v>
      </c>
      <c r="CK9" s="101">
        <f>INDEX('-3 Traffic Assumptions'!$C:$C,MATCH('-1 Model'!CK$2,'-3 Traffic Assumptions'!$A:$A,0))*Trial_Shipping_Price___S2</f>
        <v>339.15000000000003</v>
      </c>
      <c r="CL9" s="101">
        <f>INDEX('-3 Traffic Assumptions'!$C:$C,MATCH('-1 Model'!CL$2,'-3 Traffic Assumptions'!$A:$A,0))*Trial_Shipping_Price___S2</f>
        <v>339.15000000000003</v>
      </c>
      <c r="CM9" s="101">
        <f>INDEX('-3 Traffic Assumptions'!$C:$C,MATCH('-1 Model'!CM$2,'-3 Traffic Assumptions'!$A:$A,0))*Trial_Shipping_Price___S2</f>
        <v>339.15000000000003</v>
      </c>
      <c r="CN9" s="101">
        <f>INDEX('-3 Traffic Assumptions'!$C:$C,MATCH('-1 Model'!CN$2,'-3 Traffic Assumptions'!$A:$A,0))*Trial_Shipping_Price___S2</f>
        <v>339.15000000000003</v>
      </c>
      <c r="CO9" s="101">
        <f>INDEX('-3 Traffic Assumptions'!$C:$C,MATCH('-1 Model'!CO$2,'-3 Traffic Assumptions'!$A:$A,0))*Trial_Shipping_Price___S2</f>
        <v>339.15000000000003</v>
      </c>
      <c r="CP9" s="101">
        <f>INDEX('-3 Traffic Assumptions'!$C:$C,MATCH('-1 Model'!CP$2,'-3 Traffic Assumptions'!$A:$A,0))*Trial_Shipping_Price___S2</f>
        <v>339.15000000000003</v>
      </c>
      <c r="CQ9" s="101">
        <f>INDEX('-3 Traffic Assumptions'!$C:$C,MATCH('-1 Model'!CQ$2,'-3 Traffic Assumptions'!$A:$A,0))*Trial_Shipping_Price___S2</f>
        <v>339.15000000000003</v>
      </c>
      <c r="CR9" s="101">
        <f>INDEX('-3 Traffic Assumptions'!$C:$C,MATCH('-1 Model'!CR$2,'-3 Traffic Assumptions'!$A:$A,0))*Trial_Shipping_Price___S2</f>
        <v>339.15000000000003</v>
      </c>
      <c r="CS9" s="101">
        <f>INDEX('-3 Traffic Assumptions'!$C:$C,MATCH('-1 Model'!CS$2,'-3 Traffic Assumptions'!$A:$A,0))*Trial_Shipping_Price___S2</f>
        <v>339.15000000000003</v>
      </c>
      <c r="CT9" s="101">
        <f>INDEX('-3 Traffic Assumptions'!$C:$C,MATCH('-1 Model'!CT$2,'-3 Traffic Assumptions'!$A:$A,0))*Trial_Shipping_Price___S2</f>
        <v>339.15000000000003</v>
      </c>
      <c r="CU9" s="101">
        <f>INDEX('-3 Traffic Assumptions'!$C:$C,MATCH('-1 Model'!CU$2,'-3 Traffic Assumptions'!$A:$A,0))*Trial_Shipping_Price___S2</f>
        <v>339.15000000000003</v>
      </c>
      <c r="CV9" s="101">
        <f>INDEX('-3 Traffic Assumptions'!$C:$C,MATCH('-1 Model'!CV$2,'-3 Traffic Assumptions'!$A:$A,0))*Trial_Shipping_Price___S2</f>
        <v>339.15000000000003</v>
      </c>
      <c r="CW9" s="101">
        <f>INDEX('-3 Traffic Assumptions'!$C:$C,MATCH('-1 Model'!CW$2,'-3 Traffic Assumptions'!$A:$A,0))*Trial_Shipping_Price___S2</f>
        <v>339.15000000000003</v>
      </c>
      <c r="CX9" s="101">
        <f>INDEX('-3 Traffic Assumptions'!$C:$C,MATCH('-1 Model'!CX$2,'-3 Traffic Assumptions'!$A:$A,0))*Trial_Shipping_Price___S2</f>
        <v>339.15000000000003</v>
      </c>
      <c r="CY9" s="101">
        <f>INDEX('-3 Traffic Assumptions'!$C:$C,MATCH('-1 Model'!CY$2,'-3 Traffic Assumptions'!$A:$A,0))*Trial_Shipping_Price___S2</f>
        <v>339.15000000000003</v>
      </c>
      <c r="CZ9" s="101">
        <f>INDEX('-3 Traffic Assumptions'!$C:$C,MATCH('-1 Model'!CZ$2,'-3 Traffic Assumptions'!$A:$A,0))*Trial_Shipping_Price___S2</f>
        <v>339.15000000000003</v>
      </c>
      <c r="DA9" s="101">
        <f>INDEX('-3 Traffic Assumptions'!$C:$C,MATCH('-1 Model'!DA$2,'-3 Traffic Assumptions'!$A:$A,0))*Trial_Shipping_Price___S2</f>
        <v>339.15000000000003</v>
      </c>
      <c r="DB9" s="101">
        <f>INDEX('-3 Traffic Assumptions'!$C:$C,MATCH('-1 Model'!DB$2,'-3 Traffic Assumptions'!$A:$A,0))*Trial_Shipping_Price___S2</f>
        <v>339.15000000000003</v>
      </c>
      <c r="DC9" s="101">
        <f>INDEX('-3 Traffic Assumptions'!$C:$C,MATCH('-1 Model'!DC$2,'-3 Traffic Assumptions'!$A:$A,0))*Trial_Shipping_Price___S2</f>
        <v>339.15000000000003</v>
      </c>
      <c r="DD9" s="101">
        <f>INDEX('-3 Traffic Assumptions'!$C:$C,MATCH('-1 Model'!DD$2,'-3 Traffic Assumptions'!$A:$A,0))*Trial_Shipping_Price___S2</f>
        <v>339.15000000000003</v>
      </c>
      <c r="DE9" s="101">
        <f>INDEX('-3 Traffic Assumptions'!$C:$C,MATCH('-1 Model'!DE$2,'-3 Traffic Assumptions'!$A:$A,0))*Trial_Shipping_Price___S2</f>
        <v>339.15000000000003</v>
      </c>
      <c r="DF9" s="101">
        <f>INDEX('-3 Traffic Assumptions'!$C:$C,MATCH('-1 Model'!DF$2,'-3 Traffic Assumptions'!$A:$A,0))*Trial_Shipping_Price___S2</f>
        <v>339.15000000000003</v>
      </c>
      <c r="DG9" s="101">
        <f>INDEX('-3 Traffic Assumptions'!$C:$C,MATCH('-1 Model'!DG$2,'-3 Traffic Assumptions'!$A:$A,0))*Trial_Shipping_Price___S2</f>
        <v>339.15000000000003</v>
      </c>
      <c r="DH9" s="101">
        <f>INDEX('-3 Traffic Assumptions'!$C:$C,MATCH('-1 Model'!DH$2,'-3 Traffic Assumptions'!$A:$A,0))*Trial_Shipping_Price___S2</f>
        <v>339.15000000000003</v>
      </c>
      <c r="DI9" s="101">
        <f>INDEX('-3 Traffic Assumptions'!$C:$C,MATCH('-1 Model'!DI$2,'-3 Traffic Assumptions'!$A:$A,0))*Trial_Shipping_Price___S2</f>
        <v>339.15000000000003</v>
      </c>
      <c r="DJ9" s="101">
        <f>INDEX('-3 Traffic Assumptions'!$C:$C,MATCH('-1 Model'!DJ$2,'-3 Traffic Assumptions'!$A:$A,0))*Trial_Shipping_Price___S2</f>
        <v>339.15000000000003</v>
      </c>
      <c r="DK9" s="101">
        <f>INDEX('-3 Traffic Assumptions'!$C:$C,MATCH('-1 Model'!DK$2,'-3 Traffic Assumptions'!$A:$A,0))*Trial_Shipping_Price___S2</f>
        <v>339.15000000000003</v>
      </c>
      <c r="DL9" s="101">
        <f>INDEX('-3 Traffic Assumptions'!$C:$C,MATCH('-1 Model'!DL$2,'-3 Traffic Assumptions'!$A:$A,0))*Trial_Shipping_Price___S2</f>
        <v>339.15000000000003</v>
      </c>
      <c r="DM9" s="101">
        <f>INDEX('-3 Traffic Assumptions'!$C:$C,MATCH('-1 Model'!DM$2,'-3 Traffic Assumptions'!$A:$A,0))*Trial_Shipping_Price___S2</f>
        <v>339.15000000000003</v>
      </c>
      <c r="DN9" s="101">
        <f>INDEX('-3 Traffic Assumptions'!$C:$C,MATCH('-1 Model'!DN$2,'-3 Traffic Assumptions'!$A:$A,0))*Trial_Shipping_Price___S2</f>
        <v>339.15000000000003</v>
      </c>
      <c r="DO9" s="101">
        <f>INDEX('-3 Traffic Assumptions'!$C:$C,MATCH('-1 Model'!DO$2,'-3 Traffic Assumptions'!$A:$A,0))*Trial_Shipping_Price___S2</f>
        <v>339.15000000000003</v>
      </c>
      <c r="DP9" s="101">
        <f>INDEX('-3 Traffic Assumptions'!$C:$C,MATCH('-1 Model'!DP$2,'-3 Traffic Assumptions'!$A:$A,0))*Trial_Shipping_Price___S2</f>
        <v>339.15000000000003</v>
      </c>
      <c r="DQ9" s="101">
        <f>INDEX('-3 Traffic Assumptions'!$C:$C,MATCH('-1 Model'!DQ$2,'-3 Traffic Assumptions'!$A:$A,0))*Trial_Shipping_Price___S2</f>
        <v>339.15000000000003</v>
      </c>
      <c r="DR9" s="101">
        <f>INDEX('-3 Traffic Assumptions'!$C:$C,MATCH('-1 Model'!DR$2,'-3 Traffic Assumptions'!$A:$A,0))*Trial_Shipping_Price___S2</f>
        <v>339.15000000000003</v>
      </c>
      <c r="DS9" s="101">
        <f>INDEX('-3 Traffic Assumptions'!$C:$C,MATCH('-1 Model'!DS$2,'-3 Traffic Assumptions'!$A:$A,0))*Trial_Shipping_Price___S2</f>
        <v>339.15000000000003</v>
      </c>
    </row>
    <row r="10" spans="2:124" s="1" customFormat="1" ht="12.75" x14ac:dyDescent="0.2">
      <c r="B10" s="35" t="s">
        <v>126</v>
      </c>
      <c r="C10" s="45"/>
      <c r="D10" s="49"/>
      <c r="E10" s="49"/>
      <c r="F10" s="49">
        <f>INDEX('-3 Traffic Assumptions'!$C:$C,MATCH('-1 Model'!C$2,'-3 Traffic Assumptions'!$A:$A,0))*Rebill_Price___S2*End_of_Trial_Rebill_at_Day_18___S2</f>
        <v>3633.3674999999998</v>
      </c>
      <c r="G10" s="101">
        <f>INDEX('-3 Traffic Assumptions'!$C:$C,MATCH('-1 Model'!D$2,'-3 Traffic Assumptions'!$A:$A,0))*Rebill_Price___S2*End_of_Trial_Rebill_at_Day_18___S2</f>
        <v>3633.3674999999998</v>
      </c>
      <c r="H10" s="101">
        <f>INDEX('-3 Traffic Assumptions'!$C:$C,MATCH('-1 Model'!E$2,'-3 Traffic Assumptions'!$A:$A,0))*Rebill_Price___S2*End_of_Trial_Rebill_at_Day_18___S2</f>
        <v>3633.3674999999998</v>
      </c>
      <c r="I10" s="101">
        <f>INDEX('-3 Traffic Assumptions'!$C:$C,MATCH('-1 Model'!F$2,'-3 Traffic Assumptions'!$A:$A,0))*Rebill_Price___S2*End_of_Trial_Rebill_at_Day_18___S2</f>
        <v>3633.3674999999998</v>
      </c>
      <c r="J10" s="101">
        <f>INDEX('-3 Traffic Assumptions'!$C:$C,MATCH('-1 Model'!G$2,'-3 Traffic Assumptions'!$A:$A,0))*Rebill_Price___S2*End_of_Trial_Rebill_at_Day_18___S2</f>
        <v>3633.3674999999998</v>
      </c>
      <c r="K10" s="101">
        <f>INDEX('-3 Traffic Assumptions'!$C:$C,MATCH('-1 Model'!H$2,'-3 Traffic Assumptions'!$A:$A,0))*Rebill_Price___S2*End_of_Trial_Rebill_at_Day_18___S2</f>
        <v>3633.3674999999998</v>
      </c>
      <c r="L10" s="101">
        <f>INDEX('-3 Traffic Assumptions'!$C:$C,MATCH('-1 Model'!I$2,'-3 Traffic Assumptions'!$A:$A,0))*Rebill_Price___S2*End_of_Trial_Rebill_at_Day_18___S2</f>
        <v>3633.3674999999998</v>
      </c>
      <c r="M10" s="101">
        <f>INDEX('-3 Traffic Assumptions'!$C:$C,MATCH('-1 Model'!J$2,'-3 Traffic Assumptions'!$A:$A,0))*Rebill_Price___S2*End_of_Trial_Rebill_at_Day_18___S2</f>
        <v>3633.3674999999998</v>
      </c>
      <c r="N10" s="101">
        <f>INDEX('-3 Traffic Assumptions'!$C:$C,MATCH('-1 Model'!K$2,'-3 Traffic Assumptions'!$A:$A,0))*Rebill_Price___S2*End_of_Trial_Rebill_at_Day_18___S2</f>
        <v>3633.3674999999998</v>
      </c>
      <c r="O10" s="101">
        <f>INDEX('-3 Traffic Assumptions'!$C:$C,MATCH('-1 Model'!L$2,'-3 Traffic Assumptions'!$A:$A,0))*Rebill_Price___S2*End_of_Trial_Rebill_at_Day_18___S2</f>
        <v>3633.3674999999998</v>
      </c>
      <c r="P10" s="101">
        <f>INDEX('-3 Traffic Assumptions'!$C:$C,MATCH('-1 Model'!M$2,'-3 Traffic Assumptions'!$A:$A,0))*Rebill_Price___S2*End_of_Trial_Rebill_at_Day_18___S2</f>
        <v>3633.3674999999998</v>
      </c>
      <c r="Q10" s="101">
        <f>INDEX('-3 Traffic Assumptions'!$C:$C,MATCH('-1 Model'!N$2,'-3 Traffic Assumptions'!$A:$A,0))*Rebill_Price___S2*End_of_Trial_Rebill_at_Day_18___S2</f>
        <v>3633.3674999999998</v>
      </c>
      <c r="R10" s="101">
        <f>INDEX('-3 Traffic Assumptions'!$C:$C,MATCH('-1 Model'!O$2,'-3 Traffic Assumptions'!$A:$A,0))*Rebill_Price___S2*End_of_Trial_Rebill_at_Day_18___S2</f>
        <v>3633.3674999999998</v>
      </c>
      <c r="S10" s="101">
        <f>INDEX('-3 Traffic Assumptions'!$C:$C,MATCH('-1 Model'!P$2,'-3 Traffic Assumptions'!$A:$A,0))*Rebill_Price___S2*End_of_Trial_Rebill_at_Day_18___S2</f>
        <v>3633.3674999999998</v>
      </c>
      <c r="T10" s="101">
        <f>INDEX('-3 Traffic Assumptions'!$C:$C,MATCH('-1 Model'!Q$2,'-3 Traffic Assumptions'!$A:$A,0))*Rebill_Price___S2*End_of_Trial_Rebill_at_Day_18___S2</f>
        <v>3633.3674999999998</v>
      </c>
      <c r="U10" s="101">
        <f>INDEX('-3 Traffic Assumptions'!$C:$C,MATCH('-1 Model'!R$2,'-3 Traffic Assumptions'!$A:$A,0))*Rebill_Price___S2*End_of_Trial_Rebill_at_Day_18___S2</f>
        <v>3633.3674999999998</v>
      </c>
      <c r="V10" s="101">
        <f>INDEX('-3 Traffic Assumptions'!$C:$C,MATCH('-1 Model'!S$2,'-3 Traffic Assumptions'!$A:$A,0))*Rebill_Price___S2*End_of_Trial_Rebill_at_Day_18___S2</f>
        <v>3633.3674999999998</v>
      </c>
      <c r="W10" s="101">
        <f>INDEX('-3 Traffic Assumptions'!$C:$C,MATCH('-1 Model'!T$2,'-3 Traffic Assumptions'!$A:$A,0))*Rebill_Price___S2*End_of_Trial_Rebill_at_Day_18___S2</f>
        <v>3633.3674999999998</v>
      </c>
      <c r="X10" s="101">
        <f>INDEX('-3 Traffic Assumptions'!$C:$C,MATCH('-1 Model'!U$2,'-3 Traffic Assumptions'!$A:$A,0))*Rebill_Price___S2*End_of_Trial_Rebill_at_Day_18___S2</f>
        <v>3633.3674999999998</v>
      </c>
      <c r="Y10" s="101">
        <f>INDEX('-3 Traffic Assumptions'!$C:$C,MATCH('-1 Model'!V$2,'-3 Traffic Assumptions'!$A:$A,0))*Rebill_Price___S2*End_of_Trial_Rebill_at_Day_18___S2</f>
        <v>3633.3674999999998</v>
      </c>
      <c r="Z10" s="101">
        <f>INDEX('-3 Traffic Assumptions'!$C:$C,MATCH('-1 Model'!W$2,'-3 Traffic Assumptions'!$A:$A,0))*Rebill_Price___S2*End_of_Trial_Rebill_at_Day_18___S2</f>
        <v>3633.3674999999998</v>
      </c>
      <c r="AA10" s="101">
        <f>INDEX('-3 Traffic Assumptions'!$C:$C,MATCH('-1 Model'!X$2,'-3 Traffic Assumptions'!$A:$A,0))*Rebill_Price___S2*End_of_Trial_Rebill_at_Day_18___S2</f>
        <v>3633.3674999999998</v>
      </c>
      <c r="AB10" s="101">
        <f>INDEX('-3 Traffic Assumptions'!$C:$C,MATCH('-1 Model'!Y$2,'-3 Traffic Assumptions'!$A:$A,0))*Rebill_Price___S2*End_of_Trial_Rebill_at_Day_18___S2</f>
        <v>3633.3674999999998</v>
      </c>
      <c r="AC10" s="101">
        <f>INDEX('-3 Traffic Assumptions'!$C:$C,MATCH('-1 Model'!Z$2,'-3 Traffic Assumptions'!$A:$A,0))*Rebill_Price___S2*End_of_Trial_Rebill_at_Day_18___S2</f>
        <v>3633.3674999999998</v>
      </c>
      <c r="AD10" s="101">
        <f>INDEX('-3 Traffic Assumptions'!$C:$C,MATCH('-1 Model'!AA$2,'-3 Traffic Assumptions'!$A:$A,0))*Rebill_Price___S2*End_of_Trial_Rebill_at_Day_18___S2</f>
        <v>3633.3674999999998</v>
      </c>
      <c r="AE10" s="101">
        <f>INDEX('-3 Traffic Assumptions'!$C:$C,MATCH('-1 Model'!AB$2,'-3 Traffic Assumptions'!$A:$A,0))*Rebill_Price___S2*End_of_Trial_Rebill_at_Day_18___S2</f>
        <v>3633.3674999999998</v>
      </c>
      <c r="AF10" s="101">
        <f>INDEX('-3 Traffic Assumptions'!$C:$C,MATCH('-1 Model'!AC$2,'-3 Traffic Assumptions'!$A:$A,0))*Rebill_Price___S2*End_of_Trial_Rebill_at_Day_18___S2</f>
        <v>3633.3674999999998</v>
      </c>
      <c r="AG10" s="101">
        <f>INDEX('-3 Traffic Assumptions'!$C:$C,MATCH('-1 Model'!AD$2,'-3 Traffic Assumptions'!$A:$A,0))*Rebill_Price___S2*End_of_Trial_Rebill_at_Day_18___S2</f>
        <v>3633.3674999999998</v>
      </c>
      <c r="AH10" s="101">
        <f>INDEX('-3 Traffic Assumptions'!$C:$C,MATCH('-1 Model'!AE$2,'-3 Traffic Assumptions'!$A:$A,0))*Rebill_Price___S2*End_of_Trial_Rebill_at_Day_18___S2</f>
        <v>3633.3674999999998</v>
      </c>
      <c r="AI10" s="101">
        <f>INDEX('-3 Traffic Assumptions'!$C:$C,MATCH('-1 Model'!AF$2,'-3 Traffic Assumptions'!$A:$A,0))*Rebill_Price___S2*End_of_Trial_Rebill_at_Day_18___S2</f>
        <v>3633.3674999999998</v>
      </c>
      <c r="AJ10" s="101">
        <f>INDEX('-3 Traffic Assumptions'!$C:$C,MATCH('-1 Model'!AG$2,'-3 Traffic Assumptions'!$A:$A,0))*Rebill_Price___S2*End_of_Trial_Rebill_at_Day_18___S2</f>
        <v>3633.3674999999998</v>
      </c>
      <c r="AK10" s="101">
        <f>INDEX('-3 Traffic Assumptions'!$C:$C,MATCH('-1 Model'!AH$2,'-3 Traffic Assumptions'!$A:$A,0))*Rebill_Price___S2*End_of_Trial_Rebill_at_Day_18___S2</f>
        <v>3633.3674999999998</v>
      </c>
      <c r="AL10" s="101">
        <f>INDEX('-3 Traffic Assumptions'!$C:$C,MATCH('-1 Model'!AI$2,'-3 Traffic Assumptions'!$A:$A,0))*Rebill_Price___S2*End_of_Trial_Rebill_at_Day_18___S2</f>
        <v>3633.3674999999998</v>
      </c>
      <c r="AM10" s="101">
        <f>INDEX('-3 Traffic Assumptions'!$C:$C,MATCH('-1 Model'!AJ$2,'-3 Traffic Assumptions'!$A:$A,0))*Rebill_Price___S2*End_of_Trial_Rebill_at_Day_18___S2</f>
        <v>3633.3674999999998</v>
      </c>
      <c r="AN10" s="101">
        <f>INDEX('-3 Traffic Assumptions'!$C:$C,MATCH('-1 Model'!AK$2,'-3 Traffic Assumptions'!$A:$A,0))*Rebill_Price___S2*End_of_Trial_Rebill_at_Day_18___S2</f>
        <v>3633.3674999999998</v>
      </c>
      <c r="AO10" s="101">
        <f>INDEX('-3 Traffic Assumptions'!$C:$C,MATCH('-1 Model'!AL$2,'-3 Traffic Assumptions'!$A:$A,0))*Rebill_Price___S2*End_of_Trial_Rebill_at_Day_18___S2</f>
        <v>3633.3674999999998</v>
      </c>
      <c r="AP10" s="101">
        <f>INDEX('-3 Traffic Assumptions'!$C:$C,MATCH('-1 Model'!AM$2,'-3 Traffic Assumptions'!$A:$A,0))*Rebill_Price___S2*End_of_Trial_Rebill_at_Day_18___S2</f>
        <v>3633.3674999999998</v>
      </c>
      <c r="AQ10" s="101">
        <f>INDEX('-3 Traffic Assumptions'!$C:$C,MATCH('-1 Model'!AN$2,'-3 Traffic Assumptions'!$A:$A,0))*Rebill_Price___S2*End_of_Trial_Rebill_at_Day_18___S2</f>
        <v>3633.3674999999998</v>
      </c>
      <c r="AR10" s="101">
        <f>INDEX('-3 Traffic Assumptions'!$C:$C,MATCH('-1 Model'!AO$2,'-3 Traffic Assumptions'!$A:$A,0))*Rebill_Price___S2*End_of_Trial_Rebill_at_Day_18___S2</f>
        <v>3633.3674999999998</v>
      </c>
      <c r="AS10" s="101">
        <f>INDEX('-3 Traffic Assumptions'!$C:$C,MATCH('-1 Model'!AP$2,'-3 Traffic Assumptions'!$A:$A,0))*Rebill_Price___S2*End_of_Trial_Rebill_at_Day_18___S2</f>
        <v>3633.3674999999998</v>
      </c>
      <c r="AT10" s="101">
        <f>INDEX('-3 Traffic Assumptions'!$C:$C,MATCH('-1 Model'!AQ$2,'-3 Traffic Assumptions'!$A:$A,0))*Rebill_Price___S2*End_of_Trial_Rebill_at_Day_18___S2</f>
        <v>3633.3674999999998</v>
      </c>
      <c r="AU10" s="101">
        <f>INDEX('-3 Traffic Assumptions'!$C:$C,MATCH('-1 Model'!AR$2,'-3 Traffic Assumptions'!$A:$A,0))*Rebill_Price___S2*End_of_Trial_Rebill_at_Day_18___S2</f>
        <v>3633.3674999999998</v>
      </c>
      <c r="AV10" s="101">
        <f>INDEX('-3 Traffic Assumptions'!$C:$C,MATCH('-1 Model'!AS$2,'-3 Traffic Assumptions'!$A:$A,0))*Rebill_Price___S2*End_of_Trial_Rebill_at_Day_18___S2</f>
        <v>3633.3674999999998</v>
      </c>
      <c r="AW10" s="101">
        <f>INDEX('-3 Traffic Assumptions'!$C:$C,MATCH('-1 Model'!AT$2,'-3 Traffic Assumptions'!$A:$A,0))*Rebill_Price___S2*End_of_Trial_Rebill_at_Day_18___S2</f>
        <v>3633.3674999999998</v>
      </c>
      <c r="AX10" s="101">
        <f>INDEX('-3 Traffic Assumptions'!$C:$C,MATCH('-1 Model'!AU$2,'-3 Traffic Assumptions'!$A:$A,0))*Rebill_Price___S2*End_of_Trial_Rebill_at_Day_18___S2</f>
        <v>3633.3674999999998</v>
      </c>
      <c r="AY10" s="101">
        <f>INDEX('-3 Traffic Assumptions'!$C:$C,MATCH('-1 Model'!AV$2,'-3 Traffic Assumptions'!$A:$A,0))*Rebill_Price___S2*End_of_Trial_Rebill_at_Day_18___S2</f>
        <v>3633.3674999999998</v>
      </c>
      <c r="AZ10" s="101">
        <f>INDEX('-3 Traffic Assumptions'!$C:$C,MATCH('-1 Model'!AW$2,'-3 Traffic Assumptions'!$A:$A,0))*Rebill_Price___S2*End_of_Trial_Rebill_at_Day_18___S2</f>
        <v>3633.3674999999998</v>
      </c>
      <c r="BA10" s="101">
        <f>INDEX('-3 Traffic Assumptions'!$C:$C,MATCH('-1 Model'!AX$2,'-3 Traffic Assumptions'!$A:$A,0))*Rebill_Price___S2*End_of_Trial_Rebill_at_Day_18___S2</f>
        <v>3633.3674999999998</v>
      </c>
      <c r="BB10" s="101">
        <f>INDEX('-3 Traffic Assumptions'!$C:$C,MATCH('-1 Model'!AY$2,'-3 Traffic Assumptions'!$A:$A,0))*Rebill_Price___S2*End_of_Trial_Rebill_at_Day_18___S2</f>
        <v>3633.3674999999998</v>
      </c>
      <c r="BC10" s="101">
        <f>INDEX('-3 Traffic Assumptions'!$C:$C,MATCH('-1 Model'!AZ$2,'-3 Traffic Assumptions'!$A:$A,0))*Rebill_Price___S2*End_of_Trial_Rebill_at_Day_18___S2</f>
        <v>3633.3674999999998</v>
      </c>
      <c r="BD10" s="101">
        <f>INDEX('-3 Traffic Assumptions'!$C:$C,MATCH('-1 Model'!BA$2,'-3 Traffic Assumptions'!$A:$A,0))*Rebill_Price___S2*End_of_Trial_Rebill_at_Day_18___S2</f>
        <v>3633.3674999999998</v>
      </c>
      <c r="BE10" s="101">
        <f>INDEX('-3 Traffic Assumptions'!$C:$C,MATCH('-1 Model'!BB$2,'-3 Traffic Assumptions'!$A:$A,0))*Rebill_Price___S2*End_of_Trial_Rebill_at_Day_18___S2</f>
        <v>3633.3674999999998</v>
      </c>
      <c r="BF10" s="101">
        <f>INDEX('-3 Traffic Assumptions'!$C:$C,MATCH('-1 Model'!BC$2,'-3 Traffic Assumptions'!$A:$A,0))*Rebill_Price___S2*End_of_Trial_Rebill_at_Day_18___S2</f>
        <v>3633.3674999999998</v>
      </c>
      <c r="BG10" s="101">
        <f>INDEX('-3 Traffic Assumptions'!$C:$C,MATCH('-1 Model'!BD$2,'-3 Traffic Assumptions'!$A:$A,0))*Rebill_Price___S2*End_of_Trial_Rebill_at_Day_18___S2</f>
        <v>3633.3674999999998</v>
      </c>
      <c r="BH10" s="101">
        <f>INDEX('-3 Traffic Assumptions'!$C:$C,MATCH('-1 Model'!BE$2,'-3 Traffic Assumptions'!$A:$A,0))*Rebill_Price___S2*End_of_Trial_Rebill_at_Day_18___S2</f>
        <v>3633.3674999999998</v>
      </c>
      <c r="BI10" s="101">
        <f>INDEX('-3 Traffic Assumptions'!$C:$C,MATCH('-1 Model'!BF$2,'-3 Traffic Assumptions'!$A:$A,0))*Rebill_Price___S2*End_of_Trial_Rebill_at_Day_18___S2</f>
        <v>3633.3674999999998</v>
      </c>
      <c r="BJ10" s="101">
        <f>INDEX('-3 Traffic Assumptions'!$C:$C,MATCH('-1 Model'!BG$2,'-3 Traffic Assumptions'!$A:$A,0))*Rebill_Price___S2*End_of_Trial_Rebill_at_Day_18___S2</f>
        <v>3633.3674999999998</v>
      </c>
      <c r="BK10" s="101">
        <f>INDEX('-3 Traffic Assumptions'!$C:$C,MATCH('-1 Model'!BH$2,'-3 Traffic Assumptions'!$A:$A,0))*Rebill_Price___S2*End_of_Trial_Rebill_at_Day_18___S2</f>
        <v>3633.3674999999998</v>
      </c>
      <c r="BL10" s="101">
        <f>INDEX('-3 Traffic Assumptions'!$C:$C,MATCH('-1 Model'!BI$2,'-3 Traffic Assumptions'!$A:$A,0))*Rebill_Price___S2*End_of_Trial_Rebill_at_Day_18___S2</f>
        <v>3633.3674999999998</v>
      </c>
      <c r="BM10" s="101">
        <f>INDEX('-3 Traffic Assumptions'!$C:$C,MATCH('-1 Model'!BJ$2,'-3 Traffic Assumptions'!$A:$A,0))*Rebill_Price___S2*End_of_Trial_Rebill_at_Day_18___S2</f>
        <v>3633.3674999999998</v>
      </c>
      <c r="BN10" s="101">
        <f>INDEX('-3 Traffic Assumptions'!$C:$C,MATCH('-1 Model'!BK$2,'-3 Traffic Assumptions'!$A:$A,0))*Rebill_Price___S2*End_of_Trial_Rebill_at_Day_18___S2</f>
        <v>3633.3674999999998</v>
      </c>
      <c r="BO10" s="101">
        <f>INDEX('-3 Traffic Assumptions'!$C:$C,MATCH('-1 Model'!BL$2,'-3 Traffic Assumptions'!$A:$A,0))*Rebill_Price___S2*End_of_Trial_Rebill_at_Day_18___S2</f>
        <v>3633.3674999999998</v>
      </c>
      <c r="BP10" s="101">
        <f>INDEX('-3 Traffic Assumptions'!$C:$C,MATCH('-1 Model'!BM$2,'-3 Traffic Assumptions'!$A:$A,0))*Rebill_Price___S2*End_of_Trial_Rebill_at_Day_18___S2</f>
        <v>3633.3674999999998</v>
      </c>
      <c r="BQ10" s="101">
        <f>INDEX('-3 Traffic Assumptions'!$C:$C,MATCH('-1 Model'!BN$2,'-3 Traffic Assumptions'!$A:$A,0))*Rebill_Price___S2*End_of_Trial_Rebill_at_Day_18___S2</f>
        <v>3633.3674999999998</v>
      </c>
      <c r="BR10" s="101">
        <f>INDEX('-3 Traffic Assumptions'!$C:$C,MATCH('-1 Model'!BO$2,'-3 Traffic Assumptions'!$A:$A,0))*Rebill_Price___S2*End_of_Trial_Rebill_at_Day_18___S2</f>
        <v>3633.3674999999998</v>
      </c>
      <c r="BS10" s="101">
        <f>INDEX('-3 Traffic Assumptions'!$C:$C,MATCH('-1 Model'!BP$2,'-3 Traffic Assumptions'!$A:$A,0))*Rebill_Price___S2*End_of_Trial_Rebill_at_Day_18___S2</f>
        <v>3633.3674999999998</v>
      </c>
      <c r="BT10" s="101">
        <f>INDEX('-3 Traffic Assumptions'!$C:$C,MATCH('-1 Model'!BQ$2,'-3 Traffic Assumptions'!$A:$A,0))*Rebill_Price___S2*End_of_Trial_Rebill_at_Day_18___S2</f>
        <v>3633.3674999999998</v>
      </c>
      <c r="BU10" s="101">
        <f>INDEX('-3 Traffic Assumptions'!$C:$C,MATCH('-1 Model'!BR$2,'-3 Traffic Assumptions'!$A:$A,0))*Rebill_Price___S2*End_of_Trial_Rebill_at_Day_18___S2</f>
        <v>3633.3674999999998</v>
      </c>
      <c r="BV10" s="101">
        <f>INDEX('-3 Traffic Assumptions'!$C:$C,MATCH('-1 Model'!BS$2,'-3 Traffic Assumptions'!$A:$A,0))*Rebill_Price___S2*End_of_Trial_Rebill_at_Day_18___S2</f>
        <v>3633.3674999999998</v>
      </c>
      <c r="BW10" s="101">
        <f>INDEX('-3 Traffic Assumptions'!$C:$C,MATCH('-1 Model'!BT$2,'-3 Traffic Assumptions'!$A:$A,0))*Rebill_Price___S2*End_of_Trial_Rebill_at_Day_18___S2</f>
        <v>3633.3674999999998</v>
      </c>
      <c r="BX10" s="101">
        <f>INDEX('-3 Traffic Assumptions'!$C:$C,MATCH('-1 Model'!BU$2,'-3 Traffic Assumptions'!$A:$A,0))*Rebill_Price___S2*End_of_Trial_Rebill_at_Day_18___S2</f>
        <v>3633.3674999999998</v>
      </c>
      <c r="BY10" s="101">
        <f>INDEX('-3 Traffic Assumptions'!$C:$C,MATCH('-1 Model'!BV$2,'-3 Traffic Assumptions'!$A:$A,0))*Rebill_Price___S2*End_of_Trial_Rebill_at_Day_18___S2</f>
        <v>3633.3674999999998</v>
      </c>
      <c r="BZ10" s="101">
        <f>INDEX('-3 Traffic Assumptions'!$C:$C,MATCH('-1 Model'!BW$2,'-3 Traffic Assumptions'!$A:$A,0))*Rebill_Price___S2*End_of_Trial_Rebill_at_Day_18___S2</f>
        <v>3633.3674999999998</v>
      </c>
      <c r="CA10" s="101">
        <f>INDEX('-3 Traffic Assumptions'!$C:$C,MATCH('-1 Model'!BX$2,'-3 Traffic Assumptions'!$A:$A,0))*Rebill_Price___S2*End_of_Trial_Rebill_at_Day_18___S2</f>
        <v>3633.3674999999998</v>
      </c>
      <c r="CB10" s="101">
        <f>INDEX('-3 Traffic Assumptions'!$C:$C,MATCH('-1 Model'!BY$2,'-3 Traffic Assumptions'!$A:$A,0))*Rebill_Price___S2*End_of_Trial_Rebill_at_Day_18___S2</f>
        <v>3633.3674999999998</v>
      </c>
      <c r="CC10" s="101">
        <f>INDEX('-3 Traffic Assumptions'!$C:$C,MATCH('-1 Model'!BZ$2,'-3 Traffic Assumptions'!$A:$A,0))*Rebill_Price___S2*End_of_Trial_Rebill_at_Day_18___S2</f>
        <v>3633.3674999999998</v>
      </c>
      <c r="CD10" s="101">
        <f>INDEX('-3 Traffic Assumptions'!$C:$C,MATCH('-1 Model'!CA$2,'-3 Traffic Assumptions'!$A:$A,0))*Rebill_Price___S2*End_of_Trial_Rebill_at_Day_18___S2</f>
        <v>3633.3674999999998</v>
      </c>
      <c r="CE10" s="101">
        <f>INDEX('-3 Traffic Assumptions'!$C:$C,MATCH('-1 Model'!CB$2,'-3 Traffic Assumptions'!$A:$A,0))*Rebill_Price___S2*End_of_Trial_Rebill_at_Day_18___S2</f>
        <v>3633.3674999999998</v>
      </c>
      <c r="CF10" s="101">
        <f>INDEX('-3 Traffic Assumptions'!$C:$C,MATCH('-1 Model'!CC$2,'-3 Traffic Assumptions'!$A:$A,0))*Rebill_Price___S2*End_of_Trial_Rebill_at_Day_18___S2</f>
        <v>3633.3674999999998</v>
      </c>
      <c r="CG10" s="101">
        <f>INDEX('-3 Traffic Assumptions'!$C:$C,MATCH('-1 Model'!CD$2,'-3 Traffic Assumptions'!$A:$A,0))*Rebill_Price___S2*End_of_Trial_Rebill_at_Day_18___S2</f>
        <v>3633.3674999999998</v>
      </c>
      <c r="CH10" s="101">
        <f>INDEX('-3 Traffic Assumptions'!$C:$C,MATCH('-1 Model'!CE$2,'-3 Traffic Assumptions'!$A:$A,0))*Rebill_Price___S2*End_of_Trial_Rebill_at_Day_18___S2</f>
        <v>3633.3674999999998</v>
      </c>
      <c r="CI10" s="101">
        <f>INDEX('-3 Traffic Assumptions'!$C:$C,MATCH('-1 Model'!CF$2,'-3 Traffic Assumptions'!$A:$A,0))*Rebill_Price___S2*End_of_Trial_Rebill_at_Day_18___S2</f>
        <v>3633.3674999999998</v>
      </c>
      <c r="CJ10" s="101">
        <f>INDEX('-3 Traffic Assumptions'!$C:$C,MATCH('-1 Model'!CG$2,'-3 Traffic Assumptions'!$A:$A,0))*Rebill_Price___S2*End_of_Trial_Rebill_at_Day_18___S2</f>
        <v>3633.3674999999998</v>
      </c>
      <c r="CK10" s="101">
        <f>INDEX('-3 Traffic Assumptions'!$C:$C,MATCH('-1 Model'!CH$2,'-3 Traffic Assumptions'!$A:$A,0))*Rebill_Price___S2*End_of_Trial_Rebill_at_Day_18___S2</f>
        <v>3633.3674999999998</v>
      </c>
      <c r="CL10" s="101">
        <f>INDEX('-3 Traffic Assumptions'!$C:$C,MATCH('-1 Model'!CI$2,'-3 Traffic Assumptions'!$A:$A,0))*Rebill_Price___S2*End_of_Trial_Rebill_at_Day_18___S2</f>
        <v>3633.3674999999998</v>
      </c>
      <c r="CM10" s="101">
        <f>INDEX('-3 Traffic Assumptions'!$C:$C,MATCH('-1 Model'!CJ$2,'-3 Traffic Assumptions'!$A:$A,0))*Rebill_Price___S2*End_of_Trial_Rebill_at_Day_18___S2</f>
        <v>3633.3674999999998</v>
      </c>
      <c r="CN10" s="101">
        <f>INDEX('-3 Traffic Assumptions'!$C:$C,MATCH('-1 Model'!CK$2,'-3 Traffic Assumptions'!$A:$A,0))*Rebill_Price___S2*End_of_Trial_Rebill_at_Day_18___S2</f>
        <v>3633.3674999999998</v>
      </c>
      <c r="CO10" s="101">
        <f>INDEX('-3 Traffic Assumptions'!$C:$C,MATCH('-1 Model'!CL$2,'-3 Traffic Assumptions'!$A:$A,0))*Rebill_Price___S2*End_of_Trial_Rebill_at_Day_18___S2</f>
        <v>3633.3674999999998</v>
      </c>
      <c r="CP10" s="101">
        <f>INDEX('-3 Traffic Assumptions'!$C:$C,MATCH('-1 Model'!CM$2,'-3 Traffic Assumptions'!$A:$A,0))*Rebill_Price___S2*End_of_Trial_Rebill_at_Day_18___S2</f>
        <v>3633.3674999999998</v>
      </c>
      <c r="CQ10" s="101">
        <f>INDEX('-3 Traffic Assumptions'!$C:$C,MATCH('-1 Model'!CN$2,'-3 Traffic Assumptions'!$A:$A,0))*Rebill_Price___S2*End_of_Trial_Rebill_at_Day_18___S2</f>
        <v>3633.3674999999998</v>
      </c>
      <c r="CR10" s="101">
        <f>INDEX('-3 Traffic Assumptions'!$C:$C,MATCH('-1 Model'!CO$2,'-3 Traffic Assumptions'!$A:$A,0))*Rebill_Price___S2*End_of_Trial_Rebill_at_Day_18___S2</f>
        <v>3633.3674999999998</v>
      </c>
      <c r="CS10" s="101">
        <f>INDEX('-3 Traffic Assumptions'!$C:$C,MATCH('-1 Model'!CP$2,'-3 Traffic Assumptions'!$A:$A,0))*Rebill_Price___S2*End_of_Trial_Rebill_at_Day_18___S2</f>
        <v>3633.3674999999998</v>
      </c>
      <c r="CT10" s="101">
        <f>INDEX('-3 Traffic Assumptions'!$C:$C,MATCH('-1 Model'!CQ$2,'-3 Traffic Assumptions'!$A:$A,0))*Rebill_Price___S2*End_of_Trial_Rebill_at_Day_18___S2</f>
        <v>3633.3674999999998</v>
      </c>
      <c r="CU10" s="101">
        <f>INDEX('-3 Traffic Assumptions'!$C:$C,MATCH('-1 Model'!CR$2,'-3 Traffic Assumptions'!$A:$A,0))*Rebill_Price___S2*End_of_Trial_Rebill_at_Day_18___S2</f>
        <v>3633.3674999999998</v>
      </c>
      <c r="CV10" s="101">
        <f>INDEX('-3 Traffic Assumptions'!$C:$C,MATCH('-1 Model'!CS$2,'-3 Traffic Assumptions'!$A:$A,0))*Rebill_Price___S2*End_of_Trial_Rebill_at_Day_18___S2</f>
        <v>3633.3674999999998</v>
      </c>
      <c r="CW10" s="101">
        <f>INDEX('-3 Traffic Assumptions'!$C:$C,MATCH('-1 Model'!CT$2,'-3 Traffic Assumptions'!$A:$A,0))*Rebill_Price___S2*End_of_Trial_Rebill_at_Day_18___S2</f>
        <v>3633.3674999999998</v>
      </c>
      <c r="CX10" s="101">
        <f>INDEX('-3 Traffic Assumptions'!$C:$C,MATCH('-1 Model'!CU$2,'-3 Traffic Assumptions'!$A:$A,0))*Rebill_Price___S2*End_of_Trial_Rebill_at_Day_18___S2</f>
        <v>3633.3674999999998</v>
      </c>
      <c r="CY10" s="101">
        <f>INDEX('-3 Traffic Assumptions'!$C:$C,MATCH('-1 Model'!CV$2,'-3 Traffic Assumptions'!$A:$A,0))*Rebill_Price___S2*End_of_Trial_Rebill_at_Day_18___S2</f>
        <v>3633.3674999999998</v>
      </c>
      <c r="CZ10" s="101">
        <f>INDEX('-3 Traffic Assumptions'!$C:$C,MATCH('-1 Model'!CW$2,'-3 Traffic Assumptions'!$A:$A,0))*Rebill_Price___S2*End_of_Trial_Rebill_at_Day_18___S2</f>
        <v>3633.3674999999998</v>
      </c>
      <c r="DA10" s="101">
        <f>INDEX('-3 Traffic Assumptions'!$C:$C,MATCH('-1 Model'!CX$2,'-3 Traffic Assumptions'!$A:$A,0))*Rebill_Price___S2*End_of_Trial_Rebill_at_Day_18___S2</f>
        <v>3633.3674999999998</v>
      </c>
      <c r="DB10" s="101">
        <f>INDEX('-3 Traffic Assumptions'!$C:$C,MATCH('-1 Model'!CY$2,'-3 Traffic Assumptions'!$A:$A,0))*Rebill_Price___S2*End_of_Trial_Rebill_at_Day_18___S2</f>
        <v>3633.3674999999998</v>
      </c>
      <c r="DC10" s="101">
        <f>INDEX('-3 Traffic Assumptions'!$C:$C,MATCH('-1 Model'!CZ$2,'-3 Traffic Assumptions'!$A:$A,0))*Rebill_Price___S2*End_of_Trial_Rebill_at_Day_18___S2</f>
        <v>3633.3674999999998</v>
      </c>
      <c r="DD10" s="101">
        <f>INDEX('-3 Traffic Assumptions'!$C:$C,MATCH('-1 Model'!DA$2,'-3 Traffic Assumptions'!$A:$A,0))*Rebill_Price___S2*End_of_Trial_Rebill_at_Day_18___S2</f>
        <v>3633.3674999999998</v>
      </c>
      <c r="DE10" s="101">
        <f>INDEX('-3 Traffic Assumptions'!$C:$C,MATCH('-1 Model'!DB$2,'-3 Traffic Assumptions'!$A:$A,0))*Rebill_Price___S2*End_of_Trial_Rebill_at_Day_18___S2</f>
        <v>3633.3674999999998</v>
      </c>
      <c r="DF10" s="101">
        <f>INDEX('-3 Traffic Assumptions'!$C:$C,MATCH('-1 Model'!DC$2,'-3 Traffic Assumptions'!$A:$A,0))*Rebill_Price___S2*End_of_Trial_Rebill_at_Day_18___S2</f>
        <v>3633.3674999999998</v>
      </c>
      <c r="DG10" s="101">
        <f>INDEX('-3 Traffic Assumptions'!$C:$C,MATCH('-1 Model'!DD$2,'-3 Traffic Assumptions'!$A:$A,0))*Rebill_Price___S2*End_of_Trial_Rebill_at_Day_18___S2</f>
        <v>3633.3674999999998</v>
      </c>
      <c r="DH10" s="101">
        <f>INDEX('-3 Traffic Assumptions'!$C:$C,MATCH('-1 Model'!DE$2,'-3 Traffic Assumptions'!$A:$A,0))*Rebill_Price___S2*End_of_Trial_Rebill_at_Day_18___S2</f>
        <v>3633.3674999999998</v>
      </c>
      <c r="DI10" s="101">
        <f>INDEX('-3 Traffic Assumptions'!$C:$C,MATCH('-1 Model'!DF$2,'-3 Traffic Assumptions'!$A:$A,0))*Rebill_Price___S2*End_of_Trial_Rebill_at_Day_18___S2</f>
        <v>3633.3674999999998</v>
      </c>
      <c r="DJ10" s="101">
        <f>INDEX('-3 Traffic Assumptions'!$C:$C,MATCH('-1 Model'!DG$2,'-3 Traffic Assumptions'!$A:$A,0))*Rebill_Price___S2*End_of_Trial_Rebill_at_Day_18___S2</f>
        <v>3633.3674999999998</v>
      </c>
      <c r="DK10" s="101">
        <f>INDEX('-3 Traffic Assumptions'!$C:$C,MATCH('-1 Model'!DH$2,'-3 Traffic Assumptions'!$A:$A,0))*Rebill_Price___S2*End_of_Trial_Rebill_at_Day_18___S2</f>
        <v>3633.3674999999998</v>
      </c>
      <c r="DL10" s="101">
        <f>INDEX('-3 Traffic Assumptions'!$C:$C,MATCH('-1 Model'!DI$2,'-3 Traffic Assumptions'!$A:$A,0))*Rebill_Price___S2*End_of_Trial_Rebill_at_Day_18___S2</f>
        <v>3633.3674999999998</v>
      </c>
      <c r="DM10" s="101">
        <f>INDEX('-3 Traffic Assumptions'!$C:$C,MATCH('-1 Model'!DJ$2,'-3 Traffic Assumptions'!$A:$A,0))*Rebill_Price___S2*End_of_Trial_Rebill_at_Day_18___S2</f>
        <v>3633.3674999999998</v>
      </c>
      <c r="DN10" s="101">
        <f>INDEX('-3 Traffic Assumptions'!$C:$C,MATCH('-1 Model'!DK$2,'-3 Traffic Assumptions'!$A:$A,0))*Rebill_Price___S2*End_of_Trial_Rebill_at_Day_18___S2</f>
        <v>3633.3674999999998</v>
      </c>
      <c r="DO10" s="101">
        <f>INDEX('-3 Traffic Assumptions'!$C:$C,MATCH('-1 Model'!DL$2,'-3 Traffic Assumptions'!$A:$A,0))*Rebill_Price___S2*End_of_Trial_Rebill_at_Day_18___S2</f>
        <v>3633.3674999999998</v>
      </c>
      <c r="DP10" s="101">
        <f>INDEX('-3 Traffic Assumptions'!$C:$C,MATCH('-1 Model'!DM$2,'-3 Traffic Assumptions'!$A:$A,0))*Rebill_Price___S2*End_of_Trial_Rebill_at_Day_18___S2</f>
        <v>3633.3674999999998</v>
      </c>
      <c r="DQ10" s="101">
        <f>INDEX('-3 Traffic Assumptions'!$C:$C,MATCH('-1 Model'!DN$2,'-3 Traffic Assumptions'!$A:$A,0))*Rebill_Price___S2*End_of_Trial_Rebill_at_Day_18___S2</f>
        <v>3633.3674999999998</v>
      </c>
      <c r="DR10" s="101">
        <f>INDEX('-3 Traffic Assumptions'!$C:$C,MATCH('-1 Model'!DO$2,'-3 Traffic Assumptions'!$A:$A,0))*Rebill_Price___S2*End_of_Trial_Rebill_at_Day_18___S2</f>
        <v>3633.3674999999998</v>
      </c>
      <c r="DS10" s="101">
        <f>INDEX('-3 Traffic Assumptions'!$C:$C,MATCH('-1 Model'!DP$2,'-3 Traffic Assumptions'!$A:$A,0))*Rebill_Price___S2*End_of_Trial_Rebill_at_Day_18___S2</f>
        <v>3633.3674999999998</v>
      </c>
    </row>
    <row r="11" spans="2:124" s="1" customFormat="1" ht="12.75" x14ac:dyDescent="0.2">
      <c r="B11" s="35" t="s">
        <v>129</v>
      </c>
      <c r="C11" s="45"/>
      <c r="D11" s="49"/>
      <c r="E11" s="49"/>
      <c r="F11" s="49"/>
      <c r="G11" s="49"/>
      <c r="H11" s="49"/>
      <c r="I11" s="49"/>
      <c r="J11" s="49">
        <f>INDEX('-3 Traffic Assumptions'!$C:$C,MATCH('-1 Model'!C2,'-3 Traffic Assumptions'!$A:$A,0))*End_of_Trial_Rebill_at_Day_18___S2*_1st_Rebill___at_Day_48___S2*(Trial_Shipping_Price___S2+Rebill_Price___S2)</f>
        <v>870.77655000000004</v>
      </c>
      <c r="K11" s="101">
        <f>INDEX('-3 Traffic Assumptions'!$C:$C,MATCH('-1 Model'!D2,'-3 Traffic Assumptions'!$A:$A,0))*End_of_Trial_Rebill_at_Day_18___S2*_1st_Rebill___at_Day_48___S2*(Trial_Shipping_Price___S2+Rebill_Price___S2)</f>
        <v>870.77655000000004</v>
      </c>
      <c r="L11" s="101">
        <f>INDEX('-3 Traffic Assumptions'!$C:$C,MATCH('-1 Model'!E2,'-3 Traffic Assumptions'!$A:$A,0))*End_of_Trial_Rebill_at_Day_18___S2*_1st_Rebill___at_Day_48___S2*(Trial_Shipping_Price___S2+Rebill_Price___S2)</f>
        <v>870.77655000000004</v>
      </c>
      <c r="M11" s="101">
        <f>INDEX('-3 Traffic Assumptions'!$C:$C,MATCH('-1 Model'!F2,'-3 Traffic Assumptions'!$A:$A,0))*End_of_Trial_Rebill_at_Day_18___S2*_1st_Rebill___at_Day_48___S2*(Trial_Shipping_Price___S2+Rebill_Price___S2)</f>
        <v>870.77655000000004</v>
      </c>
      <c r="N11" s="101">
        <f>INDEX('-3 Traffic Assumptions'!$C:$C,MATCH('-1 Model'!G2,'-3 Traffic Assumptions'!$A:$A,0))*End_of_Trial_Rebill_at_Day_18___S2*_1st_Rebill___at_Day_48___S2*(Trial_Shipping_Price___S2+Rebill_Price___S2)</f>
        <v>870.77655000000004</v>
      </c>
      <c r="O11" s="101">
        <f>INDEX('-3 Traffic Assumptions'!$C:$C,MATCH('-1 Model'!H2,'-3 Traffic Assumptions'!$A:$A,0))*End_of_Trial_Rebill_at_Day_18___S2*_1st_Rebill___at_Day_48___S2*(Trial_Shipping_Price___S2+Rebill_Price___S2)</f>
        <v>870.77655000000004</v>
      </c>
      <c r="P11" s="101">
        <f>INDEX('-3 Traffic Assumptions'!$C:$C,MATCH('-1 Model'!I2,'-3 Traffic Assumptions'!$A:$A,0))*End_of_Trial_Rebill_at_Day_18___S2*_1st_Rebill___at_Day_48___S2*(Trial_Shipping_Price___S2+Rebill_Price___S2)</f>
        <v>870.77655000000004</v>
      </c>
      <c r="Q11" s="101">
        <f>INDEX('-3 Traffic Assumptions'!$C:$C,MATCH('-1 Model'!J2,'-3 Traffic Assumptions'!$A:$A,0))*End_of_Trial_Rebill_at_Day_18___S2*_1st_Rebill___at_Day_48___S2*(Trial_Shipping_Price___S2+Rebill_Price___S2)</f>
        <v>870.77655000000004</v>
      </c>
      <c r="R11" s="101">
        <f>INDEX('-3 Traffic Assumptions'!$C:$C,MATCH('-1 Model'!K2,'-3 Traffic Assumptions'!$A:$A,0))*End_of_Trial_Rebill_at_Day_18___S2*_1st_Rebill___at_Day_48___S2*(Trial_Shipping_Price___S2+Rebill_Price___S2)</f>
        <v>870.77655000000004</v>
      </c>
      <c r="S11" s="101">
        <f>INDEX('-3 Traffic Assumptions'!$C:$C,MATCH('-1 Model'!L2,'-3 Traffic Assumptions'!$A:$A,0))*End_of_Trial_Rebill_at_Day_18___S2*_1st_Rebill___at_Day_48___S2*(Trial_Shipping_Price___S2+Rebill_Price___S2)</f>
        <v>870.77655000000004</v>
      </c>
      <c r="T11" s="101">
        <f>INDEX('-3 Traffic Assumptions'!$C:$C,MATCH('-1 Model'!M2,'-3 Traffic Assumptions'!$A:$A,0))*End_of_Trial_Rebill_at_Day_18___S2*_1st_Rebill___at_Day_48___S2*(Trial_Shipping_Price___S2+Rebill_Price___S2)</f>
        <v>870.77655000000004</v>
      </c>
      <c r="U11" s="101">
        <f>INDEX('-3 Traffic Assumptions'!$C:$C,MATCH('-1 Model'!N2,'-3 Traffic Assumptions'!$A:$A,0))*End_of_Trial_Rebill_at_Day_18___S2*_1st_Rebill___at_Day_48___S2*(Trial_Shipping_Price___S2+Rebill_Price___S2)</f>
        <v>870.77655000000004</v>
      </c>
      <c r="V11" s="101">
        <f>INDEX('-3 Traffic Assumptions'!$C:$C,MATCH('-1 Model'!O2,'-3 Traffic Assumptions'!$A:$A,0))*End_of_Trial_Rebill_at_Day_18___S2*_1st_Rebill___at_Day_48___S2*(Trial_Shipping_Price___S2+Rebill_Price___S2)</f>
        <v>870.77655000000004</v>
      </c>
      <c r="W11" s="101">
        <f>INDEX('-3 Traffic Assumptions'!$C:$C,MATCH('-1 Model'!P2,'-3 Traffic Assumptions'!$A:$A,0))*End_of_Trial_Rebill_at_Day_18___S2*_1st_Rebill___at_Day_48___S2*(Trial_Shipping_Price___S2+Rebill_Price___S2)</f>
        <v>870.77655000000004</v>
      </c>
      <c r="X11" s="101">
        <f>INDEX('-3 Traffic Assumptions'!$C:$C,MATCH('-1 Model'!Q2,'-3 Traffic Assumptions'!$A:$A,0))*End_of_Trial_Rebill_at_Day_18___S2*_1st_Rebill___at_Day_48___S2*(Trial_Shipping_Price___S2+Rebill_Price___S2)</f>
        <v>870.77655000000004</v>
      </c>
      <c r="Y11" s="101">
        <f>INDEX('-3 Traffic Assumptions'!$C:$C,MATCH('-1 Model'!R2,'-3 Traffic Assumptions'!$A:$A,0))*End_of_Trial_Rebill_at_Day_18___S2*_1st_Rebill___at_Day_48___S2*(Trial_Shipping_Price___S2+Rebill_Price___S2)</f>
        <v>870.77655000000004</v>
      </c>
      <c r="Z11" s="101">
        <f>INDEX('-3 Traffic Assumptions'!$C:$C,MATCH('-1 Model'!S2,'-3 Traffic Assumptions'!$A:$A,0))*End_of_Trial_Rebill_at_Day_18___S2*_1st_Rebill___at_Day_48___S2*(Trial_Shipping_Price___S2+Rebill_Price___S2)</f>
        <v>870.77655000000004</v>
      </c>
      <c r="AA11" s="101">
        <f>INDEX('-3 Traffic Assumptions'!$C:$C,MATCH('-1 Model'!T2,'-3 Traffic Assumptions'!$A:$A,0))*End_of_Trial_Rebill_at_Day_18___S2*_1st_Rebill___at_Day_48___S2*(Trial_Shipping_Price___S2+Rebill_Price___S2)</f>
        <v>870.77655000000004</v>
      </c>
      <c r="AB11" s="101">
        <f>INDEX('-3 Traffic Assumptions'!$C:$C,MATCH('-1 Model'!U2,'-3 Traffic Assumptions'!$A:$A,0))*End_of_Trial_Rebill_at_Day_18___S2*_1st_Rebill___at_Day_48___S2*(Trial_Shipping_Price___S2+Rebill_Price___S2)</f>
        <v>870.77655000000004</v>
      </c>
      <c r="AC11" s="101">
        <f>INDEX('-3 Traffic Assumptions'!$C:$C,MATCH('-1 Model'!V2,'-3 Traffic Assumptions'!$A:$A,0))*End_of_Trial_Rebill_at_Day_18___S2*_1st_Rebill___at_Day_48___S2*(Trial_Shipping_Price___S2+Rebill_Price___S2)</f>
        <v>870.77655000000004</v>
      </c>
      <c r="AD11" s="101">
        <f>INDEX('-3 Traffic Assumptions'!$C:$C,MATCH('-1 Model'!W2,'-3 Traffic Assumptions'!$A:$A,0))*End_of_Trial_Rebill_at_Day_18___S2*_1st_Rebill___at_Day_48___S2*(Trial_Shipping_Price___S2+Rebill_Price___S2)</f>
        <v>870.77655000000004</v>
      </c>
      <c r="AE11" s="101">
        <f>INDEX('-3 Traffic Assumptions'!$C:$C,MATCH('-1 Model'!X2,'-3 Traffic Assumptions'!$A:$A,0))*End_of_Trial_Rebill_at_Day_18___S2*_1st_Rebill___at_Day_48___S2*(Trial_Shipping_Price___S2+Rebill_Price___S2)</f>
        <v>870.77655000000004</v>
      </c>
      <c r="AF11" s="101">
        <f>INDEX('-3 Traffic Assumptions'!$C:$C,MATCH('-1 Model'!Y2,'-3 Traffic Assumptions'!$A:$A,0))*End_of_Trial_Rebill_at_Day_18___S2*_1st_Rebill___at_Day_48___S2*(Trial_Shipping_Price___S2+Rebill_Price___S2)</f>
        <v>870.77655000000004</v>
      </c>
      <c r="AG11" s="101">
        <f>INDEX('-3 Traffic Assumptions'!$C:$C,MATCH('-1 Model'!Z2,'-3 Traffic Assumptions'!$A:$A,0))*End_of_Trial_Rebill_at_Day_18___S2*_1st_Rebill___at_Day_48___S2*(Trial_Shipping_Price___S2+Rebill_Price___S2)</f>
        <v>870.77655000000004</v>
      </c>
      <c r="AH11" s="101">
        <f>INDEX('-3 Traffic Assumptions'!$C:$C,MATCH('-1 Model'!AA2,'-3 Traffic Assumptions'!$A:$A,0))*End_of_Trial_Rebill_at_Day_18___S2*_1st_Rebill___at_Day_48___S2*(Trial_Shipping_Price___S2+Rebill_Price___S2)</f>
        <v>870.77655000000004</v>
      </c>
      <c r="AI11" s="101">
        <f>INDEX('-3 Traffic Assumptions'!$C:$C,MATCH('-1 Model'!AB2,'-3 Traffic Assumptions'!$A:$A,0))*End_of_Trial_Rebill_at_Day_18___S2*_1st_Rebill___at_Day_48___S2*(Trial_Shipping_Price___S2+Rebill_Price___S2)</f>
        <v>870.77655000000004</v>
      </c>
      <c r="AJ11" s="101">
        <f>INDEX('-3 Traffic Assumptions'!$C:$C,MATCH('-1 Model'!AC2,'-3 Traffic Assumptions'!$A:$A,0))*End_of_Trial_Rebill_at_Day_18___S2*_1st_Rebill___at_Day_48___S2*(Trial_Shipping_Price___S2+Rebill_Price___S2)</f>
        <v>870.77655000000004</v>
      </c>
      <c r="AK11" s="101">
        <f>INDEX('-3 Traffic Assumptions'!$C:$C,MATCH('-1 Model'!AD2,'-3 Traffic Assumptions'!$A:$A,0))*End_of_Trial_Rebill_at_Day_18___S2*_1st_Rebill___at_Day_48___S2*(Trial_Shipping_Price___S2+Rebill_Price___S2)</f>
        <v>870.77655000000004</v>
      </c>
      <c r="AL11" s="101">
        <f>INDEX('-3 Traffic Assumptions'!$C:$C,MATCH('-1 Model'!AE2,'-3 Traffic Assumptions'!$A:$A,0))*End_of_Trial_Rebill_at_Day_18___S2*_1st_Rebill___at_Day_48___S2*(Trial_Shipping_Price___S2+Rebill_Price___S2)</f>
        <v>870.77655000000004</v>
      </c>
      <c r="AM11" s="101">
        <f>INDEX('-3 Traffic Assumptions'!$C:$C,MATCH('-1 Model'!AF2,'-3 Traffic Assumptions'!$A:$A,0))*End_of_Trial_Rebill_at_Day_18___S2*_1st_Rebill___at_Day_48___S2*(Trial_Shipping_Price___S2+Rebill_Price___S2)</f>
        <v>870.77655000000004</v>
      </c>
      <c r="AN11" s="101">
        <f>INDEX('-3 Traffic Assumptions'!$C:$C,MATCH('-1 Model'!AG2,'-3 Traffic Assumptions'!$A:$A,0))*End_of_Trial_Rebill_at_Day_18___S2*_1st_Rebill___at_Day_48___S2*(Trial_Shipping_Price___S2+Rebill_Price___S2)</f>
        <v>870.77655000000004</v>
      </c>
      <c r="AO11" s="101">
        <f>INDEX('-3 Traffic Assumptions'!$C:$C,MATCH('-1 Model'!AH2,'-3 Traffic Assumptions'!$A:$A,0))*End_of_Trial_Rebill_at_Day_18___S2*_1st_Rebill___at_Day_48___S2*(Trial_Shipping_Price___S2+Rebill_Price___S2)</f>
        <v>870.77655000000004</v>
      </c>
      <c r="AP11" s="101">
        <f>INDEX('-3 Traffic Assumptions'!$C:$C,MATCH('-1 Model'!AI2,'-3 Traffic Assumptions'!$A:$A,0))*End_of_Trial_Rebill_at_Day_18___S2*_1st_Rebill___at_Day_48___S2*(Trial_Shipping_Price___S2+Rebill_Price___S2)</f>
        <v>870.77655000000004</v>
      </c>
      <c r="AQ11" s="101">
        <f>INDEX('-3 Traffic Assumptions'!$C:$C,MATCH('-1 Model'!AJ2,'-3 Traffic Assumptions'!$A:$A,0))*End_of_Trial_Rebill_at_Day_18___S2*_1st_Rebill___at_Day_48___S2*(Trial_Shipping_Price___S2+Rebill_Price___S2)</f>
        <v>870.77655000000004</v>
      </c>
      <c r="AR11" s="101">
        <f>INDEX('-3 Traffic Assumptions'!$C:$C,MATCH('-1 Model'!AK2,'-3 Traffic Assumptions'!$A:$A,0))*End_of_Trial_Rebill_at_Day_18___S2*_1st_Rebill___at_Day_48___S2*(Trial_Shipping_Price___S2+Rebill_Price___S2)</f>
        <v>870.77655000000004</v>
      </c>
      <c r="AS11" s="101">
        <f>INDEX('-3 Traffic Assumptions'!$C:$C,MATCH('-1 Model'!AL2,'-3 Traffic Assumptions'!$A:$A,0))*End_of_Trial_Rebill_at_Day_18___S2*_1st_Rebill___at_Day_48___S2*(Trial_Shipping_Price___S2+Rebill_Price___S2)</f>
        <v>870.77655000000004</v>
      </c>
      <c r="AT11" s="101">
        <f>INDEX('-3 Traffic Assumptions'!$C:$C,MATCH('-1 Model'!AM2,'-3 Traffic Assumptions'!$A:$A,0))*End_of_Trial_Rebill_at_Day_18___S2*_1st_Rebill___at_Day_48___S2*(Trial_Shipping_Price___S2+Rebill_Price___S2)</f>
        <v>870.77655000000004</v>
      </c>
      <c r="AU11" s="101">
        <f>INDEX('-3 Traffic Assumptions'!$C:$C,MATCH('-1 Model'!AN2,'-3 Traffic Assumptions'!$A:$A,0))*End_of_Trial_Rebill_at_Day_18___S2*_1st_Rebill___at_Day_48___S2*(Trial_Shipping_Price___S2+Rebill_Price___S2)</f>
        <v>870.77655000000004</v>
      </c>
      <c r="AV11" s="101">
        <f>INDEX('-3 Traffic Assumptions'!$C:$C,MATCH('-1 Model'!AO2,'-3 Traffic Assumptions'!$A:$A,0))*End_of_Trial_Rebill_at_Day_18___S2*_1st_Rebill___at_Day_48___S2*(Trial_Shipping_Price___S2+Rebill_Price___S2)</f>
        <v>870.77655000000004</v>
      </c>
      <c r="AW11" s="101">
        <f>INDEX('-3 Traffic Assumptions'!$C:$C,MATCH('-1 Model'!AP2,'-3 Traffic Assumptions'!$A:$A,0))*End_of_Trial_Rebill_at_Day_18___S2*_1st_Rebill___at_Day_48___S2*(Trial_Shipping_Price___S2+Rebill_Price___S2)</f>
        <v>870.77655000000004</v>
      </c>
      <c r="AX11" s="101">
        <f>INDEX('-3 Traffic Assumptions'!$C:$C,MATCH('-1 Model'!AQ2,'-3 Traffic Assumptions'!$A:$A,0))*End_of_Trial_Rebill_at_Day_18___S2*_1st_Rebill___at_Day_48___S2*(Trial_Shipping_Price___S2+Rebill_Price___S2)</f>
        <v>870.77655000000004</v>
      </c>
      <c r="AY11" s="101">
        <f>INDEX('-3 Traffic Assumptions'!$C:$C,MATCH('-1 Model'!AR2,'-3 Traffic Assumptions'!$A:$A,0))*End_of_Trial_Rebill_at_Day_18___S2*_1st_Rebill___at_Day_48___S2*(Trial_Shipping_Price___S2+Rebill_Price___S2)</f>
        <v>870.77655000000004</v>
      </c>
      <c r="AZ11" s="101">
        <f>INDEX('-3 Traffic Assumptions'!$C:$C,MATCH('-1 Model'!AS2,'-3 Traffic Assumptions'!$A:$A,0))*End_of_Trial_Rebill_at_Day_18___S2*_1st_Rebill___at_Day_48___S2*(Trial_Shipping_Price___S2+Rebill_Price___S2)</f>
        <v>870.77655000000004</v>
      </c>
      <c r="BA11" s="101">
        <f>INDEX('-3 Traffic Assumptions'!$C:$C,MATCH('-1 Model'!AT2,'-3 Traffic Assumptions'!$A:$A,0))*End_of_Trial_Rebill_at_Day_18___S2*_1st_Rebill___at_Day_48___S2*(Trial_Shipping_Price___S2+Rebill_Price___S2)</f>
        <v>870.77655000000004</v>
      </c>
      <c r="BB11" s="101">
        <f>INDEX('-3 Traffic Assumptions'!$C:$C,MATCH('-1 Model'!AU2,'-3 Traffic Assumptions'!$A:$A,0))*End_of_Trial_Rebill_at_Day_18___S2*_1st_Rebill___at_Day_48___S2*(Trial_Shipping_Price___S2+Rebill_Price___S2)</f>
        <v>870.77655000000004</v>
      </c>
      <c r="BC11" s="101">
        <f>INDEX('-3 Traffic Assumptions'!$C:$C,MATCH('-1 Model'!AV2,'-3 Traffic Assumptions'!$A:$A,0))*End_of_Trial_Rebill_at_Day_18___S2*_1st_Rebill___at_Day_48___S2*(Trial_Shipping_Price___S2+Rebill_Price___S2)</f>
        <v>870.77655000000004</v>
      </c>
      <c r="BD11" s="101">
        <f>INDEX('-3 Traffic Assumptions'!$C:$C,MATCH('-1 Model'!AW2,'-3 Traffic Assumptions'!$A:$A,0))*End_of_Trial_Rebill_at_Day_18___S2*_1st_Rebill___at_Day_48___S2*(Trial_Shipping_Price___S2+Rebill_Price___S2)</f>
        <v>870.77655000000004</v>
      </c>
      <c r="BE11" s="101">
        <f>INDEX('-3 Traffic Assumptions'!$C:$C,MATCH('-1 Model'!AX2,'-3 Traffic Assumptions'!$A:$A,0))*End_of_Trial_Rebill_at_Day_18___S2*_1st_Rebill___at_Day_48___S2*(Trial_Shipping_Price___S2+Rebill_Price___S2)</f>
        <v>870.77655000000004</v>
      </c>
      <c r="BF11" s="101">
        <f>INDEX('-3 Traffic Assumptions'!$C:$C,MATCH('-1 Model'!AY2,'-3 Traffic Assumptions'!$A:$A,0))*End_of_Trial_Rebill_at_Day_18___S2*_1st_Rebill___at_Day_48___S2*(Trial_Shipping_Price___S2+Rebill_Price___S2)</f>
        <v>870.77655000000004</v>
      </c>
      <c r="BG11" s="101">
        <f>INDEX('-3 Traffic Assumptions'!$C:$C,MATCH('-1 Model'!AZ2,'-3 Traffic Assumptions'!$A:$A,0))*End_of_Trial_Rebill_at_Day_18___S2*_1st_Rebill___at_Day_48___S2*(Trial_Shipping_Price___S2+Rebill_Price___S2)</f>
        <v>870.77655000000004</v>
      </c>
      <c r="BH11" s="101">
        <f>INDEX('-3 Traffic Assumptions'!$C:$C,MATCH('-1 Model'!BA2,'-3 Traffic Assumptions'!$A:$A,0))*End_of_Trial_Rebill_at_Day_18___S2*_1st_Rebill___at_Day_48___S2*(Trial_Shipping_Price___S2+Rebill_Price___S2)</f>
        <v>870.77655000000004</v>
      </c>
      <c r="BI11" s="101">
        <f>INDEX('-3 Traffic Assumptions'!$C:$C,MATCH('-1 Model'!BB2,'-3 Traffic Assumptions'!$A:$A,0))*End_of_Trial_Rebill_at_Day_18___S2*_1st_Rebill___at_Day_48___S2*(Trial_Shipping_Price___S2+Rebill_Price___S2)</f>
        <v>870.77655000000004</v>
      </c>
      <c r="BJ11" s="101">
        <f>INDEX('-3 Traffic Assumptions'!$C:$C,MATCH('-1 Model'!BC2,'-3 Traffic Assumptions'!$A:$A,0))*End_of_Trial_Rebill_at_Day_18___S2*_1st_Rebill___at_Day_48___S2*(Trial_Shipping_Price___S2+Rebill_Price___S2)</f>
        <v>870.77655000000004</v>
      </c>
      <c r="BK11" s="101">
        <f>INDEX('-3 Traffic Assumptions'!$C:$C,MATCH('-1 Model'!BD2,'-3 Traffic Assumptions'!$A:$A,0))*End_of_Trial_Rebill_at_Day_18___S2*_1st_Rebill___at_Day_48___S2*(Trial_Shipping_Price___S2+Rebill_Price___S2)</f>
        <v>870.77655000000004</v>
      </c>
      <c r="BL11" s="101">
        <f>INDEX('-3 Traffic Assumptions'!$C:$C,MATCH('-1 Model'!BE2,'-3 Traffic Assumptions'!$A:$A,0))*End_of_Trial_Rebill_at_Day_18___S2*_1st_Rebill___at_Day_48___S2*(Trial_Shipping_Price___S2+Rebill_Price___S2)</f>
        <v>870.77655000000004</v>
      </c>
      <c r="BM11" s="101">
        <f>INDEX('-3 Traffic Assumptions'!$C:$C,MATCH('-1 Model'!BF2,'-3 Traffic Assumptions'!$A:$A,0))*End_of_Trial_Rebill_at_Day_18___S2*_1st_Rebill___at_Day_48___S2*(Trial_Shipping_Price___S2+Rebill_Price___S2)</f>
        <v>870.77655000000004</v>
      </c>
      <c r="BN11" s="101">
        <f>INDEX('-3 Traffic Assumptions'!$C:$C,MATCH('-1 Model'!BG2,'-3 Traffic Assumptions'!$A:$A,0))*End_of_Trial_Rebill_at_Day_18___S2*_1st_Rebill___at_Day_48___S2*(Trial_Shipping_Price___S2+Rebill_Price___S2)</f>
        <v>870.77655000000004</v>
      </c>
      <c r="BO11" s="101">
        <f>INDEX('-3 Traffic Assumptions'!$C:$C,MATCH('-1 Model'!BH2,'-3 Traffic Assumptions'!$A:$A,0))*End_of_Trial_Rebill_at_Day_18___S2*_1st_Rebill___at_Day_48___S2*(Trial_Shipping_Price___S2+Rebill_Price___S2)</f>
        <v>870.77655000000004</v>
      </c>
      <c r="BP11" s="101">
        <f>INDEX('-3 Traffic Assumptions'!$C:$C,MATCH('-1 Model'!BI2,'-3 Traffic Assumptions'!$A:$A,0))*End_of_Trial_Rebill_at_Day_18___S2*_1st_Rebill___at_Day_48___S2*(Trial_Shipping_Price___S2+Rebill_Price___S2)</f>
        <v>870.77655000000004</v>
      </c>
      <c r="BQ11" s="101">
        <f>INDEX('-3 Traffic Assumptions'!$C:$C,MATCH('-1 Model'!BJ2,'-3 Traffic Assumptions'!$A:$A,0))*End_of_Trial_Rebill_at_Day_18___S2*_1st_Rebill___at_Day_48___S2*(Trial_Shipping_Price___S2+Rebill_Price___S2)</f>
        <v>870.77655000000004</v>
      </c>
      <c r="BR11" s="101">
        <f>INDEX('-3 Traffic Assumptions'!$C:$C,MATCH('-1 Model'!BK2,'-3 Traffic Assumptions'!$A:$A,0))*End_of_Trial_Rebill_at_Day_18___S2*_1st_Rebill___at_Day_48___S2*(Trial_Shipping_Price___S2+Rebill_Price___S2)</f>
        <v>870.77655000000004</v>
      </c>
      <c r="BS11" s="101">
        <f>INDEX('-3 Traffic Assumptions'!$C:$C,MATCH('-1 Model'!BL2,'-3 Traffic Assumptions'!$A:$A,0))*End_of_Trial_Rebill_at_Day_18___S2*_1st_Rebill___at_Day_48___S2*(Trial_Shipping_Price___S2+Rebill_Price___S2)</f>
        <v>870.77655000000004</v>
      </c>
      <c r="BT11" s="101">
        <f>INDEX('-3 Traffic Assumptions'!$C:$C,MATCH('-1 Model'!BM2,'-3 Traffic Assumptions'!$A:$A,0))*End_of_Trial_Rebill_at_Day_18___S2*_1st_Rebill___at_Day_48___S2*(Trial_Shipping_Price___S2+Rebill_Price___S2)</f>
        <v>870.77655000000004</v>
      </c>
      <c r="BU11" s="101">
        <f>INDEX('-3 Traffic Assumptions'!$C:$C,MATCH('-1 Model'!BN2,'-3 Traffic Assumptions'!$A:$A,0))*End_of_Trial_Rebill_at_Day_18___S2*_1st_Rebill___at_Day_48___S2*(Trial_Shipping_Price___S2+Rebill_Price___S2)</f>
        <v>870.77655000000004</v>
      </c>
      <c r="BV11" s="101">
        <f>INDEX('-3 Traffic Assumptions'!$C:$C,MATCH('-1 Model'!BO2,'-3 Traffic Assumptions'!$A:$A,0))*End_of_Trial_Rebill_at_Day_18___S2*_1st_Rebill___at_Day_48___S2*(Trial_Shipping_Price___S2+Rebill_Price___S2)</f>
        <v>870.77655000000004</v>
      </c>
      <c r="BW11" s="101">
        <f>INDEX('-3 Traffic Assumptions'!$C:$C,MATCH('-1 Model'!BP2,'-3 Traffic Assumptions'!$A:$A,0))*End_of_Trial_Rebill_at_Day_18___S2*_1st_Rebill___at_Day_48___S2*(Trial_Shipping_Price___S2+Rebill_Price___S2)</f>
        <v>870.77655000000004</v>
      </c>
      <c r="BX11" s="101">
        <f>INDEX('-3 Traffic Assumptions'!$C:$C,MATCH('-1 Model'!BQ2,'-3 Traffic Assumptions'!$A:$A,0))*End_of_Trial_Rebill_at_Day_18___S2*_1st_Rebill___at_Day_48___S2*(Trial_Shipping_Price___S2+Rebill_Price___S2)</f>
        <v>870.77655000000004</v>
      </c>
      <c r="BY11" s="101">
        <f>INDEX('-3 Traffic Assumptions'!$C:$C,MATCH('-1 Model'!BR2,'-3 Traffic Assumptions'!$A:$A,0))*End_of_Trial_Rebill_at_Day_18___S2*_1st_Rebill___at_Day_48___S2*(Trial_Shipping_Price___S2+Rebill_Price___S2)</f>
        <v>870.77655000000004</v>
      </c>
      <c r="BZ11" s="101">
        <f>INDEX('-3 Traffic Assumptions'!$C:$C,MATCH('-1 Model'!BS2,'-3 Traffic Assumptions'!$A:$A,0))*End_of_Trial_Rebill_at_Day_18___S2*_1st_Rebill___at_Day_48___S2*(Trial_Shipping_Price___S2+Rebill_Price___S2)</f>
        <v>870.77655000000004</v>
      </c>
      <c r="CA11" s="101">
        <f>INDEX('-3 Traffic Assumptions'!$C:$C,MATCH('-1 Model'!BT2,'-3 Traffic Assumptions'!$A:$A,0))*End_of_Trial_Rebill_at_Day_18___S2*_1st_Rebill___at_Day_48___S2*(Trial_Shipping_Price___S2+Rebill_Price___S2)</f>
        <v>870.77655000000004</v>
      </c>
      <c r="CB11" s="101">
        <f>INDEX('-3 Traffic Assumptions'!$C:$C,MATCH('-1 Model'!BU2,'-3 Traffic Assumptions'!$A:$A,0))*End_of_Trial_Rebill_at_Day_18___S2*_1st_Rebill___at_Day_48___S2*(Trial_Shipping_Price___S2+Rebill_Price___S2)</f>
        <v>870.77655000000004</v>
      </c>
      <c r="CC11" s="101">
        <f>INDEX('-3 Traffic Assumptions'!$C:$C,MATCH('-1 Model'!BV2,'-3 Traffic Assumptions'!$A:$A,0))*End_of_Trial_Rebill_at_Day_18___S2*_1st_Rebill___at_Day_48___S2*(Trial_Shipping_Price___S2+Rebill_Price___S2)</f>
        <v>870.77655000000004</v>
      </c>
      <c r="CD11" s="101">
        <f>INDEX('-3 Traffic Assumptions'!$C:$C,MATCH('-1 Model'!BW2,'-3 Traffic Assumptions'!$A:$A,0))*End_of_Trial_Rebill_at_Day_18___S2*_1st_Rebill___at_Day_48___S2*(Trial_Shipping_Price___S2+Rebill_Price___S2)</f>
        <v>870.77655000000004</v>
      </c>
      <c r="CE11" s="101">
        <f>INDEX('-3 Traffic Assumptions'!$C:$C,MATCH('-1 Model'!BX2,'-3 Traffic Assumptions'!$A:$A,0))*End_of_Trial_Rebill_at_Day_18___S2*_1st_Rebill___at_Day_48___S2*(Trial_Shipping_Price___S2+Rebill_Price___S2)</f>
        <v>870.77655000000004</v>
      </c>
      <c r="CF11" s="101">
        <f>INDEX('-3 Traffic Assumptions'!$C:$C,MATCH('-1 Model'!BY2,'-3 Traffic Assumptions'!$A:$A,0))*End_of_Trial_Rebill_at_Day_18___S2*_1st_Rebill___at_Day_48___S2*(Trial_Shipping_Price___S2+Rebill_Price___S2)</f>
        <v>870.77655000000004</v>
      </c>
      <c r="CG11" s="101">
        <f>INDEX('-3 Traffic Assumptions'!$C:$C,MATCH('-1 Model'!BZ2,'-3 Traffic Assumptions'!$A:$A,0))*End_of_Trial_Rebill_at_Day_18___S2*_1st_Rebill___at_Day_48___S2*(Trial_Shipping_Price___S2+Rebill_Price___S2)</f>
        <v>870.77655000000004</v>
      </c>
      <c r="CH11" s="101">
        <f>INDEX('-3 Traffic Assumptions'!$C:$C,MATCH('-1 Model'!CA2,'-3 Traffic Assumptions'!$A:$A,0))*End_of_Trial_Rebill_at_Day_18___S2*_1st_Rebill___at_Day_48___S2*(Trial_Shipping_Price___S2+Rebill_Price___S2)</f>
        <v>870.77655000000004</v>
      </c>
      <c r="CI11" s="101">
        <f>INDEX('-3 Traffic Assumptions'!$C:$C,MATCH('-1 Model'!CB2,'-3 Traffic Assumptions'!$A:$A,0))*End_of_Trial_Rebill_at_Day_18___S2*_1st_Rebill___at_Day_48___S2*(Trial_Shipping_Price___S2+Rebill_Price___S2)</f>
        <v>870.77655000000004</v>
      </c>
      <c r="CJ11" s="101">
        <f>INDEX('-3 Traffic Assumptions'!$C:$C,MATCH('-1 Model'!CC2,'-3 Traffic Assumptions'!$A:$A,0))*End_of_Trial_Rebill_at_Day_18___S2*_1st_Rebill___at_Day_48___S2*(Trial_Shipping_Price___S2+Rebill_Price___S2)</f>
        <v>870.77655000000004</v>
      </c>
      <c r="CK11" s="101">
        <f>INDEX('-3 Traffic Assumptions'!$C:$C,MATCH('-1 Model'!CD2,'-3 Traffic Assumptions'!$A:$A,0))*End_of_Trial_Rebill_at_Day_18___S2*_1st_Rebill___at_Day_48___S2*(Trial_Shipping_Price___S2+Rebill_Price___S2)</f>
        <v>870.77655000000004</v>
      </c>
      <c r="CL11" s="101">
        <f>INDEX('-3 Traffic Assumptions'!$C:$C,MATCH('-1 Model'!CE2,'-3 Traffic Assumptions'!$A:$A,0))*End_of_Trial_Rebill_at_Day_18___S2*_1st_Rebill___at_Day_48___S2*(Trial_Shipping_Price___S2+Rebill_Price___S2)</f>
        <v>870.77655000000004</v>
      </c>
      <c r="CM11" s="101">
        <f>INDEX('-3 Traffic Assumptions'!$C:$C,MATCH('-1 Model'!CF2,'-3 Traffic Assumptions'!$A:$A,0))*End_of_Trial_Rebill_at_Day_18___S2*_1st_Rebill___at_Day_48___S2*(Trial_Shipping_Price___S2+Rebill_Price___S2)</f>
        <v>870.77655000000004</v>
      </c>
      <c r="CN11" s="101">
        <f>INDEX('-3 Traffic Assumptions'!$C:$C,MATCH('-1 Model'!CG2,'-3 Traffic Assumptions'!$A:$A,0))*End_of_Trial_Rebill_at_Day_18___S2*_1st_Rebill___at_Day_48___S2*(Trial_Shipping_Price___S2+Rebill_Price___S2)</f>
        <v>870.77655000000004</v>
      </c>
      <c r="CO11" s="101">
        <f>INDEX('-3 Traffic Assumptions'!$C:$C,MATCH('-1 Model'!CH2,'-3 Traffic Assumptions'!$A:$A,0))*End_of_Trial_Rebill_at_Day_18___S2*_1st_Rebill___at_Day_48___S2*(Trial_Shipping_Price___S2+Rebill_Price___S2)</f>
        <v>870.77655000000004</v>
      </c>
      <c r="CP11" s="101">
        <f>INDEX('-3 Traffic Assumptions'!$C:$C,MATCH('-1 Model'!CI2,'-3 Traffic Assumptions'!$A:$A,0))*End_of_Trial_Rebill_at_Day_18___S2*_1st_Rebill___at_Day_48___S2*(Trial_Shipping_Price___S2+Rebill_Price___S2)</f>
        <v>870.77655000000004</v>
      </c>
      <c r="CQ11" s="101">
        <f>INDEX('-3 Traffic Assumptions'!$C:$C,MATCH('-1 Model'!CJ2,'-3 Traffic Assumptions'!$A:$A,0))*End_of_Trial_Rebill_at_Day_18___S2*_1st_Rebill___at_Day_48___S2*(Trial_Shipping_Price___S2+Rebill_Price___S2)</f>
        <v>870.77655000000004</v>
      </c>
      <c r="CR11" s="101">
        <f>INDEX('-3 Traffic Assumptions'!$C:$C,MATCH('-1 Model'!CK2,'-3 Traffic Assumptions'!$A:$A,0))*End_of_Trial_Rebill_at_Day_18___S2*_1st_Rebill___at_Day_48___S2*(Trial_Shipping_Price___S2+Rebill_Price___S2)</f>
        <v>870.77655000000004</v>
      </c>
      <c r="CS11" s="101">
        <f>INDEX('-3 Traffic Assumptions'!$C:$C,MATCH('-1 Model'!CL2,'-3 Traffic Assumptions'!$A:$A,0))*End_of_Trial_Rebill_at_Day_18___S2*_1st_Rebill___at_Day_48___S2*(Trial_Shipping_Price___S2+Rebill_Price___S2)</f>
        <v>870.77655000000004</v>
      </c>
      <c r="CT11" s="101">
        <f>INDEX('-3 Traffic Assumptions'!$C:$C,MATCH('-1 Model'!CM2,'-3 Traffic Assumptions'!$A:$A,0))*End_of_Trial_Rebill_at_Day_18___S2*_1st_Rebill___at_Day_48___S2*(Trial_Shipping_Price___S2+Rebill_Price___S2)</f>
        <v>870.77655000000004</v>
      </c>
      <c r="CU11" s="101">
        <f>INDEX('-3 Traffic Assumptions'!$C:$C,MATCH('-1 Model'!CN2,'-3 Traffic Assumptions'!$A:$A,0))*End_of_Trial_Rebill_at_Day_18___S2*_1st_Rebill___at_Day_48___S2*(Trial_Shipping_Price___S2+Rebill_Price___S2)</f>
        <v>870.77655000000004</v>
      </c>
      <c r="CV11" s="101">
        <f>INDEX('-3 Traffic Assumptions'!$C:$C,MATCH('-1 Model'!CO2,'-3 Traffic Assumptions'!$A:$A,0))*End_of_Trial_Rebill_at_Day_18___S2*_1st_Rebill___at_Day_48___S2*(Trial_Shipping_Price___S2+Rebill_Price___S2)</f>
        <v>870.77655000000004</v>
      </c>
      <c r="CW11" s="101">
        <f>INDEX('-3 Traffic Assumptions'!$C:$C,MATCH('-1 Model'!CP2,'-3 Traffic Assumptions'!$A:$A,0))*End_of_Trial_Rebill_at_Day_18___S2*_1st_Rebill___at_Day_48___S2*(Trial_Shipping_Price___S2+Rebill_Price___S2)</f>
        <v>870.77655000000004</v>
      </c>
      <c r="CX11" s="101">
        <f>INDEX('-3 Traffic Assumptions'!$C:$C,MATCH('-1 Model'!CQ2,'-3 Traffic Assumptions'!$A:$A,0))*End_of_Trial_Rebill_at_Day_18___S2*_1st_Rebill___at_Day_48___S2*(Trial_Shipping_Price___S2+Rebill_Price___S2)</f>
        <v>870.77655000000004</v>
      </c>
      <c r="CY11" s="101">
        <f>INDEX('-3 Traffic Assumptions'!$C:$C,MATCH('-1 Model'!CR2,'-3 Traffic Assumptions'!$A:$A,0))*End_of_Trial_Rebill_at_Day_18___S2*_1st_Rebill___at_Day_48___S2*(Trial_Shipping_Price___S2+Rebill_Price___S2)</f>
        <v>870.77655000000004</v>
      </c>
      <c r="CZ11" s="101">
        <f>INDEX('-3 Traffic Assumptions'!$C:$C,MATCH('-1 Model'!CS2,'-3 Traffic Assumptions'!$A:$A,0))*End_of_Trial_Rebill_at_Day_18___S2*_1st_Rebill___at_Day_48___S2*(Trial_Shipping_Price___S2+Rebill_Price___S2)</f>
        <v>870.77655000000004</v>
      </c>
      <c r="DA11" s="101">
        <f>INDEX('-3 Traffic Assumptions'!$C:$C,MATCH('-1 Model'!CT2,'-3 Traffic Assumptions'!$A:$A,0))*End_of_Trial_Rebill_at_Day_18___S2*_1st_Rebill___at_Day_48___S2*(Trial_Shipping_Price___S2+Rebill_Price___S2)</f>
        <v>870.77655000000004</v>
      </c>
      <c r="DB11" s="101">
        <f>INDEX('-3 Traffic Assumptions'!$C:$C,MATCH('-1 Model'!CU2,'-3 Traffic Assumptions'!$A:$A,0))*End_of_Trial_Rebill_at_Day_18___S2*_1st_Rebill___at_Day_48___S2*(Trial_Shipping_Price___S2+Rebill_Price___S2)</f>
        <v>870.77655000000004</v>
      </c>
      <c r="DC11" s="101">
        <f>INDEX('-3 Traffic Assumptions'!$C:$C,MATCH('-1 Model'!CV2,'-3 Traffic Assumptions'!$A:$A,0))*End_of_Trial_Rebill_at_Day_18___S2*_1st_Rebill___at_Day_48___S2*(Trial_Shipping_Price___S2+Rebill_Price___S2)</f>
        <v>870.77655000000004</v>
      </c>
      <c r="DD11" s="101">
        <f>INDEX('-3 Traffic Assumptions'!$C:$C,MATCH('-1 Model'!CW2,'-3 Traffic Assumptions'!$A:$A,0))*End_of_Trial_Rebill_at_Day_18___S2*_1st_Rebill___at_Day_48___S2*(Trial_Shipping_Price___S2+Rebill_Price___S2)</f>
        <v>870.77655000000004</v>
      </c>
      <c r="DE11" s="101">
        <f>INDEX('-3 Traffic Assumptions'!$C:$C,MATCH('-1 Model'!CX2,'-3 Traffic Assumptions'!$A:$A,0))*End_of_Trial_Rebill_at_Day_18___S2*_1st_Rebill___at_Day_48___S2*(Trial_Shipping_Price___S2+Rebill_Price___S2)</f>
        <v>870.77655000000004</v>
      </c>
      <c r="DF11" s="101">
        <f>INDEX('-3 Traffic Assumptions'!$C:$C,MATCH('-1 Model'!CY2,'-3 Traffic Assumptions'!$A:$A,0))*End_of_Trial_Rebill_at_Day_18___S2*_1st_Rebill___at_Day_48___S2*(Trial_Shipping_Price___S2+Rebill_Price___S2)</f>
        <v>870.77655000000004</v>
      </c>
      <c r="DG11" s="101">
        <f>INDEX('-3 Traffic Assumptions'!$C:$C,MATCH('-1 Model'!CZ2,'-3 Traffic Assumptions'!$A:$A,0))*End_of_Trial_Rebill_at_Day_18___S2*_1st_Rebill___at_Day_48___S2*(Trial_Shipping_Price___S2+Rebill_Price___S2)</f>
        <v>870.77655000000004</v>
      </c>
      <c r="DH11" s="101">
        <f>INDEX('-3 Traffic Assumptions'!$C:$C,MATCH('-1 Model'!DA2,'-3 Traffic Assumptions'!$A:$A,0))*End_of_Trial_Rebill_at_Day_18___S2*_1st_Rebill___at_Day_48___S2*(Trial_Shipping_Price___S2+Rebill_Price___S2)</f>
        <v>870.77655000000004</v>
      </c>
      <c r="DI11" s="101">
        <f>INDEX('-3 Traffic Assumptions'!$C:$C,MATCH('-1 Model'!DB2,'-3 Traffic Assumptions'!$A:$A,0))*End_of_Trial_Rebill_at_Day_18___S2*_1st_Rebill___at_Day_48___S2*(Trial_Shipping_Price___S2+Rebill_Price___S2)</f>
        <v>870.77655000000004</v>
      </c>
      <c r="DJ11" s="101">
        <f>INDEX('-3 Traffic Assumptions'!$C:$C,MATCH('-1 Model'!DC2,'-3 Traffic Assumptions'!$A:$A,0))*End_of_Trial_Rebill_at_Day_18___S2*_1st_Rebill___at_Day_48___S2*(Trial_Shipping_Price___S2+Rebill_Price___S2)</f>
        <v>870.77655000000004</v>
      </c>
      <c r="DK11" s="101">
        <f>INDEX('-3 Traffic Assumptions'!$C:$C,MATCH('-1 Model'!DD2,'-3 Traffic Assumptions'!$A:$A,0))*End_of_Trial_Rebill_at_Day_18___S2*_1st_Rebill___at_Day_48___S2*(Trial_Shipping_Price___S2+Rebill_Price___S2)</f>
        <v>870.77655000000004</v>
      </c>
      <c r="DL11" s="101">
        <f>INDEX('-3 Traffic Assumptions'!$C:$C,MATCH('-1 Model'!DE2,'-3 Traffic Assumptions'!$A:$A,0))*End_of_Trial_Rebill_at_Day_18___S2*_1st_Rebill___at_Day_48___S2*(Trial_Shipping_Price___S2+Rebill_Price___S2)</f>
        <v>870.77655000000004</v>
      </c>
      <c r="DM11" s="101">
        <f>INDEX('-3 Traffic Assumptions'!$C:$C,MATCH('-1 Model'!DF2,'-3 Traffic Assumptions'!$A:$A,0))*End_of_Trial_Rebill_at_Day_18___S2*_1st_Rebill___at_Day_48___S2*(Trial_Shipping_Price___S2+Rebill_Price___S2)</f>
        <v>870.77655000000004</v>
      </c>
      <c r="DN11" s="101">
        <f>INDEX('-3 Traffic Assumptions'!$C:$C,MATCH('-1 Model'!DG2,'-3 Traffic Assumptions'!$A:$A,0))*End_of_Trial_Rebill_at_Day_18___S2*_1st_Rebill___at_Day_48___S2*(Trial_Shipping_Price___S2+Rebill_Price___S2)</f>
        <v>870.77655000000004</v>
      </c>
      <c r="DO11" s="101">
        <f>INDEX('-3 Traffic Assumptions'!$C:$C,MATCH('-1 Model'!DH2,'-3 Traffic Assumptions'!$A:$A,0))*End_of_Trial_Rebill_at_Day_18___S2*_1st_Rebill___at_Day_48___S2*(Trial_Shipping_Price___S2+Rebill_Price___S2)</f>
        <v>870.77655000000004</v>
      </c>
      <c r="DP11" s="101">
        <f>INDEX('-3 Traffic Assumptions'!$C:$C,MATCH('-1 Model'!DI2,'-3 Traffic Assumptions'!$A:$A,0))*End_of_Trial_Rebill_at_Day_18___S2*_1st_Rebill___at_Day_48___S2*(Trial_Shipping_Price___S2+Rebill_Price___S2)</f>
        <v>870.77655000000004</v>
      </c>
      <c r="DQ11" s="101">
        <f>INDEX('-3 Traffic Assumptions'!$C:$C,MATCH('-1 Model'!DJ2,'-3 Traffic Assumptions'!$A:$A,0))*End_of_Trial_Rebill_at_Day_18___S2*_1st_Rebill___at_Day_48___S2*(Trial_Shipping_Price___S2+Rebill_Price___S2)</f>
        <v>870.77655000000004</v>
      </c>
      <c r="DR11" s="101">
        <f>INDEX('-3 Traffic Assumptions'!$C:$C,MATCH('-1 Model'!DK2,'-3 Traffic Assumptions'!$A:$A,0))*End_of_Trial_Rebill_at_Day_18___S2*_1st_Rebill___at_Day_48___S2*(Trial_Shipping_Price___S2+Rebill_Price___S2)</f>
        <v>870.77655000000004</v>
      </c>
      <c r="DS11" s="101">
        <f>INDEX('-3 Traffic Assumptions'!$C:$C,MATCH('-1 Model'!DL2,'-3 Traffic Assumptions'!$A:$A,0))*End_of_Trial_Rebill_at_Day_18___S2*_1st_Rebill___at_Day_48___S2*(Trial_Shipping_Price___S2+Rebill_Price___S2)</f>
        <v>870.77655000000004</v>
      </c>
    </row>
    <row r="12" spans="2:124" s="1" customFormat="1" ht="12.75" x14ac:dyDescent="0.2">
      <c r="B12" s="35" t="s">
        <v>130</v>
      </c>
      <c r="C12" s="45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>
        <f t="shared" ref="N12:AS12" si="4">J11*_2nd_Rebill___at_Day_78___S2</f>
        <v>104.49318599999999</v>
      </c>
      <c r="O12" s="101">
        <f t="shared" si="4"/>
        <v>104.49318599999999</v>
      </c>
      <c r="P12" s="101">
        <f t="shared" si="4"/>
        <v>104.49318599999999</v>
      </c>
      <c r="Q12" s="101">
        <f t="shared" si="4"/>
        <v>104.49318599999999</v>
      </c>
      <c r="R12" s="101">
        <f t="shared" si="4"/>
        <v>104.49318599999999</v>
      </c>
      <c r="S12" s="101">
        <f t="shared" si="4"/>
        <v>104.49318599999999</v>
      </c>
      <c r="T12" s="101">
        <f t="shared" si="4"/>
        <v>104.49318599999999</v>
      </c>
      <c r="U12" s="101">
        <f t="shared" si="4"/>
        <v>104.49318599999999</v>
      </c>
      <c r="V12" s="101">
        <f t="shared" si="4"/>
        <v>104.49318599999999</v>
      </c>
      <c r="W12" s="101">
        <f t="shared" si="4"/>
        <v>104.49318599999999</v>
      </c>
      <c r="X12" s="101">
        <f t="shared" si="4"/>
        <v>104.49318599999999</v>
      </c>
      <c r="Y12" s="101">
        <f t="shared" si="4"/>
        <v>104.49318599999999</v>
      </c>
      <c r="Z12" s="101">
        <f t="shared" si="4"/>
        <v>104.49318599999999</v>
      </c>
      <c r="AA12" s="101">
        <f t="shared" si="4"/>
        <v>104.49318599999999</v>
      </c>
      <c r="AB12" s="101">
        <f t="shared" si="4"/>
        <v>104.49318599999999</v>
      </c>
      <c r="AC12" s="101">
        <f t="shared" si="4"/>
        <v>104.49318599999999</v>
      </c>
      <c r="AD12" s="101">
        <f t="shared" si="4"/>
        <v>104.49318599999999</v>
      </c>
      <c r="AE12" s="101">
        <f t="shared" si="4"/>
        <v>104.49318599999999</v>
      </c>
      <c r="AF12" s="101">
        <f t="shared" si="4"/>
        <v>104.49318599999999</v>
      </c>
      <c r="AG12" s="101">
        <f t="shared" si="4"/>
        <v>104.49318599999999</v>
      </c>
      <c r="AH12" s="101">
        <f t="shared" si="4"/>
        <v>104.49318599999999</v>
      </c>
      <c r="AI12" s="101">
        <f t="shared" si="4"/>
        <v>104.49318599999999</v>
      </c>
      <c r="AJ12" s="101">
        <f t="shared" si="4"/>
        <v>104.49318599999999</v>
      </c>
      <c r="AK12" s="101">
        <f t="shared" si="4"/>
        <v>104.49318599999999</v>
      </c>
      <c r="AL12" s="101">
        <f t="shared" si="4"/>
        <v>104.49318599999999</v>
      </c>
      <c r="AM12" s="101">
        <f t="shared" si="4"/>
        <v>104.49318599999999</v>
      </c>
      <c r="AN12" s="101">
        <f t="shared" si="4"/>
        <v>104.49318599999999</v>
      </c>
      <c r="AO12" s="101">
        <f t="shared" si="4"/>
        <v>104.49318599999999</v>
      </c>
      <c r="AP12" s="101">
        <f t="shared" si="4"/>
        <v>104.49318599999999</v>
      </c>
      <c r="AQ12" s="101">
        <f t="shared" si="4"/>
        <v>104.49318599999999</v>
      </c>
      <c r="AR12" s="101">
        <f t="shared" si="4"/>
        <v>104.49318599999999</v>
      </c>
      <c r="AS12" s="101">
        <f t="shared" si="4"/>
        <v>104.49318599999999</v>
      </c>
      <c r="AT12" s="101">
        <f t="shared" ref="AT12:BY12" si="5">AP11*_2nd_Rebill___at_Day_78___S2</f>
        <v>104.49318599999999</v>
      </c>
      <c r="AU12" s="101">
        <f t="shared" si="5"/>
        <v>104.49318599999999</v>
      </c>
      <c r="AV12" s="101">
        <f t="shared" si="5"/>
        <v>104.49318599999999</v>
      </c>
      <c r="AW12" s="101">
        <f t="shared" si="5"/>
        <v>104.49318599999999</v>
      </c>
      <c r="AX12" s="101">
        <f t="shared" si="5"/>
        <v>104.49318599999999</v>
      </c>
      <c r="AY12" s="101">
        <f t="shared" si="5"/>
        <v>104.49318599999999</v>
      </c>
      <c r="AZ12" s="101">
        <f t="shared" si="5"/>
        <v>104.49318599999999</v>
      </c>
      <c r="BA12" s="101">
        <f t="shared" si="5"/>
        <v>104.49318599999999</v>
      </c>
      <c r="BB12" s="101">
        <f t="shared" si="5"/>
        <v>104.49318599999999</v>
      </c>
      <c r="BC12" s="101">
        <f t="shared" si="5"/>
        <v>104.49318599999999</v>
      </c>
      <c r="BD12" s="101">
        <f t="shared" si="5"/>
        <v>104.49318599999999</v>
      </c>
      <c r="BE12" s="101">
        <f t="shared" si="5"/>
        <v>104.49318599999999</v>
      </c>
      <c r="BF12" s="101">
        <f t="shared" si="5"/>
        <v>104.49318599999999</v>
      </c>
      <c r="BG12" s="101">
        <f t="shared" si="5"/>
        <v>104.49318599999999</v>
      </c>
      <c r="BH12" s="101">
        <f t="shared" si="5"/>
        <v>104.49318599999999</v>
      </c>
      <c r="BI12" s="101">
        <f t="shared" si="5"/>
        <v>104.49318599999999</v>
      </c>
      <c r="BJ12" s="101">
        <f t="shared" si="5"/>
        <v>104.49318599999999</v>
      </c>
      <c r="BK12" s="101">
        <f t="shared" si="5"/>
        <v>104.49318599999999</v>
      </c>
      <c r="BL12" s="101">
        <f t="shared" si="5"/>
        <v>104.49318599999999</v>
      </c>
      <c r="BM12" s="101">
        <f t="shared" si="5"/>
        <v>104.49318599999999</v>
      </c>
      <c r="BN12" s="101">
        <f t="shared" si="5"/>
        <v>104.49318599999999</v>
      </c>
      <c r="BO12" s="101">
        <f t="shared" si="5"/>
        <v>104.49318599999999</v>
      </c>
      <c r="BP12" s="101">
        <f t="shared" si="5"/>
        <v>104.49318599999999</v>
      </c>
      <c r="BQ12" s="101">
        <f t="shared" si="5"/>
        <v>104.49318599999999</v>
      </c>
      <c r="BR12" s="101">
        <f t="shared" si="5"/>
        <v>104.49318599999999</v>
      </c>
      <c r="BS12" s="101">
        <f t="shared" si="5"/>
        <v>104.49318599999999</v>
      </c>
      <c r="BT12" s="101">
        <f t="shared" si="5"/>
        <v>104.49318599999999</v>
      </c>
      <c r="BU12" s="101">
        <f t="shared" si="5"/>
        <v>104.49318599999999</v>
      </c>
      <c r="BV12" s="101">
        <f t="shared" si="5"/>
        <v>104.49318599999999</v>
      </c>
      <c r="BW12" s="101">
        <f t="shared" si="5"/>
        <v>104.49318599999999</v>
      </c>
      <c r="BX12" s="101">
        <f t="shared" si="5"/>
        <v>104.49318599999999</v>
      </c>
      <c r="BY12" s="101">
        <f t="shared" si="5"/>
        <v>104.49318599999999</v>
      </c>
      <c r="BZ12" s="101">
        <f t="shared" ref="BZ12:DE12" si="6">BV11*_2nd_Rebill___at_Day_78___S2</f>
        <v>104.49318599999999</v>
      </c>
      <c r="CA12" s="101">
        <f t="shared" si="6"/>
        <v>104.49318599999999</v>
      </c>
      <c r="CB12" s="101">
        <f t="shared" si="6"/>
        <v>104.49318599999999</v>
      </c>
      <c r="CC12" s="101">
        <f t="shared" si="6"/>
        <v>104.49318599999999</v>
      </c>
      <c r="CD12" s="101">
        <f t="shared" si="6"/>
        <v>104.49318599999999</v>
      </c>
      <c r="CE12" s="101">
        <f t="shared" si="6"/>
        <v>104.49318599999999</v>
      </c>
      <c r="CF12" s="101">
        <f t="shared" si="6"/>
        <v>104.49318599999999</v>
      </c>
      <c r="CG12" s="101">
        <f t="shared" si="6"/>
        <v>104.49318599999999</v>
      </c>
      <c r="CH12" s="101">
        <f t="shared" si="6"/>
        <v>104.49318599999999</v>
      </c>
      <c r="CI12" s="101">
        <f t="shared" si="6"/>
        <v>104.49318599999999</v>
      </c>
      <c r="CJ12" s="101">
        <f t="shared" si="6"/>
        <v>104.49318599999999</v>
      </c>
      <c r="CK12" s="101">
        <f t="shared" si="6"/>
        <v>104.49318599999999</v>
      </c>
      <c r="CL12" s="101">
        <f t="shared" si="6"/>
        <v>104.49318599999999</v>
      </c>
      <c r="CM12" s="101">
        <f t="shared" si="6"/>
        <v>104.49318599999999</v>
      </c>
      <c r="CN12" s="101">
        <f t="shared" si="6"/>
        <v>104.49318599999999</v>
      </c>
      <c r="CO12" s="101">
        <f t="shared" si="6"/>
        <v>104.49318599999999</v>
      </c>
      <c r="CP12" s="101">
        <f t="shared" si="6"/>
        <v>104.49318599999999</v>
      </c>
      <c r="CQ12" s="101">
        <f t="shared" si="6"/>
        <v>104.49318599999999</v>
      </c>
      <c r="CR12" s="101">
        <f t="shared" si="6"/>
        <v>104.49318599999999</v>
      </c>
      <c r="CS12" s="101">
        <f t="shared" si="6"/>
        <v>104.49318599999999</v>
      </c>
      <c r="CT12" s="101">
        <f t="shared" si="6"/>
        <v>104.49318599999999</v>
      </c>
      <c r="CU12" s="101">
        <f t="shared" si="6"/>
        <v>104.49318599999999</v>
      </c>
      <c r="CV12" s="101">
        <f t="shared" si="6"/>
        <v>104.49318599999999</v>
      </c>
      <c r="CW12" s="101">
        <f t="shared" si="6"/>
        <v>104.49318599999999</v>
      </c>
      <c r="CX12" s="101">
        <f t="shared" si="6"/>
        <v>104.49318599999999</v>
      </c>
      <c r="CY12" s="101">
        <f t="shared" si="6"/>
        <v>104.49318599999999</v>
      </c>
      <c r="CZ12" s="101">
        <f t="shared" si="6"/>
        <v>104.49318599999999</v>
      </c>
      <c r="DA12" s="101">
        <f t="shared" si="6"/>
        <v>104.49318599999999</v>
      </c>
      <c r="DB12" s="101">
        <f t="shared" si="6"/>
        <v>104.49318599999999</v>
      </c>
      <c r="DC12" s="101">
        <f t="shared" si="6"/>
        <v>104.49318599999999</v>
      </c>
      <c r="DD12" s="101">
        <f t="shared" si="6"/>
        <v>104.49318599999999</v>
      </c>
      <c r="DE12" s="101">
        <f t="shared" si="6"/>
        <v>104.49318599999999</v>
      </c>
      <c r="DF12" s="101">
        <f t="shared" ref="DF12:DS12" si="7">DB11*_2nd_Rebill___at_Day_78___S2</f>
        <v>104.49318599999999</v>
      </c>
      <c r="DG12" s="101">
        <f t="shared" si="7"/>
        <v>104.49318599999999</v>
      </c>
      <c r="DH12" s="101">
        <f t="shared" si="7"/>
        <v>104.49318599999999</v>
      </c>
      <c r="DI12" s="101">
        <f t="shared" si="7"/>
        <v>104.49318599999999</v>
      </c>
      <c r="DJ12" s="101">
        <f t="shared" si="7"/>
        <v>104.49318599999999</v>
      </c>
      <c r="DK12" s="101">
        <f t="shared" si="7"/>
        <v>104.49318599999999</v>
      </c>
      <c r="DL12" s="101">
        <f t="shared" si="7"/>
        <v>104.49318599999999</v>
      </c>
      <c r="DM12" s="101">
        <f t="shared" si="7"/>
        <v>104.49318599999999</v>
      </c>
      <c r="DN12" s="101">
        <f t="shared" si="7"/>
        <v>104.49318599999999</v>
      </c>
      <c r="DO12" s="101">
        <f t="shared" si="7"/>
        <v>104.49318599999999</v>
      </c>
      <c r="DP12" s="101">
        <f t="shared" si="7"/>
        <v>104.49318599999999</v>
      </c>
      <c r="DQ12" s="101">
        <f t="shared" si="7"/>
        <v>104.49318599999999</v>
      </c>
      <c r="DR12" s="101">
        <f t="shared" si="7"/>
        <v>104.49318599999999</v>
      </c>
      <c r="DS12" s="101">
        <f t="shared" si="7"/>
        <v>104.49318599999999</v>
      </c>
    </row>
    <row r="13" spans="2:124" s="1" customFormat="1" ht="12.75" x14ac:dyDescent="0.2">
      <c r="B13" s="35" t="s">
        <v>131</v>
      </c>
      <c r="C13" s="45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>
        <f t="shared" ref="R13:AW13" si="8">N12*_3rd_Rebill___at_Day_108___S2</f>
        <v>12.539182319999998</v>
      </c>
      <c r="S13" s="101">
        <f t="shared" si="8"/>
        <v>12.539182319999998</v>
      </c>
      <c r="T13" s="101">
        <f t="shared" si="8"/>
        <v>12.539182319999998</v>
      </c>
      <c r="U13" s="101">
        <f t="shared" si="8"/>
        <v>12.539182319999998</v>
      </c>
      <c r="V13" s="101">
        <f t="shared" si="8"/>
        <v>12.539182319999998</v>
      </c>
      <c r="W13" s="101">
        <f t="shared" si="8"/>
        <v>12.539182319999998</v>
      </c>
      <c r="X13" s="101">
        <f t="shared" si="8"/>
        <v>12.539182319999998</v>
      </c>
      <c r="Y13" s="101">
        <f t="shared" si="8"/>
        <v>12.539182319999998</v>
      </c>
      <c r="Z13" s="101">
        <f t="shared" si="8"/>
        <v>12.539182319999998</v>
      </c>
      <c r="AA13" s="101">
        <f t="shared" si="8"/>
        <v>12.539182319999998</v>
      </c>
      <c r="AB13" s="101">
        <f t="shared" si="8"/>
        <v>12.539182319999998</v>
      </c>
      <c r="AC13" s="101">
        <f t="shared" si="8"/>
        <v>12.539182319999998</v>
      </c>
      <c r="AD13" s="101">
        <f t="shared" si="8"/>
        <v>12.539182319999998</v>
      </c>
      <c r="AE13" s="101">
        <f t="shared" si="8"/>
        <v>12.539182319999998</v>
      </c>
      <c r="AF13" s="101">
        <f t="shared" si="8"/>
        <v>12.539182319999998</v>
      </c>
      <c r="AG13" s="101">
        <f t="shared" si="8"/>
        <v>12.539182319999998</v>
      </c>
      <c r="AH13" s="101">
        <f t="shared" si="8"/>
        <v>12.539182319999998</v>
      </c>
      <c r="AI13" s="101">
        <f t="shared" si="8"/>
        <v>12.539182319999998</v>
      </c>
      <c r="AJ13" s="101">
        <f t="shared" si="8"/>
        <v>12.539182319999998</v>
      </c>
      <c r="AK13" s="101">
        <f t="shared" si="8"/>
        <v>12.539182319999998</v>
      </c>
      <c r="AL13" s="101">
        <f t="shared" si="8"/>
        <v>12.539182319999998</v>
      </c>
      <c r="AM13" s="101">
        <f t="shared" si="8"/>
        <v>12.539182319999998</v>
      </c>
      <c r="AN13" s="101">
        <f t="shared" si="8"/>
        <v>12.539182319999998</v>
      </c>
      <c r="AO13" s="101">
        <f t="shared" si="8"/>
        <v>12.539182319999998</v>
      </c>
      <c r="AP13" s="101">
        <f t="shared" si="8"/>
        <v>12.539182319999998</v>
      </c>
      <c r="AQ13" s="101">
        <f t="shared" si="8"/>
        <v>12.539182319999998</v>
      </c>
      <c r="AR13" s="101">
        <f t="shared" si="8"/>
        <v>12.539182319999998</v>
      </c>
      <c r="AS13" s="101">
        <f t="shared" si="8"/>
        <v>12.539182319999998</v>
      </c>
      <c r="AT13" s="101">
        <f t="shared" si="8"/>
        <v>12.539182319999998</v>
      </c>
      <c r="AU13" s="101">
        <f t="shared" si="8"/>
        <v>12.539182319999998</v>
      </c>
      <c r="AV13" s="101">
        <f t="shared" si="8"/>
        <v>12.539182319999998</v>
      </c>
      <c r="AW13" s="101">
        <f t="shared" si="8"/>
        <v>12.539182319999998</v>
      </c>
      <c r="AX13" s="101">
        <f t="shared" ref="AX13:CC13" si="9">AT12*_3rd_Rebill___at_Day_108___S2</f>
        <v>12.539182319999998</v>
      </c>
      <c r="AY13" s="101">
        <f t="shared" si="9"/>
        <v>12.539182319999998</v>
      </c>
      <c r="AZ13" s="101">
        <f t="shared" si="9"/>
        <v>12.539182319999998</v>
      </c>
      <c r="BA13" s="101">
        <f t="shared" si="9"/>
        <v>12.539182319999998</v>
      </c>
      <c r="BB13" s="101">
        <f t="shared" si="9"/>
        <v>12.539182319999998</v>
      </c>
      <c r="BC13" s="101">
        <f t="shared" si="9"/>
        <v>12.539182319999998</v>
      </c>
      <c r="BD13" s="101">
        <f t="shared" si="9"/>
        <v>12.539182319999998</v>
      </c>
      <c r="BE13" s="101">
        <f t="shared" si="9"/>
        <v>12.539182319999998</v>
      </c>
      <c r="BF13" s="101">
        <f t="shared" si="9"/>
        <v>12.539182319999998</v>
      </c>
      <c r="BG13" s="101">
        <f t="shared" si="9"/>
        <v>12.539182319999998</v>
      </c>
      <c r="BH13" s="101">
        <f t="shared" si="9"/>
        <v>12.539182319999998</v>
      </c>
      <c r="BI13" s="101">
        <f t="shared" si="9"/>
        <v>12.539182319999998</v>
      </c>
      <c r="BJ13" s="101">
        <f t="shared" si="9"/>
        <v>12.539182319999998</v>
      </c>
      <c r="BK13" s="101">
        <f t="shared" si="9"/>
        <v>12.539182319999998</v>
      </c>
      <c r="BL13" s="101">
        <f t="shared" si="9"/>
        <v>12.539182319999998</v>
      </c>
      <c r="BM13" s="101">
        <f t="shared" si="9"/>
        <v>12.539182319999998</v>
      </c>
      <c r="BN13" s="101">
        <f t="shared" si="9"/>
        <v>12.539182319999998</v>
      </c>
      <c r="BO13" s="101">
        <f t="shared" si="9"/>
        <v>12.539182319999998</v>
      </c>
      <c r="BP13" s="101">
        <f t="shared" si="9"/>
        <v>12.539182319999998</v>
      </c>
      <c r="BQ13" s="101">
        <f t="shared" si="9"/>
        <v>12.539182319999998</v>
      </c>
      <c r="BR13" s="101">
        <f t="shared" si="9"/>
        <v>12.539182319999998</v>
      </c>
      <c r="BS13" s="101">
        <f t="shared" si="9"/>
        <v>12.539182319999998</v>
      </c>
      <c r="BT13" s="101">
        <f t="shared" si="9"/>
        <v>12.539182319999998</v>
      </c>
      <c r="BU13" s="101">
        <f t="shared" si="9"/>
        <v>12.539182319999998</v>
      </c>
      <c r="BV13" s="101">
        <f t="shared" si="9"/>
        <v>12.539182319999998</v>
      </c>
      <c r="BW13" s="101">
        <f t="shared" si="9"/>
        <v>12.539182319999998</v>
      </c>
      <c r="BX13" s="101">
        <f t="shared" si="9"/>
        <v>12.539182319999998</v>
      </c>
      <c r="BY13" s="101">
        <f t="shared" si="9"/>
        <v>12.539182319999998</v>
      </c>
      <c r="BZ13" s="101">
        <f t="shared" si="9"/>
        <v>12.539182319999998</v>
      </c>
      <c r="CA13" s="101">
        <f t="shared" si="9"/>
        <v>12.539182319999998</v>
      </c>
      <c r="CB13" s="101">
        <f t="shared" si="9"/>
        <v>12.539182319999998</v>
      </c>
      <c r="CC13" s="101">
        <f t="shared" si="9"/>
        <v>12.539182319999998</v>
      </c>
      <c r="CD13" s="101">
        <f t="shared" ref="CD13:DI13" si="10">BZ12*_3rd_Rebill___at_Day_108___S2</f>
        <v>12.539182319999998</v>
      </c>
      <c r="CE13" s="101">
        <f t="shared" si="10"/>
        <v>12.539182319999998</v>
      </c>
      <c r="CF13" s="101">
        <f t="shared" si="10"/>
        <v>12.539182319999998</v>
      </c>
      <c r="CG13" s="101">
        <f t="shared" si="10"/>
        <v>12.539182319999998</v>
      </c>
      <c r="CH13" s="101">
        <f t="shared" si="10"/>
        <v>12.539182319999998</v>
      </c>
      <c r="CI13" s="101">
        <f t="shared" si="10"/>
        <v>12.539182319999998</v>
      </c>
      <c r="CJ13" s="101">
        <f t="shared" si="10"/>
        <v>12.539182319999998</v>
      </c>
      <c r="CK13" s="101">
        <f t="shared" si="10"/>
        <v>12.539182319999998</v>
      </c>
      <c r="CL13" s="101">
        <f t="shared" si="10"/>
        <v>12.539182319999998</v>
      </c>
      <c r="CM13" s="101">
        <f t="shared" si="10"/>
        <v>12.539182319999998</v>
      </c>
      <c r="CN13" s="101">
        <f t="shared" si="10"/>
        <v>12.539182319999998</v>
      </c>
      <c r="CO13" s="101">
        <f t="shared" si="10"/>
        <v>12.539182319999998</v>
      </c>
      <c r="CP13" s="101">
        <f t="shared" si="10"/>
        <v>12.539182319999998</v>
      </c>
      <c r="CQ13" s="101">
        <f t="shared" si="10"/>
        <v>12.539182319999998</v>
      </c>
      <c r="CR13" s="101">
        <f t="shared" si="10"/>
        <v>12.539182319999998</v>
      </c>
      <c r="CS13" s="101">
        <f t="shared" si="10"/>
        <v>12.539182319999998</v>
      </c>
      <c r="CT13" s="101">
        <f t="shared" si="10"/>
        <v>12.539182319999998</v>
      </c>
      <c r="CU13" s="101">
        <f t="shared" si="10"/>
        <v>12.539182319999998</v>
      </c>
      <c r="CV13" s="101">
        <f t="shared" si="10"/>
        <v>12.539182319999998</v>
      </c>
      <c r="CW13" s="101">
        <f t="shared" si="10"/>
        <v>12.539182319999998</v>
      </c>
      <c r="CX13" s="101">
        <f t="shared" si="10"/>
        <v>12.539182319999998</v>
      </c>
      <c r="CY13" s="101">
        <f t="shared" si="10"/>
        <v>12.539182319999998</v>
      </c>
      <c r="CZ13" s="101">
        <f t="shared" si="10"/>
        <v>12.539182319999998</v>
      </c>
      <c r="DA13" s="101">
        <f t="shared" si="10"/>
        <v>12.539182319999998</v>
      </c>
      <c r="DB13" s="101">
        <f t="shared" si="10"/>
        <v>12.539182319999998</v>
      </c>
      <c r="DC13" s="101">
        <f t="shared" si="10"/>
        <v>12.539182319999998</v>
      </c>
      <c r="DD13" s="101">
        <f t="shared" si="10"/>
        <v>12.539182319999998</v>
      </c>
      <c r="DE13" s="101">
        <f t="shared" si="10"/>
        <v>12.539182319999998</v>
      </c>
      <c r="DF13" s="101">
        <f t="shared" si="10"/>
        <v>12.539182319999998</v>
      </c>
      <c r="DG13" s="101">
        <f t="shared" si="10"/>
        <v>12.539182319999998</v>
      </c>
      <c r="DH13" s="101">
        <f t="shared" si="10"/>
        <v>12.539182319999998</v>
      </c>
      <c r="DI13" s="101">
        <f t="shared" si="10"/>
        <v>12.539182319999998</v>
      </c>
      <c r="DJ13" s="101">
        <f t="shared" ref="DJ13:DS13" si="11">DF12*_3rd_Rebill___at_Day_108___S2</f>
        <v>12.539182319999998</v>
      </c>
      <c r="DK13" s="101">
        <f t="shared" si="11"/>
        <v>12.539182319999998</v>
      </c>
      <c r="DL13" s="101">
        <f t="shared" si="11"/>
        <v>12.539182319999998</v>
      </c>
      <c r="DM13" s="101">
        <f t="shared" si="11"/>
        <v>12.539182319999998</v>
      </c>
      <c r="DN13" s="101">
        <f t="shared" si="11"/>
        <v>12.539182319999998</v>
      </c>
      <c r="DO13" s="101">
        <f t="shared" si="11"/>
        <v>12.539182319999998</v>
      </c>
      <c r="DP13" s="101">
        <f t="shared" si="11"/>
        <v>12.539182319999998</v>
      </c>
      <c r="DQ13" s="101">
        <f t="shared" si="11"/>
        <v>12.539182319999998</v>
      </c>
      <c r="DR13" s="101">
        <f t="shared" si="11"/>
        <v>12.539182319999998</v>
      </c>
      <c r="DS13" s="101">
        <f t="shared" si="11"/>
        <v>12.539182319999998</v>
      </c>
    </row>
    <row r="14" spans="2:124" s="1" customFormat="1" ht="12.75" x14ac:dyDescent="0.2">
      <c r="B14" s="95" t="s">
        <v>344</v>
      </c>
      <c r="C14" s="101">
        <f>INDEX('-3 Traffic Assumptions'!$B:$B,MATCH('-1 Model'!C$2,'-3 Traffic Assumptions'!$A:$A,0))*Step_3_Price*Step_3_Upsell_Conversion</f>
        <v>599.80000000000007</v>
      </c>
      <c r="D14" s="101">
        <f>INDEX('-3 Traffic Assumptions'!$B:$B,MATCH('-1 Model'!D$2,'-3 Traffic Assumptions'!$A:$A,0))*Step_3_Price*Step_3_Upsell_Conversion</f>
        <v>599.80000000000007</v>
      </c>
      <c r="E14" s="101">
        <f>INDEX('-3 Traffic Assumptions'!$B:$B,MATCH('-1 Model'!E$2,'-3 Traffic Assumptions'!$A:$A,0))*Step_3_Price*Step_3_Upsell_Conversion</f>
        <v>599.80000000000007</v>
      </c>
      <c r="F14" s="101">
        <f>INDEX('-3 Traffic Assumptions'!$B:$B,MATCH('-1 Model'!F$2,'-3 Traffic Assumptions'!$A:$A,0))*Step_3_Price*Step_3_Upsell_Conversion</f>
        <v>599.80000000000007</v>
      </c>
      <c r="G14" s="101">
        <f>INDEX('-3 Traffic Assumptions'!$B:$B,MATCH('-1 Model'!G$2,'-3 Traffic Assumptions'!$A:$A,0))*Step_3_Price*Step_3_Upsell_Conversion</f>
        <v>599.80000000000007</v>
      </c>
      <c r="H14" s="101">
        <f>INDEX('-3 Traffic Assumptions'!$B:$B,MATCH('-1 Model'!H$2,'-3 Traffic Assumptions'!$A:$A,0))*Step_3_Price*Step_3_Upsell_Conversion</f>
        <v>599.80000000000007</v>
      </c>
      <c r="I14" s="101">
        <f>INDEX('-3 Traffic Assumptions'!$B:$B,MATCH('-1 Model'!I$2,'-3 Traffic Assumptions'!$A:$A,0))*Step_3_Price*Step_3_Upsell_Conversion</f>
        <v>599.80000000000007</v>
      </c>
      <c r="J14" s="101">
        <f>INDEX('-3 Traffic Assumptions'!$B:$B,MATCH('-1 Model'!J$2,'-3 Traffic Assumptions'!$A:$A,0))*Step_3_Price*Step_3_Upsell_Conversion</f>
        <v>599.80000000000007</v>
      </c>
      <c r="K14" s="101">
        <f>INDEX('-3 Traffic Assumptions'!$B:$B,MATCH('-1 Model'!K$2,'-3 Traffic Assumptions'!$A:$A,0))*Step_3_Price*Step_3_Upsell_Conversion</f>
        <v>599.80000000000007</v>
      </c>
      <c r="L14" s="101">
        <f>INDEX('-3 Traffic Assumptions'!$B:$B,MATCH('-1 Model'!L$2,'-3 Traffic Assumptions'!$A:$A,0))*Step_3_Price*Step_3_Upsell_Conversion</f>
        <v>599.80000000000007</v>
      </c>
      <c r="M14" s="101">
        <f>INDEX('-3 Traffic Assumptions'!$B:$B,MATCH('-1 Model'!M$2,'-3 Traffic Assumptions'!$A:$A,0))*Step_3_Price*Step_3_Upsell_Conversion</f>
        <v>599.80000000000007</v>
      </c>
      <c r="N14" s="101">
        <f>INDEX('-3 Traffic Assumptions'!$B:$B,MATCH('-1 Model'!N$2,'-3 Traffic Assumptions'!$A:$A,0))*Step_3_Price*Step_3_Upsell_Conversion</f>
        <v>599.80000000000007</v>
      </c>
      <c r="O14" s="101">
        <f>INDEX('-3 Traffic Assumptions'!$B:$B,MATCH('-1 Model'!O$2,'-3 Traffic Assumptions'!$A:$A,0))*Step_3_Price*Step_3_Upsell_Conversion</f>
        <v>599.80000000000007</v>
      </c>
      <c r="P14" s="101">
        <f>INDEX('-3 Traffic Assumptions'!$B:$B,MATCH('-1 Model'!P$2,'-3 Traffic Assumptions'!$A:$A,0))*Step_3_Price*Step_3_Upsell_Conversion</f>
        <v>599.80000000000007</v>
      </c>
      <c r="Q14" s="101">
        <f>INDEX('-3 Traffic Assumptions'!$B:$B,MATCH('-1 Model'!Q$2,'-3 Traffic Assumptions'!$A:$A,0))*Step_3_Price*Step_3_Upsell_Conversion</f>
        <v>599.80000000000007</v>
      </c>
      <c r="R14" s="101">
        <f>INDEX('-3 Traffic Assumptions'!$B:$B,MATCH('-1 Model'!R$2,'-3 Traffic Assumptions'!$A:$A,0))*Step_3_Price*Step_3_Upsell_Conversion</f>
        <v>599.80000000000007</v>
      </c>
      <c r="S14" s="101">
        <f>INDEX('-3 Traffic Assumptions'!$B:$B,MATCH('-1 Model'!S$2,'-3 Traffic Assumptions'!$A:$A,0))*Step_3_Price*Step_3_Upsell_Conversion</f>
        <v>599.80000000000007</v>
      </c>
      <c r="T14" s="101">
        <f>INDEX('-3 Traffic Assumptions'!$B:$B,MATCH('-1 Model'!T$2,'-3 Traffic Assumptions'!$A:$A,0))*Step_3_Price*Step_3_Upsell_Conversion</f>
        <v>599.80000000000007</v>
      </c>
      <c r="U14" s="101">
        <f>INDEX('-3 Traffic Assumptions'!$B:$B,MATCH('-1 Model'!U$2,'-3 Traffic Assumptions'!$A:$A,0))*Step_3_Price*Step_3_Upsell_Conversion</f>
        <v>599.80000000000007</v>
      </c>
      <c r="V14" s="101">
        <f>INDEX('-3 Traffic Assumptions'!$B:$B,MATCH('-1 Model'!V$2,'-3 Traffic Assumptions'!$A:$A,0))*Step_3_Price*Step_3_Upsell_Conversion</f>
        <v>599.80000000000007</v>
      </c>
      <c r="W14" s="101">
        <f>INDEX('-3 Traffic Assumptions'!$B:$B,MATCH('-1 Model'!W$2,'-3 Traffic Assumptions'!$A:$A,0))*Step_3_Price*Step_3_Upsell_Conversion</f>
        <v>599.80000000000007</v>
      </c>
      <c r="X14" s="101">
        <f>INDEX('-3 Traffic Assumptions'!$B:$B,MATCH('-1 Model'!X$2,'-3 Traffic Assumptions'!$A:$A,0))*Step_3_Price*Step_3_Upsell_Conversion</f>
        <v>599.80000000000007</v>
      </c>
      <c r="Y14" s="101">
        <f>INDEX('-3 Traffic Assumptions'!$B:$B,MATCH('-1 Model'!Y$2,'-3 Traffic Assumptions'!$A:$A,0))*Step_3_Price*Step_3_Upsell_Conversion</f>
        <v>599.80000000000007</v>
      </c>
      <c r="Z14" s="101">
        <f>INDEX('-3 Traffic Assumptions'!$B:$B,MATCH('-1 Model'!Z$2,'-3 Traffic Assumptions'!$A:$A,0))*Step_3_Price*Step_3_Upsell_Conversion</f>
        <v>599.80000000000007</v>
      </c>
      <c r="AA14" s="101">
        <f>INDEX('-3 Traffic Assumptions'!$B:$B,MATCH('-1 Model'!AA$2,'-3 Traffic Assumptions'!$A:$A,0))*Step_3_Price*Step_3_Upsell_Conversion</f>
        <v>599.80000000000007</v>
      </c>
      <c r="AB14" s="101">
        <f>INDEX('-3 Traffic Assumptions'!$B:$B,MATCH('-1 Model'!AB$2,'-3 Traffic Assumptions'!$A:$A,0))*Step_3_Price*Step_3_Upsell_Conversion</f>
        <v>599.80000000000007</v>
      </c>
      <c r="AC14" s="101">
        <f>INDEX('-3 Traffic Assumptions'!$B:$B,MATCH('-1 Model'!AC$2,'-3 Traffic Assumptions'!$A:$A,0))*Step_3_Price*Step_3_Upsell_Conversion</f>
        <v>599.80000000000007</v>
      </c>
      <c r="AD14" s="101">
        <f>INDEX('-3 Traffic Assumptions'!$B:$B,MATCH('-1 Model'!AD$2,'-3 Traffic Assumptions'!$A:$A,0))*Step_3_Price*Step_3_Upsell_Conversion</f>
        <v>599.80000000000007</v>
      </c>
      <c r="AE14" s="101">
        <f>INDEX('-3 Traffic Assumptions'!$B:$B,MATCH('-1 Model'!AE$2,'-3 Traffic Assumptions'!$A:$A,0))*Step_3_Price*Step_3_Upsell_Conversion</f>
        <v>599.80000000000007</v>
      </c>
      <c r="AF14" s="101">
        <f>INDEX('-3 Traffic Assumptions'!$B:$B,MATCH('-1 Model'!AF$2,'-3 Traffic Assumptions'!$A:$A,0))*Step_3_Price*Step_3_Upsell_Conversion</f>
        <v>599.80000000000007</v>
      </c>
      <c r="AG14" s="101">
        <f>INDEX('-3 Traffic Assumptions'!$B:$B,MATCH('-1 Model'!AG$2,'-3 Traffic Assumptions'!$A:$A,0))*Step_3_Price*Step_3_Upsell_Conversion</f>
        <v>599.80000000000007</v>
      </c>
      <c r="AH14" s="101">
        <f>INDEX('-3 Traffic Assumptions'!$B:$B,MATCH('-1 Model'!AH$2,'-3 Traffic Assumptions'!$A:$A,0))*Step_3_Price*Step_3_Upsell_Conversion</f>
        <v>599.80000000000007</v>
      </c>
      <c r="AI14" s="101">
        <f>INDEX('-3 Traffic Assumptions'!$B:$B,MATCH('-1 Model'!AI$2,'-3 Traffic Assumptions'!$A:$A,0))*Step_3_Price*Step_3_Upsell_Conversion</f>
        <v>599.80000000000007</v>
      </c>
      <c r="AJ14" s="101">
        <f>INDEX('-3 Traffic Assumptions'!$B:$B,MATCH('-1 Model'!AJ$2,'-3 Traffic Assumptions'!$A:$A,0))*Step_3_Price*Step_3_Upsell_Conversion</f>
        <v>599.80000000000007</v>
      </c>
      <c r="AK14" s="101">
        <f>INDEX('-3 Traffic Assumptions'!$B:$B,MATCH('-1 Model'!AK$2,'-3 Traffic Assumptions'!$A:$A,0))*Step_3_Price*Step_3_Upsell_Conversion</f>
        <v>599.80000000000007</v>
      </c>
      <c r="AL14" s="101">
        <f>INDEX('-3 Traffic Assumptions'!$B:$B,MATCH('-1 Model'!AL$2,'-3 Traffic Assumptions'!$A:$A,0))*Step_3_Price*Step_3_Upsell_Conversion</f>
        <v>599.80000000000007</v>
      </c>
      <c r="AM14" s="101">
        <f>INDEX('-3 Traffic Assumptions'!$B:$B,MATCH('-1 Model'!AM$2,'-3 Traffic Assumptions'!$A:$A,0))*Step_3_Price*Step_3_Upsell_Conversion</f>
        <v>599.80000000000007</v>
      </c>
      <c r="AN14" s="101">
        <f>INDEX('-3 Traffic Assumptions'!$B:$B,MATCH('-1 Model'!AN$2,'-3 Traffic Assumptions'!$A:$A,0))*Step_3_Price*Step_3_Upsell_Conversion</f>
        <v>599.80000000000007</v>
      </c>
      <c r="AO14" s="101">
        <f>INDEX('-3 Traffic Assumptions'!$B:$B,MATCH('-1 Model'!AO$2,'-3 Traffic Assumptions'!$A:$A,0))*Step_3_Price*Step_3_Upsell_Conversion</f>
        <v>599.80000000000007</v>
      </c>
      <c r="AP14" s="101">
        <f>INDEX('-3 Traffic Assumptions'!$B:$B,MATCH('-1 Model'!AP$2,'-3 Traffic Assumptions'!$A:$A,0))*Step_3_Price*Step_3_Upsell_Conversion</f>
        <v>599.80000000000007</v>
      </c>
      <c r="AQ14" s="101">
        <f>INDEX('-3 Traffic Assumptions'!$B:$B,MATCH('-1 Model'!AQ$2,'-3 Traffic Assumptions'!$A:$A,0))*Step_3_Price*Step_3_Upsell_Conversion</f>
        <v>599.80000000000007</v>
      </c>
      <c r="AR14" s="101">
        <f>INDEX('-3 Traffic Assumptions'!$B:$B,MATCH('-1 Model'!AR$2,'-3 Traffic Assumptions'!$A:$A,0))*Step_3_Price*Step_3_Upsell_Conversion</f>
        <v>599.80000000000007</v>
      </c>
      <c r="AS14" s="101">
        <f>INDEX('-3 Traffic Assumptions'!$B:$B,MATCH('-1 Model'!AS$2,'-3 Traffic Assumptions'!$A:$A,0))*Step_3_Price*Step_3_Upsell_Conversion</f>
        <v>599.80000000000007</v>
      </c>
      <c r="AT14" s="101">
        <f>INDEX('-3 Traffic Assumptions'!$B:$B,MATCH('-1 Model'!AT$2,'-3 Traffic Assumptions'!$A:$A,0))*Step_3_Price*Step_3_Upsell_Conversion</f>
        <v>599.80000000000007</v>
      </c>
      <c r="AU14" s="101">
        <f>INDEX('-3 Traffic Assumptions'!$B:$B,MATCH('-1 Model'!AU$2,'-3 Traffic Assumptions'!$A:$A,0))*Step_3_Price*Step_3_Upsell_Conversion</f>
        <v>599.80000000000007</v>
      </c>
      <c r="AV14" s="101">
        <f>INDEX('-3 Traffic Assumptions'!$B:$B,MATCH('-1 Model'!AV$2,'-3 Traffic Assumptions'!$A:$A,0))*Step_3_Price*Step_3_Upsell_Conversion</f>
        <v>599.80000000000007</v>
      </c>
      <c r="AW14" s="101">
        <f>INDEX('-3 Traffic Assumptions'!$B:$B,MATCH('-1 Model'!AW$2,'-3 Traffic Assumptions'!$A:$A,0))*Step_3_Price*Step_3_Upsell_Conversion</f>
        <v>599.80000000000007</v>
      </c>
      <c r="AX14" s="101">
        <f>INDEX('-3 Traffic Assumptions'!$B:$B,MATCH('-1 Model'!AX$2,'-3 Traffic Assumptions'!$A:$A,0))*Step_3_Price*Step_3_Upsell_Conversion</f>
        <v>599.80000000000007</v>
      </c>
      <c r="AY14" s="101">
        <f>INDEX('-3 Traffic Assumptions'!$B:$B,MATCH('-1 Model'!AY$2,'-3 Traffic Assumptions'!$A:$A,0))*Step_3_Price*Step_3_Upsell_Conversion</f>
        <v>599.80000000000007</v>
      </c>
      <c r="AZ14" s="101">
        <f>INDEX('-3 Traffic Assumptions'!$B:$B,MATCH('-1 Model'!AZ$2,'-3 Traffic Assumptions'!$A:$A,0))*Step_3_Price*Step_3_Upsell_Conversion</f>
        <v>599.80000000000007</v>
      </c>
      <c r="BA14" s="101">
        <f>INDEX('-3 Traffic Assumptions'!$B:$B,MATCH('-1 Model'!BA$2,'-3 Traffic Assumptions'!$A:$A,0))*Step_3_Price*Step_3_Upsell_Conversion</f>
        <v>599.80000000000007</v>
      </c>
      <c r="BB14" s="101">
        <f>INDEX('-3 Traffic Assumptions'!$B:$B,MATCH('-1 Model'!BB$2,'-3 Traffic Assumptions'!$A:$A,0))*Step_3_Price*Step_3_Upsell_Conversion</f>
        <v>599.80000000000007</v>
      </c>
      <c r="BC14" s="101">
        <f>INDEX('-3 Traffic Assumptions'!$B:$B,MATCH('-1 Model'!BC$2,'-3 Traffic Assumptions'!$A:$A,0))*Step_3_Price*Step_3_Upsell_Conversion</f>
        <v>599.80000000000007</v>
      </c>
      <c r="BD14" s="101">
        <f>INDEX('-3 Traffic Assumptions'!$B:$B,MATCH('-1 Model'!BD$2,'-3 Traffic Assumptions'!$A:$A,0))*Step_3_Price*Step_3_Upsell_Conversion</f>
        <v>599.80000000000007</v>
      </c>
      <c r="BE14" s="101">
        <f>INDEX('-3 Traffic Assumptions'!$B:$B,MATCH('-1 Model'!BE$2,'-3 Traffic Assumptions'!$A:$A,0))*Step_3_Price*Step_3_Upsell_Conversion</f>
        <v>599.80000000000007</v>
      </c>
      <c r="BF14" s="101">
        <f>INDEX('-3 Traffic Assumptions'!$B:$B,MATCH('-1 Model'!BF$2,'-3 Traffic Assumptions'!$A:$A,0))*Step_3_Price*Step_3_Upsell_Conversion</f>
        <v>599.80000000000007</v>
      </c>
      <c r="BG14" s="101">
        <f>INDEX('-3 Traffic Assumptions'!$B:$B,MATCH('-1 Model'!BG$2,'-3 Traffic Assumptions'!$A:$A,0))*Step_3_Price*Step_3_Upsell_Conversion</f>
        <v>599.80000000000007</v>
      </c>
      <c r="BH14" s="101">
        <f>INDEX('-3 Traffic Assumptions'!$B:$B,MATCH('-1 Model'!BH$2,'-3 Traffic Assumptions'!$A:$A,0))*Step_3_Price*Step_3_Upsell_Conversion</f>
        <v>599.80000000000007</v>
      </c>
      <c r="BI14" s="101">
        <f>INDEX('-3 Traffic Assumptions'!$B:$B,MATCH('-1 Model'!BI$2,'-3 Traffic Assumptions'!$A:$A,0))*Step_3_Price*Step_3_Upsell_Conversion</f>
        <v>599.80000000000007</v>
      </c>
      <c r="BJ14" s="101">
        <f>INDEX('-3 Traffic Assumptions'!$B:$B,MATCH('-1 Model'!BJ$2,'-3 Traffic Assumptions'!$A:$A,0))*Step_3_Price*Step_3_Upsell_Conversion</f>
        <v>599.80000000000007</v>
      </c>
      <c r="BK14" s="101">
        <f>INDEX('-3 Traffic Assumptions'!$B:$B,MATCH('-1 Model'!BK$2,'-3 Traffic Assumptions'!$A:$A,0))*Step_3_Price*Step_3_Upsell_Conversion</f>
        <v>599.80000000000007</v>
      </c>
      <c r="BL14" s="101">
        <f>INDEX('-3 Traffic Assumptions'!$B:$B,MATCH('-1 Model'!BL$2,'-3 Traffic Assumptions'!$A:$A,0))*Step_3_Price*Step_3_Upsell_Conversion</f>
        <v>599.80000000000007</v>
      </c>
      <c r="BM14" s="101">
        <f>INDEX('-3 Traffic Assumptions'!$B:$B,MATCH('-1 Model'!BM$2,'-3 Traffic Assumptions'!$A:$A,0))*Step_3_Price*Step_3_Upsell_Conversion</f>
        <v>599.80000000000007</v>
      </c>
      <c r="BN14" s="101">
        <f>INDEX('-3 Traffic Assumptions'!$B:$B,MATCH('-1 Model'!BN$2,'-3 Traffic Assumptions'!$A:$A,0))*Step_3_Price*Step_3_Upsell_Conversion</f>
        <v>599.80000000000007</v>
      </c>
      <c r="BO14" s="101">
        <f>INDEX('-3 Traffic Assumptions'!$B:$B,MATCH('-1 Model'!BO$2,'-3 Traffic Assumptions'!$A:$A,0))*Step_3_Price*Step_3_Upsell_Conversion</f>
        <v>599.80000000000007</v>
      </c>
      <c r="BP14" s="101">
        <f>INDEX('-3 Traffic Assumptions'!$B:$B,MATCH('-1 Model'!BP$2,'-3 Traffic Assumptions'!$A:$A,0))*Step_3_Price*Step_3_Upsell_Conversion</f>
        <v>599.80000000000007</v>
      </c>
      <c r="BQ14" s="101">
        <f>INDEX('-3 Traffic Assumptions'!$B:$B,MATCH('-1 Model'!BQ$2,'-3 Traffic Assumptions'!$A:$A,0))*Step_3_Price*Step_3_Upsell_Conversion</f>
        <v>599.80000000000007</v>
      </c>
      <c r="BR14" s="101">
        <f>INDEX('-3 Traffic Assumptions'!$B:$B,MATCH('-1 Model'!BR$2,'-3 Traffic Assumptions'!$A:$A,0))*Step_3_Price*Step_3_Upsell_Conversion</f>
        <v>599.80000000000007</v>
      </c>
      <c r="BS14" s="101">
        <f>INDEX('-3 Traffic Assumptions'!$B:$B,MATCH('-1 Model'!BS$2,'-3 Traffic Assumptions'!$A:$A,0))*Step_3_Price*Step_3_Upsell_Conversion</f>
        <v>599.80000000000007</v>
      </c>
      <c r="BT14" s="101">
        <f>INDEX('-3 Traffic Assumptions'!$B:$B,MATCH('-1 Model'!BT$2,'-3 Traffic Assumptions'!$A:$A,0))*Step_3_Price*Step_3_Upsell_Conversion</f>
        <v>599.80000000000007</v>
      </c>
      <c r="BU14" s="101">
        <f>INDEX('-3 Traffic Assumptions'!$B:$B,MATCH('-1 Model'!BU$2,'-3 Traffic Assumptions'!$A:$A,0))*Step_3_Price*Step_3_Upsell_Conversion</f>
        <v>599.80000000000007</v>
      </c>
      <c r="BV14" s="101">
        <f>INDEX('-3 Traffic Assumptions'!$B:$B,MATCH('-1 Model'!BV$2,'-3 Traffic Assumptions'!$A:$A,0))*Step_3_Price*Step_3_Upsell_Conversion</f>
        <v>599.80000000000007</v>
      </c>
      <c r="BW14" s="101">
        <f>INDEX('-3 Traffic Assumptions'!$B:$B,MATCH('-1 Model'!BW$2,'-3 Traffic Assumptions'!$A:$A,0))*Step_3_Price*Step_3_Upsell_Conversion</f>
        <v>599.80000000000007</v>
      </c>
      <c r="BX14" s="101">
        <f>INDEX('-3 Traffic Assumptions'!$B:$B,MATCH('-1 Model'!BX$2,'-3 Traffic Assumptions'!$A:$A,0))*Step_3_Price*Step_3_Upsell_Conversion</f>
        <v>599.80000000000007</v>
      </c>
      <c r="BY14" s="101">
        <f>INDEX('-3 Traffic Assumptions'!$B:$B,MATCH('-1 Model'!BY$2,'-3 Traffic Assumptions'!$A:$A,0))*Step_3_Price*Step_3_Upsell_Conversion</f>
        <v>599.80000000000007</v>
      </c>
      <c r="BZ14" s="101">
        <f>INDEX('-3 Traffic Assumptions'!$B:$B,MATCH('-1 Model'!BZ$2,'-3 Traffic Assumptions'!$A:$A,0))*Step_3_Price*Step_3_Upsell_Conversion</f>
        <v>599.80000000000007</v>
      </c>
      <c r="CA14" s="101">
        <f>INDEX('-3 Traffic Assumptions'!$B:$B,MATCH('-1 Model'!CA$2,'-3 Traffic Assumptions'!$A:$A,0))*Step_3_Price*Step_3_Upsell_Conversion</f>
        <v>599.80000000000007</v>
      </c>
      <c r="CB14" s="101">
        <f>INDEX('-3 Traffic Assumptions'!$B:$B,MATCH('-1 Model'!CB$2,'-3 Traffic Assumptions'!$A:$A,0))*Step_3_Price*Step_3_Upsell_Conversion</f>
        <v>599.80000000000007</v>
      </c>
      <c r="CC14" s="101">
        <f>INDEX('-3 Traffic Assumptions'!$B:$B,MATCH('-1 Model'!CC$2,'-3 Traffic Assumptions'!$A:$A,0))*Step_3_Price*Step_3_Upsell_Conversion</f>
        <v>599.80000000000007</v>
      </c>
      <c r="CD14" s="101">
        <f>INDEX('-3 Traffic Assumptions'!$B:$B,MATCH('-1 Model'!CD$2,'-3 Traffic Assumptions'!$A:$A,0))*Step_3_Price*Step_3_Upsell_Conversion</f>
        <v>599.80000000000007</v>
      </c>
      <c r="CE14" s="101">
        <f>INDEX('-3 Traffic Assumptions'!$B:$B,MATCH('-1 Model'!CE$2,'-3 Traffic Assumptions'!$A:$A,0))*Step_3_Price*Step_3_Upsell_Conversion</f>
        <v>599.80000000000007</v>
      </c>
      <c r="CF14" s="101">
        <f>INDEX('-3 Traffic Assumptions'!$B:$B,MATCH('-1 Model'!CF$2,'-3 Traffic Assumptions'!$A:$A,0))*Step_3_Price*Step_3_Upsell_Conversion</f>
        <v>599.80000000000007</v>
      </c>
      <c r="CG14" s="101">
        <f>INDEX('-3 Traffic Assumptions'!$B:$B,MATCH('-1 Model'!CG$2,'-3 Traffic Assumptions'!$A:$A,0))*Step_3_Price*Step_3_Upsell_Conversion</f>
        <v>599.80000000000007</v>
      </c>
      <c r="CH14" s="101">
        <f>INDEX('-3 Traffic Assumptions'!$B:$B,MATCH('-1 Model'!CH$2,'-3 Traffic Assumptions'!$A:$A,0))*Step_3_Price*Step_3_Upsell_Conversion</f>
        <v>599.80000000000007</v>
      </c>
      <c r="CI14" s="101">
        <f>INDEX('-3 Traffic Assumptions'!$B:$B,MATCH('-1 Model'!CI$2,'-3 Traffic Assumptions'!$A:$A,0))*Step_3_Price*Step_3_Upsell_Conversion</f>
        <v>599.80000000000007</v>
      </c>
      <c r="CJ14" s="101">
        <f>INDEX('-3 Traffic Assumptions'!$B:$B,MATCH('-1 Model'!CJ$2,'-3 Traffic Assumptions'!$A:$A,0))*Step_3_Price*Step_3_Upsell_Conversion</f>
        <v>599.80000000000007</v>
      </c>
      <c r="CK14" s="101">
        <f>INDEX('-3 Traffic Assumptions'!$B:$B,MATCH('-1 Model'!CK$2,'-3 Traffic Assumptions'!$A:$A,0))*Step_3_Price*Step_3_Upsell_Conversion</f>
        <v>599.80000000000007</v>
      </c>
      <c r="CL14" s="101">
        <f>INDEX('-3 Traffic Assumptions'!$B:$B,MATCH('-1 Model'!CL$2,'-3 Traffic Assumptions'!$A:$A,0))*Step_3_Price*Step_3_Upsell_Conversion</f>
        <v>599.80000000000007</v>
      </c>
      <c r="CM14" s="101">
        <f>INDEX('-3 Traffic Assumptions'!$B:$B,MATCH('-1 Model'!CM$2,'-3 Traffic Assumptions'!$A:$A,0))*Step_3_Price*Step_3_Upsell_Conversion</f>
        <v>599.80000000000007</v>
      </c>
      <c r="CN14" s="101">
        <f>INDEX('-3 Traffic Assumptions'!$B:$B,MATCH('-1 Model'!CN$2,'-3 Traffic Assumptions'!$A:$A,0))*Step_3_Price*Step_3_Upsell_Conversion</f>
        <v>599.80000000000007</v>
      </c>
      <c r="CO14" s="101">
        <f>INDEX('-3 Traffic Assumptions'!$B:$B,MATCH('-1 Model'!CO$2,'-3 Traffic Assumptions'!$A:$A,0))*Step_3_Price*Step_3_Upsell_Conversion</f>
        <v>599.80000000000007</v>
      </c>
      <c r="CP14" s="101">
        <f>INDEX('-3 Traffic Assumptions'!$B:$B,MATCH('-1 Model'!CP$2,'-3 Traffic Assumptions'!$A:$A,0))*Step_3_Price*Step_3_Upsell_Conversion</f>
        <v>599.80000000000007</v>
      </c>
      <c r="CQ14" s="101">
        <f>INDEX('-3 Traffic Assumptions'!$B:$B,MATCH('-1 Model'!CQ$2,'-3 Traffic Assumptions'!$A:$A,0))*Step_3_Price*Step_3_Upsell_Conversion</f>
        <v>599.80000000000007</v>
      </c>
      <c r="CR14" s="101">
        <f>INDEX('-3 Traffic Assumptions'!$B:$B,MATCH('-1 Model'!CR$2,'-3 Traffic Assumptions'!$A:$A,0))*Step_3_Price*Step_3_Upsell_Conversion</f>
        <v>599.80000000000007</v>
      </c>
      <c r="CS14" s="101">
        <f>INDEX('-3 Traffic Assumptions'!$B:$B,MATCH('-1 Model'!CS$2,'-3 Traffic Assumptions'!$A:$A,0))*Step_3_Price*Step_3_Upsell_Conversion</f>
        <v>599.80000000000007</v>
      </c>
      <c r="CT14" s="101">
        <f>INDEX('-3 Traffic Assumptions'!$B:$B,MATCH('-1 Model'!CT$2,'-3 Traffic Assumptions'!$A:$A,0))*Step_3_Price*Step_3_Upsell_Conversion</f>
        <v>599.80000000000007</v>
      </c>
      <c r="CU14" s="101">
        <f>INDEX('-3 Traffic Assumptions'!$B:$B,MATCH('-1 Model'!CU$2,'-3 Traffic Assumptions'!$A:$A,0))*Step_3_Price*Step_3_Upsell_Conversion</f>
        <v>599.80000000000007</v>
      </c>
      <c r="CV14" s="101">
        <f>INDEX('-3 Traffic Assumptions'!$B:$B,MATCH('-1 Model'!CV$2,'-3 Traffic Assumptions'!$A:$A,0))*Step_3_Price*Step_3_Upsell_Conversion</f>
        <v>599.80000000000007</v>
      </c>
      <c r="CW14" s="101">
        <f>INDEX('-3 Traffic Assumptions'!$B:$B,MATCH('-1 Model'!CW$2,'-3 Traffic Assumptions'!$A:$A,0))*Step_3_Price*Step_3_Upsell_Conversion</f>
        <v>599.80000000000007</v>
      </c>
      <c r="CX14" s="101">
        <f>INDEX('-3 Traffic Assumptions'!$B:$B,MATCH('-1 Model'!CX$2,'-3 Traffic Assumptions'!$A:$A,0))*Step_3_Price*Step_3_Upsell_Conversion</f>
        <v>599.80000000000007</v>
      </c>
      <c r="CY14" s="101">
        <f>INDEX('-3 Traffic Assumptions'!$B:$B,MATCH('-1 Model'!CY$2,'-3 Traffic Assumptions'!$A:$A,0))*Step_3_Price*Step_3_Upsell_Conversion</f>
        <v>599.80000000000007</v>
      </c>
      <c r="CZ14" s="101">
        <f>INDEX('-3 Traffic Assumptions'!$B:$B,MATCH('-1 Model'!CZ$2,'-3 Traffic Assumptions'!$A:$A,0))*Step_3_Price*Step_3_Upsell_Conversion</f>
        <v>599.80000000000007</v>
      </c>
      <c r="DA14" s="101">
        <f>INDEX('-3 Traffic Assumptions'!$B:$B,MATCH('-1 Model'!DA$2,'-3 Traffic Assumptions'!$A:$A,0))*Step_3_Price*Step_3_Upsell_Conversion</f>
        <v>599.80000000000007</v>
      </c>
      <c r="DB14" s="101">
        <f>INDEX('-3 Traffic Assumptions'!$B:$B,MATCH('-1 Model'!DB$2,'-3 Traffic Assumptions'!$A:$A,0))*Step_3_Price*Step_3_Upsell_Conversion</f>
        <v>599.80000000000007</v>
      </c>
      <c r="DC14" s="101">
        <f>INDEX('-3 Traffic Assumptions'!$B:$B,MATCH('-1 Model'!DC$2,'-3 Traffic Assumptions'!$A:$A,0))*Step_3_Price*Step_3_Upsell_Conversion</f>
        <v>599.80000000000007</v>
      </c>
      <c r="DD14" s="101">
        <f>INDEX('-3 Traffic Assumptions'!$B:$B,MATCH('-1 Model'!DD$2,'-3 Traffic Assumptions'!$A:$A,0))*Step_3_Price*Step_3_Upsell_Conversion</f>
        <v>599.80000000000007</v>
      </c>
      <c r="DE14" s="101">
        <f>INDEX('-3 Traffic Assumptions'!$B:$B,MATCH('-1 Model'!DE$2,'-3 Traffic Assumptions'!$A:$A,0))*Step_3_Price*Step_3_Upsell_Conversion</f>
        <v>599.80000000000007</v>
      </c>
      <c r="DF14" s="101">
        <f>INDEX('-3 Traffic Assumptions'!$B:$B,MATCH('-1 Model'!DF$2,'-3 Traffic Assumptions'!$A:$A,0))*Step_3_Price*Step_3_Upsell_Conversion</f>
        <v>599.80000000000007</v>
      </c>
      <c r="DG14" s="101">
        <f>INDEX('-3 Traffic Assumptions'!$B:$B,MATCH('-1 Model'!DG$2,'-3 Traffic Assumptions'!$A:$A,0))*Step_3_Price*Step_3_Upsell_Conversion</f>
        <v>599.80000000000007</v>
      </c>
      <c r="DH14" s="101">
        <f>INDEX('-3 Traffic Assumptions'!$B:$B,MATCH('-1 Model'!DH$2,'-3 Traffic Assumptions'!$A:$A,0))*Step_3_Price*Step_3_Upsell_Conversion</f>
        <v>599.80000000000007</v>
      </c>
      <c r="DI14" s="101">
        <f>INDEX('-3 Traffic Assumptions'!$B:$B,MATCH('-1 Model'!DI$2,'-3 Traffic Assumptions'!$A:$A,0))*Step_3_Price*Step_3_Upsell_Conversion</f>
        <v>599.80000000000007</v>
      </c>
      <c r="DJ14" s="101">
        <f>INDEX('-3 Traffic Assumptions'!$B:$B,MATCH('-1 Model'!DJ$2,'-3 Traffic Assumptions'!$A:$A,0))*Step_3_Price*Step_3_Upsell_Conversion</f>
        <v>599.80000000000007</v>
      </c>
      <c r="DK14" s="101">
        <f>INDEX('-3 Traffic Assumptions'!$B:$B,MATCH('-1 Model'!DK$2,'-3 Traffic Assumptions'!$A:$A,0))*Step_3_Price*Step_3_Upsell_Conversion</f>
        <v>599.80000000000007</v>
      </c>
      <c r="DL14" s="101">
        <f>INDEX('-3 Traffic Assumptions'!$B:$B,MATCH('-1 Model'!DL$2,'-3 Traffic Assumptions'!$A:$A,0))*Step_3_Price*Step_3_Upsell_Conversion</f>
        <v>599.80000000000007</v>
      </c>
      <c r="DM14" s="101">
        <f>INDEX('-3 Traffic Assumptions'!$B:$B,MATCH('-1 Model'!DM$2,'-3 Traffic Assumptions'!$A:$A,0))*Step_3_Price*Step_3_Upsell_Conversion</f>
        <v>599.80000000000007</v>
      </c>
      <c r="DN14" s="101">
        <f>INDEX('-3 Traffic Assumptions'!$B:$B,MATCH('-1 Model'!DN$2,'-3 Traffic Assumptions'!$A:$A,0))*Step_3_Price*Step_3_Upsell_Conversion</f>
        <v>599.80000000000007</v>
      </c>
      <c r="DO14" s="101">
        <f>INDEX('-3 Traffic Assumptions'!$B:$B,MATCH('-1 Model'!DO$2,'-3 Traffic Assumptions'!$A:$A,0))*Step_3_Price*Step_3_Upsell_Conversion</f>
        <v>599.80000000000007</v>
      </c>
      <c r="DP14" s="101">
        <f>INDEX('-3 Traffic Assumptions'!$B:$B,MATCH('-1 Model'!DP$2,'-3 Traffic Assumptions'!$A:$A,0))*Step_3_Price*Step_3_Upsell_Conversion</f>
        <v>599.80000000000007</v>
      </c>
      <c r="DQ14" s="101">
        <f>INDEX('-3 Traffic Assumptions'!$B:$B,MATCH('-1 Model'!DQ$2,'-3 Traffic Assumptions'!$A:$A,0))*Step_3_Price*Step_3_Upsell_Conversion</f>
        <v>599.80000000000007</v>
      </c>
      <c r="DR14" s="101">
        <f>INDEX('-3 Traffic Assumptions'!$B:$B,MATCH('-1 Model'!DR$2,'-3 Traffic Assumptions'!$A:$A,0))*Step_3_Price*Step_3_Upsell_Conversion</f>
        <v>599.80000000000007</v>
      </c>
      <c r="DS14" s="101">
        <f>INDEX('-3 Traffic Assumptions'!$B:$B,MATCH('-1 Model'!DS$2,'-3 Traffic Assumptions'!$A:$A,0))*Step_3_Price*Step_3_Upsell_Conversion</f>
        <v>599.80000000000007</v>
      </c>
    </row>
    <row r="15" spans="2:124" s="1" customFormat="1" ht="12.75" x14ac:dyDescent="0.2">
      <c r="B15" s="95" t="s">
        <v>345</v>
      </c>
      <c r="C15" s="101">
        <f>INDEX('-3 Traffic Assumptions'!$B:$B,MATCH('-1 Model'!C$2,'-3 Traffic Assumptions'!$A:$A,0))*Step_4_Price*Step_4_Upsell_Conversion</f>
        <v>99.949999999999989</v>
      </c>
      <c r="D15" s="101">
        <f>INDEX('-3 Traffic Assumptions'!$B:$B,MATCH('-1 Model'!D$2,'-3 Traffic Assumptions'!$A:$A,0))*Step_4_Price*Step_4_Upsell_Conversion</f>
        <v>99.949999999999989</v>
      </c>
      <c r="E15" s="101">
        <f>INDEX('-3 Traffic Assumptions'!$B:$B,MATCH('-1 Model'!E$2,'-3 Traffic Assumptions'!$A:$A,0))*Step_4_Price*Step_4_Upsell_Conversion</f>
        <v>99.949999999999989</v>
      </c>
      <c r="F15" s="101">
        <f>INDEX('-3 Traffic Assumptions'!$B:$B,MATCH('-1 Model'!F$2,'-3 Traffic Assumptions'!$A:$A,0))*Step_4_Price*Step_4_Upsell_Conversion</f>
        <v>99.949999999999989</v>
      </c>
      <c r="G15" s="101">
        <f>INDEX('-3 Traffic Assumptions'!$B:$B,MATCH('-1 Model'!G$2,'-3 Traffic Assumptions'!$A:$A,0))*Step_4_Price*Step_4_Upsell_Conversion</f>
        <v>99.949999999999989</v>
      </c>
      <c r="H15" s="101">
        <f>INDEX('-3 Traffic Assumptions'!$B:$B,MATCH('-1 Model'!H$2,'-3 Traffic Assumptions'!$A:$A,0))*Step_4_Price*Step_4_Upsell_Conversion</f>
        <v>99.949999999999989</v>
      </c>
      <c r="I15" s="101">
        <f>INDEX('-3 Traffic Assumptions'!$B:$B,MATCH('-1 Model'!I$2,'-3 Traffic Assumptions'!$A:$A,0))*Step_4_Price*Step_4_Upsell_Conversion</f>
        <v>99.949999999999989</v>
      </c>
      <c r="J15" s="101">
        <f>INDEX('-3 Traffic Assumptions'!$B:$B,MATCH('-1 Model'!J$2,'-3 Traffic Assumptions'!$A:$A,0))*Step_4_Price*Step_4_Upsell_Conversion</f>
        <v>99.949999999999989</v>
      </c>
      <c r="K15" s="101">
        <f>INDEX('-3 Traffic Assumptions'!$B:$B,MATCH('-1 Model'!K$2,'-3 Traffic Assumptions'!$A:$A,0))*Step_4_Price*Step_4_Upsell_Conversion</f>
        <v>99.949999999999989</v>
      </c>
      <c r="L15" s="101">
        <f>INDEX('-3 Traffic Assumptions'!$B:$B,MATCH('-1 Model'!L$2,'-3 Traffic Assumptions'!$A:$A,0))*Step_4_Price*Step_4_Upsell_Conversion</f>
        <v>99.949999999999989</v>
      </c>
      <c r="M15" s="101">
        <f>INDEX('-3 Traffic Assumptions'!$B:$B,MATCH('-1 Model'!M$2,'-3 Traffic Assumptions'!$A:$A,0))*Step_4_Price*Step_4_Upsell_Conversion</f>
        <v>99.949999999999989</v>
      </c>
      <c r="N15" s="101">
        <f>INDEX('-3 Traffic Assumptions'!$B:$B,MATCH('-1 Model'!N$2,'-3 Traffic Assumptions'!$A:$A,0))*Step_4_Price*Step_4_Upsell_Conversion</f>
        <v>99.949999999999989</v>
      </c>
      <c r="O15" s="101">
        <f>INDEX('-3 Traffic Assumptions'!$B:$B,MATCH('-1 Model'!O$2,'-3 Traffic Assumptions'!$A:$A,0))*Step_4_Price*Step_4_Upsell_Conversion</f>
        <v>99.949999999999989</v>
      </c>
      <c r="P15" s="101">
        <f>INDEX('-3 Traffic Assumptions'!$B:$B,MATCH('-1 Model'!P$2,'-3 Traffic Assumptions'!$A:$A,0))*Step_4_Price*Step_4_Upsell_Conversion</f>
        <v>99.949999999999989</v>
      </c>
      <c r="Q15" s="101">
        <f>INDEX('-3 Traffic Assumptions'!$B:$B,MATCH('-1 Model'!Q$2,'-3 Traffic Assumptions'!$A:$A,0))*Step_4_Price*Step_4_Upsell_Conversion</f>
        <v>99.949999999999989</v>
      </c>
      <c r="R15" s="101">
        <f>INDEX('-3 Traffic Assumptions'!$B:$B,MATCH('-1 Model'!R$2,'-3 Traffic Assumptions'!$A:$A,0))*Step_4_Price*Step_4_Upsell_Conversion</f>
        <v>99.949999999999989</v>
      </c>
      <c r="S15" s="101">
        <f>INDEX('-3 Traffic Assumptions'!$B:$B,MATCH('-1 Model'!S$2,'-3 Traffic Assumptions'!$A:$A,0))*Step_4_Price*Step_4_Upsell_Conversion</f>
        <v>99.949999999999989</v>
      </c>
      <c r="T15" s="101">
        <f>INDEX('-3 Traffic Assumptions'!$B:$B,MATCH('-1 Model'!T$2,'-3 Traffic Assumptions'!$A:$A,0))*Step_4_Price*Step_4_Upsell_Conversion</f>
        <v>99.949999999999989</v>
      </c>
      <c r="U15" s="101">
        <f>INDEX('-3 Traffic Assumptions'!$B:$B,MATCH('-1 Model'!U$2,'-3 Traffic Assumptions'!$A:$A,0))*Step_4_Price*Step_4_Upsell_Conversion</f>
        <v>99.949999999999989</v>
      </c>
      <c r="V15" s="101">
        <f>INDEX('-3 Traffic Assumptions'!$B:$B,MATCH('-1 Model'!V$2,'-3 Traffic Assumptions'!$A:$A,0))*Step_4_Price*Step_4_Upsell_Conversion</f>
        <v>99.949999999999989</v>
      </c>
      <c r="W15" s="101">
        <f>INDEX('-3 Traffic Assumptions'!$B:$B,MATCH('-1 Model'!W$2,'-3 Traffic Assumptions'!$A:$A,0))*Step_4_Price*Step_4_Upsell_Conversion</f>
        <v>99.949999999999989</v>
      </c>
      <c r="X15" s="101">
        <f>INDEX('-3 Traffic Assumptions'!$B:$B,MATCH('-1 Model'!X$2,'-3 Traffic Assumptions'!$A:$A,0))*Step_4_Price*Step_4_Upsell_Conversion</f>
        <v>99.949999999999989</v>
      </c>
      <c r="Y15" s="101">
        <f>INDEX('-3 Traffic Assumptions'!$B:$B,MATCH('-1 Model'!Y$2,'-3 Traffic Assumptions'!$A:$A,0))*Step_4_Price*Step_4_Upsell_Conversion</f>
        <v>99.949999999999989</v>
      </c>
      <c r="Z15" s="101">
        <f>INDEX('-3 Traffic Assumptions'!$B:$B,MATCH('-1 Model'!Z$2,'-3 Traffic Assumptions'!$A:$A,0))*Step_4_Price*Step_4_Upsell_Conversion</f>
        <v>99.949999999999989</v>
      </c>
      <c r="AA15" s="101">
        <f>INDEX('-3 Traffic Assumptions'!$B:$B,MATCH('-1 Model'!AA$2,'-3 Traffic Assumptions'!$A:$A,0))*Step_4_Price*Step_4_Upsell_Conversion</f>
        <v>99.949999999999989</v>
      </c>
      <c r="AB15" s="101">
        <f>INDEX('-3 Traffic Assumptions'!$B:$B,MATCH('-1 Model'!AB$2,'-3 Traffic Assumptions'!$A:$A,0))*Step_4_Price*Step_4_Upsell_Conversion</f>
        <v>99.949999999999989</v>
      </c>
      <c r="AC15" s="101">
        <f>INDEX('-3 Traffic Assumptions'!$B:$B,MATCH('-1 Model'!AC$2,'-3 Traffic Assumptions'!$A:$A,0))*Step_4_Price*Step_4_Upsell_Conversion</f>
        <v>99.949999999999989</v>
      </c>
      <c r="AD15" s="101">
        <f>INDEX('-3 Traffic Assumptions'!$B:$B,MATCH('-1 Model'!AD$2,'-3 Traffic Assumptions'!$A:$A,0))*Step_4_Price*Step_4_Upsell_Conversion</f>
        <v>99.949999999999989</v>
      </c>
      <c r="AE15" s="101">
        <f>INDEX('-3 Traffic Assumptions'!$B:$B,MATCH('-1 Model'!AE$2,'-3 Traffic Assumptions'!$A:$A,0))*Step_4_Price*Step_4_Upsell_Conversion</f>
        <v>99.949999999999989</v>
      </c>
      <c r="AF15" s="101">
        <f>INDEX('-3 Traffic Assumptions'!$B:$B,MATCH('-1 Model'!AF$2,'-3 Traffic Assumptions'!$A:$A,0))*Step_4_Price*Step_4_Upsell_Conversion</f>
        <v>99.949999999999989</v>
      </c>
      <c r="AG15" s="101">
        <f>INDEX('-3 Traffic Assumptions'!$B:$B,MATCH('-1 Model'!AG$2,'-3 Traffic Assumptions'!$A:$A,0))*Step_4_Price*Step_4_Upsell_Conversion</f>
        <v>99.949999999999989</v>
      </c>
      <c r="AH15" s="101">
        <f>INDEX('-3 Traffic Assumptions'!$B:$B,MATCH('-1 Model'!AH$2,'-3 Traffic Assumptions'!$A:$A,0))*Step_4_Price*Step_4_Upsell_Conversion</f>
        <v>99.949999999999989</v>
      </c>
      <c r="AI15" s="101">
        <f>INDEX('-3 Traffic Assumptions'!$B:$B,MATCH('-1 Model'!AI$2,'-3 Traffic Assumptions'!$A:$A,0))*Step_4_Price*Step_4_Upsell_Conversion</f>
        <v>99.949999999999989</v>
      </c>
      <c r="AJ15" s="101">
        <f>INDEX('-3 Traffic Assumptions'!$B:$B,MATCH('-1 Model'!AJ$2,'-3 Traffic Assumptions'!$A:$A,0))*Step_4_Price*Step_4_Upsell_Conversion</f>
        <v>99.949999999999989</v>
      </c>
      <c r="AK15" s="101">
        <f>INDEX('-3 Traffic Assumptions'!$B:$B,MATCH('-1 Model'!AK$2,'-3 Traffic Assumptions'!$A:$A,0))*Step_4_Price*Step_4_Upsell_Conversion</f>
        <v>99.949999999999989</v>
      </c>
      <c r="AL15" s="101">
        <f>INDEX('-3 Traffic Assumptions'!$B:$B,MATCH('-1 Model'!AL$2,'-3 Traffic Assumptions'!$A:$A,0))*Step_4_Price*Step_4_Upsell_Conversion</f>
        <v>99.949999999999989</v>
      </c>
      <c r="AM15" s="101">
        <f>INDEX('-3 Traffic Assumptions'!$B:$B,MATCH('-1 Model'!AM$2,'-3 Traffic Assumptions'!$A:$A,0))*Step_4_Price*Step_4_Upsell_Conversion</f>
        <v>99.949999999999989</v>
      </c>
      <c r="AN15" s="101">
        <f>INDEX('-3 Traffic Assumptions'!$B:$B,MATCH('-1 Model'!AN$2,'-3 Traffic Assumptions'!$A:$A,0))*Step_4_Price*Step_4_Upsell_Conversion</f>
        <v>99.949999999999989</v>
      </c>
      <c r="AO15" s="101">
        <f>INDEX('-3 Traffic Assumptions'!$B:$B,MATCH('-1 Model'!AO$2,'-3 Traffic Assumptions'!$A:$A,0))*Step_4_Price*Step_4_Upsell_Conversion</f>
        <v>99.949999999999989</v>
      </c>
      <c r="AP15" s="101">
        <f>INDEX('-3 Traffic Assumptions'!$B:$B,MATCH('-1 Model'!AP$2,'-3 Traffic Assumptions'!$A:$A,0))*Step_4_Price*Step_4_Upsell_Conversion</f>
        <v>99.949999999999989</v>
      </c>
      <c r="AQ15" s="101">
        <f>INDEX('-3 Traffic Assumptions'!$B:$B,MATCH('-1 Model'!AQ$2,'-3 Traffic Assumptions'!$A:$A,0))*Step_4_Price*Step_4_Upsell_Conversion</f>
        <v>99.949999999999989</v>
      </c>
      <c r="AR15" s="101">
        <f>INDEX('-3 Traffic Assumptions'!$B:$B,MATCH('-1 Model'!AR$2,'-3 Traffic Assumptions'!$A:$A,0))*Step_4_Price*Step_4_Upsell_Conversion</f>
        <v>99.949999999999989</v>
      </c>
      <c r="AS15" s="101">
        <f>INDEX('-3 Traffic Assumptions'!$B:$B,MATCH('-1 Model'!AS$2,'-3 Traffic Assumptions'!$A:$A,0))*Step_4_Price*Step_4_Upsell_Conversion</f>
        <v>99.949999999999989</v>
      </c>
      <c r="AT15" s="101">
        <f>INDEX('-3 Traffic Assumptions'!$B:$B,MATCH('-1 Model'!AT$2,'-3 Traffic Assumptions'!$A:$A,0))*Step_4_Price*Step_4_Upsell_Conversion</f>
        <v>99.949999999999989</v>
      </c>
      <c r="AU15" s="101">
        <f>INDEX('-3 Traffic Assumptions'!$B:$B,MATCH('-1 Model'!AU$2,'-3 Traffic Assumptions'!$A:$A,0))*Step_4_Price*Step_4_Upsell_Conversion</f>
        <v>99.949999999999989</v>
      </c>
      <c r="AV15" s="101">
        <f>INDEX('-3 Traffic Assumptions'!$B:$B,MATCH('-1 Model'!AV$2,'-3 Traffic Assumptions'!$A:$A,0))*Step_4_Price*Step_4_Upsell_Conversion</f>
        <v>99.949999999999989</v>
      </c>
      <c r="AW15" s="101">
        <f>INDEX('-3 Traffic Assumptions'!$B:$B,MATCH('-1 Model'!AW$2,'-3 Traffic Assumptions'!$A:$A,0))*Step_4_Price*Step_4_Upsell_Conversion</f>
        <v>99.949999999999989</v>
      </c>
      <c r="AX15" s="101">
        <f>INDEX('-3 Traffic Assumptions'!$B:$B,MATCH('-1 Model'!AX$2,'-3 Traffic Assumptions'!$A:$A,0))*Step_4_Price*Step_4_Upsell_Conversion</f>
        <v>99.949999999999989</v>
      </c>
      <c r="AY15" s="101">
        <f>INDEX('-3 Traffic Assumptions'!$B:$B,MATCH('-1 Model'!AY$2,'-3 Traffic Assumptions'!$A:$A,0))*Step_4_Price*Step_4_Upsell_Conversion</f>
        <v>99.949999999999989</v>
      </c>
      <c r="AZ15" s="101">
        <f>INDEX('-3 Traffic Assumptions'!$B:$B,MATCH('-1 Model'!AZ$2,'-3 Traffic Assumptions'!$A:$A,0))*Step_4_Price*Step_4_Upsell_Conversion</f>
        <v>99.949999999999989</v>
      </c>
      <c r="BA15" s="101">
        <f>INDEX('-3 Traffic Assumptions'!$B:$B,MATCH('-1 Model'!BA$2,'-3 Traffic Assumptions'!$A:$A,0))*Step_4_Price*Step_4_Upsell_Conversion</f>
        <v>99.949999999999989</v>
      </c>
      <c r="BB15" s="101">
        <f>INDEX('-3 Traffic Assumptions'!$B:$B,MATCH('-1 Model'!BB$2,'-3 Traffic Assumptions'!$A:$A,0))*Step_4_Price*Step_4_Upsell_Conversion</f>
        <v>99.949999999999989</v>
      </c>
      <c r="BC15" s="101">
        <f>INDEX('-3 Traffic Assumptions'!$B:$B,MATCH('-1 Model'!BC$2,'-3 Traffic Assumptions'!$A:$A,0))*Step_4_Price*Step_4_Upsell_Conversion</f>
        <v>99.949999999999989</v>
      </c>
      <c r="BD15" s="101">
        <f>INDEX('-3 Traffic Assumptions'!$B:$B,MATCH('-1 Model'!BD$2,'-3 Traffic Assumptions'!$A:$A,0))*Step_4_Price*Step_4_Upsell_Conversion</f>
        <v>99.949999999999989</v>
      </c>
      <c r="BE15" s="101">
        <f>INDEX('-3 Traffic Assumptions'!$B:$B,MATCH('-1 Model'!BE$2,'-3 Traffic Assumptions'!$A:$A,0))*Step_4_Price*Step_4_Upsell_Conversion</f>
        <v>99.949999999999989</v>
      </c>
      <c r="BF15" s="101">
        <f>INDEX('-3 Traffic Assumptions'!$B:$B,MATCH('-1 Model'!BF$2,'-3 Traffic Assumptions'!$A:$A,0))*Step_4_Price*Step_4_Upsell_Conversion</f>
        <v>99.949999999999989</v>
      </c>
      <c r="BG15" s="101">
        <f>INDEX('-3 Traffic Assumptions'!$B:$B,MATCH('-1 Model'!BG$2,'-3 Traffic Assumptions'!$A:$A,0))*Step_4_Price*Step_4_Upsell_Conversion</f>
        <v>99.949999999999989</v>
      </c>
      <c r="BH15" s="101">
        <f>INDEX('-3 Traffic Assumptions'!$B:$B,MATCH('-1 Model'!BH$2,'-3 Traffic Assumptions'!$A:$A,0))*Step_4_Price*Step_4_Upsell_Conversion</f>
        <v>99.949999999999989</v>
      </c>
      <c r="BI15" s="101">
        <f>INDEX('-3 Traffic Assumptions'!$B:$B,MATCH('-1 Model'!BI$2,'-3 Traffic Assumptions'!$A:$A,0))*Step_4_Price*Step_4_Upsell_Conversion</f>
        <v>99.949999999999989</v>
      </c>
      <c r="BJ15" s="101">
        <f>INDEX('-3 Traffic Assumptions'!$B:$B,MATCH('-1 Model'!BJ$2,'-3 Traffic Assumptions'!$A:$A,0))*Step_4_Price*Step_4_Upsell_Conversion</f>
        <v>99.949999999999989</v>
      </c>
      <c r="BK15" s="101">
        <f>INDEX('-3 Traffic Assumptions'!$B:$B,MATCH('-1 Model'!BK$2,'-3 Traffic Assumptions'!$A:$A,0))*Step_4_Price*Step_4_Upsell_Conversion</f>
        <v>99.949999999999989</v>
      </c>
      <c r="BL15" s="101">
        <f>INDEX('-3 Traffic Assumptions'!$B:$B,MATCH('-1 Model'!BL$2,'-3 Traffic Assumptions'!$A:$A,0))*Step_4_Price*Step_4_Upsell_Conversion</f>
        <v>99.949999999999989</v>
      </c>
      <c r="BM15" s="101">
        <f>INDEX('-3 Traffic Assumptions'!$B:$B,MATCH('-1 Model'!BM$2,'-3 Traffic Assumptions'!$A:$A,0))*Step_4_Price*Step_4_Upsell_Conversion</f>
        <v>99.949999999999989</v>
      </c>
      <c r="BN15" s="101">
        <f>INDEX('-3 Traffic Assumptions'!$B:$B,MATCH('-1 Model'!BN$2,'-3 Traffic Assumptions'!$A:$A,0))*Step_4_Price*Step_4_Upsell_Conversion</f>
        <v>99.949999999999989</v>
      </c>
      <c r="BO15" s="101">
        <f>INDEX('-3 Traffic Assumptions'!$B:$B,MATCH('-1 Model'!BO$2,'-3 Traffic Assumptions'!$A:$A,0))*Step_4_Price*Step_4_Upsell_Conversion</f>
        <v>99.949999999999989</v>
      </c>
      <c r="BP15" s="101">
        <f>INDEX('-3 Traffic Assumptions'!$B:$B,MATCH('-1 Model'!BP$2,'-3 Traffic Assumptions'!$A:$A,0))*Step_4_Price*Step_4_Upsell_Conversion</f>
        <v>99.949999999999989</v>
      </c>
      <c r="BQ15" s="101">
        <f>INDEX('-3 Traffic Assumptions'!$B:$B,MATCH('-1 Model'!BQ$2,'-3 Traffic Assumptions'!$A:$A,0))*Step_4_Price*Step_4_Upsell_Conversion</f>
        <v>99.949999999999989</v>
      </c>
      <c r="BR15" s="101">
        <f>INDEX('-3 Traffic Assumptions'!$B:$B,MATCH('-1 Model'!BR$2,'-3 Traffic Assumptions'!$A:$A,0))*Step_4_Price*Step_4_Upsell_Conversion</f>
        <v>99.949999999999989</v>
      </c>
      <c r="BS15" s="101">
        <f>INDEX('-3 Traffic Assumptions'!$B:$B,MATCH('-1 Model'!BS$2,'-3 Traffic Assumptions'!$A:$A,0))*Step_4_Price*Step_4_Upsell_Conversion</f>
        <v>99.949999999999989</v>
      </c>
      <c r="BT15" s="101">
        <f>INDEX('-3 Traffic Assumptions'!$B:$B,MATCH('-1 Model'!BT$2,'-3 Traffic Assumptions'!$A:$A,0))*Step_4_Price*Step_4_Upsell_Conversion</f>
        <v>99.949999999999989</v>
      </c>
      <c r="BU15" s="101">
        <f>INDEX('-3 Traffic Assumptions'!$B:$B,MATCH('-1 Model'!BU$2,'-3 Traffic Assumptions'!$A:$A,0))*Step_4_Price*Step_4_Upsell_Conversion</f>
        <v>99.949999999999989</v>
      </c>
      <c r="BV15" s="101">
        <f>INDEX('-3 Traffic Assumptions'!$B:$B,MATCH('-1 Model'!BV$2,'-3 Traffic Assumptions'!$A:$A,0))*Step_4_Price*Step_4_Upsell_Conversion</f>
        <v>99.949999999999989</v>
      </c>
      <c r="BW15" s="101">
        <f>INDEX('-3 Traffic Assumptions'!$B:$B,MATCH('-1 Model'!BW$2,'-3 Traffic Assumptions'!$A:$A,0))*Step_4_Price*Step_4_Upsell_Conversion</f>
        <v>99.949999999999989</v>
      </c>
      <c r="BX15" s="101">
        <f>INDEX('-3 Traffic Assumptions'!$B:$B,MATCH('-1 Model'!BX$2,'-3 Traffic Assumptions'!$A:$A,0))*Step_4_Price*Step_4_Upsell_Conversion</f>
        <v>99.949999999999989</v>
      </c>
      <c r="BY15" s="101">
        <f>INDEX('-3 Traffic Assumptions'!$B:$B,MATCH('-1 Model'!BY$2,'-3 Traffic Assumptions'!$A:$A,0))*Step_4_Price*Step_4_Upsell_Conversion</f>
        <v>99.949999999999989</v>
      </c>
      <c r="BZ15" s="101">
        <f>INDEX('-3 Traffic Assumptions'!$B:$B,MATCH('-1 Model'!BZ$2,'-3 Traffic Assumptions'!$A:$A,0))*Step_4_Price*Step_4_Upsell_Conversion</f>
        <v>99.949999999999989</v>
      </c>
      <c r="CA15" s="101">
        <f>INDEX('-3 Traffic Assumptions'!$B:$B,MATCH('-1 Model'!CA$2,'-3 Traffic Assumptions'!$A:$A,0))*Step_4_Price*Step_4_Upsell_Conversion</f>
        <v>99.949999999999989</v>
      </c>
      <c r="CB15" s="101">
        <f>INDEX('-3 Traffic Assumptions'!$B:$B,MATCH('-1 Model'!CB$2,'-3 Traffic Assumptions'!$A:$A,0))*Step_4_Price*Step_4_Upsell_Conversion</f>
        <v>99.949999999999989</v>
      </c>
      <c r="CC15" s="101">
        <f>INDEX('-3 Traffic Assumptions'!$B:$B,MATCH('-1 Model'!CC$2,'-3 Traffic Assumptions'!$A:$A,0))*Step_4_Price*Step_4_Upsell_Conversion</f>
        <v>99.949999999999989</v>
      </c>
      <c r="CD15" s="101">
        <f>INDEX('-3 Traffic Assumptions'!$B:$B,MATCH('-1 Model'!CD$2,'-3 Traffic Assumptions'!$A:$A,0))*Step_4_Price*Step_4_Upsell_Conversion</f>
        <v>99.949999999999989</v>
      </c>
      <c r="CE15" s="101">
        <f>INDEX('-3 Traffic Assumptions'!$B:$B,MATCH('-1 Model'!CE$2,'-3 Traffic Assumptions'!$A:$A,0))*Step_4_Price*Step_4_Upsell_Conversion</f>
        <v>99.949999999999989</v>
      </c>
      <c r="CF15" s="101">
        <f>INDEX('-3 Traffic Assumptions'!$B:$B,MATCH('-1 Model'!CF$2,'-3 Traffic Assumptions'!$A:$A,0))*Step_4_Price*Step_4_Upsell_Conversion</f>
        <v>99.949999999999989</v>
      </c>
      <c r="CG15" s="101">
        <f>INDEX('-3 Traffic Assumptions'!$B:$B,MATCH('-1 Model'!CG$2,'-3 Traffic Assumptions'!$A:$A,0))*Step_4_Price*Step_4_Upsell_Conversion</f>
        <v>99.949999999999989</v>
      </c>
      <c r="CH15" s="101">
        <f>INDEX('-3 Traffic Assumptions'!$B:$B,MATCH('-1 Model'!CH$2,'-3 Traffic Assumptions'!$A:$A,0))*Step_4_Price*Step_4_Upsell_Conversion</f>
        <v>99.949999999999989</v>
      </c>
      <c r="CI15" s="101">
        <f>INDEX('-3 Traffic Assumptions'!$B:$B,MATCH('-1 Model'!CI$2,'-3 Traffic Assumptions'!$A:$A,0))*Step_4_Price*Step_4_Upsell_Conversion</f>
        <v>99.949999999999989</v>
      </c>
      <c r="CJ15" s="101">
        <f>INDEX('-3 Traffic Assumptions'!$B:$B,MATCH('-1 Model'!CJ$2,'-3 Traffic Assumptions'!$A:$A,0))*Step_4_Price*Step_4_Upsell_Conversion</f>
        <v>99.949999999999989</v>
      </c>
      <c r="CK15" s="101">
        <f>INDEX('-3 Traffic Assumptions'!$B:$B,MATCH('-1 Model'!CK$2,'-3 Traffic Assumptions'!$A:$A,0))*Step_4_Price*Step_4_Upsell_Conversion</f>
        <v>99.949999999999989</v>
      </c>
      <c r="CL15" s="101">
        <f>INDEX('-3 Traffic Assumptions'!$B:$B,MATCH('-1 Model'!CL$2,'-3 Traffic Assumptions'!$A:$A,0))*Step_4_Price*Step_4_Upsell_Conversion</f>
        <v>99.949999999999989</v>
      </c>
      <c r="CM15" s="101">
        <f>INDEX('-3 Traffic Assumptions'!$B:$B,MATCH('-1 Model'!CM$2,'-3 Traffic Assumptions'!$A:$A,0))*Step_4_Price*Step_4_Upsell_Conversion</f>
        <v>99.949999999999989</v>
      </c>
      <c r="CN15" s="101">
        <f>INDEX('-3 Traffic Assumptions'!$B:$B,MATCH('-1 Model'!CN$2,'-3 Traffic Assumptions'!$A:$A,0))*Step_4_Price*Step_4_Upsell_Conversion</f>
        <v>99.949999999999989</v>
      </c>
      <c r="CO15" s="101">
        <f>INDEX('-3 Traffic Assumptions'!$B:$B,MATCH('-1 Model'!CO$2,'-3 Traffic Assumptions'!$A:$A,0))*Step_4_Price*Step_4_Upsell_Conversion</f>
        <v>99.949999999999989</v>
      </c>
      <c r="CP15" s="101">
        <f>INDEX('-3 Traffic Assumptions'!$B:$B,MATCH('-1 Model'!CP$2,'-3 Traffic Assumptions'!$A:$A,0))*Step_4_Price*Step_4_Upsell_Conversion</f>
        <v>99.949999999999989</v>
      </c>
      <c r="CQ15" s="101">
        <f>INDEX('-3 Traffic Assumptions'!$B:$B,MATCH('-1 Model'!CQ$2,'-3 Traffic Assumptions'!$A:$A,0))*Step_4_Price*Step_4_Upsell_Conversion</f>
        <v>99.949999999999989</v>
      </c>
      <c r="CR15" s="101">
        <f>INDEX('-3 Traffic Assumptions'!$B:$B,MATCH('-1 Model'!CR$2,'-3 Traffic Assumptions'!$A:$A,0))*Step_4_Price*Step_4_Upsell_Conversion</f>
        <v>99.949999999999989</v>
      </c>
      <c r="CS15" s="101">
        <f>INDEX('-3 Traffic Assumptions'!$B:$B,MATCH('-1 Model'!CS$2,'-3 Traffic Assumptions'!$A:$A,0))*Step_4_Price*Step_4_Upsell_Conversion</f>
        <v>99.949999999999989</v>
      </c>
      <c r="CT15" s="101">
        <f>INDEX('-3 Traffic Assumptions'!$B:$B,MATCH('-1 Model'!CT$2,'-3 Traffic Assumptions'!$A:$A,0))*Step_4_Price*Step_4_Upsell_Conversion</f>
        <v>99.949999999999989</v>
      </c>
      <c r="CU15" s="101">
        <f>INDEX('-3 Traffic Assumptions'!$B:$B,MATCH('-1 Model'!CU$2,'-3 Traffic Assumptions'!$A:$A,0))*Step_4_Price*Step_4_Upsell_Conversion</f>
        <v>99.949999999999989</v>
      </c>
      <c r="CV15" s="101">
        <f>INDEX('-3 Traffic Assumptions'!$B:$B,MATCH('-1 Model'!CV$2,'-3 Traffic Assumptions'!$A:$A,0))*Step_4_Price*Step_4_Upsell_Conversion</f>
        <v>99.949999999999989</v>
      </c>
      <c r="CW15" s="101">
        <f>INDEX('-3 Traffic Assumptions'!$B:$B,MATCH('-1 Model'!CW$2,'-3 Traffic Assumptions'!$A:$A,0))*Step_4_Price*Step_4_Upsell_Conversion</f>
        <v>99.949999999999989</v>
      </c>
      <c r="CX15" s="101">
        <f>INDEX('-3 Traffic Assumptions'!$B:$B,MATCH('-1 Model'!CX$2,'-3 Traffic Assumptions'!$A:$A,0))*Step_4_Price*Step_4_Upsell_Conversion</f>
        <v>99.949999999999989</v>
      </c>
      <c r="CY15" s="101">
        <f>INDEX('-3 Traffic Assumptions'!$B:$B,MATCH('-1 Model'!CY$2,'-3 Traffic Assumptions'!$A:$A,0))*Step_4_Price*Step_4_Upsell_Conversion</f>
        <v>99.949999999999989</v>
      </c>
      <c r="CZ15" s="101">
        <f>INDEX('-3 Traffic Assumptions'!$B:$B,MATCH('-1 Model'!CZ$2,'-3 Traffic Assumptions'!$A:$A,0))*Step_4_Price*Step_4_Upsell_Conversion</f>
        <v>99.949999999999989</v>
      </c>
      <c r="DA15" s="101">
        <f>INDEX('-3 Traffic Assumptions'!$B:$B,MATCH('-1 Model'!DA$2,'-3 Traffic Assumptions'!$A:$A,0))*Step_4_Price*Step_4_Upsell_Conversion</f>
        <v>99.949999999999989</v>
      </c>
      <c r="DB15" s="101">
        <f>INDEX('-3 Traffic Assumptions'!$B:$B,MATCH('-1 Model'!DB$2,'-3 Traffic Assumptions'!$A:$A,0))*Step_4_Price*Step_4_Upsell_Conversion</f>
        <v>99.949999999999989</v>
      </c>
      <c r="DC15" s="101">
        <f>INDEX('-3 Traffic Assumptions'!$B:$B,MATCH('-1 Model'!DC$2,'-3 Traffic Assumptions'!$A:$A,0))*Step_4_Price*Step_4_Upsell_Conversion</f>
        <v>99.949999999999989</v>
      </c>
      <c r="DD15" s="101">
        <f>INDEX('-3 Traffic Assumptions'!$B:$B,MATCH('-1 Model'!DD$2,'-3 Traffic Assumptions'!$A:$A,0))*Step_4_Price*Step_4_Upsell_Conversion</f>
        <v>99.949999999999989</v>
      </c>
      <c r="DE15" s="101">
        <f>INDEX('-3 Traffic Assumptions'!$B:$B,MATCH('-1 Model'!DE$2,'-3 Traffic Assumptions'!$A:$A,0))*Step_4_Price*Step_4_Upsell_Conversion</f>
        <v>99.949999999999989</v>
      </c>
      <c r="DF15" s="101">
        <f>INDEX('-3 Traffic Assumptions'!$B:$B,MATCH('-1 Model'!DF$2,'-3 Traffic Assumptions'!$A:$A,0))*Step_4_Price*Step_4_Upsell_Conversion</f>
        <v>99.949999999999989</v>
      </c>
      <c r="DG15" s="101">
        <f>INDEX('-3 Traffic Assumptions'!$B:$B,MATCH('-1 Model'!DG$2,'-3 Traffic Assumptions'!$A:$A,0))*Step_4_Price*Step_4_Upsell_Conversion</f>
        <v>99.949999999999989</v>
      </c>
      <c r="DH15" s="101">
        <f>INDEX('-3 Traffic Assumptions'!$B:$B,MATCH('-1 Model'!DH$2,'-3 Traffic Assumptions'!$A:$A,0))*Step_4_Price*Step_4_Upsell_Conversion</f>
        <v>99.949999999999989</v>
      </c>
      <c r="DI15" s="101">
        <f>INDEX('-3 Traffic Assumptions'!$B:$B,MATCH('-1 Model'!DI$2,'-3 Traffic Assumptions'!$A:$A,0))*Step_4_Price*Step_4_Upsell_Conversion</f>
        <v>99.949999999999989</v>
      </c>
      <c r="DJ15" s="101">
        <f>INDEX('-3 Traffic Assumptions'!$B:$B,MATCH('-1 Model'!DJ$2,'-3 Traffic Assumptions'!$A:$A,0))*Step_4_Price*Step_4_Upsell_Conversion</f>
        <v>99.949999999999989</v>
      </c>
      <c r="DK15" s="101">
        <f>INDEX('-3 Traffic Assumptions'!$B:$B,MATCH('-1 Model'!DK$2,'-3 Traffic Assumptions'!$A:$A,0))*Step_4_Price*Step_4_Upsell_Conversion</f>
        <v>99.949999999999989</v>
      </c>
      <c r="DL15" s="101">
        <f>INDEX('-3 Traffic Assumptions'!$B:$B,MATCH('-1 Model'!DL$2,'-3 Traffic Assumptions'!$A:$A,0))*Step_4_Price*Step_4_Upsell_Conversion</f>
        <v>99.949999999999989</v>
      </c>
      <c r="DM15" s="101">
        <f>INDEX('-3 Traffic Assumptions'!$B:$B,MATCH('-1 Model'!DM$2,'-3 Traffic Assumptions'!$A:$A,0))*Step_4_Price*Step_4_Upsell_Conversion</f>
        <v>99.949999999999989</v>
      </c>
      <c r="DN15" s="101">
        <f>INDEX('-3 Traffic Assumptions'!$B:$B,MATCH('-1 Model'!DN$2,'-3 Traffic Assumptions'!$A:$A,0))*Step_4_Price*Step_4_Upsell_Conversion</f>
        <v>99.949999999999989</v>
      </c>
      <c r="DO15" s="101">
        <f>INDEX('-3 Traffic Assumptions'!$B:$B,MATCH('-1 Model'!DO$2,'-3 Traffic Assumptions'!$A:$A,0))*Step_4_Price*Step_4_Upsell_Conversion</f>
        <v>99.949999999999989</v>
      </c>
      <c r="DP15" s="101">
        <f>INDEX('-3 Traffic Assumptions'!$B:$B,MATCH('-1 Model'!DP$2,'-3 Traffic Assumptions'!$A:$A,0))*Step_4_Price*Step_4_Upsell_Conversion</f>
        <v>99.949999999999989</v>
      </c>
      <c r="DQ15" s="101">
        <f>INDEX('-3 Traffic Assumptions'!$B:$B,MATCH('-1 Model'!DQ$2,'-3 Traffic Assumptions'!$A:$A,0))*Step_4_Price*Step_4_Upsell_Conversion</f>
        <v>99.949999999999989</v>
      </c>
      <c r="DR15" s="101">
        <f>INDEX('-3 Traffic Assumptions'!$B:$B,MATCH('-1 Model'!DR$2,'-3 Traffic Assumptions'!$A:$A,0))*Step_4_Price*Step_4_Upsell_Conversion</f>
        <v>99.949999999999989</v>
      </c>
      <c r="DS15" s="101">
        <f>INDEX('-3 Traffic Assumptions'!$B:$B,MATCH('-1 Model'!DS$2,'-3 Traffic Assumptions'!$A:$A,0))*Step_4_Price*Step_4_Upsell_Conversion</f>
        <v>99.949999999999989</v>
      </c>
    </row>
    <row r="16" spans="2:124" x14ac:dyDescent="0.25">
      <c r="B16" s="35" t="s">
        <v>154</v>
      </c>
      <c r="C16" s="101">
        <f>SUM(C4:C15)*'-2 Pricing Assumptions'!$F$14</f>
        <v>84.58450000000002</v>
      </c>
      <c r="D16" s="101">
        <f>SUM(D4:D15)*'-2 Pricing Assumptions'!$F$14</f>
        <v>84.58450000000002</v>
      </c>
      <c r="E16" s="101">
        <f>SUM(E4:E15)*'-2 Pricing Assumptions'!$F$14</f>
        <v>84.58450000000002</v>
      </c>
      <c r="F16" s="101">
        <f>SUM(F4:F15)*'-2 Pricing Assumptions'!$F$14</f>
        <v>529.4199625</v>
      </c>
      <c r="G16" s="101">
        <f>SUM(G4:G15)*'-2 Pricing Assumptions'!$F$14</f>
        <v>529.4199625</v>
      </c>
      <c r="H16" s="101">
        <f>SUM(H4:H15)*'-2 Pricing Assumptions'!$F$14</f>
        <v>529.4199625</v>
      </c>
      <c r="I16" s="101">
        <f>SUM(I4:I15)*'-2 Pricing Assumptions'!$F$14</f>
        <v>529.4199625</v>
      </c>
      <c r="J16" s="101">
        <f>SUM(J4:J15)*'-2 Pricing Assumptions'!$F$14</f>
        <v>636.50328775000003</v>
      </c>
      <c r="K16" s="101">
        <f>SUM(K4:K15)*'-2 Pricing Assumptions'!$F$14</f>
        <v>636.50328775000003</v>
      </c>
      <c r="L16" s="101">
        <f>SUM(L4:L15)*'-2 Pricing Assumptions'!$F$14</f>
        <v>636.50328775000003</v>
      </c>
      <c r="M16" s="101">
        <f>SUM(M4:M15)*'-2 Pricing Assumptions'!$F$14</f>
        <v>636.50328775000003</v>
      </c>
      <c r="N16" s="101">
        <f>SUM(N4:N15)*'-2 Pricing Assumptions'!$F$14</f>
        <v>649.35328677999996</v>
      </c>
      <c r="O16" s="101">
        <f>SUM(O4:O15)*'-2 Pricing Assumptions'!$F$14</f>
        <v>649.35328677999996</v>
      </c>
      <c r="P16" s="101">
        <f>SUM(P4:P15)*'-2 Pricing Assumptions'!$F$14</f>
        <v>649.35328677999996</v>
      </c>
      <c r="Q16" s="101">
        <f>SUM(Q4:Q15)*'-2 Pricing Assumptions'!$F$14</f>
        <v>649.35328677999996</v>
      </c>
      <c r="R16" s="101">
        <f>SUM(R4:R15)*'-2 Pricing Assumptions'!$F$14</f>
        <v>650.89528666360002</v>
      </c>
      <c r="S16" s="101">
        <f>SUM(S4:S15)*'-2 Pricing Assumptions'!$F$14</f>
        <v>650.89528666360002</v>
      </c>
      <c r="T16" s="101">
        <f>SUM(T4:T15)*'-2 Pricing Assumptions'!$F$14</f>
        <v>650.89528666360002</v>
      </c>
      <c r="U16" s="101">
        <f>SUM(U4:U15)*'-2 Pricing Assumptions'!$F$14</f>
        <v>650.89528666360002</v>
      </c>
      <c r="V16" s="101">
        <f>SUM(V4:V15)*'-2 Pricing Assumptions'!$F$14</f>
        <v>650.89528666360002</v>
      </c>
      <c r="W16" s="101">
        <f>SUM(W4:W15)*'-2 Pricing Assumptions'!$F$14</f>
        <v>650.89528666360002</v>
      </c>
      <c r="X16" s="101">
        <f>SUM(X4:X15)*'-2 Pricing Assumptions'!$F$14</f>
        <v>650.89528666360002</v>
      </c>
      <c r="Y16" s="101">
        <f>SUM(Y4:Y15)*'-2 Pricing Assumptions'!$F$14</f>
        <v>650.89528666360002</v>
      </c>
      <c r="Z16" s="101">
        <f>SUM(Z4:Z15)*'-2 Pricing Assumptions'!$F$14</f>
        <v>650.89528666360002</v>
      </c>
      <c r="AA16" s="101">
        <f>SUM(AA4:AA15)*'-2 Pricing Assumptions'!$F$14</f>
        <v>650.89528666360002</v>
      </c>
      <c r="AB16" s="101">
        <f>SUM(AB4:AB15)*'-2 Pricing Assumptions'!$F$14</f>
        <v>650.89528666360002</v>
      </c>
      <c r="AC16" s="101">
        <f>SUM(AC4:AC15)*'-2 Pricing Assumptions'!$F$14</f>
        <v>650.89528666360002</v>
      </c>
      <c r="AD16" s="101">
        <f>SUM(AD4:AD15)*'-2 Pricing Assumptions'!$F$14</f>
        <v>650.89528666360002</v>
      </c>
      <c r="AE16" s="101">
        <f>SUM(AE4:AE15)*'-2 Pricing Assumptions'!$F$14</f>
        <v>650.89528666360002</v>
      </c>
      <c r="AF16" s="101">
        <f>SUM(AF4:AF15)*'-2 Pricing Assumptions'!$F$14</f>
        <v>650.89528666360002</v>
      </c>
      <c r="AG16" s="101">
        <f>SUM(AG4:AG15)*'-2 Pricing Assumptions'!$F$14</f>
        <v>650.89528666360002</v>
      </c>
      <c r="AH16" s="101">
        <f>SUM(AH4:AH15)*'-2 Pricing Assumptions'!$F$14</f>
        <v>650.89528666360002</v>
      </c>
      <c r="AI16" s="101">
        <f>SUM(AI4:AI15)*'-2 Pricing Assumptions'!$F$14</f>
        <v>650.89528666360002</v>
      </c>
      <c r="AJ16" s="101">
        <f>SUM(AJ4:AJ15)*'-2 Pricing Assumptions'!$F$14</f>
        <v>650.89528666360002</v>
      </c>
      <c r="AK16" s="101">
        <f>SUM(AK4:AK15)*'-2 Pricing Assumptions'!$F$14</f>
        <v>650.89528666360002</v>
      </c>
      <c r="AL16" s="101">
        <f>SUM(AL4:AL15)*'-2 Pricing Assumptions'!$F$14</f>
        <v>650.89528666360002</v>
      </c>
      <c r="AM16" s="101">
        <f>SUM(AM4:AM15)*'-2 Pricing Assumptions'!$F$14</f>
        <v>650.89528666360002</v>
      </c>
      <c r="AN16" s="101">
        <f>SUM(AN4:AN15)*'-2 Pricing Assumptions'!$F$14</f>
        <v>650.89528666360002</v>
      </c>
      <c r="AO16" s="101">
        <f>SUM(AO4:AO15)*'-2 Pricing Assumptions'!$F$14</f>
        <v>650.89528666360002</v>
      </c>
      <c r="AP16" s="101">
        <f>SUM(AP4:AP15)*'-2 Pricing Assumptions'!$F$14</f>
        <v>650.89528666360002</v>
      </c>
      <c r="AQ16" s="101">
        <f>SUM(AQ4:AQ15)*'-2 Pricing Assumptions'!$F$14</f>
        <v>650.89528666360002</v>
      </c>
      <c r="AR16" s="101">
        <f>SUM(AR4:AR15)*'-2 Pricing Assumptions'!$F$14</f>
        <v>650.89528666360002</v>
      </c>
      <c r="AS16" s="101">
        <f>SUM(AS4:AS15)*'-2 Pricing Assumptions'!$F$14</f>
        <v>650.89528666360002</v>
      </c>
      <c r="AT16" s="101">
        <f>SUM(AT4:AT15)*'-2 Pricing Assumptions'!$F$14</f>
        <v>650.89528666360002</v>
      </c>
      <c r="AU16" s="101">
        <f>SUM(AU4:AU15)*'-2 Pricing Assumptions'!$F$14</f>
        <v>650.89528666360002</v>
      </c>
      <c r="AV16" s="101">
        <f>SUM(AV4:AV15)*'-2 Pricing Assumptions'!$F$14</f>
        <v>650.89528666360002</v>
      </c>
      <c r="AW16" s="101">
        <f>SUM(AW4:AW15)*'-2 Pricing Assumptions'!$F$14</f>
        <v>650.89528666360002</v>
      </c>
      <c r="AX16" s="101">
        <f>SUM(AX4:AX15)*'-2 Pricing Assumptions'!$F$14</f>
        <v>650.89528666360002</v>
      </c>
      <c r="AY16" s="101">
        <f>SUM(AY4:AY15)*'-2 Pricing Assumptions'!$F$14</f>
        <v>650.89528666360002</v>
      </c>
      <c r="AZ16" s="101">
        <f>SUM(AZ4:AZ15)*'-2 Pricing Assumptions'!$F$14</f>
        <v>650.89528666360002</v>
      </c>
      <c r="BA16" s="101">
        <f>SUM(BA4:BA15)*'-2 Pricing Assumptions'!$F$14</f>
        <v>650.89528666360002</v>
      </c>
      <c r="BB16" s="101">
        <f>SUM(BB4:BB15)*'-2 Pricing Assumptions'!$F$14</f>
        <v>650.89528666360002</v>
      </c>
      <c r="BC16" s="101">
        <f>SUM(BC4:BC15)*'-2 Pricing Assumptions'!$F$14</f>
        <v>650.89528666360002</v>
      </c>
      <c r="BD16" s="101">
        <f>SUM(BD4:BD15)*'-2 Pricing Assumptions'!$F$14</f>
        <v>650.89528666360002</v>
      </c>
      <c r="BE16" s="101">
        <f>SUM(BE4:BE15)*'-2 Pricing Assumptions'!$F$14</f>
        <v>650.89528666360002</v>
      </c>
      <c r="BF16" s="101">
        <f>SUM(BF4:BF15)*'-2 Pricing Assumptions'!$F$14</f>
        <v>650.89528666360002</v>
      </c>
      <c r="BG16" s="101">
        <f>SUM(BG4:BG15)*'-2 Pricing Assumptions'!$F$14</f>
        <v>650.89528666360002</v>
      </c>
      <c r="BH16" s="101">
        <f>SUM(BH4:BH15)*'-2 Pricing Assumptions'!$F$14</f>
        <v>650.89528666360002</v>
      </c>
      <c r="BI16" s="101">
        <f>SUM(BI4:BI15)*'-2 Pricing Assumptions'!$F$14</f>
        <v>650.89528666360002</v>
      </c>
      <c r="BJ16" s="101">
        <f>SUM(BJ4:BJ15)*'-2 Pricing Assumptions'!$F$14</f>
        <v>650.89528666360002</v>
      </c>
      <c r="BK16" s="101">
        <f>SUM(BK4:BK15)*'-2 Pricing Assumptions'!$F$14</f>
        <v>650.89528666360002</v>
      </c>
      <c r="BL16" s="101">
        <f>SUM(BL4:BL15)*'-2 Pricing Assumptions'!$F$14</f>
        <v>650.89528666360002</v>
      </c>
      <c r="BM16" s="101">
        <f>SUM(BM4:BM15)*'-2 Pricing Assumptions'!$F$14</f>
        <v>650.89528666360002</v>
      </c>
      <c r="BN16" s="101">
        <f>SUM(BN4:BN15)*'-2 Pricing Assumptions'!$F$14</f>
        <v>650.89528666360002</v>
      </c>
      <c r="BO16" s="101">
        <f>SUM(BO4:BO15)*'-2 Pricing Assumptions'!$F$14</f>
        <v>650.89528666360002</v>
      </c>
      <c r="BP16" s="101">
        <f>SUM(BP4:BP15)*'-2 Pricing Assumptions'!$F$14</f>
        <v>650.89528666360002</v>
      </c>
      <c r="BQ16" s="101">
        <f>SUM(BQ4:BQ15)*'-2 Pricing Assumptions'!$F$14</f>
        <v>650.89528666360002</v>
      </c>
      <c r="BR16" s="101">
        <f>SUM(BR4:BR15)*'-2 Pricing Assumptions'!$F$14</f>
        <v>650.89528666360002</v>
      </c>
      <c r="BS16" s="101">
        <f>SUM(BS4:BS15)*'-2 Pricing Assumptions'!$F$14</f>
        <v>650.89528666360002</v>
      </c>
      <c r="BT16" s="101">
        <f>SUM(BT4:BT15)*'-2 Pricing Assumptions'!$F$14</f>
        <v>650.89528666360002</v>
      </c>
      <c r="BU16" s="101">
        <f>SUM(BU4:BU15)*'-2 Pricing Assumptions'!$F$14</f>
        <v>650.89528666360002</v>
      </c>
      <c r="BV16" s="101">
        <f>SUM(BV4:BV15)*'-2 Pricing Assumptions'!$F$14</f>
        <v>650.89528666360002</v>
      </c>
      <c r="BW16" s="101">
        <f>SUM(BW4:BW15)*'-2 Pricing Assumptions'!$F$14</f>
        <v>650.89528666360002</v>
      </c>
      <c r="BX16" s="101">
        <f>SUM(BX4:BX15)*'-2 Pricing Assumptions'!$F$14</f>
        <v>650.89528666360002</v>
      </c>
      <c r="BY16" s="101">
        <f>SUM(BY4:BY15)*'-2 Pricing Assumptions'!$F$14</f>
        <v>650.89528666360002</v>
      </c>
      <c r="BZ16" s="101">
        <f>SUM(BZ4:BZ15)*'-2 Pricing Assumptions'!$F$14</f>
        <v>650.89528666360002</v>
      </c>
      <c r="CA16" s="101">
        <f>SUM(CA4:CA15)*'-2 Pricing Assumptions'!$F$14</f>
        <v>650.89528666360002</v>
      </c>
      <c r="CB16" s="101">
        <f>SUM(CB4:CB15)*'-2 Pricing Assumptions'!$F$14</f>
        <v>650.89528666360002</v>
      </c>
      <c r="CC16" s="101">
        <f>SUM(CC4:CC15)*'-2 Pricing Assumptions'!$F$14</f>
        <v>650.89528666360002</v>
      </c>
      <c r="CD16" s="101">
        <f>SUM(CD4:CD15)*'-2 Pricing Assumptions'!$F$14</f>
        <v>650.89528666360002</v>
      </c>
      <c r="CE16" s="101">
        <f>SUM(CE4:CE15)*'-2 Pricing Assumptions'!$F$14</f>
        <v>650.89528666360002</v>
      </c>
      <c r="CF16" s="101">
        <f>SUM(CF4:CF15)*'-2 Pricing Assumptions'!$F$14</f>
        <v>650.89528666360002</v>
      </c>
      <c r="CG16" s="101">
        <f>SUM(CG4:CG15)*'-2 Pricing Assumptions'!$F$14</f>
        <v>650.89528666360002</v>
      </c>
      <c r="CH16" s="101">
        <f>SUM(CH4:CH15)*'-2 Pricing Assumptions'!$F$14</f>
        <v>650.89528666360002</v>
      </c>
      <c r="CI16" s="101">
        <f>SUM(CI4:CI15)*'-2 Pricing Assumptions'!$F$14</f>
        <v>650.89528666360002</v>
      </c>
      <c r="CJ16" s="101">
        <f>SUM(CJ4:CJ15)*'-2 Pricing Assumptions'!$F$14</f>
        <v>650.89528666360002</v>
      </c>
      <c r="CK16" s="101">
        <f>SUM(CK4:CK15)*'-2 Pricing Assumptions'!$F$14</f>
        <v>650.89528666360002</v>
      </c>
      <c r="CL16" s="101">
        <f>SUM(CL4:CL15)*'-2 Pricing Assumptions'!$F$14</f>
        <v>650.89528666360002</v>
      </c>
      <c r="CM16" s="101">
        <f>SUM(CM4:CM15)*'-2 Pricing Assumptions'!$F$14</f>
        <v>650.89528666360002</v>
      </c>
      <c r="CN16" s="101">
        <f>SUM(CN4:CN15)*'-2 Pricing Assumptions'!$F$14</f>
        <v>650.89528666360002</v>
      </c>
      <c r="CO16" s="101">
        <f>SUM(CO4:CO15)*'-2 Pricing Assumptions'!$F$14</f>
        <v>650.89528666360002</v>
      </c>
      <c r="CP16" s="101">
        <f>SUM(CP4:CP15)*'-2 Pricing Assumptions'!$F$14</f>
        <v>650.89528666360002</v>
      </c>
      <c r="CQ16" s="101">
        <f>SUM(CQ4:CQ15)*'-2 Pricing Assumptions'!$F$14</f>
        <v>650.89528666360002</v>
      </c>
      <c r="CR16" s="101">
        <f>SUM(CR4:CR15)*'-2 Pricing Assumptions'!$F$14</f>
        <v>650.89528666360002</v>
      </c>
      <c r="CS16" s="101">
        <f>SUM(CS4:CS15)*'-2 Pricing Assumptions'!$F$14</f>
        <v>650.89528666360002</v>
      </c>
      <c r="CT16" s="101">
        <f>SUM(CT4:CT15)*'-2 Pricing Assumptions'!$F$14</f>
        <v>650.89528666360002</v>
      </c>
      <c r="CU16" s="101">
        <f>SUM(CU4:CU15)*'-2 Pricing Assumptions'!$F$14</f>
        <v>650.89528666360002</v>
      </c>
      <c r="CV16" s="101">
        <f>SUM(CV4:CV15)*'-2 Pricing Assumptions'!$F$14</f>
        <v>650.89528666360002</v>
      </c>
      <c r="CW16" s="101">
        <f>SUM(CW4:CW15)*'-2 Pricing Assumptions'!$F$14</f>
        <v>650.89528666360002</v>
      </c>
      <c r="CX16" s="101">
        <f>SUM(CX4:CX15)*'-2 Pricing Assumptions'!$F$14</f>
        <v>650.89528666360002</v>
      </c>
      <c r="CY16" s="101">
        <f>SUM(CY4:CY15)*'-2 Pricing Assumptions'!$F$14</f>
        <v>650.89528666360002</v>
      </c>
      <c r="CZ16" s="101">
        <f>SUM(CZ4:CZ15)*'-2 Pricing Assumptions'!$F$14</f>
        <v>650.89528666360002</v>
      </c>
      <c r="DA16" s="101">
        <f>SUM(DA4:DA15)*'-2 Pricing Assumptions'!$F$14</f>
        <v>650.89528666360002</v>
      </c>
      <c r="DB16" s="101">
        <f>SUM(DB4:DB15)*'-2 Pricing Assumptions'!$F$14</f>
        <v>650.89528666360002</v>
      </c>
      <c r="DC16" s="101">
        <f>SUM(DC4:DC15)*'-2 Pricing Assumptions'!$F$14</f>
        <v>650.89528666360002</v>
      </c>
      <c r="DD16" s="101">
        <f>SUM(DD4:DD15)*'-2 Pricing Assumptions'!$F$14</f>
        <v>650.89528666360002</v>
      </c>
      <c r="DE16" s="101">
        <f>SUM(DE4:DE15)*'-2 Pricing Assumptions'!$F$14</f>
        <v>650.89528666360002</v>
      </c>
      <c r="DF16" s="101">
        <f>SUM(DF4:DF15)*'-2 Pricing Assumptions'!$F$14</f>
        <v>650.89528666360002</v>
      </c>
      <c r="DG16" s="101">
        <f>SUM(DG4:DG15)*'-2 Pricing Assumptions'!$F$14</f>
        <v>650.89528666360002</v>
      </c>
      <c r="DH16" s="101">
        <f>SUM(DH4:DH15)*'-2 Pricing Assumptions'!$F$14</f>
        <v>650.89528666360002</v>
      </c>
      <c r="DI16" s="101">
        <f>SUM(DI4:DI15)*'-2 Pricing Assumptions'!$F$14</f>
        <v>650.89528666360002</v>
      </c>
      <c r="DJ16" s="101">
        <f>SUM(DJ4:DJ15)*'-2 Pricing Assumptions'!$F$14</f>
        <v>650.89528666360002</v>
      </c>
      <c r="DK16" s="101">
        <f>SUM(DK4:DK15)*'-2 Pricing Assumptions'!$F$14</f>
        <v>650.89528666360002</v>
      </c>
      <c r="DL16" s="101">
        <f>SUM(DL4:DL15)*'-2 Pricing Assumptions'!$F$14</f>
        <v>650.89528666360002</v>
      </c>
      <c r="DM16" s="101">
        <f>SUM(DM4:DM15)*'-2 Pricing Assumptions'!$F$14</f>
        <v>650.89528666360002</v>
      </c>
      <c r="DN16" s="101">
        <f>SUM(DN4:DN15)*'-2 Pricing Assumptions'!$F$14</f>
        <v>650.89528666360002</v>
      </c>
      <c r="DO16" s="101">
        <f>SUM(DO4:DO15)*'-2 Pricing Assumptions'!$F$14</f>
        <v>650.89528666360002</v>
      </c>
      <c r="DP16" s="101">
        <f>SUM(DP4:DP15)*'-2 Pricing Assumptions'!$F$14</f>
        <v>650.89528666360002</v>
      </c>
      <c r="DQ16" s="101">
        <f>SUM(DQ4:DQ15)*'-2 Pricing Assumptions'!$F$14</f>
        <v>650.89528666360002</v>
      </c>
      <c r="DR16" s="101">
        <f>SUM(DR4:DR15)*'-2 Pricing Assumptions'!$F$14</f>
        <v>650.89528666360002</v>
      </c>
      <c r="DS16" s="101">
        <f>SUM(DS4:DS15)*'-2 Pricing Assumptions'!$F$14</f>
        <v>650.89528666360002</v>
      </c>
    </row>
    <row r="17" spans="1:123" s="1" customFormat="1" ht="12.75" x14ac:dyDescent="0.2">
      <c r="B17" s="35" t="s">
        <v>125</v>
      </c>
      <c r="C17" s="101">
        <f>SUM(C4:C15)*'-2 Pricing Assumptions'!$F$16</f>
        <v>415.23300000000012</v>
      </c>
      <c r="D17" s="101">
        <f>SUM(D4:D15)*'-2 Pricing Assumptions'!$F$16</f>
        <v>415.23300000000012</v>
      </c>
      <c r="E17" s="101">
        <f>SUM(E4:E15)*'-2 Pricing Assumptions'!$F$16</f>
        <v>415.23300000000012</v>
      </c>
      <c r="F17" s="101">
        <f>SUM(F4:F15)*'-2 Pricing Assumptions'!$F$16</f>
        <v>2598.9707250000001</v>
      </c>
      <c r="G17" s="101">
        <f>SUM(G4:G15)*'-2 Pricing Assumptions'!$F$16</f>
        <v>2598.9707250000001</v>
      </c>
      <c r="H17" s="101">
        <f>SUM(H4:H15)*'-2 Pricing Assumptions'!$F$16</f>
        <v>2598.9707250000001</v>
      </c>
      <c r="I17" s="101">
        <f>SUM(I4:I15)*'-2 Pricing Assumptions'!$F$16</f>
        <v>2598.9707250000001</v>
      </c>
      <c r="J17" s="101">
        <f>SUM(J4:J15)*'-2 Pricing Assumptions'!$F$16</f>
        <v>3124.6525035000004</v>
      </c>
      <c r="K17" s="101">
        <f>SUM(K4:K15)*'-2 Pricing Assumptions'!$F$16</f>
        <v>3124.6525035000004</v>
      </c>
      <c r="L17" s="101">
        <f>SUM(L4:L15)*'-2 Pricing Assumptions'!$F$16</f>
        <v>3124.6525035000004</v>
      </c>
      <c r="M17" s="101">
        <f>SUM(M4:M15)*'-2 Pricing Assumptions'!$F$16</f>
        <v>3124.6525035000004</v>
      </c>
      <c r="N17" s="101">
        <f>SUM(N4:N15)*'-2 Pricing Assumptions'!$F$16</f>
        <v>3187.7343169200003</v>
      </c>
      <c r="O17" s="101">
        <f>SUM(O4:O15)*'-2 Pricing Assumptions'!$F$16</f>
        <v>3187.7343169200003</v>
      </c>
      <c r="P17" s="101">
        <f>SUM(P4:P15)*'-2 Pricing Assumptions'!$F$16</f>
        <v>3187.7343169200003</v>
      </c>
      <c r="Q17" s="101">
        <f>SUM(Q4:Q15)*'-2 Pricing Assumptions'!$F$16</f>
        <v>3187.7343169200003</v>
      </c>
      <c r="R17" s="101">
        <f>SUM(R4:R15)*'-2 Pricing Assumptions'!$F$16</f>
        <v>3195.3041345304005</v>
      </c>
      <c r="S17" s="101">
        <f>SUM(S4:S15)*'-2 Pricing Assumptions'!$F$16</f>
        <v>3195.3041345304005</v>
      </c>
      <c r="T17" s="101">
        <f>SUM(T4:T15)*'-2 Pricing Assumptions'!$F$16</f>
        <v>3195.3041345304005</v>
      </c>
      <c r="U17" s="101">
        <f>SUM(U4:U15)*'-2 Pricing Assumptions'!$F$16</f>
        <v>3195.3041345304005</v>
      </c>
      <c r="V17" s="101">
        <f>SUM(V4:V15)*'-2 Pricing Assumptions'!$F$16</f>
        <v>3195.3041345304005</v>
      </c>
      <c r="W17" s="101">
        <f>SUM(W4:W15)*'-2 Pricing Assumptions'!$F$16</f>
        <v>3195.3041345304005</v>
      </c>
      <c r="X17" s="101">
        <f>SUM(X4:X15)*'-2 Pricing Assumptions'!$F$16</f>
        <v>3195.3041345304005</v>
      </c>
      <c r="Y17" s="101">
        <f>SUM(Y4:Y15)*'-2 Pricing Assumptions'!$F$16</f>
        <v>3195.3041345304005</v>
      </c>
      <c r="Z17" s="101">
        <f>SUM(Z4:Z15)*'-2 Pricing Assumptions'!$F$16</f>
        <v>3195.3041345304005</v>
      </c>
      <c r="AA17" s="101">
        <f>SUM(AA4:AA15)*'-2 Pricing Assumptions'!$F$16</f>
        <v>3195.3041345304005</v>
      </c>
      <c r="AB17" s="101">
        <f>SUM(AB4:AB15)*'-2 Pricing Assumptions'!$F$16</f>
        <v>3195.3041345304005</v>
      </c>
      <c r="AC17" s="101">
        <f>SUM(AC4:AC15)*'-2 Pricing Assumptions'!$F$16</f>
        <v>3195.3041345304005</v>
      </c>
      <c r="AD17" s="101">
        <f>SUM(AD4:AD15)*'-2 Pricing Assumptions'!$F$16</f>
        <v>3195.3041345304005</v>
      </c>
      <c r="AE17" s="101">
        <f>SUM(AE4:AE15)*'-2 Pricing Assumptions'!$F$16</f>
        <v>3195.3041345304005</v>
      </c>
      <c r="AF17" s="101">
        <f>SUM(AF4:AF15)*'-2 Pricing Assumptions'!$F$16</f>
        <v>3195.3041345304005</v>
      </c>
      <c r="AG17" s="101">
        <f>SUM(AG4:AG15)*'-2 Pricing Assumptions'!$F$16</f>
        <v>3195.3041345304005</v>
      </c>
      <c r="AH17" s="101">
        <f>SUM(AH4:AH15)*'-2 Pricing Assumptions'!$F$16</f>
        <v>3195.3041345304005</v>
      </c>
      <c r="AI17" s="101">
        <f>SUM(AI4:AI15)*'-2 Pricing Assumptions'!$F$16</f>
        <v>3195.3041345304005</v>
      </c>
      <c r="AJ17" s="101">
        <f>SUM(AJ4:AJ15)*'-2 Pricing Assumptions'!$F$16</f>
        <v>3195.3041345304005</v>
      </c>
      <c r="AK17" s="101">
        <f>SUM(AK4:AK15)*'-2 Pricing Assumptions'!$F$16</f>
        <v>3195.3041345304005</v>
      </c>
      <c r="AL17" s="101">
        <f>SUM(AL4:AL15)*'-2 Pricing Assumptions'!$F$16</f>
        <v>3195.3041345304005</v>
      </c>
      <c r="AM17" s="101">
        <f>SUM(AM4:AM15)*'-2 Pricing Assumptions'!$F$16</f>
        <v>3195.3041345304005</v>
      </c>
      <c r="AN17" s="101">
        <f>SUM(AN4:AN15)*'-2 Pricing Assumptions'!$F$16</f>
        <v>3195.3041345304005</v>
      </c>
      <c r="AO17" s="101">
        <f>SUM(AO4:AO15)*'-2 Pricing Assumptions'!$F$16</f>
        <v>3195.3041345304005</v>
      </c>
      <c r="AP17" s="101">
        <f>SUM(AP4:AP15)*'-2 Pricing Assumptions'!$F$16</f>
        <v>3195.3041345304005</v>
      </c>
      <c r="AQ17" s="101">
        <f>SUM(AQ4:AQ15)*'-2 Pricing Assumptions'!$F$16</f>
        <v>3195.3041345304005</v>
      </c>
      <c r="AR17" s="101">
        <f>SUM(AR4:AR15)*'-2 Pricing Assumptions'!$F$16</f>
        <v>3195.3041345304005</v>
      </c>
      <c r="AS17" s="101">
        <f>SUM(AS4:AS15)*'-2 Pricing Assumptions'!$F$16</f>
        <v>3195.3041345304005</v>
      </c>
      <c r="AT17" s="101">
        <f>SUM(AT4:AT15)*'-2 Pricing Assumptions'!$F$16</f>
        <v>3195.3041345304005</v>
      </c>
      <c r="AU17" s="101">
        <f>SUM(AU4:AU15)*'-2 Pricing Assumptions'!$F$16</f>
        <v>3195.3041345304005</v>
      </c>
      <c r="AV17" s="101">
        <f>SUM(AV4:AV15)*'-2 Pricing Assumptions'!$F$16</f>
        <v>3195.3041345304005</v>
      </c>
      <c r="AW17" s="101">
        <f>SUM(AW4:AW15)*'-2 Pricing Assumptions'!$F$16</f>
        <v>3195.3041345304005</v>
      </c>
      <c r="AX17" s="101">
        <f>SUM(AX4:AX15)*'-2 Pricing Assumptions'!$F$16</f>
        <v>3195.3041345304005</v>
      </c>
      <c r="AY17" s="101">
        <f>SUM(AY4:AY15)*'-2 Pricing Assumptions'!$F$16</f>
        <v>3195.3041345304005</v>
      </c>
      <c r="AZ17" s="101">
        <f>SUM(AZ4:AZ15)*'-2 Pricing Assumptions'!$F$16</f>
        <v>3195.3041345304005</v>
      </c>
      <c r="BA17" s="101">
        <f>SUM(BA4:BA15)*'-2 Pricing Assumptions'!$F$16</f>
        <v>3195.3041345304005</v>
      </c>
      <c r="BB17" s="101">
        <f>SUM(BB4:BB15)*'-2 Pricing Assumptions'!$F$16</f>
        <v>3195.3041345304005</v>
      </c>
      <c r="BC17" s="101">
        <f>SUM(BC4:BC15)*'-2 Pricing Assumptions'!$F$16</f>
        <v>3195.3041345304005</v>
      </c>
      <c r="BD17" s="101">
        <f>SUM(BD4:BD15)*'-2 Pricing Assumptions'!$F$16</f>
        <v>3195.3041345304005</v>
      </c>
      <c r="BE17" s="101">
        <f>SUM(BE4:BE15)*'-2 Pricing Assumptions'!$F$16</f>
        <v>3195.3041345304005</v>
      </c>
      <c r="BF17" s="101">
        <f>SUM(BF4:BF15)*'-2 Pricing Assumptions'!$F$16</f>
        <v>3195.3041345304005</v>
      </c>
      <c r="BG17" s="101">
        <f>SUM(BG4:BG15)*'-2 Pricing Assumptions'!$F$16</f>
        <v>3195.3041345304005</v>
      </c>
      <c r="BH17" s="101">
        <f>SUM(BH4:BH15)*'-2 Pricing Assumptions'!$F$16</f>
        <v>3195.3041345304005</v>
      </c>
      <c r="BI17" s="101">
        <f>SUM(BI4:BI15)*'-2 Pricing Assumptions'!$F$16</f>
        <v>3195.3041345304005</v>
      </c>
      <c r="BJ17" s="101">
        <f>SUM(BJ4:BJ15)*'-2 Pricing Assumptions'!$F$16</f>
        <v>3195.3041345304005</v>
      </c>
      <c r="BK17" s="101">
        <f>SUM(BK4:BK15)*'-2 Pricing Assumptions'!$F$16</f>
        <v>3195.3041345304005</v>
      </c>
      <c r="BL17" s="101">
        <f>SUM(BL4:BL15)*'-2 Pricing Assumptions'!$F$16</f>
        <v>3195.3041345304005</v>
      </c>
      <c r="BM17" s="101">
        <f>SUM(BM4:BM15)*'-2 Pricing Assumptions'!$F$16</f>
        <v>3195.3041345304005</v>
      </c>
      <c r="BN17" s="101">
        <f>SUM(BN4:BN15)*'-2 Pricing Assumptions'!$F$16</f>
        <v>3195.3041345304005</v>
      </c>
      <c r="BO17" s="101">
        <f>SUM(BO4:BO15)*'-2 Pricing Assumptions'!$F$16</f>
        <v>3195.3041345304005</v>
      </c>
      <c r="BP17" s="101">
        <f>SUM(BP4:BP15)*'-2 Pricing Assumptions'!$F$16</f>
        <v>3195.3041345304005</v>
      </c>
      <c r="BQ17" s="101">
        <f>SUM(BQ4:BQ15)*'-2 Pricing Assumptions'!$F$16</f>
        <v>3195.3041345304005</v>
      </c>
      <c r="BR17" s="101">
        <f>SUM(BR4:BR15)*'-2 Pricing Assumptions'!$F$16</f>
        <v>3195.3041345304005</v>
      </c>
      <c r="BS17" s="101">
        <f>SUM(BS4:BS15)*'-2 Pricing Assumptions'!$F$16</f>
        <v>3195.3041345304005</v>
      </c>
      <c r="BT17" s="101">
        <f>SUM(BT4:BT15)*'-2 Pricing Assumptions'!$F$16</f>
        <v>3195.3041345304005</v>
      </c>
      <c r="BU17" s="101">
        <f>SUM(BU4:BU15)*'-2 Pricing Assumptions'!$F$16</f>
        <v>3195.3041345304005</v>
      </c>
      <c r="BV17" s="101">
        <f>SUM(BV4:BV15)*'-2 Pricing Assumptions'!$F$16</f>
        <v>3195.3041345304005</v>
      </c>
      <c r="BW17" s="101">
        <f>SUM(BW4:BW15)*'-2 Pricing Assumptions'!$F$16</f>
        <v>3195.3041345304005</v>
      </c>
      <c r="BX17" s="101">
        <f>SUM(BX4:BX15)*'-2 Pricing Assumptions'!$F$16</f>
        <v>3195.3041345304005</v>
      </c>
      <c r="BY17" s="101">
        <f>SUM(BY4:BY15)*'-2 Pricing Assumptions'!$F$16</f>
        <v>3195.3041345304005</v>
      </c>
      <c r="BZ17" s="101">
        <f>SUM(BZ4:BZ15)*'-2 Pricing Assumptions'!$F$16</f>
        <v>3195.3041345304005</v>
      </c>
      <c r="CA17" s="101">
        <f>SUM(CA4:CA15)*'-2 Pricing Assumptions'!$F$16</f>
        <v>3195.3041345304005</v>
      </c>
      <c r="CB17" s="101">
        <f>SUM(CB4:CB15)*'-2 Pricing Assumptions'!$F$16</f>
        <v>3195.3041345304005</v>
      </c>
      <c r="CC17" s="101">
        <f>SUM(CC4:CC15)*'-2 Pricing Assumptions'!$F$16</f>
        <v>3195.3041345304005</v>
      </c>
      <c r="CD17" s="101">
        <f>SUM(CD4:CD15)*'-2 Pricing Assumptions'!$F$16</f>
        <v>3195.3041345304005</v>
      </c>
      <c r="CE17" s="101">
        <f>SUM(CE4:CE15)*'-2 Pricing Assumptions'!$F$16</f>
        <v>3195.3041345304005</v>
      </c>
      <c r="CF17" s="101">
        <f>SUM(CF4:CF15)*'-2 Pricing Assumptions'!$F$16</f>
        <v>3195.3041345304005</v>
      </c>
      <c r="CG17" s="101">
        <f>SUM(CG4:CG15)*'-2 Pricing Assumptions'!$F$16</f>
        <v>3195.3041345304005</v>
      </c>
      <c r="CH17" s="101">
        <f>SUM(CH4:CH15)*'-2 Pricing Assumptions'!$F$16</f>
        <v>3195.3041345304005</v>
      </c>
      <c r="CI17" s="101">
        <f>SUM(CI4:CI15)*'-2 Pricing Assumptions'!$F$16</f>
        <v>3195.3041345304005</v>
      </c>
      <c r="CJ17" s="101">
        <f>SUM(CJ4:CJ15)*'-2 Pricing Assumptions'!$F$16</f>
        <v>3195.3041345304005</v>
      </c>
      <c r="CK17" s="101">
        <f>SUM(CK4:CK15)*'-2 Pricing Assumptions'!$F$16</f>
        <v>3195.3041345304005</v>
      </c>
      <c r="CL17" s="101">
        <f>SUM(CL4:CL15)*'-2 Pricing Assumptions'!$F$16</f>
        <v>3195.3041345304005</v>
      </c>
      <c r="CM17" s="101">
        <f>SUM(CM4:CM15)*'-2 Pricing Assumptions'!$F$16</f>
        <v>3195.3041345304005</v>
      </c>
      <c r="CN17" s="101">
        <f>SUM(CN4:CN15)*'-2 Pricing Assumptions'!$F$16</f>
        <v>3195.3041345304005</v>
      </c>
      <c r="CO17" s="101">
        <f>SUM(CO4:CO15)*'-2 Pricing Assumptions'!$F$16</f>
        <v>3195.3041345304005</v>
      </c>
      <c r="CP17" s="101">
        <f>SUM(CP4:CP15)*'-2 Pricing Assumptions'!$F$16</f>
        <v>3195.3041345304005</v>
      </c>
      <c r="CQ17" s="101">
        <f>SUM(CQ4:CQ15)*'-2 Pricing Assumptions'!$F$16</f>
        <v>3195.3041345304005</v>
      </c>
      <c r="CR17" s="101">
        <f>SUM(CR4:CR15)*'-2 Pricing Assumptions'!$F$16</f>
        <v>3195.3041345304005</v>
      </c>
      <c r="CS17" s="101">
        <f>SUM(CS4:CS15)*'-2 Pricing Assumptions'!$F$16</f>
        <v>3195.3041345304005</v>
      </c>
      <c r="CT17" s="101">
        <f>SUM(CT4:CT15)*'-2 Pricing Assumptions'!$F$16</f>
        <v>3195.3041345304005</v>
      </c>
      <c r="CU17" s="101">
        <f>SUM(CU4:CU15)*'-2 Pricing Assumptions'!$F$16</f>
        <v>3195.3041345304005</v>
      </c>
      <c r="CV17" s="101">
        <f>SUM(CV4:CV15)*'-2 Pricing Assumptions'!$F$16</f>
        <v>3195.3041345304005</v>
      </c>
      <c r="CW17" s="101">
        <f>SUM(CW4:CW15)*'-2 Pricing Assumptions'!$F$16</f>
        <v>3195.3041345304005</v>
      </c>
      <c r="CX17" s="101">
        <f>SUM(CX4:CX15)*'-2 Pricing Assumptions'!$F$16</f>
        <v>3195.3041345304005</v>
      </c>
      <c r="CY17" s="101">
        <f>SUM(CY4:CY15)*'-2 Pricing Assumptions'!$F$16</f>
        <v>3195.3041345304005</v>
      </c>
      <c r="CZ17" s="101">
        <f>SUM(CZ4:CZ15)*'-2 Pricing Assumptions'!$F$16</f>
        <v>3195.3041345304005</v>
      </c>
      <c r="DA17" s="101">
        <f>SUM(DA4:DA15)*'-2 Pricing Assumptions'!$F$16</f>
        <v>3195.3041345304005</v>
      </c>
      <c r="DB17" s="101">
        <f>SUM(DB4:DB15)*'-2 Pricing Assumptions'!$F$16</f>
        <v>3195.3041345304005</v>
      </c>
      <c r="DC17" s="101">
        <f>SUM(DC4:DC15)*'-2 Pricing Assumptions'!$F$16</f>
        <v>3195.3041345304005</v>
      </c>
      <c r="DD17" s="101">
        <f>SUM(DD4:DD15)*'-2 Pricing Assumptions'!$F$16</f>
        <v>3195.3041345304005</v>
      </c>
      <c r="DE17" s="101">
        <f>SUM(DE4:DE15)*'-2 Pricing Assumptions'!$F$16</f>
        <v>3195.3041345304005</v>
      </c>
      <c r="DF17" s="101">
        <f>SUM(DF4:DF15)*'-2 Pricing Assumptions'!$F$16</f>
        <v>3195.3041345304005</v>
      </c>
      <c r="DG17" s="101">
        <f>SUM(DG4:DG15)*'-2 Pricing Assumptions'!$F$16</f>
        <v>3195.3041345304005</v>
      </c>
      <c r="DH17" s="101">
        <f>SUM(DH4:DH15)*'-2 Pricing Assumptions'!$F$16</f>
        <v>3195.3041345304005</v>
      </c>
      <c r="DI17" s="101">
        <f>SUM(DI4:DI15)*'-2 Pricing Assumptions'!$F$16</f>
        <v>3195.3041345304005</v>
      </c>
      <c r="DJ17" s="101">
        <f>SUM(DJ4:DJ15)*'-2 Pricing Assumptions'!$F$16</f>
        <v>3195.3041345304005</v>
      </c>
      <c r="DK17" s="101">
        <f>SUM(DK4:DK15)*'-2 Pricing Assumptions'!$F$16</f>
        <v>3195.3041345304005</v>
      </c>
      <c r="DL17" s="101">
        <f>SUM(DL4:DL15)*'-2 Pricing Assumptions'!$F$16</f>
        <v>3195.3041345304005</v>
      </c>
      <c r="DM17" s="101">
        <f>SUM(DM4:DM15)*'-2 Pricing Assumptions'!$F$16</f>
        <v>3195.3041345304005</v>
      </c>
      <c r="DN17" s="101">
        <f>SUM(DN4:DN15)*'-2 Pricing Assumptions'!$F$16</f>
        <v>3195.3041345304005</v>
      </c>
      <c r="DO17" s="101">
        <f>SUM(DO4:DO15)*'-2 Pricing Assumptions'!$F$16</f>
        <v>3195.3041345304005</v>
      </c>
      <c r="DP17" s="101">
        <f>SUM(DP4:DP15)*'-2 Pricing Assumptions'!$F$16</f>
        <v>3195.3041345304005</v>
      </c>
      <c r="DQ17" s="101">
        <f>SUM(DQ4:DQ15)*'-2 Pricing Assumptions'!$F$16</f>
        <v>3195.3041345304005</v>
      </c>
      <c r="DR17" s="101">
        <f>SUM(DR4:DR15)*'-2 Pricing Assumptions'!$F$16</f>
        <v>3195.3041345304005</v>
      </c>
      <c r="DS17" s="101">
        <f>SUM(DS4:DS15)*'-2 Pricing Assumptions'!$F$16</f>
        <v>3195.3041345304005</v>
      </c>
    </row>
    <row r="18" spans="1:123" s="1" customFormat="1" ht="12.75" hidden="1" x14ac:dyDescent="0.2">
      <c r="B18" s="35" t="s">
        <v>7</v>
      </c>
      <c r="C18" s="101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>
        <f>C19/2</f>
        <v>76.895000000000024</v>
      </c>
      <c r="AF18" s="49">
        <f>D19/2</f>
        <v>76.895000000000024</v>
      </c>
      <c r="AG18" s="49">
        <f>E19/2</f>
        <v>76.895000000000024</v>
      </c>
      <c r="AH18" s="49">
        <f>F19/2</f>
        <v>481.29087499999997</v>
      </c>
      <c r="AI18" s="49">
        <f>G19/2</f>
        <v>481.29087499999997</v>
      </c>
      <c r="AJ18" s="49">
        <f t="shared" ref="AJ18:BB18" si="12">H19/2</f>
        <v>481.29087499999997</v>
      </c>
      <c r="AK18" s="49">
        <f t="shared" si="12"/>
        <v>481.29087499999997</v>
      </c>
      <c r="AL18" s="49">
        <f t="shared" si="12"/>
        <v>578.63935250000009</v>
      </c>
      <c r="AM18" s="49">
        <f t="shared" si="12"/>
        <v>578.63935250000009</v>
      </c>
      <c r="AN18" s="49">
        <f t="shared" si="12"/>
        <v>578.63935250000009</v>
      </c>
      <c r="AO18" s="49">
        <f t="shared" si="12"/>
        <v>578.63935250000009</v>
      </c>
      <c r="AP18" s="49">
        <f t="shared" si="12"/>
        <v>590.32116980000001</v>
      </c>
      <c r="AQ18" s="49">
        <f t="shared" si="12"/>
        <v>590.32116980000001</v>
      </c>
      <c r="AR18" s="49">
        <f t="shared" si="12"/>
        <v>590.32116980000001</v>
      </c>
      <c r="AS18" s="49">
        <f t="shared" si="12"/>
        <v>590.32116980000001</v>
      </c>
      <c r="AT18" s="49">
        <f t="shared" si="12"/>
        <v>591.72298787600005</v>
      </c>
      <c r="AU18" s="49">
        <f t="shared" si="12"/>
        <v>591.72298787600005</v>
      </c>
      <c r="AV18" s="49">
        <f t="shared" si="12"/>
        <v>591.72298787600005</v>
      </c>
      <c r="AW18" s="49">
        <f t="shared" si="12"/>
        <v>591.72298787600005</v>
      </c>
      <c r="AX18" s="49">
        <f t="shared" si="12"/>
        <v>591.72298787600005</v>
      </c>
      <c r="AY18" s="49">
        <f t="shared" si="12"/>
        <v>591.72298787600005</v>
      </c>
      <c r="AZ18" s="49">
        <f t="shared" si="12"/>
        <v>591.72298787600005</v>
      </c>
      <c r="BA18" s="49">
        <f t="shared" si="12"/>
        <v>591.72298787600005</v>
      </c>
      <c r="BB18" s="49">
        <f t="shared" si="12"/>
        <v>591.72298787600005</v>
      </c>
      <c r="BC18" s="49">
        <f t="shared" ref="BC18" si="13">AA19/2</f>
        <v>591.72298787600005</v>
      </c>
      <c r="BD18" s="49">
        <f t="shared" ref="BD18" si="14">AB19/2</f>
        <v>591.72298787600005</v>
      </c>
      <c r="BE18" s="49">
        <f t="shared" ref="BE18" si="15">AC19/2</f>
        <v>591.72298787600005</v>
      </c>
      <c r="BF18" s="49">
        <f t="shared" ref="BF18" si="16">AD19/2</f>
        <v>591.72298787600005</v>
      </c>
      <c r="BG18" s="49">
        <f t="shared" ref="BG18" si="17">AE19/2</f>
        <v>591.72298787600005</v>
      </c>
      <c r="BH18" s="49">
        <f t="shared" ref="BH18" si="18">AF19/2</f>
        <v>591.72298787600005</v>
      </c>
      <c r="BI18" s="49">
        <f t="shared" ref="BI18" si="19">AG19/2</f>
        <v>591.72298787600005</v>
      </c>
      <c r="BJ18" s="49">
        <f t="shared" ref="BJ18" si="20">AH19/2</f>
        <v>591.72298787600005</v>
      </c>
      <c r="BK18" s="49">
        <f t="shared" ref="BK18" si="21">AI19/2</f>
        <v>591.72298787600005</v>
      </c>
      <c r="BL18" s="49">
        <f t="shared" ref="BL18" si="22">AJ19/2</f>
        <v>591.72298787600005</v>
      </c>
      <c r="BM18" s="49">
        <f t="shared" ref="BM18" si="23">AK19/2</f>
        <v>591.72298787600005</v>
      </c>
      <c r="BN18" s="49">
        <f t="shared" ref="BN18" si="24">AL19/2</f>
        <v>591.72298787600005</v>
      </c>
      <c r="BO18" s="49">
        <f t="shared" ref="BO18" si="25">AM19/2</f>
        <v>591.72298787600005</v>
      </c>
      <c r="BP18" s="49">
        <f t="shared" ref="BP18" si="26">AN19/2</f>
        <v>591.72298787600005</v>
      </c>
      <c r="BQ18" s="49">
        <f t="shared" ref="BQ18" si="27">AO19/2</f>
        <v>591.72298787600005</v>
      </c>
      <c r="BR18" s="49">
        <f t="shared" ref="BR18" si="28">AP19/2</f>
        <v>591.72298787600005</v>
      </c>
      <c r="BS18" s="49">
        <f t="shared" ref="BS18" si="29">AQ19/2</f>
        <v>591.72298787600005</v>
      </c>
      <c r="BT18" s="49">
        <f t="shared" ref="BT18" si="30">AR19/2</f>
        <v>591.72298787600005</v>
      </c>
      <c r="BU18" s="49">
        <f t="shared" ref="BU18" si="31">AS19/2</f>
        <v>591.72298787600005</v>
      </c>
      <c r="BV18" s="49">
        <f t="shared" ref="BV18" si="32">AT19/2</f>
        <v>591.72298787600005</v>
      </c>
      <c r="BW18" s="49">
        <f t="shared" ref="BW18" si="33">AU19/2</f>
        <v>0</v>
      </c>
      <c r="BX18" s="49">
        <f t="shared" ref="BX18" si="34">AV19/2</f>
        <v>0</v>
      </c>
      <c r="BY18" s="49">
        <f t="shared" ref="BY18" si="35">AW19/2</f>
        <v>0</v>
      </c>
      <c r="BZ18" s="49">
        <f t="shared" ref="BZ18" si="36">AX19/2</f>
        <v>0</v>
      </c>
      <c r="CA18" s="49">
        <f t="shared" ref="CA18" si="37">AY19/2</f>
        <v>0</v>
      </c>
      <c r="CB18" s="49">
        <f t="shared" ref="CB18" si="38">AZ19/2</f>
        <v>0</v>
      </c>
      <c r="CC18" s="49">
        <f t="shared" ref="CC18" si="39">BA19/2</f>
        <v>0</v>
      </c>
      <c r="CD18" s="49">
        <f t="shared" ref="CD18" si="40">BB19/2</f>
        <v>0</v>
      </c>
      <c r="CE18" s="49">
        <f t="shared" ref="CE18" si="41">BC19/2</f>
        <v>0</v>
      </c>
      <c r="CF18" s="49">
        <f t="shared" ref="CF18" si="42">BD19/2</f>
        <v>0</v>
      </c>
      <c r="CG18" s="49">
        <f t="shared" ref="CG18" si="43">BE19/2</f>
        <v>0</v>
      </c>
      <c r="CH18" s="49">
        <f t="shared" ref="CH18" si="44">BF19/2</f>
        <v>0</v>
      </c>
      <c r="CI18" s="49">
        <f t="shared" ref="CI18" si="45">BG19/2</f>
        <v>0</v>
      </c>
      <c r="CJ18" s="49">
        <f t="shared" ref="CJ18" si="46">BH19/2</f>
        <v>0</v>
      </c>
      <c r="CK18" s="49">
        <f t="shared" ref="CK18" si="47">BI19/2</f>
        <v>0</v>
      </c>
      <c r="CL18" s="49">
        <f t="shared" ref="CL18" si="48">BJ19/2</f>
        <v>0</v>
      </c>
      <c r="CM18" s="49">
        <f t="shared" ref="CM18" si="49">BK19/2</f>
        <v>0</v>
      </c>
      <c r="CN18" s="49">
        <f t="shared" ref="CN18" si="50">BL19/2</f>
        <v>0</v>
      </c>
      <c r="CO18" s="49">
        <f t="shared" ref="CO18" si="51">BM19/2</f>
        <v>0</v>
      </c>
      <c r="CP18" s="49">
        <f t="shared" ref="CP18" si="52">BN19/2</f>
        <v>0</v>
      </c>
      <c r="CQ18" s="49">
        <f t="shared" ref="CQ18" si="53">BO19/2</f>
        <v>0</v>
      </c>
      <c r="CR18" s="49">
        <f t="shared" ref="CR18" si="54">BP19/2</f>
        <v>0</v>
      </c>
      <c r="CS18" s="49">
        <f t="shared" ref="CS18" si="55">BQ19/2</f>
        <v>0</v>
      </c>
      <c r="CT18" s="49">
        <f t="shared" ref="CT18" si="56">BR19/2</f>
        <v>0</v>
      </c>
      <c r="CU18" s="49">
        <f t="shared" ref="CU18" si="57">BS19/2</f>
        <v>0</v>
      </c>
      <c r="CV18" s="49">
        <f t="shared" ref="CV18" si="58">BT19/2</f>
        <v>0</v>
      </c>
      <c r="CW18" s="49">
        <f t="shared" ref="CW18" si="59">BU19/2</f>
        <v>0</v>
      </c>
      <c r="CX18" s="49">
        <f t="shared" ref="CX18" si="60">BV19/2</f>
        <v>0</v>
      </c>
      <c r="CY18" s="49">
        <f t="shared" ref="CY18" si="61">BW19/2</f>
        <v>0</v>
      </c>
      <c r="CZ18" s="49">
        <f t="shared" ref="CZ18" si="62">BX19/2</f>
        <v>0</v>
      </c>
      <c r="DA18" s="49">
        <f t="shared" ref="DA18" si="63">BY19/2</f>
        <v>0</v>
      </c>
      <c r="DB18" s="49">
        <f t="shared" ref="DB18" si="64">BZ19/2</f>
        <v>0</v>
      </c>
      <c r="DC18" s="49">
        <f t="shared" ref="DC18" si="65">CA19/2</f>
        <v>0</v>
      </c>
      <c r="DD18" s="49">
        <f t="shared" ref="DD18" si="66">CB19/2</f>
        <v>0</v>
      </c>
      <c r="DE18" s="49">
        <f t="shared" ref="DE18" si="67">CC19/2</f>
        <v>0</v>
      </c>
      <c r="DF18" s="49">
        <f t="shared" ref="DF18" si="68">CD19/2</f>
        <v>0</v>
      </c>
      <c r="DG18" s="49">
        <f t="shared" ref="DG18" si="69">CE19/2</f>
        <v>0</v>
      </c>
      <c r="DH18" s="49">
        <f t="shared" ref="DH18" si="70">CF19/2</f>
        <v>0</v>
      </c>
      <c r="DI18" s="49">
        <f t="shared" ref="DI18" si="71">CG19/2</f>
        <v>0</v>
      </c>
      <c r="DJ18" s="49">
        <f t="shared" ref="DJ18" si="72">CH19/2</f>
        <v>0</v>
      </c>
      <c r="DK18" s="49">
        <f t="shared" ref="DK18" si="73">CI19/2</f>
        <v>0</v>
      </c>
      <c r="DL18" s="49">
        <f t="shared" ref="DL18" si="74">CJ19/2</f>
        <v>0</v>
      </c>
      <c r="DM18" s="49">
        <f t="shared" ref="DM18" si="75">CK19/2</f>
        <v>0</v>
      </c>
      <c r="DN18" s="49">
        <f t="shared" ref="DN18" si="76">CL19/2</f>
        <v>0</v>
      </c>
      <c r="DO18" s="49">
        <f t="shared" ref="DO18" si="77">CM19/2</f>
        <v>0</v>
      </c>
      <c r="DP18" s="49">
        <f t="shared" ref="DP18" si="78">CN19/2</f>
        <v>0</v>
      </c>
      <c r="DQ18" s="49">
        <f t="shared" ref="DQ18" si="79">CO19/2</f>
        <v>0</v>
      </c>
      <c r="DR18" s="49">
        <f t="shared" ref="DR18" si="80">CP19/2</f>
        <v>0</v>
      </c>
      <c r="DS18" s="49">
        <f t="shared" ref="DS18" si="81">CQ19/2</f>
        <v>0</v>
      </c>
    </row>
    <row r="19" spans="1:123" s="1" customFormat="1" ht="12.75" x14ac:dyDescent="0.2">
      <c r="B19" s="35" t="s">
        <v>6</v>
      </c>
      <c r="C19" s="101">
        <f>SUM(C4:C15)*0.1</f>
        <v>153.79000000000005</v>
      </c>
      <c r="D19" s="101">
        <f t="shared" ref="D19:AT19" si="82">SUM(D4:D15)*0.1</f>
        <v>153.79000000000005</v>
      </c>
      <c r="E19" s="101">
        <f t="shared" si="82"/>
        <v>153.79000000000005</v>
      </c>
      <c r="F19" s="101">
        <f t="shared" si="82"/>
        <v>962.58174999999994</v>
      </c>
      <c r="G19" s="101">
        <f t="shared" si="82"/>
        <v>962.58174999999994</v>
      </c>
      <c r="H19" s="101">
        <f t="shared" si="82"/>
        <v>962.58174999999994</v>
      </c>
      <c r="I19" s="101">
        <f t="shared" si="82"/>
        <v>962.58174999999994</v>
      </c>
      <c r="J19" s="101">
        <f t="shared" si="82"/>
        <v>1157.2787050000002</v>
      </c>
      <c r="K19" s="101">
        <f t="shared" si="82"/>
        <v>1157.2787050000002</v>
      </c>
      <c r="L19" s="101">
        <f t="shared" si="82"/>
        <v>1157.2787050000002</v>
      </c>
      <c r="M19" s="101">
        <f t="shared" si="82"/>
        <v>1157.2787050000002</v>
      </c>
      <c r="N19" s="101">
        <f t="shared" si="82"/>
        <v>1180.6423396</v>
      </c>
      <c r="O19" s="101">
        <f t="shared" si="82"/>
        <v>1180.6423396</v>
      </c>
      <c r="P19" s="101">
        <f t="shared" si="82"/>
        <v>1180.6423396</v>
      </c>
      <c r="Q19" s="101">
        <f t="shared" si="82"/>
        <v>1180.6423396</v>
      </c>
      <c r="R19" s="101">
        <f t="shared" si="82"/>
        <v>1183.4459757520001</v>
      </c>
      <c r="S19" s="101">
        <f t="shared" si="82"/>
        <v>1183.4459757520001</v>
      </c>
      <c r="T19" s="101">
        <f t="shared" si="82"/>
        <v>1183.4459757520001</v>
      </c>
      <c r="U19" s="101">
        <f t="shared" si="82"/>
        <v>1183.4459757520001</v>
      </c>
      <c r="V19" s="101">
        <f t="shared" si="82"/>
        <v>1183.4459757520001</v>
      </c>
      <c r="W19" s="101">
        <f t="shared" si="82"/>
        <v>1183.4459757520001</v>
      </c>
      <c r="X19" s="101">
        <f t="shared" si="82"/>
        <v>1183.4459757520001</v>
      </c>
      <c r="Y19" s="101">
        <f t="shared" si="82"/>
        <v>1183.4459757520001</v>
      </c>
      <c r="Z19" s="101">
        <f t="shared" si="82"/>
        <v>1183.4459757520001</v>
      </c>
      <c r="AA19" s="101">
        <f t="shared" si="82"/>
        <v>1183.4459757520001</v>
      </c>
      <c r="AB19" s="101">
        <f t="shared" si="82"/>
        <v>1183.4459757520001</v>
      </c>
      <c r="AC19" s="101">
        <f t="shared" si="82"/>
        <v>1183.4459757520001</v>
      </c>
      <c r="AD19" s="101">
        <f t="shared" si="82"/>
        <v>1183.4459757520001</v>
      </c>
      <c r="AE19" s="101">
        <f t="shared" si="82"/>
        <v>1183.4459757520001</v>
      </c>
      <c r="AF19" s="101">
        <f t="shared" si="82"/>
        <v>1183.4459757520001</v>
      </c>
      <c r="AG19" s="101">
        <f t="shared" si="82"/>
        <v>1183.4459757520001</v>
      </c>
      <c r="AH19" s="101">
        <f t="shared" si="82"/>
        <v>1183.4459757520001</v>
      </c>
      <c r="AI19" s="101">
        <f t="shared" si="82"/>
        <v>1183.4459757520001</v>
      </c>
      <c r="AJ19" s="101">
        <f t="shared" si="82"/>
        <v>1183.4459757520001</v>
      </c>
      <c r="AK19" s="101">
        <f t="shared" si="82"/>
        <v>1183.4459757520001</v>
      </c>
      <c r="AL19" s="101">
        <f t="shared" si="82"/>
        <v>1183.4459757520001</v>
      </c>
      <c r="AM19" s="101">
        <f t="shared" si="82"/>
        <v>1183.4459757520001</v>
      </c>
      <c r="AN19" s="101">
        <f t="shared" si="82"/>
        <v>1183.4459757520001</v>
      </c>
      <c r="AO19" s="101">
        <f t="shared" si="82"/>
        <v>1183.4459757520001</v>
      </c>
      <c r="AP19" s="101">
        <f t="shared" si="82"/>
        <v>1183.4459757520001</v>
      </c>
      <c r="AQ19" s="101">
        <f t="shared" si="82"/>
        <v>1183.4459757520001</v>
      </c>
      <c r="AR19" s="101">
        <f t="shared" si="82"/>
        <v>1183.4459757520001</v>
      </c>
      <c r="AS19" s="101">
        <f t="shared" si="82"/>
        <v>1183.4459757520001</v>
      </c>
      <c r="AT19" s="101">
        <f t="shared" si="82"/>
        <v>1183.4459757520001</v>
      </c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  <c r="DE19" s="49"/>
      <c r="DF19" s="49"/>
      <c r="DG19" s="49"/>
      <c r="DH19" s="49"/>
      <c r="DI19" s="49"/>
      <c r="DJ19" s="49"/>
      <c r="DK19" s="49"/>
      <c r="DL19" s="49"/>
      <c r="DM19" s="49"/>
      <c r="DN19" s="49"/>
      <c r="DO19" s="49"/>
      <c r="DP19" s="49"/>
      <c r="DQ19" s="49"/>
      <c r="DR19" s="49"/>
      <c r="DS19" s="49"/>
    </row>
    <row r="20" spans="1:123" s="1" customFormat="1" ht="13.5" customHeight="1" thickBot="1" x14ac:dyDescent="0.25">
      <c r="A20" s="10"/>
      <c r="B20" s="46" t="s">
        <v>1</v>
      </c>
      <c r="C20" s="50">
        <f>SUM(C4:C15)-C16-C17-C19</f>
        <v>884.29250000000013</v>
      </c>
      <c r="D20" s="50">
        <f t="shared" ref="D20:BO20" si="83">SUM(D4:D15)-D16-D17-D19</f>
        <v>884.29250000000013</v>
      </c>
      <c r="E20" s="50">
        <f t="shared" si="83"/>
        <v>884.29250000000013</v>
      </c>
      <c r="F20" s="50">
        <f t="shared" si="83"/>
        <v>5534.8450624999987</v>
      </c>
      <c r="G20" s="50">
        <f t="shared" si="83"/>
        <v>5534.8450624999987</v>
      </c>
      <c r="H20" s="50">
        <f t="shared" si="83"/>
        <v>5534.8450624999987</v>
      </c>
      <c r="I20" s="50">
        <f t="shared" si="83"/>
        <v>5534.8450624999987</v>
      </c>
      <c r="J20" s="50">
        <f t="shared" si="83"/>
        <v>6654.3525537500009</v>
      </c>
      <c r="K20" s="50">
        <f t="shared" si="83"/>
        <v>6654.3525537500009</v>
      </c>
      <c r="L20" s="50">
        <f t="shared" si="83"/>
        <v>6654.3525537500009</v>
      </c>
      <c r="M20" s="50">
        <f t="shared" si="83"/>
        <v>6654.3525537500009</v>
      </c>
      <c r="N20" s="50">
        <f t="shared" si="83"/>
        <v>6788.6934526999994</v>
      </c>
      <c r="O20" s="50">
        <f t="shared" si="83"/>
        <v>6788.6934526999994</v>
      </c>
      <c r="P20" s="50">
        <f t="shared" si="83"/>
        <v>6788.6934526999994</v>
      </c>
      <c r="Q20" s="50">
        <f t="shared" si="83"/>
        <v>6788.6934526999994</v>
      </c>
      <c r="R20" s="50">
        <f t="shared" si="83"/>
        <v>6804.8143605739988</v>
      </c>
      <c r="S20" s="50">
        <f t="shared" si="83"/>
        <v>6804.8143605739988</v>
      </c>
      <c r="T20" s="50">
        <f t="shared" si="83"/>
        <v>6804.8143605739988</v>
      </c>
      <c r="U20" s="50">
        <f t="shared" si="83"/>
        <v>6804.8143605739988</v>
      </c>
      <c r="V20" s="50">
        <f t="shared" si="83"/>
        <v>6804.8143605739988</v>
      </c>
      <c r="W20" s="50">
        <f t="shared" si="83"/>
        <v>6804.8143605739988</v>
      </c>
      <c r="X20" s="50">
        <f t="shared" si="83"/>
        <v>6804.8143605739988</v>
      </c>
      <c r="Y20" s="50">
        <f t="shared" si="83"/>
        <v>6804.8143605739988</v>
      </c>
      <c r="Z20" s="50">
        <f t="shared" si="83"/>
        <v>6804.8143605739988</v>
      </c>
      <c r="AA20" s="50">
        <f t="shared" si="83"/>
        <v>6804.8143605739988</v>
      </c>
      <c r="AB20" s="50">
        <f t="shared" si="83"/>
        <v>6804.8143605739988</v>
      </c>
      <c r="AC20" s="50">
        <f t="shared" si="83"/>
        <v>6804.8143605739988</v>
      </c>
      <c r="AD20" s="50">
        <f t="shared" si="83"/>
        <v>6804.8143605739988</v>
      </c>
      <c r="AE20" s="50">
        <f t="shared" si="83"/>
        <v>6804.8143605739988</v>
      </c>
      <c r="AF20" s="50">
        <f t="shared" si="83"/>
        <v>6804.8143605739988</v>
      </c>
      <c r="AG20" s="50">
        <f t="shared" si="83"/>
        <v>6804.8143605739988</v>
      </c>
      <c r="AH20" s="50">
        <f t="shared" si="83"/>
        <v>6804.8143605739988</v>
      </c>
      <c r="AI20" s="50">
        <f t="shared" si="83"/>
        <v>6804.8143605739988</v>
      </c>
      <c r="AJ20" s="50">
        <f t="shared" si="83"/>
        <v>6804.8143605739988</v>
      </c>
      <c r="AK20" s="50">
        <f t="shared" si="83"/>
        <v>6804.8143605739988</v>
      </c>
      <c r="AL20" s="50">
        <f t="shared" si="83"/>
        <v>6804.8143605739988</v>
      </c>
      <c r="AM20" s="50">
        <f t="shared" si="83"/>
        <v>6804.8143605739988</v>
      </c>
      <c r="AN20" s="50">
        <f t="shared" si="83"/>
        <v>6804.8143605739988</v>
      </c>
      <c r="AO20" s="50">
        <f t="shared" si="83"/>
        <v>6804.8143605739988</v>
      </c>
      <c r="AP20" s="50">
        <f t="shared" si="83"/>
        <v>6804.8143605739988</v>
      </c>
      <c r="AQ20" s="50">
        <f t="shared" si="83"/>
        <v>6804.8143605739988</v>
      </c>
      <c r="AR20" s="50">
        <f t="shared" si="83"/>
        <v>6804.8143605739988</v>
      </c>
      <c r="AS20" s="50">
        <f t="shared" si="83"/>
        <v>6804.8143605739988</v>
      </c>
      <c r="AT20" s="50">
        <f t="shared" si="83"/>
        <v>6804.8143605739988</v>
      </c>
      <c r="AU20" s="50">
        <f t="shared" si="83"/>
        <v>7988.2603363259987</v>
      </c>
      <c r="AV20" s="50">
        <f t="shared" si="83"/>
        <v>7988.2603363259987</v>
      </c>
      <c r="AW20" s="50">
        <f t="shared" si="83"/>
        <v>7988.2603363259987</v>
      </c>
      <c r="AX20" s="50">
        <f t="shared" si="83"/>
        <v>7988.2603363259987</v>
      </c>
      <c r="AY20" s="50">
        <f t="shared" si="83"/>
        <v>7988.2603363259987</v>
      </c>
      <c r="AZ20" s="50">
        <f t="shared" si="83"/>
        <v>7988.2603363259987</v>
      </c>
      <c r="BA20" s="50">
        <f t="shared" si="83"/>
        <v>7988.2603363259987</v>
      </c>
      <c r="BB20" s="50">
        <f t="shared" si="83"/>
        <v>7988.2603363259987</v>
      </c>
      <c r="BC20" s="50">
        <f t="shared" si="83"/>
        <v>7988.2603363259987</v>
      </c>
      <c r="BD20" s="50">
        <f t="shared" si="83"/>
        <v>7988.2603363259987</v>
      </c>
      <c r="BE20" s="50">
        <f t="shared" si="83"/>
        <v>7988.2603363259987</v>
      </c>
      <c r="BF20" s="50">
        <f t="shared" si="83"/>
        <v>7988.2603363259987</v>
      </c>
      <c r="BG20" s="50">
        <f t="shared" si="83"/>
        <v>7988.2603363259987</v>
      </c>
      <c r="BH20" s="50">
        <f t="shared" si="83"/>
        <v>7988.2603363259987</v>
      </c>
      <c r="BI20" s="50">
        <f t="shared" si="83"/>
        <v>7988.2603363259987</v>
      </c>
      <c r="BJ20" s="50">
        <f t="shared" si="83"/>
        <v>7988.2603363259987</v>
      </c>
      <c r="BK20" s="50">
        <f t="shared" si="83"/>
        <v>7988.2603363259987</v>
      </c>
      <c r="BL20" s="50">
        <f t="shared" si="83"/>
        <v>7988.2603363259987</v>
      </c>
      <c r="BM20" s="50">
        <f t="shared" si="83"/>
        <v>7988.2603363259987</v>
      </c>
      <c r="BN20" s="50">
        <f t="shared" si="83"/>
        <v>7988.2603363259987</v>
      </c>
      <c r="BO20" s="50">
        <f t="shared" si="83"/>
        <v>7988.2603363259987</v>
      </c>
      <c r="BP20" s="50">
        <f t="shared" ref="BP20:DS20" si="84">SUM(BP4:BP15)-BP16-BP17-BP19</f>
        <v>7988.2603363259987</v>
      </c>
      <c r="BQ20" s="50">
        <f t="shared" si="84"/>
        <v>7988.2603363259987</v>
      </c>
      <c r="BR20" s="50">
        <f t="shared" si="84"/>
        <v>7988.2603363259987</v>
      </c>
      <c r="BS20" s="50">
        <f t="shared" si="84"/>
        <v>7988.2603363259987</v>
      </c>
      <c r="BT20" s="50">
        <f t="shared" si="84"/>
        <v>7988.2603363259987</v>
      </c>
      <c r="BU20" s="50">
        <f t="shared" si="84"/>
        <v>7988.2603363259987</v>
      </c>
      <c r="BV20" s="50">
        <f t="shared" si="84"/>
        <v>7988.2603363259987</v>
      </c>
      <c r="BW20" s="50">
        <f t="shared" si="84"/>
        <v>7988.2603363259987</v>
      </c>
      <c r="BX20" s="50">
        <f t="shared" si="84"/>
        <v>7988.2603363259987</v>
      </c>
      <c r="BY20" s="50">
        <f t="shared" si="84"/>
        <v>7988.2603363259987</v>
      </c>
      <c r="BZ20" s="50">
        <f t="shared" si="84"/>
        <v>7988.2603363259987</v>
      </c>
      <c r="CA20" s="50">
        <f t="shared" si="84"/>
        <v>7988.2603363259987</v>
      </c>
      <c r="CB20" s="50">
        <f t="shared" si="84"/>
        <v>7988.2603363259987</v>
      </c>
      <c r="CC20" s="50">
        <f t="shared" si="84"/>
        <v>7988.2603363259987</v>
      </c>
      <c r="CD20" s="50">
        <f t="shared" si="84"/>
        <v>7988.2603363259987</v>
      </c>
      <c r="CE20" s="50">
        <f t="shared" si="84"/>
        <v>7988.2603363259987</v>
      </c>
      <c r="CF20" s="50">
        <f t="shared" si="84"/>
        <v>7988.2603363259987</v>
      </c>
      <c r="CG20" s="50">
        <f t="shared" si="84"/>
        <v>7988.2603363259987</v>
      </c>
      <c r="CH20" s="50">
        <f t="shared" si="84"/>
        <v>7988.2603363259987</v>
      </c>
      <c r="CI20" s="50">
        <f t="shared" si="84"/>
        <v>7988.2603363259987</v>
      </c>
      <c r="CJ20" s="50">
        <f t="shared" si="84"/>
        <v>7988.2603363259987</v>
      </c>
      <c r="CK20" s="50">
        <f t="shared" si="84"/>
        <v>7988.2603363259987</v>
      </c>
      <c r="CL20" s="50">
        <f t="shared" si="84"/>
        <v>7988.2603363259987</v>
      </c>
      <c r="CM20" s="50">
        <f t="shared" si="84"/>
        <v>7988.2603363259987</v>
      </c>
      <c r="CN20" s="50">
        <f t="shared" si="84"/>
        <v>7988.2603363259987</v>
      </c>
      <c r="CO20" s="50">
        <f t="shared" si="84"/>
        <v>7988.2603363259987</v>
      </c>
      <c r="CP20" s="50">
        <f t="shared" si="84"/>
        <v>7988.2603363259987</v>
      </c>
      <c r="CQ20" s="50">
        <f t="shared" si="84"/>
        <v>7988.2603363259987</v>
      </c>
      <c r="CR20" s="50">
        <f t="shared" si="84"/>
        <v>7988.2603363259987</v>
      </c>
      <c r="CS20" s="50">
        <f t="shared" si="84"/>
        <v>7988.2603363259987</v>
      </c>
      <c r="CT20" s="50">
        <f t="shared" si="84"/>
        <v>7988.2603363259987</v>
      </c>
      <c r="CU20" s="50">
        <f t="shared" si="84"/>
        <v>7988.2603363259987</v>
      </c>
      <c r="CV20" s="50">
        <f t="shared" si="84"/>
        <v>7988.2603363259987</v>
      </c>
      <c r="CW20" s="50">
        <f t="shared" si="84"/>
        <v>7988.2603363259987</v>
      </c>
      <c r="CX20" s="50">
        <f t="shared" si="84"/>
        <v>7988.2603363259987</v>
      </c>
      <c r="CY20" s="50">
        <f t="shared" si="84"/>
        <v>7988.2603363259987</v>
      </c>
      <c r="CZ20" s="50">
        <f t="shared" si="84"/>
        <v>7988.2603363259987</v>
      </c>
      <c r="DA20" s="50">
        <f t="shared" si="84"/>
        <v>7988.2603363259987</v>
      </c>
      <c r="DB20" s="50">
        <f t="shared" si="84"/>
        <v>7988.2603363259987</v>
      </c>
      <c r="DC20" s="50">
        <f t="shared" si="84"/>
        <v>7988.2603363259987</v>
      </c>
      <c r="DD20" s="50">
        <f t="shared" si="84"/>
        <v>7988.2603363259987</v>
      </c>
      <c r="DE20" s="50">
        <f t="shared" si="84"/>
        <v>7988.2603363259987</v>
      </c>
      <c r="DF20" s="50">
        <f t="shared" si="84"/>
        <v>7988.2603363259987</v>
      </c>
      <c r="DG20" s="50">
        <f t="shared" si="84"/>
        <v>7988.2603363259987</v>
      </c>
      <c r="DH20" s="50">
        <f t="shared" si="84"/>
        <v>7988.2603363259987</v>
      </c>
      <c r="DI20" s="50">
        <f t="shared" si="84"/>
        <v>7988.2603363259987</v>
      </c>
      <c r="DJ20" s="50">
        <f t="shared" si="84"/>
        <v>7988.2603363259987</v>
      </c>
      <c r="DK20" s="50">
        <f t="shared" si="84"/>
        <v>7988.2603363259987</v>
      </c>
      <c r="DL20" s="50">
        <f t="shared" si="84"/>
        <v>7988.2603363259987</v>
      </c>
      <c r="DM20" s="50">
        <f t="shared" si="84"/>
        <v>7988.2603363259987</v>
      </c>
      <c r="DN20" s="50">
        <f t="shared" si="84"/>
        <v>7988.2603363259987</v>
      </c>
      <c r="DO20" s="50">
        <f t="shared" si="84"/>
        <v>7988.2603363259987</v>
      </c>
      <c r="DP20" s="50">
        <f t="shared" si="84"/>
        <v>7988.2603363259987</v>
      </c>
      <c r="DQ20" s="50">
        <f t="shared" si="84"/>
        <v>7988.2603363259987</v>
      </c>
      <c r="DR20" s="50">
        <f t="shared" si="84"/>
        <v>7988.2603363259987</v>
      </c>
      <c r="DS20" s="50">
        <f t="shared" si="84"/>
        <v>7988.2603363259987</v>
      </c>
    </row>
    <row r="21" spans="1:123" s="1" customFormat="1" ht="9.9499999999999993" customHeight="1" x14ac:dyDescent="0.25">
      <c r="B21" s="3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"/>
      <c r="BJ21" s="4"/>
      <c r="BK21" s="4"/>
      <c r="BL21" s="4"/>
      <c r="BM21" s="4"/>
      <c r="BN21" s="4"/>
      <c r="DB21"/>
    </row>
    <row r="22" spans="1:123" s="1" customFormat="1" ht="12.75" hidden="1" x14ac:dyDescent="0.2">
      <c r="B22" s="35" t="s">
        <v>167</v>
      </c>
      <c r="C22" s="49"/>
      <c r="D22" s="49"/>
      <c r="E22" s="49"/>
      <c r="F22" s="49" t="e">
        <f>(INDEX('-3 Traffic Assumptions'!$B:$B,MATCH('-1 Model'!C2,'-3 Traffic Assumptions'!$A:$A,0)))*'-2 Pricing Assumptions'!#REF!+((INDEX('-3 Traffic Assumptions'!$C:$C,MATCH('-1 Model'!C2,'-3 Traffic Assumptions'!$A:$A,0)))*'-2 Pricing Assumptions'!#REF!)</f>
        <v>#REF!</v>
      </c>
      <c r="G22" s="49" t="e">
        <f>(INDEX('-3 Traffic Assumptions'!$B:$B,MATCH('-1 Model'!D2,'-3 Traffic Assumptions'!$A:$A,0)))*'-2 Pricing Assumptions'!#REF!+((INDEX('-3 Traffic Assumptions'!$C:$C,MATCH('-1 Model'!D2,'-3 Traffic Assumptions'!$A:$A,0)))*'-2 Pricing Assumptions'!#REF!)</f>
        <v>#REF!</v>
      </c>
      <c r="H22" s="49" t="e">
        <f>(INDEX('-3 Traffic Assumptions'!$B:$B,MATCH('-1 Model'!E2,'-3 Traffic Assumptions'!$A:$A,0)))*'-2 Pricing Assumptions'!#REF!+((INDEX('-3 Traffic Assumptions'!$C:$C,MATCH('-1 Model'!E2,'-3 Traffic Assumptions'!$A:$A,0)))*'-2 Pricing Assumptions'!#REF!)</f>
        <v>#REF!</v>
      </c>
      <c r="I22" s="49" t="e">
        <f>(INDEX('-3 Traffic Assumptions'!$B:$B,MATCH('-1 Model'!F2,'-3 Traffic Assumptions'!$A:$A,0)))*'-2 Pricing Assumptions'!#REF!+((INDEX('-3 Traffic Assumptions'!$C:$C,MATCH('-1 Model'!F2,'-3 Traffic Assumptions'!$A:$A,0)))*'-2 Pricing Assumptions'!#REF!)</f>
        <v>#REF!</v>
      </c>
      <c r="J22" s="49" t="e">
        <f>(INDEX('-3 Traffic Assumptions'!$B:$B,MATCH('-1 Model'!G2,'-3 Traffic Assumptions'!$A:$A,0)))*'-2 Pricing Assumptions'!#REF!+((INDEX('-3 Traffic Assumptions'!$C:$C,MATCH('-1 Model'!G2,'-3 Traffic Assumptions'!$A:$A,0)))*'-2 Pricing Assumptions'!#REF!)</f>
        <v>#REF!</v>
      </c>
      <c r="K22" s="49" t="e">
        <f>(INDEX('-3 Traffic Assumptions'!$B:$B,MATCH('-1 Model'!H2,'-3 Traffic Assumptions'!$A:$A,0)))*'-2 Pricing Assumptions'!#REF!+((INDEX('-3 Traffic Assumptions'!$C:$C,MATCH('-1 Model'!H2,'-3 Traffic Assumptions'!$A:$A,0)))*'-2 Pricing Assumptions'!#REF!)</f>
        <v>#REF!</v>
      </c>
      <c r="L22" s="49" t="e">
        <f>(INDEX('-3 Traffic Assumptions'!$B:$B,MATCH('-1 Model'!I2,'-3 Traffic Assumptions'!$A:$A,0)))*'-2 Pricing Assumptions'!#REF!+((INDEX('-3 Traffic Assumptions'!$C:$C,MATCH('-1 Model'!I2,'-3 Traffic Assumptions'!$A:$A,0)))*'-2 Pricing Assumptions'!#REF!)</f>
        <v>#REF!</v>
      </c>
      <c r="M22" s="49" t="e">
        <f>(INDEX('-3 Traffic Assumptions'!$B:$B,MATCH('-1 Model'!J2,'-3 Traffic Assumptions'!$A:$A,0)))*'-2 Pricing Assumptions'!#REF!+((INDEX('-3 Traffic Assumptions'!$C:$C,MATCH('-1 Model'!J2,'-3 Traffic Assumptions'!$A:$A,0)))*'-2 Pricing Assumptions'!#REF!)</f>
        <v>#REF!</v>
      </c>
      <c r="N22" s="49" t="e">
        <f>(INDEX('-3 Traffic Assumptions'!$B:$B,MATCH('-1 Model'!K2,'-3 Traffic Assumptions'!$A:$A,0)))*'-2 Pricing Assumptions'!#REF!+((INDEX('-3 Traffic Assumptions'!$C:$C,MATCH('-1 Model'!K2,'-3 Traffic Assumptions'!$A:$A,0)))*'-2 Pricing Assumptions'!#REF!)</f>
        <v>#REF!</v>
      </c>
      <c r="O22" s="49" t="e">
        <f>(INDEX('-3 Traffic Assumptions'!$B:$B,MATCH('-1 Model'!L2,'-3 Traffic Assumptions'!$A:$A,0)))*'-2 Pricing Assumptions'!#REF!+((INDEX('-3 Traffic Assumptions'!$C:$C,MATCH('-1 Model'!L2,'-3 Traffic Assumptions'!$A:$A,0)))*'-2 Pricing Assumptions'!#REF!)</f>
        <v>#REF!</v>
      </c>
      <c r="P22" s="49" t="e">
        <f>(INDEX('-3 Traffic Assumptions'!$B:$B,MATCH('-1 Model'!M2,'-3 Traffic Assumptions'!$A:$A,0)))*'-2 Pricing Assumptions'!#REF!+((INDEX('-3 Traffic Assumptions'!$C:$C,MATCH('-1 Model'!M2,'-3 Traffic Assumptions'!$A:$A,0)))*'-2 Pricing Assumptions'!#REF!)</f>
        <v>#REF!</v>
      </c>
      <c r="Q22" s="49" t="e">
        <f>(INDEX('-3 Traffic Assumptions'!$B:$B,MATCH('-1 Model'!N2,'-3 Traffic Assumptions'!$A:$A,0)))*'-2 Pricing Assumptions'!#REF!+((INDEX('-3 Traffic Assumptions'!$C:$C,MATCH('-1 Model'!N2,'-3 Traffic Assumptions'!$A:$A,0)))*'-2 Pricing Assumptions'!#REF!)</f>
        <v>#REF!</v>
      </c>
      <c r="R22" s="49" t="e">
        <f>(INDEX('-3 Traffic Assumptions'!$B:$B,MATCH('-1 Model'!O2,'-3 Traffic Assumptions'!$A:$A,0)))*'-2 Pricing Assumptions'!#REF!+((INDEX('-3 Traffic Assumptions'!$C:$C,MATCH('-1 Model'!O2,'-3 Traffic Assumptions'!$A:$A,0)))*'-2 Pricing Assumptions'!#REF!)</f>
        <v>#REF!</v>
      </c>
      <c r="S22" s="49" t="e">
        <f>(INDEX('-3 Traffic Assumptions'!$B:$B,MATCH('-1 Model'!P2,'-3 Traffic Assumptions'!$A:$A,0)))*'-2 Pricing Assumptions'!#REF!+((INDEX('-3 Traffic Assumptions'!$C:$C,MATCH('-1 Model'!P2,'-3 Traffic Assumptions'!$A:$A,0)))*'-2 Pricing Assumptions'!#REF!)</f>
        <v>#REF!</v>
      </c>
      <c r="T22" s="49" t="e">
        <f>(INDEX('-3 Traffic Assumptions'!$B:$B,MATCH('-1 Model'!Q2,'-3 Traffic Assumptions'!$A:$A,0)))*'-2 Pricing Assumptions'!#REF!+((INDEX('-3 Traffic Assumptions'!$C:$C,MATCH('-1 Model'!Q2,'-3 Traffic Assumptions'!$A:$A,0)))*'-2 Pricing Assumptions'!#REF!)</f>
        <v>#REF!</v>
      </c>
      <c r="U22" s="49" t="e">
        <f>(INDEX('-3 Traffic Assumptions'!$B:$B,MATCH('-1 Model'!R2,'-3 Traffic Assumptions'!$A:$A,0)))*'-2 Pricing Assumptions'!#REF!+((INDEX('-3 Traffic Assumptions'!$C:$C,MATCH('-1 Model'!R2,'-3 Traffic Assumptions'!$A:$A,0)))*'-2 Pricing Assumptions'!#REF!)</f>
        <v>#REF!</v>
      </c>
      <c r="V22" s="49" t="e">
        <f>(INDEX('-3 Traffic Assumptions'!$B:$B,MATCH('-1 Model'!S2,'-3 Traffic Assumptions'!$A:$A,0)))*'-2 Pricing Assumptions'!#REF!+((INDEX('-3 Traffic Assumptions'!$C:$C,MATCH('-1 Model'!S2,'-3 Traffic Assumptions'!$A:$A,0)))*'-2 Pricing Assumptions'!#REF!)</f>
        <v>#REF!</v>
      </c>
      <c r="W22" s="49" t="e">
        <f>(INDEX('-3 Traffic Assumptions'!$B:$B,MATCH('-1 Model'!T2,'-3 Traffic Assumptions'!$A:$A,0)))*'-2 Pricing Assumptions'!#REF!+((INDEX('-3 Traffic Assumptions'!$C:$C,MATCH('-1 Model'!T2,'-3 Traffic Assumptions'!$A:$A,0)))*'-2 Pricing Assumptions'!#REF!)</f>
        <v>#REF!</v>
      </c>
      <c r="X22" s="49" t="e">
        <f>(INDEX('-3 Traffic Assumptions'!$B:$B,MATCH('-1 Model'!U2,'-3 Traffic Assumptions'!$A:$A,0)))*'-2 Pricing Assumptions'!#REF!+((INDEX('-3 Traffic Assumptions'!$C:$C,MATCH('-1 Model'!U2,'-3 Traffic Assumptions'!$A:$A,0)))*'-2 Pricing Assumptions'!#REF!)</f>
        <v>#REF!</v>
      </c>
      <c r="Y22" s="49" t="e">
        <f>(INDEX('-3 Traffic Assumptions'!$B:$B,MATCH('-1 Model'!V2,'-3 Traffic Assumptions'!$A:$A,0)))*'-2 Pricing Assumptions'!#REF!+((INDEX('-3 Traffic Assumptions'!$C:$C,MATCH('-1 Model'!V2,'-3 Traffic Assumptions'!$A:$A,0)))*'-2 Pricing Assumptions'!#REF!)</f>
        <v>#REF!</v>
      </c>
      <c r="Z22" s="49" t="e">
        <f>(INDEX('-3 Traffic Assumptions'!$B:$B,MATCH('-1 Model'!W2,'-3 Traffic Assumptions'!$A:$A,0)))*'-2 Pricing Assumptions'!#REF!+((INDEX('-3 Traffic Assumptions'!$C:$C,MATCH('-1 Model'!W2,'-3 Traffic Assumptions'!$A:$A,0)))*'-2 Pricing Assumptions'!#REF!)</f>
        <v>#REF!</v>
      </c>
      <c r="AA22" s="49" t="e">
        <f>(INDEX('-3 Traffic Assumptions'!$B:$B,MATCH('-1 Model'!X2,'-3 Traffic Assumptions'!$A:$A,0)))*'-2 Pricing Assumptions'!#REF!+((INDEX('-3 Traffic Assumptions'!$C:$C,MATCH('-1 Model'!X2,'-3 Traffic Assumptions'!$A:$A,0)))*'-2 Pricing Assumptions'!#REF!)</f>
        <v>#REF!</v>
      </c>
      <c r="AB22" s="49" t="e">
        <f>(INDEX('-3 Traffic Assumptions'!$B:$B,MATCH('-1 Model'!Y2,'-3 Traffic Assumptions'!$A:$A,0)))*'-2 Pricing Assumptions'!#REF!+((INDEX('-3 Traffic Assumptions'!$C:$C,MATCH('-1 Model'!Y2,'-3 Traffic Assumptions'!$A:$A,0)))*'-2 Pricing Assumptions'!#REF!)</f>
        <v>#REF!</v>
      </c>
      <c r="AC22" s="49" t="e">
        <f>(INDEX('-3 Traffic Assumptions'!$B:$B,MATCH('-1 Model'!Z2,'-3 Traffic Assumptions'!$A:$A,0)))*'-2 Pricing Assumptions'!#REF!+((INDEX('-3 Traffic Assumptions'!$C:$C,MATCH('-1 Model'!Z2,'-3 Traffic Assumptions'!$A:$A,0)))*'-2 Pricing Assumptions'!#REF!)</f>
        <v>#REF!</v>
      </c>
      <c r="AD22" s="49" t="e">
        <f>(INDEX('-3 Traffic Assumptions'!$B:$B,MATCH('-1 Model'!AA2,'-3 Traffic Assumptions'!$A:$A,0)))*'-2 Pricing Assumptions'!#REF!+((INDEX('-3 Traffic Assumptions'!$C:$C,MATCH('-1 Model'!AA2,'-3 Traffic Assumptions'!$A:$A,0)))*'-2 Pricing Assumptions'!#REF!)</f>
        <v>#REF!</v>
      </c>
      <c r="AE22" s="49" t="e">
        <f>(INDEX('-3 Traffic Assumptions'!$B:$B,MATCH('-1 Model'!AB2,'-3 Traffic Assumptions'!$A:$A,0)))*'-2 Pricing Assumptions'!#REF!+((INDEX('-3 Traffic Assumptions'!$C:$C,MATCH('-1 Model'!AB2,'-3 Traffic Assumptions'!$A:$A,0)))*'-2 Pricing Assumptions'!#REF!)</f>
        <v>#REF!</v>
      </c>
      <c r="AF22" s="49" t="e">
        <f>(INDEX('-3 Traffic Assumptions'!$B:$B,MATCH('-1 Model'!AC2,'-3 Traffic Assumptions'!$A:$A,0)))*'-2 Pricing Assumptions'!#REF!+((INDEX('-3 Traffic Assumptions'!$C:$C,MATCH('-1 Model'!AC2,'-3 Traffic Assumptions'!$A:$A,0)))*'-2 Pricing Assumptions'!#REF!)</f>
        <v>#REF!</v>
      </c>
      <c r="AG22" s="49" t="e">
        <f>(INDEX('-3 Traffic Assumptions'!$B:$B,MATCH('-1 Model'!AD2,'-3 Traffic Assumptions'!$A:$A,0)))*'-2 Pricing Assumptions'!#REF!+((INDEX('-3 Traffic Assumptions'!$C:$C,MATCH('-1 Model'!AD2,'-3 Traffic Assumptions'!$A:$A,0)))*'-2 Pricing Assumptions'!#REF!)</f>
        <v>#REF!</v>
      </c>
      <c r="AH22" s="49" t="e">
        <f>(INDEX('-3 Traffic Assumptions'!$B:$B,MATCH('-1 Model'!AE2,'-3 Traffic Assumptions'!$A:$A,0)))*'-2 Pricing Assumptions'!#REF!+((INDEX('-3 Traffic Assumptions'!$C:$C,MATCH('-1 Model'!AE2,'-3 Traffic Assumptions'!$A:$A,0)))*'-2 Pricing Assumptions'!#REF!)</f>
        <v>#REF!</v>
      </c>
      <c r="AI22" s="49" t="e">
        <f>(INDEX('-3 Traffic Assumptions'!$B:$B,MATCH('-1 Model'!AF2,'-3 Traffic Assumptions'!$A:$A,0)))*'-2 Pricing Assumptions'!#REF!+((INDEX('-3 Traffic Assumptions'!$C:$C,MATCH('-1 Model'!AF2,'-3 Traffic Assumptions'!$A:$A,0)))*'-2 Pricing Assumptions'!#REF!)</f>
        <v>#REF!</v>
      </c>
      <c r="AJ22" s="49" t="e">
        <f>(INDEX('-3 Traffic Assumptions'!$B:$B,MATCH('-1 Model'!AG2,'-3 Traffic Assumptions'!$A:$A,0)))*'-2 Pricing Assumptions'!#REF!+((INDEX('-3 Traffic Assumptions'!$C:$C,MATCH('-1 Model'!AG2,'-3 Traffic Assumptions'!$A:$A,0)))*'-2 Pricing Assumptions'!#REF!)</f>
        <v>#REF!</v>
      </c>
      <c r="AK22" s="49" t="e">
        <f>(INDEX('-3 Traffic Assumptions'!$B:$B,MATCH('-1 Model'!AH2,'-3 Traffic Assumptions'!$A:$A,0)))*'-2 Pricing Assumptions'!#REF!+((INDEX('-3 Traffic Assumptions'!$C:$C,MATCH('-1 Model'!AH2,'-3 Traffic Assumptions'!$A:$A,0)))*'-2 Pricing Assumptions'!#REF!)</f>
        <v>#REF!</v>
      </c>
      <c r="AL22" s="49" t="e">
        <f>(INDEX('-3 Traffic Assumptions'!$B:$B,MATCH('-1 Model'!AI2,'-3 Traffic Assumptions'!$A:$A,0)))*'-2 Pricing Assumptions'!#REF!+((INDEX('-3 Traffic Assumptions'!$C:$C,MATCH('-1 Model'!AI2,'-3 Traffic Assumptions'!$A:$A,0)))*'-2 Pricing Assumptions'!#REF!)</f>
        <v>#REF!</v>
      </c>
      <c r="AM22" s="49" t="e">
        <f>(INDEX('-3 Traffic Assumptions'!$B:$B,MATCH('-1 Model'!AJ2,'-3 Traffic Assumptions'!$A:$A,0)))*'-2 Pricing Assumptions'!#REF!+((INDEX('-3 Traffic Assumptions'!$C:$C,MATCH('-1 Model'!AJ2,'-3 Traffic Assumptions'!$A:$A,0)))*'-2 Pricing Assumptions'!#REF!)</f>
        <v>#REF!</v>
      </c>
      <c r="AN22" s="49" t="e">
        <f>(INDEX('-3 Traffic Assumptions'!$B:$B,MATCH('-1 Model'!AK2,'-3 Traffic Assumptions'!$A:$A,0)))*'-2 Pricing Assumptions'!#REF!+((INDEX('-3 Traffic Assumptions'!$C:$C,MATCH('-1 Model'!AK2,'-3 Traffic Assumptions'!$A:$A,0)))*'-2 Pricing Assumptions'!#REF!)</f>
        <v>#REF!</v>
      </c>
      <c r="AO22" s="49" t="e">
        <f>(INDEX('-3 Traffic Assumptions'!$B:$B,MATCH('-1 Model'!AL2,'-3 Traffic Assumptions'!$A:$A,0)))*'-2 Pricing Assumptions'!#REF!+((INDEX('-3 Traffic Assumptions'!$C:$C,MATCH('-1 Model'!AL2,'-3 Traffic Assumptions'!$A:$A,0)))*'-2 Pricing Assumptions'!#REF!)</f>
        <v>#REF!</v>
      </c>
      <c r="AP22" s="49" t="e">
        <f>(INDEX('-3 Traffic Assumptions'!$B:$B,MATCH('-1 Model'!AM2,'-3 Traffic Assumptions'!$A:$A,0)))*'-2 Pricing Assumptions'!#REF!+((INDEX('-3 Traffic Assumptions'!$C:$C,MATCH('-1 Model'!AM2,'-3 Traffic Assumptions'!$A:$A,0)))*'-2 Pricing Assumptions'!#REF!)</f>
        <v>#REF!</v>
      </c>
      <c r="AQ22" s="49" t="e">
        <f>(INDEX('-3 Traffic Assumptions'!$B:$B,MATCH('-1 Model'!AN2,'-3 Traffic Assumptions'!$A:$A,0)))*'-2 Pricing Assumptions'!#REF!+((INDEX('-3 Traffic Assumptions'!$C:$C,MATCH('-1 Model'!AN2,'-3 Traffic Assumptions'!$A:$A,0)))*'-2 Pricing Assumptions'!#REF!)</f>
        <v>#REF!</v>
      </c>
      <c r="AR22" s="49" t="e">
        <f>(INDEX('-3 Traffic Assumptions'!$B:$B,MATCH('-1 Model'!AO2,'-3 Traffic Assumptions'!$A:$A,0)))*'-2 Pricing Assumptions'!#REF!+((INDEX('-3 Traffic Assumptions'!$C:$C,MATCH('-1 Model'!AO2,'-3 Traffic Assumptions'!$A:$A,0)))*'-2 Pricing Assumptions'!#REF!)</f>
        <v>#REF!</v>
      </c>
      <c r="AS22" s="49" t="e">
        <f>(INDEX('-3 Traffic Assumptions'!$B:$B,MATCH('-1 Model'!AP2,'-3 Traffic Assumptions'!$A:$A,0)))*'-2 Pricing Assumptions'!#REF!+((INDEX('-3 Traffic Assumptions'!$C:$C,MATCH('-1 Model'!AP2,'-3 Traffic Assumptions'!$A:$A,0)))*'-2 Pricing Assumptions'!#REF!)</f>
        <v>#REF!</v>
      </c>
      <c r="AT22" s="49" t="e">
        <f>(INDEX('-3 Traffic Assumptions'!$B:$B,MATCH('-1 Model'!AQ2,'-3 Traffic Assumptions'!$A:$A,0)))*'-2 Pricing Assumptions'!#REF!+((INDEX('-3 Traffic Assumptions'!$C:$C,MATCH('-1 Model'!AQ2,'-3 Traffic Assumptions'!$A:$A,0)))*'-2 Pricing Assumptions'!#REF!)</f>
        <v>#REF!</v>
      </c>
      <c r="AU22" s="49" t="e">
        <f>(INDEX('-3 Traffic Assumptions'!$B:$B,MATCH('-1 Model'!AR2,'-3 Traffic Assumptions'!$A:$A,0)))*'-2 Pricing Assumptions'!#REF!+((INDEX('-3 Traffic Assumptions'!$C:$C,MATCH('-1 Model'!AR2,'-3 Traffic Assumptions'!$A:$A,0)))*'-2 Pricing Assumptions'!#REF!)</f>
        <v>#REF!</v>
      </c>
      <c r="AV22" s="49" t="e">
        <f>(INDEX('-3 Traffic Assumptions'!$B:$B,MATCH('-1 Model'!AS2,'-3 Traffic Assumptions'!$A:$A,0)))*'-2 Pricing Assumptions'!#REF!+((INDEX('-3 Traffic Assumptions'!$C:$C,MATCH('-1 Model'!AS2,'-3 Traffic Assumptions'!$A:$A,0)))*'-2 Pricing Assumptions'!#REF!)</f>
        <v>#REF!</v>
      </c>
      <c r="AW22" s="49" t="e">
        <f>(INDEX('-3 Traffic Assumptions'!$B:$B,MATCH('-1 Model'!AT2,'-3 Traffic Assumptions'!$A:$A,0)))*'-2 Pricing Assumptions'!#REF!+((INDEX('-3 Traffic Assumptions'!$C:$C,MATCH('-1 Model'!AT2,'-3 Traffic Assumptions'!$A:$A,0)))*'-2 Pricing Assumptions'!#REF!)</f>
        <v>#REF!</v>
      </c>
      <c r="AX22" s="49" t="e">
        <f>(INDEX('-3 Traffic Assumptions'!$B:$B,MATCH('-1 Model'!AU2,'-3 Traffic Assumptions'!$A:$A,0)))*'-2 Pricing Assumptions'!#REF!+((INDEX('-3 Traffic Assumptions'!$C:$C,MATCH('-1 Model'!AU2,'-3 Traffic Assumptions'!$A:$A,0)))*'-2 Pricing Assumptions'!#REF!)</f>
        <v>#REF!</v>
      </c>
      <c r="AY22" s="49" t="e">
        <f>(INDEX('-3 Traffic Assumptions'!$B:$B,MATCH('-1 Model'!AV2,'-3 Traffic Assumptions'!$A:$A,0)))*'-2 Pricing Assumptions'!#REF!+((INDEX('-3 Traffic Assumptions'!$C:$C,MATCH('-1 Model'!AV2,'-3 Traffic Assumptions'!$A:$A,0)))*'-2 Pricing Assumptions'!#REF!)</f>
        <v>#REF!</v>
      </c>
      <c r="AZ22" s="49" t="e">
        <f>(INDEX('-3 Traffic Assumptions'!$B:$B,MATCH('-1 Model'!AW2,'-3 Traffic Assumptions'!$A:$A,0)))*'-2 Pricing Assumptions'!#REF!+((INDEX('-3 Traffic Assumptions'!$C:$C,MATCH('-1 Model'!AW2,'-3 Traffic Assumptions'!$A:$A,0)))*'-2 Pricing Assumptions'!#REF!)</f>
        <v>#REF!</v>
      </c>
      <c r="BA22" s="49" t="e">
        <f>(INDEX('-3 Traffic Assumptions'!$B:$B,MATCH('-1 Model'!AX2,'-3 Traffic Assumptions'!$A:$A,0)))*'-2 Pricing Assumptions'!#REF!+((INDEX('-3 Traffic Assumptions'!$C:$C,MATCH('-1 Model'!AX2,'-3 Traffic Assumptions'!$A:$A,0)))*'-2 Pricing Assumptions'!#REF!)</f>
        <v>#REF!</v>
      </c>
      <c r="BB22" s="49" t="e">
        <f>(INDEX('-3 Traffic Assumptions'!$B:$B,MATCH('-1 Model'!AY2,'-3 Traffic Assumptions'!$A:$A,0)))*'-2 Pricing Assumptions'!#REF!+((INDEX('-3 Traffic Assumptions'!$C:$C,MATCH('-1 Model'!AY2,'-3 Traffic Assumptions'!$A:$A,0)))*'-2 Pricing Assumptions'!#REF!)</f>
        <v>#REF!</v>
      </c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</row>
    <row r="23" spans="1:123" s="1" customFormat="1" ht="12.75" x14ac:dyDescent="0.2">
      <c r="B23" s="35" t="s">
        <v>166</v>
      </c>
      <c r="C23" s="49"/>
      <c r="D23" s="49"/>
      <c r="E23" s="101">
        <f>(INDEX('-3 Traffic Assumptions'!$B:$B,MATCH('-1 Model'!C2,'-3 Traffic Assumptions'!$A:$A,0)))*'-2 Pricing Assumptions'!$I$4+((INDEX('-3 Traffic Assumptions'!$C:$C,MATCH('-1 Model'!C2,'-3 Traffic Assumptions'!$A:$A,0)))*'-2 Pricing Assumptions'!$I$5)</f>
        <v>3996</v>
      </c>
      <c r="F23" s="101">
        <f>(INDEX('-3 Traffic Assumptions'!$B:$B,MATCH('-1 Model'!D2,'-3 Traffic Assumptions'!$A:$A,0)))*'-2 Pricing Assumptions'!$I$4+((INDEX('-3 Traffic Assumptions'!$C:$C,MATCH('-1 Model'!D2,'-3 Traffic Assumptions'!$A:$A,0)))*'-2 Pricing Assumptions'!$I$5)</f>
        <v>3996</v>
      </c>
      <c r="G23" s="101">
        <f>(INDEX('-3 Traffic Assumptions'!$B:$B,MATCH('-1 Model'!E2,'-3 Traffic Assumptions'!$A:$A,0)))*'-2 Pricing Assumptions'!$I$4+((INDEX('-3 Traffic Assumptions'!$C:$C,MATCH('-1 Model'!E2,'-3 Traffic Assumptions'!$A:$A,0)))*'-2 Pricing Assumptions'!$I$5)</f>
        <v>3996</v>
      </c>
      <c r="H23" s="101">
        <f>(INDEX('-3 Traffic Assumptions'!$B:$B,MATCH('-1 Model'!F2,'-3 Traffic Assumptions'!$A:$A,0)))*'-2 Pricing Assumptions'!$I$4+((INDEX('-3 Traffic Assumptions'!$C:$C,MATCH('-1 Model'!F2,'-3 Traffic Assumptions'!$A:$A,0)))*'-2 Pricing Assumptions'!$I$5)</f>
        <v>3996</v>
      </c>
      <c r="I23" s="101">
        <f>(INDEX('-3 Traffic Assumptions'!$B:$B,MATCH('-1 Model'!G2,'-3 Traffic Assumptions'!$A:$A,0)))*'-2 Pricing Assumptions'!$I$4+((INDEX('-3 Traffic Assumptions'!$C:$C,MATCH('-1 Model'!G2,'-3 Traffic Assumptions'!$A:$A,0)))*'-2 Pricing Assumptions'!$I$5)</f>
        <v>3996</v>
      </c>
      <c r="J23" s="101">
        <f>(INDEX('-3 Traffic Assumptions'!$B:$B,MATCH('-1 Model'!H2,'-3 Traffic Assumptions'!$A:$A,0)))*'-2 Pricing Assumptions'!$I$4+((INDEX('-3 Traffic Assumptions'!$C:$C,MATCH('-1 Model'!H2,'-3 Traffic Assumptions'!$A:$A,0)))*'-2 Pricing Assumptions'!$I$5)</f>
        <v>3996</v>
      </c>
      <c r="K23" s="101">
        <f>(INDEX('-3 Traffic Assumptions'!$B:$B,MATCH('-1 Model'!I2,'-3 Traffic Assumptions'!$A:$A,0)))*'-2 Pricing Assumptions'!$I$4+((INDEX('-3 Traffic Assumptions'!$C:$C,MATCH('-1 Model'!I2,'-3 Traffic Assumptions'!$A:$A,0)))*'-2 Pricing Assumptions'!$I$5)</f>
        <v>3996</v>
      </c>
      <c r="L23" s="101">
        <f>(INDEX('-3 Traffic Assumptions'!$B:$B,MATCH('-1 Model'!J2,'-3 Traffic Assumptions'!$A:$A,0)))*'-2 Pricing Assumptions'!$I$4+((INDEX('-3 Traffic Assumptions'!$C:$C,MATCH('-1 Model'!J2,'-3 Traffic Assumptions'!$A:$A,0)))*'-2 Pricing Assumptions'!$I$5)</f>
        <v>3996</v>
      </c>
      <c r="M23" s="101">
        <f>(INDEX('-3 Traffic Assumptions'!$B:$B,MATCH('-1 Model'!K2,'-3 Traffic Assumptions'!$A:$A,0)))*'-2 Pricing Assumptions'!$I$4+((INDEX('-3 Traffic Assumptions'!$C:$C,MATCH('-1 Model'!K2,'-3 Traffic Assumptions'!$A:$A,0)))*'-2 Pricing Assumptions'!$I$5)</f>
        <v>3996</v>
      </c>
      <c r="N23" s="101">
        <f>(INDEX('-3 Traffic Assumptions'!$B:$B,MATCH('-1 Model'!L2,'-3 Traffic Assumptions'!$A:$A,0)))*'-2 Pricing Assumptions'!$I$4+((INDEX('-3 Traffic Assumptions'!$C:$C,MATCH('-1 Model'!L2,'-3 Traffic Assumptions'!$A:$A,0)))*'-2 Pricing Assumptions'!$I$5)</f>
        <v>3996</v>
      </c>
      <c r="O23" s="101">
        <f>(INDEX('-3 Traffic Assumptions'!$B:$B,MATCH('-1 Model'!M2,'-3 Traffic Assumptions'!$A:$A,0)))*'-2 Pricing Assumptions'!$I$4+((INDEX('-3 Traffic Assumptions'!$C:$C,MATCH('-1 Model'!M2,'-3 Traffic Assumptions'!$A:$A,0)))*'-2 Pricing Assumptions'!$I$5)</f>
        <v>3996</v>
      </c>
      <c r="P23" s="101">
        <f>(INDEX('-3 Traffic Assumptions'!$B:$B,MATCH('-1 Model'!N2,'-3 Traffic Assumptions'!$A:$A,0)))*'-2 Pricing Assumptions'!$I$4+((INDEX('-3 Traffic Assumptions'!$C:$C,MATCH('-1 Model'!N2,'-3 Traffic Assumptions'!$A:$A,0)))*'-2 Pricing Assumptions'!$I$5)</f>
        <v>3996</v>
      </c>
      <c r="Q23" s="101">
        <f>(INDEX('-3 Traffic Assumptions'!$B:$B,MATCH('-1 Model'!O2,'-3 Traffic Assumptions'!$A:$A,0)))*'-2 Pricing Assumptions'!$I$4+((INDEX('-3 Traffic Assumptions'!$C:$C,MATCH('-1 Model'!O2,'-3 Traffic Assumptions'!$A:$A,0)))*'-2 Pricing Assumptions'!$I$5)</f>
        <v>3996</v>
      </c>
      <c r="R23" s="101">
        <f>(INDEX('-3 Traffic Assumptions'!$B:$B,MATCH('-1 Model'!P2,'-3 Traffic Assumptions'!$A:$A,0)))*'-2 Pricing Assumptions'!$I$4+((INDEX('-3 Traffic Assumptions'!$C:$C,MATCH('-1 Model'!P2,'-3 Traffic Assumptions'!$A:$A,0)))*'-2 Pricing Assumptions'!$I$5)</f>
        <v>3996</v>
      </c>
      <c r="S23" s="101">
        <f>(INDEX('-3 Traffic Assumptions'!$B:$B,MATCH('-1 Model'!Q2,'-3 Traffic Assumptions'!$A:$A,0)))*'-2 Pricing Assumptions'!$I$4+((INDEX('-3 Traffic Assumptions'!$C:$C,MATCH('-1 Model'!Q2,'-3 Traffic Assumptions'!$A:$A,0)))*'-2 Pricing Assumptions'!$I$5)</f>
        <v>3996</v>
      </c>
      <c r="T23" s="101">
        <f>(INDEX('-3 Traffic Assumptions'!$B:$B,MATCH('-1 Model'!R2,'-3 Traffic Assumptions'!$A:$A,0)))*'-2 Pricing Assumptions'!$I$4+((INDEX('-3 Traffic Assumptions'!$C:$C,MATCH('-1 Model'!R2,'-3 Traffic Assumptions'!$A:$A,0)))*'-2 Pricing Assumptions'!$I$5)</f>
        <v>3996</v>
      </c>
      <c r="U23" s="101">
        <f>(INDEX('-3 Traffic Assumptions'!$B:$B,MATCH('-1 Model'!S2,'-3 Traffic Assumptions'!$A:$A,0)))*'-2 Pricing Assumptions'!$I$4+((INDEX('-3 Traffic Assumptions'!$C:$C,MATCH('-1 Model'!S2,'-3 Traffic Assumptions'!$A:$A,0)))*'-2 Pricing Assumptions'!$I$5)</f>
        <v>3996</v>
      </c>
      <c r="V23" s="101">
        <f>(INDEX('-3 Traffic Assumptions'!$B:$B,MATCH('-1 Model'!T2,'-3 Traffic Assumptions'!$A:$A,0)))*'-2 Pricing Assumptions'!$I$4+((INDEX('-3 Traffic Assumptions'!$C:$C,MATCH('-1 Model'!T2,'-3 Traffic Assumptions'!$A:$A,0)))*'-2 Pricing Assumptions'!$I$5)</f>
        <v>3996</v>
      </c>
      <c r="W23" s="49">
        <f>(INDEX('-3 Traffic Assumptions'!$B:$B,MATCH('-1 Model'!U2,'-3 Traffic Assumptions'!$A:$A,0)))*'-2 Pricing Assumptions'!$I$4+((INDEX('-3 Traffic Assumptions'!$C:$C,MATCH('-1 Model'!U2,'-3 Traffic Assumptions'!$A:$A,0)))*'-2 Pricing Assumptions'!$I$5)</f>
        <v>3996</v>
      </c>
      <c r="X23" s="49">
        <f>(INDEX('-3 Traffic Assumptions'!$B:$B,MATCH('-1 Model'!V2,'-3 Traffic Assumptions'!$A:$A,0)))*'-2 Pricing Assumptions'!$I$4+((INDEX('-3 Traffic Assumptions'!$C:$C,MATCH('-1 Model'!V2,'-3 Traffic Assumptions'!$A:$A,0)))*'-2 Pricing Assumptions'!$I$5)</f>
        <v>3996</v>
      </c>
      <c r="Y23" s="49">
        <f>(INDEX('-3 Traffic Assumptions'!$B:$B,MATCH('-1 Model'!W2,'-3 Traffic Assumptions'!$A:$A,0)))*'-2 Pricing Assumptions'!$I$4+((INDEX('-3 Traffic Assumptions'!$C:$C,MATCH('-1 Model'!W2,'-3 Traffic Assumptions'!$A:$A,0)))*'-2 Pricing Assumptions'!$I$5)</f>
        <v>3996</v>
      </c>
      <c r="Z23" s="49">
        <f>(INDEX('-3 Traffic Assumptions'!$B:$B,MATCH('-1 Model'!X2,'-3 Traffic Assumptions'!$A:$A,0)))*'-2 Pricing Assumptions'!$I$4+((INDEX('-3 Traffic Assumptions'!$C:$C,MATCH('-1 Model'!X2,'-3 Traffic Assumptions'!$A:$A,0)))*'-2 Pricing Assumptions'!$I$5)</f>
        <v>3996</v>
      </c>
      <c r="AA23" s="49">
        <f>(INDEX('-3 Traffic Assumptions'!$B:$B,MATCH('-1 Model'!Y2,'-3 Traffic Assumptions'!$A:$A,0)))*'-2 Pricing Assumptions'!$I$4+((INDEX('-3 Traffic Assumptions'!$C:$C,MATCH('-1 Model'!Y2,'-3 Traffic Assumptions'!$A:$A,0)))*'-2 Pricing Assumptions'!$I$5)</f>
        <v>3996</v>
      </c>
      <c r="AB23" s="49">
        <f>(INDEX('-3 Traffic Assumptions'!$B:$B,MATCH('-1 Model'!Z2,'-3 Traffic Assumptions'!$A:$A,0)))*'-2 Pricing Assumptions'!$I$4+((INDEX('-3 Traffic Assumptions'!$C:$C,MATCH('-1 Model'!Z2,'-3 Traffic Assumptions'!$A:$A,0)))*'-2 Pricing Assumptions'!$I$5)</f>
        <v>3996</v>
      </c>
      <c r="AC23" s="49">
        <f>(INDEX('-3 Traffic Assumptions'!$B:$B,MATCH('-1 Model'!AA2,'-3 Traffic Assumptions'!$A:$A,0)))*'-2 Pricing Assumptions'!$I$4+((INDEX('-3 Traffic Assumptions'!$C:$C,MATCH('-1 Model'!AA2,'-3 Traffic Assumptions'!$A:$A,0)))*'-2 Pricing Assumptions'!$I$5)</f>
        <v>3996</v>
      </c>
      <c r="AD23" s="49">
        <f>(INDEX('-3 Traffic Assumptions'!$B:$B,MATCH('-1 Model'!AB2,'-3 Traffic Assumptions'!$A:$A,0)))*'-2 Pricing Assumptions'!$I$4+((INDEX('-3 Traffic Assumptions'!$C:$C,MATCH('-1 Model'!AB2,'-3 Traffic Assumptions'!$A:$A,0)))*'-2 Pricing Assumptions'!$I$5)</f>
        <v>3996</v>
      </c>
      <c r="AE23" s="49">
        <f>(INDEX('-3 Traffic Assumptions'!$B:$B,MATCH('-1 Model'!AC2,'-3 Traffic Assumptions'!$A:$A,0)))*'-2 Pricing Assumptions'!$I$4+((INDEX('-3 Traffic Assumptions'!$C:$C,MATCH('-1 Model'!AC2,'-3 Traffic Assumptions'!$A:$A,0)))*'-2 Pricing Assumptions'!$I$5)</f>
        <v>3996</v>
      </c>
      <c r="AF23" s="49">
        <f>(INDEX('-3 Traffic Assumptions'!$B:$B,MATCH('-1 Model'!AD2,'-3 Traffic Assumptions'!$A:$A,0)))*'-2 Pricing Assumptions'!$I$4+((INDEX('-3 Traffic Assumptions'!$C:$C,MATCH('-1 Model'!AD2,'-3 Traffic Assumptions'!$A:$A,0)))*'-2 Pricing Assumptions'!$I$5)</f>
        <v>3996</v>
      </c>
      <c r="AG23" s="49">
        <f>(INDEX('-3 Traffic Assumptions'!$B:$B,MATCH('-1 Model'!AE2,'-3 Traffic Assumptions'!$A:$A,0)))*'-2 Pricing Assumptions'!$I$4+((INDEX('-3 Traffic Assumptions'!$C:$C,MATCH('-1 Model'!AE2,'-3 Traffic Assumptions'!$A:$A,0)))*'-2 Pricing Assumptions'!$I$5)</f>
        <v>3996</v>
      </c>
      <c r="AH23" s="49">
        <f>(INDEX('-3 Traffic Assumptions'!$B:$B,MATCH('-1 Model'!AF2,'-3 Traffic Assumptions'!$A:$A,0)))*'-2 Pricing Assumptions'!$I$4+((INDEX('-3 Traffic Assumptions'!$C:$C,MATCH('-1 Model'!AF2,'-3 Traffic Assumptions'!$A:$A,0)))*'-2 Pricing Assumptions'!$I$5)</f>
        <v>3996</v>
      </c>
      <c r="AI23" s="49">
        <f>(INDEX('-3 Traffic Assumptions'!$B:$B,MATCH('-1 Model'!AG2,'-3 Traffic Assumptions'!$A:$A,0)))*'-2 Pricing Assumptions'!$I$4+((INDEX('-3 Traffic Assumptions'!$C:$C,MATCH('-1 Model'!AG2,'-3 Traffic Assumptions'!$A:$A,0)))*'-2 Pricing Assumptions'!$I$5)</f>
        <v>3996</v>
      </c>
      <c r="AJ23" s="49">
        <f>(INDEX('-3 Traffic Assumptions'!$B:$B,MATCH('-1 Model'!AH2,'-3 Traffic Assumptions'!$A:$A,0)))*'-2 Pricing Assumptions'!$I$4+((INDEX('-3 Traffic Assumptions'!$C:$C,MATCH('-1 Model'!AH2,'-3 Traffic Assumptions'!$A:$A,0)))*'-2 Pricing Assumptions'!$I$5)</f>
        <v>3996</v>
      </c>
      <c r="AK23" s="49">
        <f>(INDEX('-3 Traffic Assumptions'!$B:$B,MATCH('-1 Model'!AI2,'-3 Traffic Assumptions'!$A:$A,0)))*'-2 Pricing Assumptions'!$I$4+((INDEX('-3 Traffic Assumptions'!$C:$C,MATCH('-1 Model'!AI2,'-3 Traffic Assumptions'!$A:$A,0)))*'-2 Pricing Assumptions'!$I$5)</f>
        <v>3996</v>
      </c>
      <c r="AL23" s="49">
        <f>(INDEX('-3 Traffic Assumptions'!$B:$B,MATCH('-1 Model'!AJ2,'-3 Traffic Assumptions'!$A:$A,0)))*'-2 Pricing Assumptions'!$I$4+((INDEX('-3 Traffic Assumptions'!$C:$C,MATCH('-1 Model'!AJ2,'-3 Traffic Assumptions'!$A:$A,0)))*'-2 Pricing Assumptions'!$I$5)</f>
        <v>3996</v>
      </c>
      <c r="AM23" s="49">
        <f>(INDEX('-3 Traffic Assumptions'!$B:$B,MATCH('-1 Model'!AK2,'-3 Traffic Assumptions'!$A:$A,0)))*'-2 Pricing Assumptions'!$I$4+((INDEX('-3 Traffic Assumptions'!$C:$C,MATCH('-1 Model'!AK2,'-3 Traffic Assumptions'!$A:$A,0)))*'-2 Pricing Assumptions'!$I$5)</f>
        <v>3996</v>
      </c>
      <c r="AN23" s="49">
        <f>(INDEX('-3 Traffic Assumptions'!$B:$B,MATCH('-1 Model'!AL2,'-3 Traffic Assumptions'!$A:$A,0)))*'-2 Pricing Assumptions'!$I$4+((INDEX('-3 Traffic Assumptions'!$C:$C,MATCH('-1 Model'!AL2,'-3 Traffic Assumptions'!$A:$A,0)))*'-2 Pricing Assumptions'!$I$5)</f>
        <v>3996</v>
      </c>
      <c r="AO23" s="49">
        <f>(INDEX('-3 Traffic Assumptions'!$B:$B,MATCH('-1 Model'!AM2,'-3 Traffic Assumptions'!$A:$A,0)))*'-2 Pricing Assumptions'!$I$4+((INDEX('-3 Traffic Assumptions'!$C:$C,MATCH('-1 Model'!AM2,'-3 Traffic Assumptions'!$A:$A,0)))*'-2 Pricing Assumptions'!$I$5)</f>
        <v>3996</v>
      </c>
      <c r="AP23" s="49">
        <f>(INDEX('-3 Traffic Assumptions'!$B:$B,MATCH('-1 Model'!AN2,'-3 Traffic Assumptions'!$A:$A,0)))*'-2 Pricing Assumptions'!$I$4+((INDEX('-3 Traffic Assumptions'!$C:$C,MATCH('-1 Model'!AN2,'-3 Traffic Assumptions'!$A:$A,0)))*'-2 Pricing Assumptions'!$I$5)</f>
        <v>3996</v>
      </c>
      <c r="AQ23" s="49">
        <f>(INDEX('-3 Traffic Assumptions'!$B:$B,MATCH('-1 Model'!AO2,'-3 Traffic Assumptions'!$A:$A,0)))*'-2 Pricing Assumptions'!$I$4+((INDEX('-3 Traffic Assumptions'!$C:$C,MATCH('-1 Model'!AO2,'-3 Traffic Assumptions'!$A:$A,0)))*'-2 Pricing Assumptions'!$I$5)</f>
        <v>3996</v>
      </c>
      <c r="AR23" s="49">
        <f>(INDEX('-3 Traffic Assumptions'!$B:$B,MATCH('-1 Model'!AP2,'-3 Traffic Assumptions'!$A:$A,0)))*'-2 Pricing Assumptions'!$I$4+((INDEX('-3 Traffic Assumptions'!$C:$C,MATCH('-1 Model'!AP2,'-3 Traffic Assumptions'!$A:$A,0)))*'-2 Pricing Assumptions'!$I$5)</f>
        <v>3996</v>
      </c>
      <c r="AS23" s="49">
        <f>(INDEX('-3 Traffic Assumptions'!$B:$B,MATCH('-1 Model'!AQ2,'-3 Traffic Assumptions'!$A:$A,0)))*'-2 Pricing Assumptions'!$I$4+((INDEX('-3 Traffic Assumptions'!$C:$C,MATCH('-1 Model'!AQ2,'-3 Traffic Assumptions'!$A:$A,0)))*'-2 Pricing Assumptions'!$I$5)</f>
        <v>3996</v>
      </c>
      <c r="AT23" s="49">
        <f>(INDEX('-3 Traffic Assumptions'!$B:$B,MATCH('-1 Model'!AR2,'-3 Traffic Assumptions'!$A:$A,0)))*'-2 Pricing Assumptions'!$I$4+((INDEX('-3 Traffic Assumptions'!$C:$C,MATCH('-1 Model'!AR2,'-3 Traffic Assumptions'!$A:$A,0)))*'-2 Pricing Assumptions'!$I$5)</f>
        <v>3996</v>
      </c>
      <c r="AU23" s="49">
        <f>(INDEX('-3 Traffic Assumptions'!$B:$B,MATCH('-1 Model'!AS2,'-3 Traffic Assumptions'!$A:$A,0)))*'-2 Pricing Assumptions'!$I$4+((INDEX('-3 Traffic Assumptions'!$C:$C,MATCH('-1 Model'!AS2,'-3 Traffic Assumptions'!$A:$A,0)))*'-2 Pricing Assumptions'!$I$5)</f>
        <v>3996</v>
      </c>
      <c r="AV23" s="49">
        <f>(INDEX('-3 Traffic Assumptions'!$B:$B,MATCH('-1 Model'!AT2,'-3 Traffic Assumptions'!$A:$A,0)))*'-2 Pricing Assumptions'!$I$4+((INDEX('-3 Traffic Assumptions'!$C:$C,MATCH('-1 Model'!AT2,'-3 Traffic Assumptions'!$A:$A,0)))*'-2 Pricing Assumptions'!$I$5)</f>
        <v>3996</v>
      </c>
      <c r="AW23" s="49">
        <f>(INDEX('-3 Traffic Assumptions'!$B:$B,MATCH('-1 Model'!AU2,'-3 Traffic Assumptions'!$A:$A,0)))*'-2 Pricing Assumptions'!$I$4+((INDEX('-3 Traffic Assumptions'!$C:$C,MATCH('-1 Model'!AU2,'-3 Traffic Assumptions'!$A:$A,0)))*'-2 Pricing Assumptions'!$I$5)</f>
        <v>3996</v>
      </c>
      <c r="AX23" s="49">
        <f>(INDEX('-3 Traffic Assumptions'!$B:$B,MATCH('-1 Model'!AV2,'-3 Traffic Assumptions'!$A:$A,0)))*'-2 Pricing Assumptions'!$I$4+((INDEX('-3 Traffic Assumptions'!$C:$C,MATCH('-1 Model'!AV2,'-3 Traffic Assumptions'!$A:$A,0)))*'-2 Pricing Assumptions'!$I$5)</f>
        <v>3996</v>
      </c>
      <c r="AY23" s="49">
        <f>(INDEX('-3 Traffic Assumptions'!$B:$B,MATCH('-1 Model'!AW2,'-3 Traffic Assumptions'!$A:$A,0)))*'-2 Pricing Assumptions'!$I$4+((INDEX('-3 Traffic Assumptions'!$C:$C,MATCH('-1 Model'!AW2,'-3 Traffic Assumptions'!$A:$A,0)))*'-2 Pricing Assumptions'!$I$5)</f>
        <v>3996</v>
      </c>
      <c r="AZ23" s="49">
        <f>(INDEX('-3 Traffic Assumptions'!$B:$B,MATCH('-1 Model'!AX2,'-3 Traffic Assumptions'!$A:$A,0)))*'-2 Pricing Assumptions'!$I$4+((INDEX('-3 Traffic Assumptions'!$C:$C,MATCH('-1 Model'!AX2,'-3 Traffic Assumptions'!$A:$A,0)))*'-2 Pricing Assumptions'!$I$5)</f>
        <v>3996</v>
      </c>
      <c r="BA23" s="49">
        <f>(INDEX('-3 Traffic Assumptions'!$B:$B,MATCH('-1 Model'!AY2,'-3 Traffic Assumptions'!$A:$A,0)))*'-2 Pricing Assumptions'!$I$4+((INDEX('-3 Traffic Assumptions'!$C:$C,MATCH('-1 Model'!AY2,'-3 Traffic Assumptions'!$A:$A,0)))*'-2 Pricing Assumptions'!$I$5)</f>
        <v>3996</v>
      </c>
      <c r="BB23" s="49">
        <f>(INDEX('-3 Traffic Assumptions'!$B:$B,MATCH('-1 Model'!AZ2,'-3 Traffic Assumptions'!$A:$A,0)))*'-2 Pricing Assumptions'!$I$4+((INDEX('-3 Traffic Assumptions'!$C:$C,MATCH('-1 Model'!AZ2,'-3 Traffic Assumptions'!$A:$A,0)))*'-2 Pricing Assumptions'!$I$5)</f>
        <v>3996</v>
      </c>
      <c r="BC23" s="49">
        <f>(INDEX('-3 Traffic Assumptions'!$B:$B,MATCH('-1 Model'!BA2,'-3 Traffic Assumptions'!$A:$A,0)))*'-2 Pricing Assumptions'!$I$4+((INDEX('-3 Traffic Assumptions'!$C:$C,MATCH('-1 Model'!BA2,'-3 Traffic Assumptions'!$A:$A,0)))*'-2 Pricing Assumptions'!$I$5)</f>
        <v>3996</v>
      </c>
      <c r="BD23" s="49">
        <f>(INDEX('-3 Traffic Assumptions'!$B:$B,MATCH('-1 Model'!BB2,'-3 Traffic Assumptions'!$A:$A,0)))*'-2 Pricing Assumptions'!$I$4+((INDEX('-3 Traffic Assumptions'!$C:$C,MATCH('-1 Model'!BB2,'-3 Traffic Assumptions'!$A:$A,0)))*'-2 Pricing Assumptions'!$I$5)</f>
        <v>3996</v>
      </c>
      <c r="BE23" s="49">
        <f>(INDEX('-3 Traffic Assumptions'!$B:$B,MATCH('-1 Model'!BC2,'-3 Traffic Assumptions'!$A:$A,0)))*'-2 Pricing Assumptions'!$I$4+((INDEX('-3 Traffic Assumptions'!$C:$C,MATCH('-1 Model'!BC2,'-3 Traffic Assumptions'!$A:$A,0)))*'-2 Pricing Assumptions'!$I$5)</f>
        <v>3996</v>
      </c>
      <c r="BF23" s="49">
        <f>(INDEX('-3 Traffic Assumptions'!$B:$B,MATCH('-1 Model'!BD2,'-3 Traffic Assumptions'!$A:$A,0)))*'-2 Pricing Assumptions'!$I$4+((INDEX('-3 Traffic Assumptions'!$C:$C,MATCH('-1 Model'!BD2,'-3 Traffic Assumptions'!$A:$A,0)))*'-2 Pricing Assumptions'!$I$5)</f>
        <v>3996</v>
      </c>
      <c r="BG23" s="49">
        <f>(INDEX('-3 Traffic Assumptions'!$B:$B,MATCH('-1 Model'!BE2,'-3 Traffic Assumptions'!$A:$A,0)))*'-2 Pricing Assumptions'!$I$4+((INDEX('-3 Traffic Assumptions'!$C:$C,MATCH('-1 Model'!BE2,'-3 Traffic Assumptions'!$A:$A,0)))*'-2 Pricing Assumptions'!$I$5)</f>
        <v>3996</v>
      </c>
      <c r="BH23" s="49">
        <f>(INDEX('-3 Traffic Assumptions'!$B:$B,MATCH('-1 Model'!BF2,'-3 Traffic Assumptions'!$A:$A,0)))*'-2 Pricing Assumptions'!$I$4+((INDEX('-3 Traffic Assumptions'!$C:$C,MATCH('-1 Model'!BF2,'-3 Traffic Assumptions'!$A:$A,0)))*'-2 Pricing Assumptions'!$I$5)</f>
        <v>3996</v>
      </c>
      <c r="BI23" s="49">
        <f>(INDEX('-3 Traffic Assumptions'!$B:$B,MATCH('-1 Model'!BG2,'-3 Traffic Assumptions'!$A:$A,0)))*'-2 Pricing Assumptions'!$I$4+((INDEX('-3 Traffic Assumptions'!$C:$C,MATCH('-1 Model'!BG2,'-3 Traffic Assumptions'!$A:$A,0)))*'-2 Pricing Assumptions'!$I$5)</f>
        <v>3996</v>
      </c>
      <c r="BJ23" s="49">
        <f>(INDEX('-3 Traffic Assumptions'!$B:$B,MATCH('-1 Model'!BH2,'-3 Traffic Assumptions'!$A:$A,0)))*'-2 Pricing Assumptions'!$I$4+((INDEX('-3 Traffic Assumptions'!$C:$C,MATCH('-1 Model'!BH2,'-3 Traffic Assumptions'!$A:$A,0)))*'-2 Pricing Assumptions'!$I$5)</f>
        <v>3996</v>
      </c>
      <c r="BK23" s="49">
        <f>(INDEX('-3 Traffic Assumptions'!$B:$B,MATCH('-1 Model'!BI2,'-3 Traffic Assumptions'!$A:$A,0)))*'-2 Pricing Assumptions'!$I$4+((INDEX('-3 Traffic Assumptions'!$C:$C,MATCH('-1 Model'!BI2,'-3 Traffic Assumptions'!$A:$A,0)))*'-2 Pricing Assumptions'!$I$5)</f>
        <v>3996</v>
      </c>
      <c r="BL23" s="49">
        <f>(INDEX('-3 Traffic Assumptions'!$B:$B,MATCH('-1 Model'!BJ2,'-3 Traffic Assumptions'!$A:$A,0)))*'-2 Pricing Assumptions'!$I$4+((INDEX('-3 Traffic Assumptions'!$C:$C,MATCH('-1 Model'!BJ2,'-3 Traffic Assumptions'!$A:$A,0)))*'-2 Pricing Assumptions'!$I$5)</f>
        <v>3996</v>
      </c>
      <c r="BM23" s="49">
        <f>(INDEX('-3 Traffic Assumptions'!$B:$B,MATCH('-1 Model'!BK2,'-3 Traffic Assumptions'!$A:$A,0)))*'-2 Pricing Assumptions'!$I$4+((INDEX('-3 Traffic Assumptions'!$C:$C,MATCH('-1 Model'!BK2,'-3 Traffic Assumptions'!$A:$A,0)))*'-2 Pricing Assumptions'!$I$5)</f>
        <v>3996</v>
      </c>
      <c r="BN23" s="49">
        <f>(INDEX('-3 Traffic Assumptions'!$B:$B,MATCH('-1 Model'!BL2,'-3 Traffic Assumptions'!$A:$A,0)))*'-2 Pricing Assumptions'!$I$4+((INDEX('-3 Traffic Assumptions'!$C:$C,MATCH('-1 Model'!BL2,'-3 Traffic Assumptions'!$A:$A,0)))*'-2 Pricing Assumptions'!$I$5)</f>
        <v>3996</v>
      </c>
      <c r="BO23" s="49">
        <f>(INDEX('-3 Traffic Assumptions'!$B:$B,MATCH('-1 Model'!BM2,'-3 Traffic Assumptions'!$A:$A,0)))*'-2 Pricing Assumptions'!$I$4+((INDEX('-3 Traffic Assumptions'!$C:$C,MATCH('-1 Model'!BM2,'-3 Traffic Assumptions'!$A:$A,0)))*'-2 Pricing Assumptions'!$I$5)</f>
        <v>3996</v>
      </c>
      <c r="BP23" s="49">
        <f>(INDEX('-3 Traffic Assumptions'!$B:$B,MATCH('-1 Model'!BN2,'-3 Traffic Assumptions'!$A:$A,0)))*'-2 Pricing Assumptions'!$I$4+((INDEX('-3 Traffic Assumptions'!$C:$C,MATCH('-1 Model'!BN2,'-3 Traffic Assumptions'!$A:$A,0)))*'-2 Pricing Assumptions'!$I$5)</f>
        <v>3996</v>
      </c>
      <c r="BQ23" s="49">
        <f>(INDEX('-3 Traffic Assumptions'!$B:$B,MATCH('-1 Model'!BO2,'-3 Traffic Assumptions'!$A:$A,0)))*'-2 Pricing Assumptions'!$I$4+((INDEX('-3 Traffic Assumptions'!$C:$C,MATCH('-1 Model'!BO2,'-3 Traffic Assumptions'!$A:$A,0)))*'-2 Pricing Assumptions'!$I$5)</f>
        <v>3996</v>
      </c>
      <c r="BR23" s="49">
        <f>(INDEX('-3 Traffic Assumptions'!$B:$B,MATCH('-1 Model'!BP2,'-3 Traffic Assumptions'!$A:$A,0)))*'-2 Pricing Assumptions'!$I$4+((INDEX('-3 Traffic Assumptions'!$C:$C,MATCH('-1 Model'!BP2,'-3 Traffic Assumptions'!$A:$A,0)))*'-2 Pricing Assumptions'!$I$5)</f>
        <v>3996</v>
      </c>
      <c r="BS23" s="49">
        <f>(INDEX('-3 Traffic Assumptions'!$B:$B,MATCH('-1 Model'!BQ2,'-3 Traffic Assumptions'!$A:$A,0)))*'-2 Pricing Assumptions'!$I$4+((INDEX('-3 Traffic Assumptions'!$C:$C,MATCH('-1 Model'!BQ2,'-3 Traffic Assumptions'!$A:$A,0)))*'-2 Pricing Assumptions'!$I$5)</f>
        <v>3996</v>
      </c>
      <c r="BT23" s="49">
        <f>(INDEX('-3 Traffic Assumptions'!$B:$B,MATCH('-1 Model'!BR2,'-3 Traffic Assumptions'!$A:$A,0)))*'-2 Pricing Assumptions'!$I$4+((INDEX('-3 Traffic Assumptions'!$C:$C,MATCH('-1 Model'!BR2,'-3 Traffic Assumptions'!$A:$A,0)))*'-2 Pricing Assumptions'!$I$5)</f>
        <v>3996</v>
      </c>
      <c r="BU23" s="49">
        <f>(INDEX('-3 Traffic Assumptions'!$B:$B,MATCH('-1 Model'!BS2,'-3 Traffic Assumptions'!$A:$A,0)))*'-2 Pricing Assumptions'!$I$4+((INDEX('-3 Traffic Assumptions'!$C:$C,MATCH('-1 Model'!BS2,'-3 Traffic Assumptions'!$A:$A,0)))*'-2 Pricing Assumptions'!$I$5)</f>
        <v>3996</v>
      </c>
      <c r="BV23" s="49">
        <f>(INDEX('-3 Traffic Assumptions'!$B:$B,MATCH('-1 Model'!BT2,'-3 Traffic Assumptions'!$A:$A,0)))*'-2 Pricing Assumptions'!$I$4+((INDEX('-3 Traffic Assumptions'!$C:$C,MATCH('-1 Model'!BT2,'-3 Traffic Assumptions'!$A:$A,0)))*'-2 Pricing Assumptions'!$I$5)</f>
        <v>3996</v>
      </c>
      <c r="BW23" s="49">
        <f>(INDEX('-3 Traffic Assumptions'!$B:$B,MATCH('-1 Model'!BU2,'-3 Traffic Assumptions'!$A:$A,0)))*'-2 Pricing Assumptions'!$I$4+((INDEX('-3 Traffic Assumptions'!$C:$C,MATCH('-1 Model'!BU2,'-3 Traffic Assumptions'!$A:$A,0)))*'-2 Pricing Assumptions'!$I$5)</f>
        <v>3996</v>
      </c>
      <c r="BX23" s="49">
        <f>(INDEX('-3 Traffic Assumptions'!$B:$B,MATCH('-1 Model'!BV2,'-3 Traffic Assumptions'!$A:$A,0)))*'-2 Pricing Assumptions'!$I$4+((INDEX('-3 Traffic Assumptions'!$C:$C,MATCH('-1 Model'!BV2,'-3 Traffic Assumptions'!$A:$A,0)))*'-2 Pricing Assumptions'!$I$5)</f>
        <v>3996</v>
      </c>
      <c r="BY23" s="49">
        <f>(INDEX('-3 Traffic Assumptions'!$B:$B,MATCH('-1 Model'!BW2,'-3 Traffic Assumptions'!$A:$A,0)))*'-2 Pricing Assumptions'!$I$4+((INDEX('-3 Traffic Assumptions'!$C:$C,MATCH('-1 Model'!BW2,'-3 Traffic Assumptions'!$A:$A,0)))*'-2 Pricing Assumptions'!$I$5)</f>
        <v>3996</v>
      </c>
      <c r="BZ23" s="49">
        <f>(INDEX('-3 Traffic Assumptions'!$B:$B,MATCH('-1 Model'!BX2,'-3 Traffic Assumptions'!$A:$A,0)))*'-2 Pricing Assumptions'!$I$4+((INDEX('-3 Traffic Assumptions'!$C:$C,MATCH('-1 Model'!BX2,'-3 Traffic Assumptions'!$A:$A,0)))*'-2 Pricing Assumptions'!$I$5)</f>
        <v>3996</v>
      </c>
      <c r="CA23" s="49">
        <f>(INDEX('-3 Traffic Assumptions'!$B:$B,MATCH('-1 Model'!BY2,'-3 Traffic Assumptions'!$A:$A,0)))*'-2 Pricing Assumptions'!$I$4+((INDEX('-3 Traffic Assumptions'!$C:$C,MATCH('-1 Model'!BY2,'-3 Traffic Assumptions'!$A:$A,0)))*'-2 Pricing Assumptions'!$I$5)</f>
        <v>3996</v>
      </c>
      <c r="CB23" s="49">
        <f>(INDEX('-3 Traffic Assumptions'!$B:$B,MATCH('-1 Model'!BZ2,'-3 Traffic Assumptions'!$A:$A,0)))*'-2 Pricing Assumptions'!$I$4+((INDEX('-3 Traffic Assumptions'!$C:$C,MATCH('-1 Model'!BZ2,'-3 Traffic Assumptions'!$A:$A,0)))*'-2 Pricing Assumptions'!$I$5)</f>
        <v>3996</v>
      </c>
      <c r="CC23" s="49">
        <f>(INDEX('-3 Traffic Assumptions'!$B:$B,MATCH('-1 Model'!CA2,'-3 Traffic Assumptions'!$A:$A,0)))*'-2 Pricing Assumptions'!$I$4+((INDEX('-3 Traffic Assumptions'!$C:$C,MATCH('-1 Model'!CA2,'-3 Traffic Assumptions'!$A:$A,0)))*'-2 Pricing Assumptions'!$I$5)</f>
        <v>3996</v>
      </c>
      <c r="CD23" s="49">
        <f>(INDEX('-3 Traffic Assumptions'!$B:$B,MATCH('-1 Model'!CB2,'-3 Traffic Assumptions'!$A:$A,0)))*'-2 Pricing Assumptions'!$I$4+((INDEX('-3 Traffic Assumptions'!$C:$C,MATCH('-1 Model'!CB2,'-3 Traffic Assumptions'!$A:$A,0)))*'-2 Pricing Assumptions'!$I$5)</f>
        <v>3996</v>
      </c>
      <c r="CE23" s="49">
        <f>(INDEX('-3 Traffic Assumptions'!$B:$B,MATCH('-1 Model'!CC2,'-3 Traffic Assumptions'!$A:$A,0)))*'-2 Pricing Assumptions'!$I$4+((INDEX('-3 Traffic Assumptions'!$C:$C,MATCH('-1 Model'!CC2,'-3 Traffic Assumptions'!$A:$A,0)))*'-2 Pricing Assumptions'!$I$5)</f>
        <v>3996</v>
      </c>
      <c r="CF23" s="49">
        <f>(INDEX('-3 Traffic Assumptions'!$B:$B,MATCH('-1 Model'!CD2,'-3 Traffic Assumptions'!$A:$A,0)))*'-2 Pricing Assumptions'!$I$4+((INDEX('-3 Traffic Assumptions'!$C:$C,MATCH('-1 Model'!CD2,'-3 Traffic Assumptions'!$A:$A,0)))*'-2 Pricing Assumptions'!$I$5)</f>
        <v>3996</v>
      </c>
      <c r="CG23" s="49">
        <f>(INDEX('-3 Traffic Assumptions'!$B:$B,MATCH('-1 Model'!CE2,'-3 Traffic Assumptions'!$A:$A,0)))*'-2 Pricing Assumptions'!$I$4+((INDEX('-3 Traffic Assumptions'!$C:$C,MATCH('-1 Model'!CE2,'-3 Traffic Assumptions'!$A:$A,0)))*'-2 Pricing Assumptions'!$I$5)</f>
        <v>3996</v>
      </c>
      <c r="CH23" s="49">
        <f>(INDEX('-3 Traffic Assumptions'!$B:$B,MATCH('-1 Model'!CF2,'-3 Traffic Assumptions'!$A:$A,0)))*'-2 Pricing Assumptions'!$I$4+((INDEX('-3 Traffic Assumptions'!$C:$C,MATCH('-1 Model'!CF2,'-3 Traffic Assumptions'!$A:$A,0)))*'-2 Pricing Assumptions'!$I$5)</f>
        <v>3996</v>
      </c>
      <c r="CI23" s="49">
        <f>(INDEX('-3 Traffic Assumptions'!$B:$B,MATCH('-1 Model'!CG2,'-3 Traffic Assumptions'!$A:$A,0)))*'-2 Pricing Assumptions'!$I$4+((INDEX('-3 Traffic Assumptions'!$C:$C,MATCH('-1 Model'!CG2,'-3 Traffic Assumptions'!$A:$A,0)))*'-2 Pricing Assumptions'!$I$5)</f>
        <v>3996</v>
      </c>
      <c r="CJ23" s="49">
        <f>(INDEX('-3 Traffic Assumptions'!$B:$B,MATCH('-1 Model'!CH2,'-3 Traffic Assumptions'!$A:$A,0)))*'-2 Pricing Assumptions'!$I$4+((INDEX('-3 Traffic Assumptions'!$C:$C,MATCH('-1 Model'!CH2,'-3 Traffic Assumptions'!$A:$A,0)))*'-2 Pricing Assumptions'!$I$5)</f>
        <v>3996</v>
      </c>
      <c r="CK23" s="49">
        <f>(INDEX('-3 Traffic Assumptions'!$B:$B,MATCH('-1 Model'!CI2,'-3 Traffic Assumptions'!$A:$A,0)))*'-2 Pricing Assumptions'!$I$4+((INDEX('-3 Traffic Assumptions'!$C:$C,MATCH('-1 Model'!CI2,'-3 Traffic Assumptions'!$A:$A,0)))*'-2 Pricing Assumptions'!$I$5)</f>
        <v>3996</v>
      </c>
      <c r="CL23" s="49">
        <f>(INDEX('-3 Traffic Assumptions'!$B:$B,MATCH('-1 Model'!CJ2,'-3 Traffic Assumptions'!$A:$A,0)))*'-2 Pricing Assumptions'!$I$4+((INDEX('-3 Traffic Assumptions'!$C:$C,MATCH('-1 Model'!CJ2,'-3 Traffic Assumptions'!$A:$A,0)))*'-2 Pricing Assumptions'!$I$5)</f>
        <v>3996</v>
      </c>
      <c r="CM23" s="49">
        <f>(INDEX('-3 Traffic Assumptions'!$B:$B,MATCH('-1 Model'!CK2,'-3 Traffic Assumptions'!$A:$A,0)))*'-2 Pricing Assumptions'!$I$4+((INDEX('-3 Traffic Assumptions'!$C:$C,MATCH('-1 Model'!CK2,'-3 Traffic Assumptions'!$A:$A,0)))*'-2 Pricing Assumptions'!$I$5)</f>
        <v>3996</v>
      </c>
      <c r="CN23" s="49">
        <f>(INDEX('-3 Traffic Assumptions'!$B:$B,MATCH('-1 Model'!CL2,'-3 Traffic Assumptions'!$A:$A,0)))*'-2 Pricing Assumptions'!$I$4+((INDEX('-3 Traffic Assumptions'!$C:$C,MATCH('-1 Model'!CL2,'-3 Traffic Assumptions'!$A:$A,0)))*'-2 Pricing Assumptions'!$I$5)</f>
        <v>3996</v>
      </c>
      <c r="CO23" s="49">
        <f>(INDEX('-3 Traffic Assumptions'!$B:$B,MATCH('-1 Model'!CM2,'-3 Traffic Assumptions'!$A:$A,0)))*'-2 Pricing Assumptions'!$I$4+((INDEX('-3 Traffic Assumptions'!$C:$C,MATCH('-1 Model'!CM2,'-3 Traffic Assumptions'!$A:$A,0)))*'-2 Pricing Assumptions'!$I$5)</f>
        <v>3996</v>
      </c>
      <c r="CP23" s="49">
        <f>(INDEX('-3 Traffic Assumptions'!$B:$B,MATCH('-1 Model'!CN2,'-3 Traffic Assumptions'!$A:$A,0)))*'-2 Pricing Assumptions'!$I$4+((INDEX('-3 Traffic Assumptions'!$C:$C,MATCH('-1 Model'!CN2,'-3 Traffic Assumptions'!$A:$A,0)))*'-2 Pricing Assumptions'!$I$5)</f>
        <v>3996</v>
      </c>
      <c r="CQ23" s="49">
        <f>(INDEX('-3 Traffic Assumptions'!$B:$B,MATCH('-1 Model'!CO2,'-3 Traffic Assumptions'!$A:$A,0)))*'-2 Pricing Assumptions'!$I$4+((INDEX('-3 Traffic Assumptions'!$C:$C,MATCH('-1 Model'!CO2,'-3 Traffic Assumptions'!$A:$A,0)))*'-2 Pricing Assumptions'!$I$5)</f>
        <v>3996</v>
      </c>
      <c r="CR23" s="49">
        <f>(INDEX('-3 Traffic Assumptions'!$B:$B,MATCH('-1 Model'!CP2,'-3 Traffic Assumptions'!$A:$A,0)))*'-2 Pricing Assumptions'!$I$4+((INDEX('-3 Traffic Assumptions'!$C:$C,MATCH('-1 Model'!CP2,'-3 Traffic Assumptions'!$A:$A,0)))*'-2 Pricing Assumptions'!$I$5)</f>
        <v>3996</v>
      </c>
      <c r="CS23" s="49">
        <f>(INDEX('-3 Traffic Assumptions'!$B:$B,MATCH('-1 Model'!CQ2,'-3 Traffic Assumptions'!$A:$A,0)))*'-2 Pricing Assumptions'!$I$4+((INDEX('-3 Traffic Assumptions'!$C:$C,MATCH('-1 Model'!CQ2,'-3 Traffic Assumptions'!$A:$A,0)))*'-2 Pricing Assumptions'!$I$5)</f>
        <v>3996</v>
      </c>
      <c r="CT23" s="49">
        <f>(INDEX('-3 Traffic Assumptions'!$B:$B,MATCH('-1 Model'!CR2,'-3 Traffic Assumptions'!$A:$A,0)))*'-2 Pricing Assumptions'!$I$4+((INDEX('-3 Traffic Assumptions'!$C:$C,MATCH('-1 Model'!CR2,'-3 Traffic Assumptions'!$A:$A,0)))*'-2 Pricing Assumptions'!$I$5)</f>
        <v>3996</v>
      </c>
      <c r="CU23" s="49">
        <f>(INDEX('-3 Traffic Assumptions'!$B:$B,MATCH('-1 Model'!CS2,'-3 Traffic Assumptions'!$A:$A,0)))*'-2 Pricing Assumptions'!$I$4+((INDEX('-3 Traffic Assumptions'!$C:$C,MATCH('-1 Model'!CS2,'-3 Traffic Assumptions'!$A:$A,0)))*'-2 Pricing Assumptions'!$I$5)</f>
        <v>3996</v>
      </c>
      <c r="CV23" s="49">
        <f>(INDEX('-3 Traffic Assumptions'!$B:$B,MATCH('-1 Model'!CT2,'-3 Traffic Assumptions'!$A:$A,0)))*'-2 Pricing Assumptions'!$I$4+((INDEX('-3 Traffic Assumptions'!$C:$C,MATCH('-1 Model'!CT2,'-3 Traffic Assumptions'!$A:$A,0)))*'-2 Pricing Assumptions'!$I$5)</f>
        <v>3996</v>
      </c>
      <c r="CW23" s="49">
        <f>(INDEX('-3 Traffic Assumptions'!$B:$B,MATCH('-1 Model'!CU2,'-3 Traffic Assumptions'!$A:$A,0)))*'-2 Pricing Assumptions'!$I$4+((INDEX('-3 Traffic Assumptions'!$C:$C,MATCH('-1 Model'!CU2,'-3 Traffic Assumptions'!$A:$A,0)))*'-2 Pricing Assumptions'!$I$5)</f>
        <v>3996</v>
      </c>
      <c r="CX23" s="49">
        <f>(INDEX('-3 Traffic Assumptions'!$B:$B,MATCH('-1 Model'!CV2,'-3 Traffic Assumptions'!$A:$A,0)))*'-2 Pricing Assumptions'!$I$4+((INDEX('-3 Traffic Assumptions'!$C:$C,MATCH('-1 Model'!CV2,'-3 Traffic Assumptions'!$A:$A,0)))*'-2 Pricing Assumptions'!$I$5)</f>
        <v>3996</v>
      </c>
      <c r="CY23" s="49">
        <f>(INDEX('-3 Traffic Assumptions'!$B:$B,MATCH('-1 Model'!CW2,'-3 Traffic Assumptions'!$A:$A,0)))*'-2 Pricing Assumptions'!$I$4+((INDEX('-3 Traffic Assumptions'!$C:$C,MATCH('-1 Model'!CW2,'-3 Traffic Assumptions'!$A:$A,0)))*'-2 Pricing Assumptions'!$I$5)</f>
        <v>3996</v>
      </c>
      <c r="CZ23" s="49">
        <f>(INDEX('-3 Traffic Assumptions'!$B:$B,MATCH('-1 Model'!CX2,'-3 Traffic Assumptions'!$A:$A,0)))*'-2 Pricing Assumptions'!$I$4+((INDEX('-3 Traffic Assumptions'!$C:$C,MATCH('-1 Model'!CX2,'-3 Traffic Assumptions'!$A:$A,0)))*'-2 Pricing Assumptions'!$I$5)</f>
        <v>3996</v>
      </c>
      <c r="DA23" s="49">
        <f>(INDEX('-3 Traffic Assumptions'!$B:$B,MATCH('-1 Model'!CY2,'-3 Traffic Assumptions'!$A:$A,0)))*'-2 Pricing Assumptions'!$I$4+((INDEX('-3 Traffic Assumptions'!$C:$C,MATCH('-1 Model'!CY2,'-3 Traffic Assumptions'!$A:$A,0)))*'-2 Pricing Assumptions'!$I$5)</f>
        <v>3996</v>
      </c>
      <c r="DB23" s="49">
        <f>(INDEX('-3 Traffic Assumptions'!$B:$B,MATCH('-1 Model'!CZ2,'-3 Traffic Assumptions'!$A:$A,0)))*'-2 Pricing Assumptions'!$I$4+((INDEX('-3 Traffic Assumptions'!$C:$C,MATCH('-1 Model'!CZ2,'-3 Traffic Assumptions'!$A:$A,0)))*'-2 Pricing Assumptions'!$I$5)</f>
        <v>3996</v>
      </c>
      <c r="DC23" s="49">
        <f>(INDEX('-3 Traffic Assumptions'!$B:$B,MATCH('-1 Model'!DA2,'-3 Traffic Assumptions'!$A:$A,0)))*'-2 Pricing Assumptions'!$I$4+((INDEX('-3 Traffic Assumptions'!$C:$C,MATCH('-1 Model'!DA2,'-3 Traffic Assumptions'!$A:$A,0)))*'-2 Pricing Assumptions'!$I$5)</f>
        <v>3996</v>
      </c>
      <c r="DD23" s="49">
        <f>(INDEX('-3 Traffic Assumptions'!$B:$B,MATCH('-1 Model'!DB2,'-3 Traffic Assumptions'!$A:$A,0)))*'-2 Pricing Assumptions'!$I$4+((INDEX('-3 Traffic Assumptions'!$C:$C,MATCH('-1 Model'!DB2,'-3 Traffic Assumptions'!$A:$A,0)))*'-2 Pricing Assumptions'!$I$5)</f>
        <v>3996</v>
      </c>
      <c r="DE23" s="49">
        <f>(INDEX('-3 Traffic Assumptions'!$B:$B,MATCH('-1 Model'!DC2,'-3 Traffic Assumptions'!$A:$A,0)))*'-2 Pricing Assumptions'!$I$4+((INDEX('-3 Traffic Assumptions'!$C:$C,MATCH('-1 Model'!DC2,'-3 Traffic Assumptions'!$A:$A,0)))*'-2 Pricing Assumptions'!$I$5)</f>
        <v>3996</v>
      </c>
      <c r="DF23" s="49">
        <f>(INDEX('-3 Traffic Assumptions'!$B:$B,MATCH('-1 Model'!DD2,'-3 Traffic Assumptions'!$A:$A,0)))*'-2 Pricing Assumptions'!$I$4+((INDEX('-3 Traffic Assumptions'!$C:$C,MATCH('-1 Model'!DD2,'-3 Traffic Assumptions'!$A:$A,0)))*'-2 Pricing Assumptions'!$I$5)</f>
        <v>3996</v>
      </c>
      <c r="DG23" s="49">
        <f>(INDEX('-3 Traffic Assumptions'!$B:$B,MATCH('-1 Model'!DE2,'-3 Traffic Assumptions'!$A:$A,0)))*'-2 Pricing Assumptions'!$I$4+((INDEX('-3 Traffic Assumptions'!$C:$C,MATCH('-1 Model'!DE2,'-3 Traffic Assumptions'!$A:$A,0)))*'-2 Pricing Assumptions'!$I$5)</f>
        <v>3996</v>
      </c>
      <c r="DH23" s="49">
        <f>(INDEX('-3 Traffic Assumptions'!$B:$B,MATCH('-1 Model'!DF2,'-3 Traffic Assumptions'!$A:$A,0)))*'-2 Pricing Assumptions'!$I$4+((INDEX('-3 Traffic Assumptions'!$C:$C,MATCH('-1 Model'!DF2,'-3 Traffic Assumptions'!$A:$A,0)))*'-2 Pricing Assumptions'!$I$5)</f>
        <v>3996</v>
      </c>
      <c r="DI23" s="49">
        <f>(INDEX('-3 Traffic Assumptions'!$B:$B,MATCH('-1 Model'!DG2,'-3 Traffic Assumptions'!$A:$A,0)))*'-2 Pricing Assumptions'!$I$4+((INDEX('-3 Traffic Assumptions'!$C:$C,MATCH('-1 Model'!DG2,'-3 Traffic Assumptions'!$A:$A,0)))*'-2 Pricing Assumptions'!$I$5)</f>
        <v>3996</v>
      </c>
      <c r="DJ23" s="49">
        <f>(INDEX('-3 Traffic Assumptions'!$B:$B,MATCH('-1 Model'!DH2,'-3 Traffic Assumptions'!$A:$A,0)))*'-2 Pricing Assumptions'!$I$4+((INDEX('-3 Traffic Assumptions'!$C:$C,MATCH('-1 Model'!DH2,'-3 Traffic Assumptions'!$A:$A,0)))*'-2 Pricing Assumptions'!$I$5)</f>
        <v>3996</v>
      </c>
      <c r="DK23" s="49">
        <f>(INDEX('-3 Traffic Assumptions'!$B:$B,MATCH('-1 Model'!DI2,'-3 Traffic Assumptions'!$A:$A,0)))*'-2 Pricing Assumptions'!$I$4+((INDEX('-3 Traffic Assumptions'!$C:$C,MATCH('-1 Model'!DI2,'-3 Traffic Assumptions'!$A:$A,0)))*'-2 Pricing Assumptions'!$I$5)</f>
        <v>3996</v>
      </c>
      <c r="DL23" s="49">
        <f>(INDEX('-3 Traffic Assumptions'!$B:$B,MATCH('-1 Model'!DJ2,'-3 Traffic Assumptions'!$A:$A,0)))*'-2 Pricing Assumptions'!$I$4+((INDEX('-3 Traffic Assumptions'!$C:$C,MATCH('-1 Model'!DJ2,'-3 Traffic Assumptions'!$A:$A,0)))*'-2 Pricing Assumptions'!$I$5)</f>
        <v>3996</v>
      </c>
      <c r="DM23" s="49">
        <f>(INDEX('-3 Traffic Assumptions'!$B:$B,MATCH('-1 Model'!DK2,'-3 Traffic Assumptions'!$A:$A,0)))*'-2 Pricing Assumptions'!$I$4+((INDEX('-3 Traffic Assumptions'!$C:$C,MATCH('-1 Model'!DK2,'-3 Traffic Assumptions'!$A:$A,0)))*'-2 Pricing Assumptions'!$I$5)</f>
        <v>3996</v>
      </c>
      <c r="DN23" s="49">
        <f>(INDEX('-3 Traffic Assumptions'!$B:$B,MATCH('-1 Model'!DL2,'-3 Traffic Assumptions'!$A:$A,0)))*'-2 Pricing Assumptions'!$I$4+((INDEX('-3 Traffic Assumptions'!$C:$C,MATCH('-1 Model'!DL2,'-3 Traffic Assumptions'!$A:$A,0)))*'-2 Pricing Assumptions'!$I$5)</f>
        <v>3996</v>
      </c>
      <c r="DO23" s="49">
        <f>(INDEX('-3 Traffic Assumptions'!$B:$B,MATCH('-1 Model'!DM2,'-3 Traffic Assumptions'!$A:$A,0)))*'-2 Pricing Assumptions'!$I$4+((INDEX('-3 Traffic Assumptions'!$C:$C,MATCH('-1 Model'!DM2,'-3 Traffic Assumptions'!$A:$A,0)))*'-2 Pricing Assumptions'!$I$5)</f>
        <v>3996</v>
      </c>
      <c r="DP23" s="49">
        <f>(INDEX('-3 Traffic Assumptions'!$B:$B,MATCH('-1 Model'!DN2,'-3 Traffic Assumptions'!$A:$A,0)))*'-2 Pricing Assumptions'!$I$4+((INDEX('-3 Traffic Assumptions'!$C:$C,MATCH('-1 Model'!DN2,'-3 Traffic Assumptions'!$A:$A,0)))*'-2 Pricing Assumptions'!$I$5)</f>
        <v>3996</v>
      </c>
      <c r="DQ23" s="49">
        <f>(INDEX('-3 Traffic Assumptions'!$B:$B,MATCH('-1 Model'!DO2,'-3 Traffic Assumptions'!$A:$A,0)))*'-2 Pricing Assumptions'!$I$4+((INDEX('-3 Traffic Assumptions'!$C:$C,MATCH('-1 Model'!DO2,'-3 Traffic Assumptions'!$A:$A,0)))*'-2 Pricing Assumptions'!$I$5)</f>
        <v>3996</v>
      </c>
      <c r="DR23" s="49">
        <f>(INDEX('-3 Traffic Assumptions'!$B:$B,MATCH('-1 Model'!DP2,'-3 Traffic Assumptions'!$A:$A,0)))*'-2 Pricing Assumptions'!$I$4+((INDEX('-3 Traffic Assumptions'!$C:$C,MATCH('-1 Model'!DP2,'-3 Traffic Assumptions'!$A:$A,0)))*'-2 Pricing Assumptions'!$I$5)</f>
        <v>3996</v>
      </c>
      <c r="DS23" s="49">
        <f>(INDEX('-3 Traffic Assumptions'!$B:$B,MATCH('-1 Model'!DQ2,'-3 Traffic Assumptions'!$A:$A,0)))*'-2 Pricing Assumptions'!$I$4+((INDEX('-3 Traffic Assumptions'!$C:$C,MATCH('-1 Model'!DQ2,'-3 Traffic Assumptions'!$A:$A,0)))*'-2 Pricing Assumptions'!$I$5)</f>
        <v>3996</v>
      </c>
    </row>
    <row r="24" spans="1:123" s="1" customFormat="1" ht="12.75" x14ac:dyDescent="0.2">
      <c r="B24" s="35" t="s">
        <v>151</v>
      </c>
      <c r="C24" s="49">
        <f>(INDEX('-3 Traffic Assumptions'!$D:$D,MATCH('-1 Model'!C$2,'-3 Traffic Assumptions'!$A:$A))*'-2 Pricing Assumptions'!$C$13)+INDEX('-3 Traffic Assumptions'!$F:$F,MATCH('-1 Model'!C$2,'-3 Traffic Assumptions'!$A:$A))*'-2 Pricing Assumptions'!$C$15</f>
        <v>254.99999999999997</v>
      </c>
      <c r="D24" s="49">
        <f>(INDEX('-3 Traffic Assumptions'!$D:$D,MATCH('-1 Model'!D$2,'-3 Traffic Assumptions'!$A:$A))*'-2 Pricing Assumptions'!$C$13)+INDEX('-3 Traffic Assumptions'!$F:$F,MATCH('-1 Model'!D$2,'-3 Traffic Assumptions'!$A:$A))*'-2 Pricing Assumptions'!$C$15</f>
        <v>254.99999999999997</v>
      </c>
      <c r="E24" s="49">
        <f>(INDEX('-3 Traffic Assumptions'!$D:$D,MATCH('-1 Model'!E$2,'-3 Traffic Assumptions'!$A:$A))*'-2 Pricing Assumptions'!$C$13)+INDEX('-3 Traffic Assumptions'!$F:$F,MATCH('-1 Model'!E$2,'-3 Traffic Assumptions'!$A:$A))*'-2 Pricing Assumptions'!$C$15</f>
        <v>254.99999999999997</v>
      </c>
      <c r="F24" s="49">
        <f>(INDEX('-3 Traffic Assumptions'!$D:$D,MATCH('-1 Model'!F$2,'-3 Traffic Assumptions'!$A:$A))*'-2 Pricing Assumptions'!$C$13)+INDEX('-3 Traffic Assumptions'!$F:$F,MATCH('-1 Model'!F$2,'-3 Traffic Assumptions'!$A:$A))*'-2 Pricing Assumptions'!$C$15</f>
        <v>254.99999999999997</v>
      </c>
      <c r="G24" s="49">
        <f>(INDEX('-3 Traffic Assumptions'!$D:$D,MATCH('-1 Model'!G$2,'-3 Traffic Assumptions'!$A:$A))*'-2 Pricing Assumptions'!$C$13)+INDEX('-3 Traffic Assumptions'!$F:$F,MATCH('-1 Model'!G$2,'-3 Traffic Assumptions'!$A:$A))*'-2 Pricing Assumptions'!$C$15</f>
        <v>254.99999999999997</v>
      </c>
      <c r="H24" s="49">
        <f>(INDEX('-3 Traffic Assumptions'!$D:$D,MATCH('-1 Model'!H$2,'-3 Traffic Assumptions'!$A:$A))*'-2 Pricing Assumptions'!$C$13)+INDEX('-3 Traffic Assumptions'!$F:$F,MATCH('-1 Model'!H$2,'-3 Traffic Assumptions'!$A:$A))*'-2 Pricing Assumptions'!$C$15</f>
        <v>254.99999999999997</v>
      </c>
      <c r="I24" s="49">
        <f>(INDEX('-3 Traffic Assumptions'!$D:$D,MATCH('-1 Model'!I$2,'-3 Traffic Assumptions'!$A:$A))*'-2 Pricing Assumptions'!$C$13)+INDEX('-3 Traffic Assumptions'!$F:$F,MATCH('-1 Model'!I$2,'-3 Traffic Assumptions'!$A:$A))*'-2 Pricing Assumptions'!$C$15</f>
        <v>254.99999999999997</v>
      </c>
      <c r="J24" s="49">
        <f>(INDEX('-3 Traffic Assumptions'!$D:$D,MATCH('-1 Model'!J$2,'-3 Traffic Assumptions'!$A:$A))*'-2 Pricing Assumptions'!$C$13)+INDEX('-3 Traffic Assumptions'!$F:$F,MATCH('-1 Model'!J$2,'-3 Traffic Assumptions'!$A:$A))*'-2 Pricing Assumptions'!$C$15</f>
        <v>254.99999999999997</v>
      </c>
      <c r="K24" s="49">
        <f>(INDEX('-3 Traffic Assumptions'!$D:$D,MATCH('-1 Model'!K$2,'-3 Traffic Assumptions'!$A:$A))*'-2 Pricing Assumptions'!$C$13)+INDEX('-3 Traffic Assumptions'!$F:$F,MATCH('-1 Model'!K$2,'-3 Traffic Assumptions'!$A:$A))*'-2 Pricing Assumptions'!$C$15</f>
        <v>254.99999999999997</v>
      </c>
      <c r="L24" s="49">
        <f>(INDEX('-3 Traffic Assumptions'!$D:$D,MATCH('-1 Model'!L$2,'-3 Traffic Assumptions'!$A:$A))*'-2 Pricing Assumptions'!$C$13)+INDEX('-3 Traffic Assumptions'!$F:$F,MATCH('-1 Model'!L$2,'-3 Traffic Assumptions'!$A:$A))*'-2 Pricing Assumptions'!$C$15</f>
        <v>254.99999999999997</v>
      </c>
      <c r="M24" s="49">
        <f>(INDEX('-3 Traffic Assumptions'!$D:$D,MATCH('-1 Model'!M$2,'-3 Traffic Assumptions'!$A:$A))*'-2 Pricing Assumptions'!$C$13)+INDEX('-3 Traffic Assumptions'!$F:$F,MATCH('-1 Model'!M$2,'-3 Traffic Assumptions'!$A:$A))*'-2 Pricing Assumptions'!$C$15</f>
        <v>254.99999999999997</v>
      </c>
      <c r="N24" s="49">
        <f>(INDEX('-3 Traffic Assumptions'!$D:$D,MATCH('-1 Model'!N$2,'-3 Traffic Assumptions'!$A:$A))*'-2 Pricing Assumptions'!$C$13)+INDEX('-3 Traffic Assumptions'!$F:$F,MATCH('-1 Model'!N$2,'-3 Traffic Assumptions'!$A:$A))*'-2 Pricing Assumptions'!$C$15</f>
        <v>254.99999999999997</v>
      </c>
      <c r="O24" s="49">
        <f>(INDEX('-3 Traffic Assumptions'!$D:$D,MATCH('-1 Model'!O$2,'-3 Traffic Assumptions'!$A:$A))*'-2 Pricing Assumptions'!$C$13)+INDEX('-3 Traffic Assumptions'!$F:$F,MATCH('-1 Model'!O$2,'-3 Traffic Assumptions'!$A:$A))*'-2 Pricing Assumptions'!$C$15</f>
        <v>254.99999999999997</v>
      </c>
      <c r="P24" s="49">
        <f>(INDEX('-3 Traffic Assumptions'!$D:$D,MATCH('-1 Model'!P$2,'-3 Traffic Assumptions'!$A:$A))*'-2 Pricing Assumptions'!$C$13)+INDEX('-3 Traffic Assumptions'!$F:$F,MATCH('-1 Model'!P$2,'-3 Traffic Assumptions'!$A:$A))*'-2 Pricing Assumptions'!$C$15</f>
        <v>254.99999999999997</v>
      </c>
      <c r="Q24" s="49">
        <f>(INDEX('-3 Traffic Assumptions'!$D:$D,MATCH('-1 Model'!Q$2,'-3 Traffic Assumptions'!$A:$A))*'-2 Pricing Assumptions'!$C$13)+INDEX('-3 Traffic Assumptions'!$F:$F,MATCH('-1 Model'!Q$2,'-3 Traffic Assumptions'!$A:$A))*'-2 Pricing Assumptions'!$C$15</f>
        <v>254.99999999999997</v>
      </c>
      <c r="R24" s="49">
        <f>(INDEX('-3 Traffic Assumptions'!$D:$D,MATCH('-1 Model'!R$2,'-3 Traffic Assumptions'!$A:$A))*'-2 Pricing Assumptions'!$C$13)+INDEX('-3 Traffic Assumptions'!$F:$F,MATCH('-1 Model'!R$2,'-3 Traffic Assumptions'!$A:$A))*'-2 Pricing Assumptions'!$C$15</f>
        <v>254.99999999999997</v>
      </c>
      <c r="S24" s="49">
        <f>(INDEX('-3 Traffic Assumptions'!$D:$D,MATCH('-1 Model'!S$2,'-3 Traffic Assumptions'!$A:$A))*'-2 Pricing Assumptions'!$C$13)+INDEX('-3 Traffic Assumptions'!$F:$F,MATCH('-1 Model'!S$2,'-3 Traffic Assumptions'!$A:$A))*'-2 Pricing Assumptions'!$C$15</f>
        <v>254.99999999999997</v>
      </c>
      <c r="T24" s="49">
        <f>(INDEX('-3 Traffic Assumptions'!$D:$D,MATCH('-1 Model'!T$2,'-3 Traffic Assumptions'!$A:$A))*'-2 Pricing Assumptions'!$C$13)+INDEX('-3 Traffic Assumptions'!$F:$F,MATCH('-1 Model'!T$2,'-3 Traffic Assumptions'!$A:$A))*'-2 Pricing Assumptions'!$C$15</f>
        <v>254.99999999999997</v>
      </c>
      <c r="U24" s="49">
        <f>(INDEX('-3 Traffic Assumptions'!$D:$D,MATCH('-1 Model'!U$2,'-3 Traffic Assumptions'!$A:$A))*'-2 Pricing Assumptions'!$C$13)+INDEX('-3 Traffic Assumptions'!$F:$F,MATCH('-1 Model'!U$2,'-3 Traffic Assumptions'!$A:$A))*'-2 Pricing Assumptions'!$C$15</f>
        <v>254.99999999999997</v>
      </c>
      <c r="V24" s="49">
        <f>(INDEX('-3 Traffic Assumptions'!$D:$D,MATCH('-1 Model'!V$2,'-3 Traffic Assumptions'!$A:$A))*'-2 Pricing Assumptions'!$C$13)+INDEX('-3 Traffic Assumptions'!$F:$F,MATCH('-1 Model'!V$2,'-3 Traffic Assumptions'!$A:$A))*'-2 Pricing Assumptions'!$C$15</f>
        <v>254.99999999999997</v>
      </c>
      <c r="W24" s="49">
        <f>(INDEX('-3 Traffic Assumptions'!$D:$D,MATCH('-1 Model'!W$2,'-3 Traffic Assumptions'!$A:$A))*'-2 Pricing Assumptions'!$C$13)+INDEX('-3 Traffic Assumptions'!$F:$F,MATCH('-1 Model'!W$2,'-3 Traffic Assumptions'!$A:$A))*'-2 Pricing Assumptions'!$C$15</f>
        <v>254.99999999999997</v>
      </c>
      <c r="X24" s="49">
        <f>(INDEX('-3 Traffic Assumptions'!$D:$D,MATCH('-1 Model'!X$2,'-3 Traffic Assumptions'!$A:$A))*'-2 Pricing Assumptions'!$C$13)+INDEX('-3 Traffic Assumptions'!$F:$F,MATCH('-1 Model'!X$2,'-3 Traffic Assumptions'!$A:$A))*'-2 Pricing Assumptions'!$C$15</f>
        <v>254.99999999999997</v>
      </c>
      <c r="Y24" s="49">
        <f>(INDEX('-3 Traffic Assumptions'!$D:$D,MATCH('-1 Model'!Y$2,'-3 Traffic Assumptions'!$A:$A))*'-2 Pricing Assumptions'!$C$13)+INDEX('-3 Traffic Assumptions'!$F:$F,MATCH('-1 Model'!Y$2,'-3 Traffic Assumptions'!$A:$A))*'-2 Pricing Assumptions'!$C$15</f>
        <v>254.99999999999997</v>
      </c>
      <c r="Z24" s="49">
        <f>(INDEX('-3 Traffic Assumptions'!$D:$D,MATCH('-1 Model'!Z$2,'-3 Traffic Assumptions'!$A:$A))*'-2 Pricing Assumptions'!$C$13)+INDEX('-3 Traffic Assumptions'!$F:$F,MATCH('-1 Model'!Z$2,'-3 Traffic Assumptions'!$A:$A))*'-2 Pricing Assumptions'!$C$15</f>
        <v>254.99999999999997</v>
      </c>
      <c r="AA24" s="49">
        <f>(INDEX('-3 Traffic Assumptions'!$D:$D,MATCH('-1 Model'!AA$2,'-3 Traffic Assumptions'!$A:$A))*'-2 Pricing Assumptions'!$C$13)+INDEX('-3 Traffic Assumptions'!$F:$F,MATCH('-1 Model'!AA$2,'-3 Traffic Assumptions'!$A:$A))*'-2 Pricing Assumptions'!$C$15</f>
        <v>254.99999999999997</v>
      </c>
      <c r="AB24" s="49">
        <f>(INDEX('-3 Traffic Assumptions'!$D:$D,MATCH('-1 Model'!AB$2,'-3 Traffic Assumptions'!$A:$A))*'-2 Pricing Assumptions'!$C$13)+INDEX('-3 Traffic Assumptions'!$F:$F,MATCH('-1 Model'!AB$2,'-3 Traffic Assumptions'!$A:$A))*'-2 Pricing Assumptions'!$C$15</f>
        <v>254.99999999999997</v>
      </c>
      <c r="AC24" s="49">
        <f>(INDEX('-3 Traffic Assumptions'!$D:$D,MATCH('-1 Model'!AC$2,'-3 Traffic Assumptions'!$A:$A))*'-2 Pricing Assumptions'!$C$13)+INDEX('-3 Traffic Assumptions'!$F:$F,MATCH('-1 Model'!AC$2,'-3 Traffic Assumptions'!$A:$A))*'-2 Pricing Assumptions'!$C$15</f>
        <v>254.99999999999997</v>
      </c>
      <c r="AD24" s="49">
        <f>(INDEX('-3 Traffic Assumptions'!$D:$D,MATCH('-1 Model'!AD$2,'-3 Traffic Assumptions'!$A:$A))*'-2 Pricing Assumptions'!$C$13)+INDEX('-3 Traffic Assumptions'!$F:$F,MATCH('-1 Model'!AD$2,'-3 Traffic Assumptions'!$A:$A))*'-2 Pricing Assumptions'!$C$15</f>
        <v>254.99999999999997</v>
      </c>
      <c r="AE24" s="49">
        <f>(INDEX('-3 Traffic Assumptions'!$D:$D,MATCH('-1 Model'!AE$2,'-3 Traffic Assumptions'!$A:$A))*'-2 Pricing Assumptions'!$C$13)+INDEX('-3 Traffic Assumptions'!$F:$F,MATCH('-1 Model'!AE$2,'-3 Traffic Assumptions'!$A:$A))*'-2 Pricing Assumptions'!$C$15</f>
        <v>254.99999999999997</v>
      </c>
      <c r="AF24" s="49">
        <f>(INDEX('-3 Traffic Assumptions'!$D:$D,MATCH('-1 Model'!AF$2,'-3 Traffic Assumptions'!$A:$A))*'-2 Pricing Assumptions'!$C$13)+INDEX('-3 Traffic Assumptions'!$F:$F,MATCH('-1 Model'!AF$2,'-3 Traffic Assumptions'!$A:$A))*'-2 Pricing Assumptions'!$C$15</f>
        <v>254.99999999999997</v>
      </c>
      <c r="AG24" s="49">
        <f>(INDEX('-3 Traffic Assumptions'!$D:$D,MATCH('-1 Model'!AG$2,'-3 Traffic Assumptions'!$A:$A))*'-2 Pricing Assumptions'!$C$13)+INDEX('-3 Traffic Assumptions'!$F:$F,MATCH('-1 Model'!AG$2,'-3 Traffic Assumptions'!$A:$A))*'-2 Pricing Assumptions'!$C$15</f>
        <v>254.99999999999997</v>
      </c>
      <c r="AH24" s="49">
        <f>(INDEX('-3 Traffic Assumptions'!$D:$D,MATCH('-1 Model'!AH$2,'-3 Traffic Assumptions'!$A:$A))*'-2 Pricing Assumptions'!$C$13)+INDEX('-3 Traffic Assumptions'!$F:$F,MATCH('-1 Model'!AH$2,'-3 Traffic Assumptions'!$A:$A))*'-2 Pricing Assumptions'!$C$15</f>
        <v>254.99999999999997</v>
      </c>
      <c r="AI24" s="49">
        <f>(INDEX('-3 Traffic Assumptions'!$D:$D,MATCH('-1 Model'!AI$2,'-3 Traffic Assumptions'!$A:$A))*'-2 Pricing Assumptions'!$C$13)+INDEX('-3 Traffic Assumptions'!$F:$F,MATCH('-1 Model'!AI$2,'-3 Traffic Assumptions'!$A:$A))*'-2 Pricing Assumptions'!$C$15</f>
        <v>254.99999999999997</v>
      </c>
      <c r="AJ24" s="49">
        <f>(INDEX('-3 Traffic Assumptions'!$D:$D,MATCH('-1 Model'!AJ$2,'-3 Traffic Assumptions'!$A:$A))*'-2 Pricing Assumptions'!$C$13)+INDEX('-3 Traffic Assumptions'!$F:$F,MATCH('-1 Model'!AJ$2,'-3 Traffic Assumptions'!$A:$A))*'-2 Pricing Assumptions'!$C$15</f>
        <v>254.99999999999997</v>
      </c>
      <c r="AK24" s="49">
        <f>(INDEX('-3 Traffic Assumptions'!$D:$D,MATCH('-1 Model'!AK$2,'-3 Traffic Assumptions'!$A:$A))*'-2 Pricing Assumptions'!$C$13)+INDEX('-3 Traffic Assumptions'!$F:$F,MATCH('-1 Model'!AK$2,'-3 Traffic Assumptions'!$A:$A))*'-2 Pricing Assumptions'!$C$15</f>
        <v>254.99999999999997</v>
      </c>
      <c r="AL24" s="49">
        <f>(INDEX('-3 Traffic Assumptions'!$D:$D,MATCH('-1 Model'!AL$2,'-3 Traffic Assumptions'!$A:$A))*'-2 Pricing Assumptions'!$C$13)+INDEX('-3 Traffic Assumptions'!$F:$F,MATCH('-1 Model'!AL$2,'-3 Traffic Assumptions'!$A:$A))*'-2 Pricing Assumptions'!$C$15</f>
        <v>254.99999999999997</v>
      </c>
      <c r="AM24" s="49">
        <f>(INDEX('-3 Traffic Assumptions'!$D:$D,MATCH('-1 Model'!AM$2,'-3 Traffic Assumptions'!$A:$A))*'-2 Pricing Assumptions'!$C$13)+INDEX('-3 Traffic Assumptions'!$F:$F,MATCH('-1 Model'!AM$2,'-3 Traffic Assumptions'!$A:$A))*'-2 Pricing Assumptions'!$C$15</f>
        <v>254.99999999999997</v>
      </c>
      <c r="AN24" s="49">
        <f>(INDEX('-3 Traffic Assumptions'!$D:$D,MATCH('-1 Model'!AN$2,'-3 Traffic Assumptions'!$A:$A))*'-2 Pricing Assumptions'!$C$13)+INDEX('-3 Traffic Assumptions'!$F:$F,MATCH('-1 Model'!AN$2,'-3 Traffic Assumptions'!$A:$A))*'-2 Pricing Assumptions'!$C$15</f>
        <v>254.99999999999997</v>
      </c>
      <c r="AO24" s="49">
        <f>(INDEX('-3 Traffic Assumptions'!$D:$D,MATCH('-1 Model'!AO$2,'-3 Traffic Assumptions'!$A:$A))*'-2 Pricing Assumptions'!$C$13)+INDEX('-3 Traffic Assumptions'!$F:$F,MATCH('-1 Model'!AO$2,'-3 Traffic Assumptions'!$A:$A))*'-2 Pricing Assumptions'!$C$15</f>
        <v>254.99999999999997</v>
      </c>
      <c r="AP24" s="49">
        <f>(INDEX('-3 Traffic Assumptions'!$D:$D,MATCH('-1 Model'!AP$2,'-3 Traffic Assumptions'!$A:$A))*'-2 Pricing Assumptions'!$C$13)+INDEX('-3 Traffic Assumptions'!$F:$F,MATCH('-1 Model'!AP$2,'-3 Traffic Assumptions'!$A:$A))*'-2 Pricing Assumptions'!$C$15</f>
        <v>254.99999999999997</v>
      </c>
      <c r="AQ24" s="49">
        <f>(INDEX('-3 Traffic Assumptions'!$D:$D,MATCH('-1 Model'!AQ$2,'-3 Traffic Assumptions'!$A:$A))*'-2 Pricing Assumptions'!$C$13)+INDEX('-3 Traffic Assumptions'!$F:$F,MATCH('-1 Model'!AQ$2,'-3 Traffic Assumptions'!$A:$A))*'-2 Pricing Assumptions'!$C$15</f>
        <v>254.99999999999997</v>
      </c>
      <c r="AR24" s="49">
        <f>(INDEX('-3 Traffic Assumptions'!$D:$D,MATCH('-1 Model'!AR$2,'-3 Traffic Assumptions'!$A:$A))*'-2 Pricing Assumptions'!$C$13)+INDEX('-3 Traffic Assumptions'!$F:$F,MATCH('-1 Model'!AR$2,'-3 Traffic Assumptions'!$A:$A))*'-2 Pricing Assumptions'!$C$15</f>
        <v>254.99999999999997</v>
      </c>
      <c r="AS24" s="49">
        <f>(INDEX('-3 Traffic Assumptions'!$D:$D,MATCH('-1 Model'!AS$2,'-3 Traffic Assumptions'!$A:$A))*'-2 Pricing Assumptions'!$C$13)+INDEX('-3 Traffic Assumptions'!$F:$F,MATCH('-1 Model'!AS$2,'-3 Traffic Assumptions'!$A:$A))*'-2 Pricing Assumptions'!$C$15</f>
        <v>254.99999999999997</v>
      </c>
      <c r="AT24" s="49">
        <f>(INDEX('-3 Traffic Assumptions'!$D:$D,MATCH('-1 Model'!AT$2,'-3 Traffic Assumptions'!$A:$A))*'-2 Pricing Assumptions'!$C$13)+INDEX('-3 Traffic Assumptions'!$F:$F,MATCH('-1 Model'!AT$2,'-3 Traffic Assumptions'!$A:$A))*'-2 Pricing Assumptions'!$C$15</f>
        <v>254.99999999999997</v>
      </c>
      <c r="AU24" s="49">
        <f>(INDEX('-3 Traffic Assumptions'!$D:$D,MATCH('-1 Model'!AU$2,'-3 Traffic Assumptions'!$A:$A))*'-2 Pricing Assumptions'!$C$13)+INDEX('-3 Traffic Assumptions'!$F:$F,MATCH('-1 Model'!AU$2,'-3 Traffic Assumptions'!$A:$A))*'-2 Pricing Assumptions'!$C$15</f>
        <v>254.99999999999997</v>
      </c>
      <c r="AV24" s="49">
        <f>(INDEX('-3 Traffic Assumptions'!$D:$D,MATCH('-1 Model'!AV$2,'-3 Traffic Assumptions'!$A:$A))*'-2 Pricing Assumptions'!$C$13)+INDEX('-3 Traffic Assumptions'!$F:$F,MATCH('-1 Model'!AV$2,'-3 Traffic Assumptions'!$A:$A))*'-2 Pricing Assumptions'!$C$15</f>
        <v>254.99999999999997</v>
      </c>
      <c r="AW24" s="49">
        <f>(INDEX('-3 Traffic Assumptions'!$D:$D,MATCH('-1 Model'!AW$2,'-3 Traffic Assumptions'!$A:$A))*'-2 Pricing Assumptions'!$C$13)+INDEX('-3 Traffic Assumptions'!$F:$F,MATCH('-1 Model'!AW$2,'-3 Traffic Assumptions'!$A:$A))*'-2 Pricing Assumptions'!$C$15</f>
        <v>254.99999999999997</v>
      </c>
      <c r="AX24" s="49">
        <f>(INDEX('-3 Traffic Assumptions'!$D:$D,MATCH('-1 Model'!AX$2,'-3 Traffic Assumptions'!$A:$A))*'-2 Pricing Assumptions'!$C$13)+INDEX('-3 Traffic Assumptions'!$F:$F,MATCH('-1 Model'!AX$2,'-3 Traffic Assumptions'!$A:$A))*'-2 Pricing Assumptions'!$C$15</f>
        <v>254.99999999999997</v>
      </c>
      <c r="AY24" s="49">
        <f>(INDEX('-3 Traffic Assumptions'!$D:$D,MATCH('-1 Model'!AY$2,'-3 Traffic Assumptions'!$A:$A))*'-2 Pricing Assumptions'!$C$13)+INDEX('-3 Traffic Assumptions'!$F:$F,MATCH('-1 Model'!AY$2,'-3 Traffic Assumptions'!$A:$A))*'-2 Pricing Assumptions'!$C$15</f>
        <v>254.99999999999997</v>
      </c>
      <c r="AZ24" s="49">
        <f>(INDEX('-3 Traffic Assumptions'!$D:$D,MATCH('-1 Model'!AZ$2,'-3 Traffic Assumptions'!$A:$A))*'-2 Pricing Assumptions'!$C$13)+INDEX('-3 Traffic Assumptions'!$F:$F,MATCH('-1 Model'!AZ$2,'-3 Traffic Assumptions'!$A:$A))*'-2 Pricing Assumptions'!$C$15</f>
        <v>254.99999999999997</v>
      </c>
      <c r="BA24" s="49">
        <f>(INDEX('-3 Traffic Assumptions'!$D:$D,MATCH('-1 Model'!BA$2,'-3 Traffic Assumptions'!$A:$A))*'-2 Pricing Assumptions'!$C$13)+INDEX('-3 Traffic Assumptions'!$F:$F,MATCH('-1 Model'!BA$2,'-3 Traffic Assumptions'!$A:$A))*'-2 Pricing Assumptions'!$C$15</f>
        <v>254.99999999999997</v>
      </c>
      <c r="BB24" s="49">
        <f>(INDEX('-3 Traffic Assumptions'!$D:$D,MATCH('-1 Model'!BB$2,'-3 Traffic Assumptions'!$A:$A))*'-2 Pricing Assumptions'!$C$13)+INDEX('-3 Traffic Assumptions'!$F:$F,MATCH('-1 Model'!BB$2,'-3 Traffic Assumptions'!$A:$A))*'-2 Pricing Assumptions'!$C$15</f>
        <v>254.99999999999997</v>
      </c>
      <c r="BC24" s="49">
        <f>(INDEX('-3 Traffic Assumptions'!$D:$D,MATCH('-1 Model'!BC$2,'-3 Traffic Assumptions'!$A:$A))*'-2 Pricing Assumptions'!$C$13)+INDEX('-3 Traffic Assumptions'!$F:$F,MATCH('-1 Model'!BC$2,'-3 Traffic Assumptions'!$A:$A))*'-2 Pricing Assumptions'!$C$15</f>
        <v>254.99999999999997</v>
      </c>
      <c r="BD24" s="49">
        <f>(INDEX('-3 Traffic Assumptions'!$D:$D,MATCH('-1 Model'!BD$2,'-3 Traffic Assumptions'!$A:$A))*'-2 Pricing Assumptions'!$C$13)+INDEX('-3 Traffic Assumptions'!$F:$F,MATCH('-1 Model'!BD$2,'-3 Traffic Assumptions'!$A:$A))*'-2 Pricing Assumptions'!$C$15</f>
        <v>254.99999999999997</v>
      </c>
      <c r="BE24" s="49">
        <f>(INDEX('-3 Traffic Assumptions'!$D:$D,MATCH('-1 Model'!BE$2,'-3 Traffic Assumptions'!$A:$A))*'-2 Pricing Assumptions'!$C$13)+INDEX('-3 Traffic Assumptions'!$F:$F,MATCH('-1 Model'!BE$2,'-3 Traffic Assumptions'!$A:$A))*'-2 Pricing Assumptions'!$C$15</f>
        <v>254.99999999999997</v>
      </c>
      <c r="BF24" s="49">
        <f>(INDEX('-3 Traffic Assumptions'!$D:$D,MATCH('-1 Model'!BF$2,'-3 Traffic Assumptions'!$A:$A))*'-2 Pricing Assumptions'!$C$13)+INDEX('-3 Traffic Assumptions'!$F:$F,MATCH('-1 Model'!BF$2,'-3 Traffic Assumptions'!$A:$A))*'-2 Pricing Assumptions'!$C$15</f>
        <v>254.99999999999997</v>
      </c>
      <c r="BG24" s="49">
        <f>(INDEX('-3 Traffic Assumptions'!$D:$D,MATCH('-1 Model'!BG$2,'-3 Traffic Assumptions'!$A:$A))*'-2 Pricing Assumptions'!$C$13)+INDEX('-3 Traffic Assumptions'!$F:$F,MATCH('-1 Model'!BG$2,'-3 Traffic Assumptions'!$A:$A))*'-2 Pricing Assumptions'!$C$15</f>
        <v>254.99999999999997</v>
      </c>
      <c r="BH24" s="49">
        <f>(INDEX('-3 Traffic Assumptions'!$D:$D,MATCH('-1 Model'!BH$2,'-3 Traffic Assumptions'!$A:$A))*'-2 Pricing Assumptions'!$C$13)+INDEX('-3 Traffic Assumptions'!$F:$F,MATCH('-1 Model'!BH$2,'-3 Traffic Assumptions'!$A:$A))*'-2 Pricing Assumptions'!$C$15</f>
        <v>254.99999999999997</v>
      </c>
      <c r="BI24" s="49">
        <f>(INDEX('-3 Traffic Assumptions'!$D:$D,MATCH('-1 Model'!BI$2,'-3 Traffic Assumptions'!$A:$A))*'-2 Pricing Assumptions'!$C$13)+INDEX('-3 Traffic Assumptions'!$F:$F,MATCH('-1 Model'!BI$2,'-3 Traffic Assumptions'!$A:$A))*'-2 Pricing Assumptions'!$C$15</f>
        <v>254.99999999999997</v>
      </c>
      <c r="BJ24" s="49">
        <f>(INDEX('-3 Traffic Assumptions'!$D:$D,MATCH('-1 Model'!BJ$2,'-3 Traffic Assumptions'!$A:$A))*'-2 Pricing Assumptions'!$C$13)+INDEX('-3 Traffic Assumptions'!$F:$F,MATCH('-1 Model'!BJ$2,'-3 Traffic Assumptions'!$A:$A))*'-2 Pricing Assumptions'!$C$15</f>
        <v>254.99999999999997</v>
      </c>
      <c r="BK24" s="49">
        <f>(INDEX('-3 Traffic Assumptions'!$D:$D,MATCH('-1 Model'!BK$2,'-3 Traffic Assumptions'!$A:$A))*'-2 Pricing Assumptions'!$C$13)+INDEX('-3 Traffic Assumptions'!$F:$F,MATCH('-1 Model'!BK$2,'-3 Traffic Assumptions'!$A:$A))*'-2 Pricing Assumptions'!$C$15</f>
        <v>254.99999999999997</v>
      </c>
      <c r="BL24" s="49">
        <f>(INDEX('-3 Traffic Assumptions'!$D:$D,MATCH('-1 Model'!BL$2,'-3 Traffic Assumptions'!$A:$A))*'-2 Pricing Assumptions'!$C$13)+INDEX('-3 Traffic Assumptions'!$F:$F,MATCH('-1 Model'!BL$2,'-3 Traffic Assumptions'!$A:$A))*'-2 Pricing Assumptions'!$C$15</f>
        <v>254.99999999999997</v>
      </c>
      <c r="BM24" s="49">
        <f>(INDEX('-3 Traffic Assumptions'!$D:$D,MATCH('-1 Model'!BM$2,'-3 Traffic Assumptions'!$A:$A))*'-2 Pricing Assumptions'!$C$13)+INDEX('-3 Traffic Assumptions'!$F:$F,MATCH('-1 Model'!BM$2,'-3 Traffic Assumptions'!$A:$A))*'-2 Pricing Assumptions'!$C$15</f>
        <v>254.99999999999997</v>
      </c>
      <c r="BN24" s="49">
        <f>(INDEX('-3 Traffic Assumptions'!$D:$D,MATCH('-1 Model'!BN$2,'-3 Traffic Assumptions'!$A:$A))*'-2 Pricing Assumptions'!$C$13)+INDEX('-3 Traffic Assumptions'!$F:$F,MATCH('-1 Model'!BN$2,'-3 Traffic Assumptions'!$A:$A))*'-2 Pricing Assumptions'!$C$15</f>
        <v>254.99999999999997</v>
      </c>
      <c r="BO24" s="49">
        <f>(INDEX('-3 Traffic Assumptions'!$D:$D,MATCH('-1 Model'!BO$2,'-3 Traffic Assumptions'!$A:$A))*'-2 Pricing Assumptions'!$C$13)+INDEX('-3 Traffic Assumptions'!$F:$F,MATCH('-1 Model'!BO$2,'-3 Traffic Assumptions'!$A:$A))*'-2 Pricing Assumptions'!$C$15</f>
        <v>254.99999999999997</v>
      </c>
      <c r="BP24" s="49">
        <f>(INDEX('-3 Traffic Assumptions'!$D:$D,MATCH('-1 Model'!BP$2,'-3 Traffic Assumptions'!$A:$A))*'-2 Pricing Assumptions'!$C$13)+INDEX('-3 Traffic Assumptions'!$F:$F,MATCH('-1 Model'!BP$2,'-3 Traffic Assumptions'!$A:$A))*'-2 Pricing Assumptions'!$C$15</f>
        <v>254.99999999999997</v>
      </c>
      <c r="BQ24" s="49">
        <f>(INDEX('-3 Traffic Assumptions'!$D:$D,MATCH('-1 Model'!BQ$2,'-3 Traffic Assumptions'!$A:$A))*'-2 Pricing Assumptions'!$C$13)+INDEX('-3 Traffic Assumptions'!$F:$F,MATCH('-1 Model'!BQ$2,'-3 Traffic Assumptions'!$A:$A))*'-2 Pricing Assumptions'!$C$15</f>
        <v>254.99999999999997</v>
      </c>
      <c r="BR24" s="49">
        <f>(INDEX('-3 Traffic Assumptions'!$D:$D,MATCH('-1 Model'!BR$2,'-3 Traffic Assumptions'!$A:$A))*'-2 Pricing Assumptions'!$C$13)+INDEX('-3 Traffic Assumptions'!$F:$F,MATCH('-1 Model'!BR$2,'-3 Traffic Assumptions'!$A:$A))*'-2 Pricing Assumptions'!$C$15</f>
        <v>254.99999999999997</v>
      </c>
      <c r="BS24" s="49">
        <f>(INDEX('-3 Traffic Assumptions'!$D:$D,MATCH('-1 Model'!BS$2,'-3 Traffic Assumptions'!$A:$A))*'-2 Pricing Assumptions'!$C$13)+INDEX('-3 Traffic Assumptions'!$F:$F,MATCH('-1 Model'!BS$2,'-3 Traffic Assumptions'!$A:$A))*'-2 Pricing Assumptions'!$C$15</f>
        <v>254.99999999999997</v>
      </c>
      <c r="BT24" s="49">
        <f>(INDEX('-3 Traffic Assumptions'!$D:$D,MATCH('-1 Model'!BT$2,'-3 Traffic Assumptions'!$A:$A))*'-2 Pricing Assumptions'!$C$13)+INDEX('-3 Traffic Assumptions'!$F:$F,MATCH('-1 Model'!BT$2,'-3 Traffic Assumptions'!$A:$A))*'-2 Pricing Assumptions'!$C$15</f>
        <v>254.99999999999997</v>
      </c>
      <c r="BU24" s="49">
        <f>(INDEX('-3 Traffic Assumptions'!$D:$D,MATCH('-1 Model'!BU$2,'-3 Traffic Assumptions'!$A:$A))*'-2 Pricing Assumptions'!$C$13)+INDEX('-3 Traffic Assumptions'!$F:$F,MATCH('-1 Model'!BU$2,'-3 Traffic Assumptions'!$A:$A))*'-2 Pricing Assumptions'!$C$15</f>
        <v>254.99999999999997</v>
      </c>
      <c r="BV24" s="49">
        <f>(INDEX('-3 Traffic Assumptions'!$D:$D,MATCH('-1 Model'!BV$2,'-3 Traffic Assumptions'!$A:$A))*'-2 Pricing Assumptions'!$C$13)+INDEX('-3 Traffic Assumptions'!$F:$F,MATCH('-1 Model'!BV$2,'-3 Traffic Assumptions'!$A:$A))*'-2 Pricing Assumptions'!$C$15</f>
        <v>254.99999999999997</v>
      </c>
      <c r="BW24" s="49">
        <f>(INDEX('-3 Traffic Assumptions'!$D:$D,MATCH('-1 Model'!BW$2,'-3 Traffic Assumptions'!$A:$A))*'-2 Pricing Assumptions'!$C$13)+INDEX('-3 Traffic Assumptions'!$F:$F,MATCH('-1 Model'!BW$2,'-3 Traffic Assumptions'!$A:$A))*'-2 Pricing Assumptions'!$C$15</f>
        <v>254.99999999999997</v>
      </c>
      <c r="BX24" s="49">
        <f>(INDEX('-3 Traffic Assumptions'!$D:$D,MATCH('-1 Model'!BX$2,'-3 Traffic Assumptions'!$A:$A))*'-2 Pricing Assumptions'!$C$13)+INDEX('-3 Traffic Assumptions'!$F:$F,MATCH('-1 Model'!BX$2,'-3 Traffic Assumptions'!$A:$A))*'-2 Pricing Assumptions'!$C$15</f>
        <v>254.99999999999997</v>
      </c>
      <c r="BY24" s="49">
        <f>(INDEX('-3 Traffic Assumptions'!$D:$D,MATCH('-1 Model'!BY$2,'-3 Traffic Assumptions'!$A:$A))*'-2 Pricing Assumptions'!$C$13)+INDEX('-3 Traffic Assumptions'!$F:$F,MATCH('-1 Model'!BY$2,'-3 Traffic Assumptions'!$A:$A))*'-2 Pricing Assumptions'!$C$15</f>
        <v>254.99999999999997</v>
      </c>
      <c r="BZ24" s="49">
        <f>(INDEX('-3 Traffic Assumptions'!$D:$D,MATCH('-1 Model'!BZ$2,'-3 Traffic Assumptions'!$A:$A))*'-2 Pricing Assumptions'!$C$13)+INDEX('-3 Traffic Assumptions'!$F:$F,MATCH('-1 Model'!BZ$2,'-3 Traffic Assumptions'!$A:$A))*'-2 Pricing Assumptions'!$C$15</f>
        <v>254.99999999999997</v>
      </c>
      <c r="CA24" s="49">
        <f>(INDEX('-3 Traffic Assumptions'!$D:$D,MATCH('-1 Model'!CA$2,'-3 Traffic Assumptions'!$A:$A))*'-2 Pricing Assumptions'!$C$13)+INDEX('-3 Traffic Assumptions'!$F:$F,MATCH('-1 Model'!CA$2,'-3 Traffic Assumptions'!$A:$A))*'-2 Pricing Assumptions'!$C$15</f>
        <v>254.99999999999997</v>
      </c>
      <c r="CB24" s="49">
        <f>(INDEX('-3 Traffic Assumptions'!$D:$D,MATCH('-1 Model'!CB$2,'-3 Traffic Assumptions'!$A:$A))*'-2 Pricing Assumptions'!$C$13)+INDEX('-3 Traffic Assumptions'!$F:$F,MATCH('-1 Model'!CB$2,'-3 Traffic Assumptions'!$A:$A))*'-2 Pricing Assumptions'!$C$15</f>
        <v>254.99999999999997</v>
      </c>
      <c r="CC24" s="49">
        <f>(INDEX('-3 Traffic Assumptions'!$D:$D,MATCH('-1 Model'!CC$2,'-3 Traffic Assumptions'!$A:$A))*'-2 Pricing Assumptions'!$C$13)+INDEX('-3 Traffic Assumptions'!$F:$F,MATCH('-1 Model'!CC$2,'-3 Traffic Assumptions'!$A:$A))*'-2 Pricing Assumptions'!$C$15</f>
        <v>254.99999999999997</v>
      </c>
      <c r="CD24" s="49">
        <f>(INDEX('-3 Traffic Assumptions'!$D:$D,MATCH('-1 Model'!CD$2,'-3 Traffic Assumptions'!$A:$A))*'-2 Pricing Assumptions'!$C$13)+INDEX('-3 Traffic Assumptions'!$F:$F,MATCH('-1 Model'!CD$2,'-3 Traffic Assumptions'!$A:$A))*'-2 Pricing Assumptions'!$C$15</f>
        <v>254.99999999999997</v>
      </c>
      <c r="CE24" s="49">
        <f>(INDEX('-3 Traffic Assumptions'!$D:$D,MATCH('-1 Model'!CE$2,'-3 Traffic Assumptions'!$A:$A))*'-2 Pricing Assumptions'!$C$13)+INDEX('-3 Traffic Assumptions'!$F:$F,MATCH('-1 Model'!CE$2,'-3 Traffic Assumptions'!$A:$A))*'-2 Pricing Assumptions'!$C$15</f>
        <v>254.99999999999997</v>
      </c>
      <c r="CF24" s="49">
        <f>(INDEX('-3 Traffic Assumptions'!$D:$D,MATCH('-1 Model'!CF$2,'-3 Traffic Assumptions'!$A:$A))*'-2 Pricing Assumptions'!$C$13)+INDEX('-3 Traffic Assumptions'!$F:$F,MATCH('-1 Model'!CF$2,'-3 Traffic Assumptions'!$A:$A))*'-2 Pricing Assumptions'!$C$15</f>
        <v>254.99999999999997</v>
      </c>
      <c r="CG24" s="49">
        <f>(INDEX('-3 Traffic Assumptions'!$D:$D,MATCH('-1 Model'!CG$2,'-3 Traffic Assumptions'!$A:$A))*'-2 Pricing Assumptions'!$C$13)+INDEX('-3 Traffic Assumptions'!$F:$F,MATCH('-1 Model'!CG$2,'-3 Traffic Assumptions'!$A:$A))*'-2 Pricing Assumptions'!$C$15</f>
        <v>254.99999999999997</v>
      </c>
      <c r="CH24" s="49">
        <f>(INDEX('-3 Traffic Assumptions'!$D:$D,MATCH('-1 Model'!CH$2,'-3 Traffic Assumptions'!$A:$A))*'-2 Pricing Assumptions'!$C$13)+INDEX('-3 Traffic Assumptions'!$F:$F,MATCH('-1 Model'!CH$2,'-3 Traffic Assumptions'!$A:$A))*'-2 Pricing Assumptions'!$C$15</f>
        <v>254.99999999999997</v>
      </c>
      <c r="CI24" s="49">
        <f>(INDEX('-3 Traffic Assumptions'!$D:$D,MATCH('-1 Model'!CI$2,'-3 Traffic Assumptions'!$A:$A))*'-2 Pricing Assumptions'!$C$13)+INDEX('-3 Traffic Assumptions'!$F:$F,MATCH('-1 Model'!CI$2,'-3 Traffic Assumptions'!$A:$A))*'-2 Pricing Assumptions'!$C$15</f>
        <v>254.99999999999997</v>
      </c>
      <c r="CJ24" s="49">
        <f>(INDEX('-3 Traffic Assumptions'!$D:$D,MATCH('-1 Model'!CJ$2,'-3 Traffic Assumptions'!$A:$A))*'-2 Pricing Assumptions'!$C$13)+INDEX('-3 Traffic Assumptions'!$F:$F,MATCH('-1 Model'!CJ$2,'-3 Traffic Assumptions'!$A:$A))*'-2 Pricing Assumptions'!$C$15</f>
        <v>254.99999999999997</v>
      </c>
      <c r="CK24" s="49">
        <f>(INDEX('-3 Traffic Assumptions'!$D:$D,MATCH('-1 Model'!CK$2,'-3 Traffic Assumptions'!$A:$A))*'-2 Pricing Assumptions'!$C$13)+INDEX('-3 Traffic Assumptions'!$F:$F,MATCH('-1 Model'!CK$2,'-3 Traffic Assumptions'!$A:$A))*'-2 Pricing Assumptions'!$C$15</f>
        <v>254.99999999999997</v>
      </c>
      <c r="CL24" s="49">
        <f>(INDEX('-3 Traffic Assumptions'!$D:$D,MATCH('-1 Model'!CL$2,'-3 Traffic Assumptions'!$A:$A))*'-2 Pricing Assumptions'!$C$13)+INDEX('-3 Traffic Assumptions'!$F:$F,MATCH('-1 Model'!CL$2,'-3 Traffic Assumptions'!$A:$A))*'-2 Pricing Assumptions'!$C$15</f>
        <v>254.99999999999997</v>
      </c>
      <c r="CM24" s="49">
        <f>(INDEX('-3 Traffic Assumptions'!$D:$D,MATCH('-1 Model'!CM$2,'-3 Traffic Assumptions'!$A:$A))*'-2 Pricing Assumptions'!$C$13)+INDEX('-3 Traffic Assumptions'!$F:$F,MATCH('-1 Model'!CM$2,'-3 Traffic Assumptions'!$A:$A))*'-2 Pricing Assumptions'!$C$15</f>
        <v>254.99999999999997</v>
      </c>
      <c r="CN24" s="49">
        <f>(INDEX('-3 Traffic Assumptions'!$D:$D,MATCH('-1 Model'!CN$2,'-3 Traffic Assumptions'!$A:$A))*'-2 Pricing Assumptions'!$C$13)+INDEX('-3 Traffic Assumptions'!$F:$F,MATCH('-1 Model'!CN$2,'-3 Traffic Assumptions'!$A:$A))*'-2 Pricing Assumptions'!$C$15</f>
        <v>254.99999999999997</v>
      </c>
      <c r="CO24" s="49">
        <f>(INDEX('-3 Traffic Assumptions'!$D:$D,MATCH('-1 Model'!CO$2,'-3 Traffic Assumptions'!$A:$A))*'-2 Pricing Assumptions'!$C$13)+INDEX('-3 Traffic Assumptions'!$F:$F,MATCH('-1 Model'!CO$2,'-3 Traffic Assumptions'!$A:$A))*'-2 Pricing Assumptions'!$C$15</f>
        <v>254.99999999999997</v>
      </c>
      <c r="CP24" s="49">
        <f>(INDEX('-3 Traffic Assumptions'!$D:$D,MATCH('-1 Model'!CP$2,'-3 Traffic Assumptions'!$A:$A))*'-2 Pricing Assumptions'!$C$13)+INDEX('-3 Traffic Assumptions'!$F:$F,MATCH('-1 Model'!CP$2,'-3 Traffic Assumptions'!$A:$A))*'-2 Pricing Assumptions'!$C$15</f>
        <v>254.99999999999997</v>
      </c>
      <c r="CQ24" s="49">
        <f>(INDEX('-3 Traffic Assumptions'!$D:$D,MATCH('-1 Model'!CQ$2,'-3 Traffic Assumptions'!$A:$A))*'-2 Pricing Assumptions'!$C$13)+INDEX('-3 Traffic Assumptions'!$F:$F,MATCH('-1 Model'!CQ$2,'-3 Traffic Assumptions'!$A:$A))*'-2 Pricing Assumptions'!$C$15</f>
        <v>254.99999999999997</v>
      </c>
      <c r="CR24" s="49">
        <f>(INDEX('-3 Traffic Assumptions'!$D:$D,MATCH('-1 Model'!CR$2,'-3 Traffic Assumptions'!$A:$A))*'-2 Pricing Assumptions'!$C$13)+INDEX('-3 Traffic Assumptions'!$F:$F,MATCH('-1 Model'!CR$2,'-3 Traffic Assumptions'!$A:$A))*'-2 Pricing Assumptions'!$C$15</f>
        <v>254.99999999999997</v>
      </c>
      <c r="CS24" s="49">
        <f>(INDEX('-3 Traffic Assumptions'!$D:$D,MATCH('-1 Model'!CS$2,'-3 Traffic Assumptions'!$A:$A))*'-2 Pricing Assumptions'!$C$13)+INDEX('-3 Traffic Assumptions'!$F:$F,MATCH('-1 Model'!CS$2,'-3 Traffic Assumptions'!$A:$A))*'-2 Pricing Assumptions'!$C$15</f>
        <v>254.99999999999997</v>
      </c>
      <c r="CT24" s="49">
        <f>(INDEX('-3 Traffic Assumptions'!$D:$D,MATCH('-1 Model'!CT$2,'-3 Traffic Assumptions'!$A:$A))*'-2 Pricing Assumptions'!$C$13)+INDEX('-3 Traffic Assumptions'!$F:$F,MATCH('-1 Model'!CT$2,'-3 Traffic Assumptions'!$A:$A))*'-2 Pricing Assumptions'!$C$15</f>
        <v>254.99999999999997</v>
      </c>
      <c r="CU24" s="49">
        <f>(INDEX('-3 Traffic Assumptions'!$D:$D,MATCH('-1 Model'!CU$2,'-3 Traffic Assumptions'!$A:$A))*'-2 Pricing Assumptions'!$C$13)+INDEX('-3 Traffic Assumptions'!$F:$F,MATCH('-1 Model'!CU$2,'-3 Traffic Assumptions'!$A:$A))*'-2 Pricing Assumptions'!$C$15</f>
        <v>254.99999999999997</v>
      </c>
      <c r="CV24" s="49">
        <f>(INDEX('-3 Traffic Assumptions'!$D:$D,MATCH('-1 Model'!CV$2,'-3 Traffic Assumptions'!$A:$A))*'-2 Pricing Assumptions'!$C$13)+INDEX('-3 Traffic Assumptions'!$F:$F,MATCH('-1 Model'!CV$2,'-3 Traffic Assumptions'!$A:$A))*'-2 Pricing Assumptions'!$C$15</f>
        <v>254.99999999999997</v>
      </c>
      <c r="CW24" s="49">
        <f>(INDEX('-3 Traffic Assumptions'!$D:$D,MATCH('-1 Model'!CW$2,'-3 Traffic Assumptions'!$A:$A))*'-2 Pricing Assumptions'!$C$13)+INDEX('-3 Traffic Assumptions'!$F:$F,MATCH('-1 Model'!CW$2,'-3 Traffic Assumptions'!$A:$A))*'-2 Pricing Assumptions'!$C$15</f>
        <v>254.99999999999997</v>
      </c>
      <c r="CX24" s="49">
        <f>(INDEX('-3 Traffic Assumptions'!$D:$D,MATCH('-1 Model'!CX$2,'-3 Traffic Assumptions'!$A:$A))*'-2 Pricing Assumptions'!$C$13)+INDEX('-3 Traffic Assumptions'!$F:$F,MATCH('-1 Model'!CX$2,'-3 Traffic Assumptions'!$A:$A))*'-2 Pricing Assumptions'!$C$15</f>
        <v>254.99999999999997</v>
      </c>
      <c r="CY24" s="49">
        <f>(INDEX('-3 Traffic Assumptions'!$D:$D,MATCH('-1 Model'!CY$2,'-3 Traffic Assumptions'!$A:$A))*'-2 Pricing Assumptions'!$C$13)+INDEX('-3 Traffic Assumptions'!$F:$F,MATCH('-1 Model'!CY$2,'-3 Traffic Assumptions'!$A:$A))*'-2 Pricing Assumptions'!$C$15</f>
        <v>254.99999999999997</v>
      </c>
      <c r="CZ24" s="49">
        <f>(INDEX('-3 Traffic Assumptions'!$D:$D,MATCH('-1 Model'!CZ$2,'-3 Traffic Assumptions'!$A:$A))*'-2 Pricing Assumptions'!$C$13)+INDEX('-3 Traffic Assumptions'!$F:$F,MATCH('-1 Model'!CZ$2,'-3 Traffic Assumptions'!$A:$A))*'-2 Pricing Assumptions'!$C$15</f>
        <v>254.99999999999997</v>
      </c>
      <c r="DA24" s="49">
        <f>(INDEX('-3 Traffic Assumptions'!$D:$D,MATCH('-1 Model'!DA$2,'-3 Traffic Assumptions'!$A:$A))*'-2 Pricing Assumptions'!$C$13)+INDEX('-3 Traffic Assumptions'!$F:$F,MATCH('-1 Model'!DA$2,'-3 Traffic Assumptions'!$A:$A))*'-2 Pricing Assumptions'!$C$15</f>
        <v>254.99999999999997</v>
      </c>
      <c r="DB24" s="49">
        <f>(INDEX('-3 Traffic Assumptions'!$D:$D,MATCH('-1 Model'!DB$2,'-3 Traffic Assumptions'!$A:$A))*'-2 Pricing Assumptions'!$C$13)+INDEX('-3 Traffic Assumptions'!$F:$F,MATCH('-1 Model'!DB$2,'-3 Traffic Assumptions'!$A:$A))*'-2 Pricing Assumptions'!$C$15</f>
        <v>254.99999999999997</v>
      </c>
      <c r="DC24" s="49">
        <f>(INDEX('-3 Traffic Assumptions'!$D:$D,MATCH('-1 Model'!DC$2,'-3 Traffic Assumptions'!$A:$A))*'-2 Pricing Assumptions'!$C$13)+INDEX('-3 Traffic Assumptions'!$F:$F,MATCH('-1 Model'!DC$2,'-3 Traffic Assumptions'!$A:$A))*'-2 Pricing Assumptions'!$C$15</f>
        <v>254.99999999999997</v>
      </c>
      <c r="DD24" s="49">
        <f>(INDEX('-3 Traffic Assumptions'!$D:$D,MATCH('-1 Model'!DD$2,'-3 Traffic Assumptions'!$A:$A))*'-2 Pricing Assumptions'!$C$13)+INDEX('-3 Traffic Assumptions'!$F:$F,MATCH('-1 Model'!DD$2,'-3 Traffic Assumptions'!$A:$A))*'-2 Pricing Assumptions'!$C$15</f>
        <v>254.99999999999997</v>
      </c>
      <c r="DE24" s="49">
        <f>(INDEX('-3 Traffic Assumptions'!$D:$D,MATCH('-1 Model'!DE$2,'-3 Traffic Assumptions'!$A:$A))*'-2 Pricing Assumptions'!$C$13)+INDEX('-3 Traffic Assumptions'!$F:$F,MATCH('-1 Model'!DE$2,'-3 Traffic Assumptions'!$A:$A))*'-2 Pricing Assumptions'!$C$15</f>
        <v>254.99999999999997</v>
      </c>
      <c r="DF24" s="49">
        <f>(INDEX('-3 Traffic Assumptions'!$D:$D,MATCH('-1 Model'!DF$2,'-3 Traffic Assumptions'!$A:$A))*'-2 Pricing Assumptions'!$C$13)+INDEX('-3 Traffic Assumptions'!$F:$F,MATCH('-1 Model'!DF$2,'-3 Traffic Assumptions'!$A:$A))*'-2 Pricing Assumptions'!$C$15</f>
        <v>254.99999999999997</v>
      </c>
      <c r="DG24" s="49">
        <f>(INDEX('-3 Traffic Assumptions'!$D:$D,MATCH('-1 Model'!DG$2,'-3 Traffic Assumptions'!$A:$A))*'-2 Pricing Assumptions'!$C$13)+INDEX('-3 Traffic Assumptions'!$F:$F,MATCH('-1 Model'!DG$2,'-3 Traffic Assumptions'!$A:$A))*'-2 Pricing Assumptions'!$C$15</f>
        <v>254.99999999999997</v>
      </c>
      <c r="DH24" s="49">
        <f>(INDEX('-3 Traffic Assumptions'!$D:$D,MATCH('-1 Model'!DH$2,'-3 Traffic Assumptions'!$A:$A))*'-2 Pricing Assumptions'!$C$13)+INDEX('-3 Traffic Assumptions'!$F:$F,MATCH('-1 Model'!DH$2,'-3 Traffic Assumptions'!$A:$A))*'-2 Pricing Assumptions'!$C$15</f>
        <v>254.99999999999997</v>
      </c>
      <c r="DI24" s="49">
        <f>(INDEX('-3 Traffic Assumptions'!$D:$D,MATCH('-1 Model'!DI$2,'-3 Traffic Assumptions'!$A:$A))*'-2 Pricing Assumptions'!$C$13)+INDEX('-3 Traffic Assumptions'!$F:$F,MATCH('-1 Model'!DI$2,'-3 Traffic Assumptions'!$A:$A))*'-2 Pricing Assumptions'!$C$15</f>
        <v>254.99999999999997</v>
      </c>
      <c r="DJ24" s="49">
        <f>(INDEX('-3 Traffic Assumptions'!$D:$D,MATCH('-1 Model'!DJ$2,'-3 Traffic Assumptions'!$A:$A))*'-2 Pricing Assumptions'!$C$13)+INDEX('-3 Traffic Assumptions'!$F:$F,MATCH('-1 Model'!DJ$2,'-3 Traffic Assumptions'!$A:$A))*'-2 Pricing Assumptions'!$C$15</f>
        <v>254.99999999999997</v>
      </c>
      <c r="DK24" s="49">
        <f>(INDEX('-3 Traffic Assumptions'!$D:$D,MATCH('-1 Model'!DK$2,'-3 Traffic Assumptions'!$A:$A))*'-2 Pricing Assumptions'!$C$13)+INDEX('-3 Traffic Assumptions'!$F:$F,MATCH('-1 Model'!DK$2,'-3 Traffic Assumptions'!$A:$A))*'-2 Pricing Assumptions'!$C$15</f>
        <v>254.99999999999997</v>
      </c>
      <c r="DL24" s="49">
        <f>(INDEX('-3 Traffic Assumptions'!$D:$D,MATCH('-1 Model'!DL$2,'-3 Traffic Assumptions'!$A:$A))*'-2 Pricing Assumptions'!$C$13)+INDEX('-3 Traffic Assumptions'!$F:$F,MATCH('-1 Model'!DL$2,'-3 Traffic Assumptions'!$A:$A))*'-2 Pricing Assumptions'!$C$15</f>
        <v>254.99999999999997</v>
      </c>
      <c r="DM24" s="49">
        <f>(INDEX('-3 Traffic Assumptions'!$D:$D,MATCH('-1 Model'!DM$2,'-3 Traffic Assumptions'!$A:$A))*'-2 Pricing Assumptions'!$C$13)+INDEX('-3 Traffic Assumptions'!$F:$F,MATCH('-1 Model'!DM$2,'-3 Traffic Assumptions'!$A:$A))*'-2 Pricing Assumptions'!$C$15</f>
        <v>254.99999999999997</v>
      </c>
      <c r="DN24" s="49">
        <f>(INDEX('-3 Traffic Assumptions'!$D:$D,MATCH('-1 Model'!DN$2,'-3 Traffic Assumptions'!$A:$A))*'-2 Pricing Assumptions'!$C$13)+INDEX('-3 Traffic Assumptions'!$F:$F,MATCH('-1 Model'!DN$2,'-3 Traffic Assumptions'!$A:$A))*'-2 Pricing Assumptions'!$C$15</f>
        <v>254.99999999999997</v>
      </c>
      <c r="DO24" s="49">
        <f>(INDEX('-3 Traffic Assumptions'!$D:$D,MATCH('-1 Model'!DO$2,'-3 Traffic Assumptions'!$A:$A))*'-2 Pricing Assumptions'!$C$13)+INDEX('-3 Traffic Assumptions'!$F:$F,MATCH('-1 Model'!DO$2,'-3 Traffic Assumptions'!$A:$A))*'-2 Pricing Assumptions'!$C$15</f>
        <v>254.99999999999997</v>
      </c>
      <c r="DP24" s="49">
        <f>(INDEX('-3 Traffic Assumptions'!$D:$D,MATCH('-1 Model'!DP$2,'-3 Traffic Assumptions'!$A:$A))*'-2 Pricing Assumptions'!$C$13)+INDEX('-3 Traffic Assumptions'!$F:$F,MATCH('-1 Model'!DP$2,'-3 Traffic Assumptions'!$A:$A))*'-2 Pricing Assumptions'!$C$15</f>
        <v>254.99999999999997</v>
      </c>
      <c r="DQ24" s="49">
        <f>(INDEX('-3 Traffic Assumptions'!$D:$D,MATCH('-1 Model'!DQ$2,'-3 Traffic Assumptions'!$A:$A))*'-2 Pricing Assumptions'!$C$13)+INDEX('-3 Traffic Assumptions'!$F:$F,MATCH('-1 Model'!DQ$2,'-3 Traffic Assumptions'!$A:$A))*'-2 Pricing Assumptions'!$C$15</f>
        <v>254.99999999999997</v>
      </c>
      <c r="DR24" s="49">
        <f>(INDEX('-3 Traffic Assumptions'!$D:$D,MATCH('-1 Model'!DR$2,'-3 Traffic Assumptions'!$A:$A))*'-2 Pricing Assumptions'!$C$13)+INDEX('-3 Traffic Assumptions'!$F:$F,MATCH('-1 Model'!DR$2,'-3 Traffic Assumptions'!$A:$A))*'-2 Pricing Assumptions'!$C$15</f>
        <v>254.99999999999997</v>
      </c>
      <c r="DS24" s="49">
        <f>(INDEX('-3 Traffic Assumptions'!$D:$D,MATCH('-1 Model'!DS$2,'-3 Traffic Assumptions'!$A:$A))*'-2 Pricing Assumptions'!$C$13)+INDEX('-3 Traffic Assumptions'!$F:$F,MATCH('-1 Model'!DS$2,'-3 Traffic Assumptions'!$A:$A))*'-2 Pricing Assumptions'!$C$15</f>
        <v>254.99999999999997</v>
      </c>
    </row>
    <row r="25" spans="1:123" s="1" customFormat="1" ht="12.75" x14ac:dyDescent="0.2">
      <c r="B25" s="35" t="s">
        <v>129</v>
      </c>
      <c r="C25" s="49"/>
      <c r="D25" s="49"/>
      <c r="E25" s="49"/>
      <c r="F25" s="49"/>
      <c r="G25" s="49"/>
      <c r="H25" s="49"/>
      <c r="I25" s="49">
        <f>(INDEX('-3 Traffic Assumptions'!$D:$D,MATCH('-1 Model'!C$2,'-3 Traffic Assumptions'!$A:$A))*'-2 Pricing Assumptions'!$C$6*'-2 Pricing Assumptions'!$C$7)*'-2 Pricing Assumptions'!$C$13+(INDEX('-3 Traffic Assumptions'!$F:$F,MATCH('-1 Model'!C$2,'-3 Traffic Assumptions'!$A:$A))*'-2 Pricing Assumptions'!$C$6*'-2 Pricing Assumptions'!$C$7)*'-2 Pricing Assumptions'!$C$15</f>
        <v>26.392499999999998</v>
      </c>
      <c r="J25" s="49">
        <f>(INDEX('-3 Traffic Assumptions'!$D:$D,MATCH('-1 Model'!D$2,'-3 Traffic Assumptions'!$A:$A))*'-2 Pricing Assumptions'!$C$6*'-2 Pricing Assumptions'!$C$7)*'-2 Pricing Assumptions'!$C$13+(INDEX('-3 Traffic Assumptions'!$F:$F,MATCH('-1 Model'!D$2,'-3 Traffic Assumptions'!$A:$A))*'-2 Pricing Assumptions'!$C$6*'-2 Pricing Assumptions'!$C$7)*'-2 Pricing Assumptions'!$C$15</f>
        <v>26.392499999999998</v>
      </c>
      <c r="K25" s="49">
        <f>(INDEX('-3 Traffic Assumptions'!$D:$D,MATCH('-1 Model'!E$2,'-3 Traffic Assumptions'!$A:$A))*'-2 Pricing Assumptions'!$C$6*'-2 Pricing Assumptions'!$C$7)*'-2 Pricing Assumptions'!$C$13+(INDEX('-3 Traffic Assumptions'!$F:$F,MATCH('-1 Model'!E$2,'-3 Traffic Assumptions'!$A:$A))*'-2 Pricing Assumptions'!$C$6*'-2 Pricing Assumptions'!$C$7)*'-2 Pricing Assumptions'!$C$15</f>
        <v>26.392499999999998</v>
      </c>
      <c r="L25" s="49">
        <f>(INDEX('-3 Traffic Assumptions'!$D:$D,MATCH('-1 Model'!F$2,'-3 Traffic Assumptions'!$A:$A))*'-2 Pricing Assumptions'!$C$6*'-2 Pricing Assumptions'!$C$7)*'-2 Pricing Assumptions'!$C$13+(INDEX('-3 Traffic Assumptions'!$F:$F,MATCH('-1 Model'!F$2,'-3 Traffic Assumptions'!$A:$A))*'-2 Pricing Assumptions'!$C$6*'-2 Pricing Assumptions'!$C$7)*'-2 Pricing Assumptions'!$C$15</f>
        <v>26.392499999999998</v>
      </c>
      <c r="M25" s="49">
        <f>(INDEX('-3 Traffic Assumptions'!$D:$D,MATCH('-1 Model'!G$2,'-3 Traffic Assumptions'!$A:$A))*'-2 Pricing Assumptions'!$C$6*'-2 Pricing Assumptions'!$C$7)*'-2 Pricing Assumptions'!$C$13+(INDEX('-3 Traffic Assumptions'!$F:$F,MATCH('-1 Model'!G$2,'-3 Traffic Assumptions'!$A:$A))*'-2 Pricing Assumptions'!$C$6*'-2 Pricing Assumptions'!$C$7)*'-2 Pricing Assumptions'!$C$15</f>
        <v>26.392499999999998</v>
      </c>
      <c r="N25" s="49">
        <f>(INDEX('-3 Traffic Assumptions'!$D:$D,MATCH('-1 Model'!H$2,'-3 Traffic Assumptions'!$A:$A))*'-2 Pricing Assumptions'!$C$6*'-2 Pricing Assumptions'!$C$7)*'-2 Pricing Assumptions'!$C$13+(INDEX('-3 Traffic Assumptions'!$F:$F,MATCH('-1 Model'!H$2,'-3 Traffic Assumptions'!$A:$A))*'-2 Pricing Assumptions'!$C$6*'-2 Pricing Assumptions'!$C$7)*'-2 Pricing Assumptions'!$C$15</f>
        <v>26.392499999999998</v>
      </c>
      <c r="O25" s="49">
        <f>(INDEX('-3 Traffic Assumptions'!$D:$D,MATCH('-1 Model'!I$2,'-3 Traffic Assumptions'!$A:$A))*'-2 Pricing Assumptions'!$C$6*'-2 Pricing Assumptions'!$C$7)*'-2 Pricing Assumptions'!$C$13+(INDEX('-3 Traffic Assumptions'!$F:$F,MATCH('-1 Model'!I$2,'-3 Traffic Assumptions'!$A:$A))*'-2 Pricing Assumptions'!$C$6*'-2 Pricing Assumptions'!$C$7)*'-2 Pricing Assumptions'!$C$15</f>
        <v>26.392499999999998</v>
      </c>
      <c r="P25" s="49">
        <f>(INDEX('-3 Traffic Assumptions'!$D:$D,MATCH('-1 Model'!J$2,'-3 Traffic Assumptions'!$A:$A))*'-2 Pricing Assumptions'!$C$6*'-2 Pricing Assumptions'!$C$7)*'-2 Pricing Assumptions'!$C$13+(INDEX('-3 Traffic Assumptions'!$F:$F,MATCH('-1 Model'!J$2,'-3 Traffic Assumptions'!$A:$A))*'-2 Pricing Assumptions'!$C$6*'-2 Pricing Assumptions'!$C$7)*'-2 Pricing Assumptions'!$C$15</f>
        <v>26.392499999999998</v>
      </c>
      <c r="Q25" s="49">
        <f>(INDEX('-3 Traffic Assumptions'!$D:$D,MATCH('-1 Model'!K$2,'-3 Traffic Assumptions'!$A:$A))*'-2 Pricing Assumptions'!$C$6*'-2 Pricing Assumptions'!$C$7)*'-2 Pricing Assumptions'!$C$13+(INDEX('-3 Traffic Assumptions'!$F:$F,MATCH('-1 Model'!K$2,'-3 Traffic Assumptions'!$A:$A))*'-2 Pricing Assumptions'!$C$6*'-2 Pricing Assumptions'!$C$7)*'-2 Pricing Assumptions'!$C$15</f>
        <v>26.392499999999998</v>
      </c>
      <c r="R25" s="49">
        <f>(INDEX('-3 Traffic Assumptions'!$D:$D,MATCH('-1 Model'!L$2,'-3 Traffic Assumptions'!$A:$A))*'-2 Pricing Assumptions'!$C$6*'-2 Pricing Assumptions'!$C$7)*'-2 Pricing Assumptions'!$C$13+(INDEX('-3 Traffic Assumptions'!$F:$F,MATCH('-1 Model'!L$2,'-3 Traffic Assumptions'!$A:$A))*'-2 Pricing Assumptions'!$C$6*'-2 Pricing Assumptions'!$C$7)*'-2 Pricing Assumptions'!$C$15</f>
        <v>26.392499999999998</v>
      </c>
      <c r="S25" s="49">
        <f>(INDEX('-3 Traffic Assumptions'!$D:$D,MATCH('-1 Model'!M$2,'-3 Traffic Assumptions'!$A:$A))*'-2 Pricing Assumptions'!$C$6*'-2 Pricing Assumptions'!$C$7)*'-2 Pricing Assumptions'!$C$13+(INDEX('-3 Traffic Assumptions'!$F:$F,MATCH('-1 Model'!M$2,'-3 Traffic Assumptions'!$A:$A))*'-2 Pricing Assumptions'!$C$6*'-2 Pricing Assumptions'!$C$7)*'-2 Pricing Assumptions'!$C$15</f>
        <v>26.392499999999998</v>
      </c>
      <c r="T25" s="49">
        <f>(INDEX('-3 Traffic Assumptions'!$D:$D,MATCH('-1 Model'!N$2,'-3 Traffic Assumptions'!$A:$A))*'-2 Pricing Assumptions'!$C$6*'-2 Pricing Assumptions'!$C$7)*'-2 Pricing Assumptions'!$C$13+(INDEX('-3 Traffic Assumptions'!$F:$F,MATCH('-1 Model'!N$2,'-3 Traffic Assumptions'!$A:$A))*'-2 Pricing Assumptions'!$C$6*'-2 Pricing Assumptions'!$C$7)*'-2 Pricing Assumptions'!$C$15</f>
        <v>26.392499999999998</v>
      </c>
      <c r="U25" s="49">
        <f>(INDEX('-3 Traffic Assumptions'!$D:$D,MATCH('-1 Model'!O$2,'-3 Traffic Assumptions'!$A:$A))*'-2 Pricing Assumptions'!$C$6*'-2 Pricing Assumptions'!$C$7)*'-2 Pricing Assumptions'!$C$13+(INDEX('-3 Traffic Assumptions'!$F:$F,MATCH('-1 Model'!O$2,'-3 Traffic Assumptions'!$A:$A))*'-2 Pricing Assumptions'!$C$6*'-2 Pricing Assumptions'!$C$7)*'-2 Pricing Assumptions'!$C$15</f>
        <v>26.392499999999998</v>
      </c>
      <c r="V25" s="49">
        <f>(INDEX('-3 Traffic Assumptions'!$D:$D,MATCH('-1 Model'!P$2,'-3 Traffic Assumptions'!$A:$A))*'-2 Pricing Assumptions'!$C$6*'-2 Pricing Assumptions'!$C$7)*'-2 Pricing Assumptions'!$C$13+(INDEX('-3 Traffic Assumptions'!$F:$F,MATCH('-1 Model'!P$2,'-3 Traffic Assumptions'!$A:$A))*'-2 Pricing Assumptions'!$C$6*'-2 Pricing Assumptions'!$C$7)*'-2 Pricing Assumptions'!$C$15</f>
        <v>26.392499999999998</v>
      </c>
      <c r="W25" s="49">
        <f>(INDEX('-3 Traffic Assumptions'!$D:$D,MATCH('-1 Model'!Q$2,'-3 Traffic Assumptions'!$A:$A))*'-2 Pricing Assumptions'!$C$6*'-2 Pricing Assumptions'!$C$7)*'-2 Pricing Assumptions'!$C$13+(INDEX('-3 Traffic Assumptions'!$F:$F,MATCH('-1 Model'!Q$2,'-3 Traffic Assumptions'!$A:$A))*'-2 Pricing Assumptions'!$C$6*'-2 Pricing Assumptions'!$C$7)*'-2 Pricing Assumptions'!$C$15</f>
        <v>26.392499999999998</v>
      </c>
      <c r="X25" s="49">
        <f>(INDEX('-3 Traffic Assumptions'!$D:$D,MATCH('-1 Model'!R$2,'-3 Traffic Assumptions'!$A:$A))*'-2 Pricing Assumptions'!$C$6*'-2 Pricing Assumptions'!$C$7)*'-2 Pricing Assumptions'!$C$13+(INDEX('-3 Traffic Assumptions'!$F:$F,MATCH('-1 Model'!R$2,'-3 Traffic Assumptions'!$A:$A))*'-2 Pricing Assumptions'!$C$6*'-2 Pricing Assumptions'!$C$7)*'-2 Pricing Assumptions'!$C$15</f>
        <v>26.392499999999998</v>
      </c>
      <c r="Y25" s="49">
        <f>(INDEX('-3 Traffic Assumptions'!$D:$D,MATCH('-1 Model'!S$2,'-3 Traffic Assumptions'!$A:$A))*'-2 Pricing Assumptions'!$C$6*'-2 Pricing Assumptions'!$C$7)*'-2 Pricing Assumptions'!$C$13+(INDEX('-3 Traffic Assumptions'!$F:$F,MATCH('-1 Model'!S$2,'-3 Traffic Assumptions'!$A:$A))*'-2 Pricing Assumptions'!$C$6*'-2 Pricing Assumptions'!$C$7)*'-2 Pricing Assumptions'!$C$15</f>
        <v>26.392499999999998</v>
      </c>
      <c r="Z25" s="49">
        <f>(INDEX('-3 Traffic Assumptions'!$D:$D,MATCH('-1 Model'!T$2,'-3 Traffic Assumptions'!$A:$A))*'-2 Pricing Assumptions'!$C$6*'-2 Pricing Assumptions'!$C$7)*'-2 Pricing Assumptions'!$C$13+(INDEX('-3 Traffic Assumptions'!$F:$F,MATCH('-1 Model'!T$2,'-3 Traffic Assumptions'!$A:$A))*'-2 Pricing Assumptions'!$C$6*'-2 Pricing Assumptions'!$C$7)*'-2 Pricing Assumptions'!$C$15</f>
        <v>26.392499999999998</v>
      </c>
      <c r="AA25" s="49">
        <f>(INDEX('-3 Traffic Assumptions'!$D:$D,MATCH('-1 Model'!U$2,'-3 Traffic Assumptions'!$A:$A))*'-2 Pricing Assumptions'!$C$6*'-2 Pricing Assumptions'!$C$7)*'-2 Pricing Assumptions'!$C$13+(INDEX('-3 Traffic Assumptions'!$F:$F,MATCH('-1 Model'!U$2,'-3 Traffic Assumptions'!$A:$A))*'-2 Pricing Assumptions'!$C$6*'-2 Pricing Assumptions'!$C$7)*'-2 Pricing Assumptions'!$C$15</f>
        <v>26.392499999999998</v>
      </c>
      <c r="AB25" s="49">
        <f>(INDEX('-3 Traffic Assumptions'!$D:$D,MATCH('-1 Model'!V$2,'-3 Traffic Assumptions'!$A:$A))*'-2 Pricing Assumptions'!$C$6*'-2 Pricing Assumptions'!$C$7)*'-2 Pricing Assumptions'!$C$13+(INDEX('-3 Traffic Assumptions'!$F:$F,MATCH('-1 Model'!V$2,'-3 Traffic Assumptions'!$A:$A))*'-2 Pricing Assumptions'!$C$6*'-2 Pricing Assumptions'!$C$7)*'-2 Pricing Assumptions'!$C$15</f>
        <v>26.392499999999998</v>
      </c>
      <c r="AC25" s="49">
        <f>(INDEX('-3 Traffic Assumptions'!$D:$D,MATCH('-1 Model'!W$2,'-3 Traffic Assumptions'!$A:$A))*'-2 Pricing Assumptions'!$C$6*'-2 Pricing Assumptions'!$C$7)*'-2 Pricing Assumptions'!$C$13+(INDEX('-3 Traffic Assumptions'!$F:$F,MATCH('-1 Model'!W$2,'-3 Traffic Assumptions'!$A:$A))*'-2 Pricing Assumptions'!$C$6*'-2 Pricing Assumptions'!$C$7)*'-2 Pricing Assumptions'!$C$15</f>
        <v>26.392499999999998</v>
      </c>
      <c r="AD25" s="49">
        <f>(INDEX('-3 Traffic Assumptions'!$D:$D,MATCH('-1 Model'!X$2,'-3 Traffic Assumptions'!$A:$A))*'-2 Pricing Assumptions'!$C$6*'-2 Pricing Assumptions'!$C$7)*'-2 Pricing Assumptions'!$C$13+(INDEX('-3 Traffic Assumptions'!$F:$F,MATCH('-1 Model'!X$2,'-3 Traffic Assumptions'!$A:$A))*'-2 Pricing Assumptions'!$C$6*'-2 Pricing Assumptions'!$C$7)*'-2 Pricing Assumptions'!$C$15</f>
        <v>26.392499999999998</v>
      </c>
      <c r="AE25" s="49">
        <f>(INDEX('-3 Traffic Assumptions'!$D:$D,MATCH('-1 Model'!Y$2,'-3 Traffic Assumptions'!$A:$A))*'-2 Pricing Assumptions'!$C$6*'-2 Pricing Assumptions'!$C$7)*'-2 Pricing Assumptions'!$C$13+(INDEX('-3 Traffic Assumptions'!$F:$F,MATCH('-1 Model'!Y$2,'-3 Traffic Assumptions'!$A:$A))*'-2 Pricing Assumptions'!$C$6*'-2 Pricing Assumptions'!$C$7)*'-2 Pricing Assumptions'!$C$15</f>
        <v>26.392499999999998</v>
      </c>
      <c r="AF25" s="49">
        <f>(INDEX('-3 Traffic Assumptions'!$D:$D,MATCH('-1 Model'!Z$2,'-3 Traffic Assumptions'!$A:$A))*'-2 Pricing Assumptions'!$C$6*'-2 Pricing Assumptions'!$C$7)*'-2 Pricing Assumptions'!$C$13+(INDEX('-3 Traffic Assumptions'!$F:$F,MATCH('-1 Model'!Z$2,'-3 Traffic Assumptions'!$A:$A))*'-2 Pricing Assumptions'!$C$6*'-2 Pricing Assumptions'!$C$7)*'-2 Pricing Assumptions'!$C$15</f>
        <v>26.392499999999998</v>
      </c>
      <c r="AG25" s="49">
        <f>(INDEX('-3 Traffic Assumptions'!$D:$D,MATCH('-1 Model'!AA$2,'-3 Traffic Assumptions'!$A:$A))*'-2 Pricing Assumptions'!$C$6*'-2 Pricing Assumptions'!$C$7)*'-2 Pricing Assumptions'!$C$13+(INDEX('-3 Traffic Assumptions'!$F:$F,MATCH('-1 Model'!AA$2,'-3 Traffic Assumptions'!$A:$A))*'-2 Pricing Assumptions'!$C$6*'-2 Pricing Assumptions'!$C$7)*'-2 Pricing Assumptions'!$C$15</f>
        <v>26.392499999999998</v>
      </c>
      <c r="AH25" s="49">
        <f>(INDEX('-3 Traffic Assumptions'!$D:$D,MATCH('-1 Model'!AB$2,'-3 Traffic Assumptions'!$A:$A))*'-2 Pricing Assumptions'!$C$6*'-2 Pricing Assumptions'!$C$7)*'-2 Pricing Assumptions'!$C$13+(INDEX('-3 Traffic Assumptions'!$F:$F,MATCH('-1 Model'!AB$2,'-3 Traffic Assumptions'!$A:$A))*'-2 Pricing Assumptions'!$C$6*'-2 Pricing Assumptions'!$C$7)*'-2 Pricing Assumptions'!$C$15</f>
        <v>26.392499999999998</v>
      </c>
      <c r="AI25" s="49">
        <f>(INDEX('-3 Traffic Assumptions'!$D:$D,MATCH('-1 Model'!AC$2,'-3 Traffic Assumptions'!$A:$A))*'-2 Pricing Assumptions'!$C$6*'-2 Pricing Assumptions'!$C$7)*'-2 Pricing Assumptions'!$C$13+(INDEX('-3 Traffic Assumptions'!$F:$F,MATCH('-1 Model'!AC$2,'-3 Traffic Assumptions'!$A:$A))*'-2 Pricing Assumptions'!$C$6*'-2 Pricing Assumptions'!$C$7)*'-2 Pricing Assumptions'!$C$15</f>
        <v>26.392499999999998</v>
      </c>
      <c r="AJ25" s="49">
        <f>(INDEX('-3 Traffic Assumptions'!$D:$D,MATCH('-1 Model'!AD$2,'-3 Traffic Assumptions'!$A:$A))*'-2 Pricing Assumptions'!$C$6*'-2 Pricing Assumptions'!$C$7)*'-2 Pricing Assumptions'!$C$13+(INDEX('-3 Traffic Assumptions'!$F:$F,MATCH('-1 Model'!AD$2,'-3 Traffic Assumptions'!$A:$A))*'-2 Pricing Assumptions'!$C$6*'-2 Pricing Assumptions'!$C$7)*'-2 Pricing Assumptions'!$C$15</f>
        <v>26.392499999999998</v>
      </c>
      <c r="AK25" s="49">
        <f>(INDEX('-3 Traffic Assumptions'!$D:$D,MATCH('-1 Model'!AE$2,'-3 Traffic Assumptions'!$A:$A))*'-2 Pricing Assumptions'!$C$6*'-2 Pricing Assumptions'!$C$7)*'-2 Pricing Assumptions'!$C$13+(INDEX('-3 Traffic Assumptions'!$F:$F,MATCH('-1 Model'!AE$2,'-3 Traffic Assumptions'!$A:$A))*'-2 Pricing Assumptions'!$C$6*'-2 Pricing Assumptions'!$C$7)*'-2 Pricing Assumptions'!$C$15</f>
        <v>26.392499999999998</v>
      </c>
      <c r="AL25" s="49">
        <f>(INDEX('-3 Traffic Assumptions'!$D:$D,MATCH('-1 Model'!AF$2,'-3 Traffic Assumptions'!$A:$A))*'-2 Pricing Assumptions'!$C$6*'-2 Pricing Assumptions'!$C$7)*'-2 Pricing Assumptions'!$C$13+(INDEX('-3 Traffic Assumptions'!$F:$F,MATCH('-1 Model'!AF$2,'-3 Traffic Assumptions'!$A:$A))*'-2 Pricing Assumptions'!$C$6*'-2 Pricing Assumptions'!$C$7)*'-2 Pricing Assumptions'!$C$15</f>
        <v>26.392499999999998</v>
      </c>
      <c r="AM25" s="49">
        <f>(INDEX('-3 Traffic Assumptions'!$D:$D,MATCH('-1 Model'!AG$2,'-3 Traffic Assumptions'!$A:$A))*'-2 Pricing Assumptions'!$C$6*'-2 Pricing Assumptions'!$C$7)*'-2 Pricing Assumptions'!$C$13+(INDEX('-3 Traffic Assumptions'!$F:$F,MATCH('-1 Model'!AG$2,'-3 Traffic Assumptions'!$A:$A))*'-2 Pricing Assumptions'!$C$6*'-2 Pricing Assumptions'!$C$7)*'-2 Pricing Assumptions'!$C$15</f>
        <v>26.392499999999998</v>
      </c>
      <c r="AN25" s="49">
        <f>(INDEX('-3 Traffic Assumptions'!$D:$D,MATCH('-1 Model'!AH$2,'-3 Traffic Assumptions'!$A:$A))*'-2 Pricing Assumptions'!$C$6*'-2 Pricing Assumptions'!$C$7)*'-2 Pricing Assumptions'!$C$13+(INDEX('-3 Traffic Assumptions'!$F:$F,MATCH('-1 Model'!AH$2,'-3 Traffic Assumptions'!$A:$A))*'-2 Pricing Assumptions'!$C$6*'-2 Pricing Assumptions'!$C$7)*'-2 Pricing Assumptions'!$C$15</f>
        <v>26.392499999999998</v>
      </c>
      <c r="AO25" s="49">
        <f>(INDEX('-3 Traffic Assumptions'!$D:$D,MATCH('-1 Model'!AI$2,'-3 Traffic Assumptions'!$A:$A))*'-2 Pricing Assumptions'!$C$6*'-2 Pricing Assumptions'!$C$7)*'-2 Pricing Assumptions'!$C$13+(INDEX('-3 Traffic Assumptions'!$F:$F,MATCH('-1 Model'!AI$2,'-3 Traffic Assumptions'!$A:$A))*'-2 Pricing Assumptions'!$C$6*'-2 Pricing Assumptions'!$C$7)*'-2 Pricing Assumptions'!$C$15</f>
        <v>26.392499999999998</v>
      </c>
      <c r="AP25" s="49">
        <f>(INDEX('-3 Traffic Assumptions'!$D:$D,MATCH('-1 Model'!AJ$2,'-3 Traffic Assumptions'!$A:$A))*'-2 Pricing Assumptions'!$C$6*'-2 Pricing Assumptions'!$C$7)*'-2 Pricing Assumptions'!$C$13+(INDEX('-3 Traffic Assumptions'!$F:$F,MATCH('-1 Model'!AJ$2,'-3 Traffic Assumptions'!$A:$A))*'-2 Pricing Assumptions'!$C$6*'-2 Pricing Assumptions'!$C$7)*'-2 Pricing Assumptions'!$C$15</f>
        <v>26.392499999999998</v>
      </c>
      <c r="AQ25" s="49">
        <f>(INDEX('-3 Traffic Assumptions'!$D:$D,MATCH('-1 Model'!AK$2,'-3 Traffic Assumptions'!$A:$A))*'-2 Pricing Assumptions'!$C$6*'-2 Pricing Assumptions'!$C$7)*'-2 Pricing Assumptions'!$C$13+(INDEX('-3 Traffic Assumptions'!$F:$F,MATCH('-1 Model'!AK$2,'-3 Traffic Assumptions'!$A:$A))*'-2 Pricing Assumptions'!$C$6*'-2 Pricing Assumptions'!$C$7)*'-2 Pricing Assumptions'!$C$15</f>
        <v>26.392499999999998</v>
      </c>
      <c r="AR25" s="49">
        <f>(INDEX('-3 Traffic Assumptions'!$D:$D,MATCH('-1 Model'!AL$2,'-3 Traffic Assumptions'!$A:$A))*'-2 Pricing Assumptions'!$C$6*'-2 Pricing Assumptions'!$C$7)*'-2 Pricing Assumptions'!$C$13+(INDEX('-3 Traffic Assumptions'!$F:$F,MATCH('-1 Model'!AL$2,'-3 Traffic Assumptions'!$A:$A))*'-2 Pricing Assumptions'!$C$6*'-2 Pricing Assumptions'!$C$7)*'-2 Pricing Assumptions'!$C$15</f>
        <v>26.392499999999998</v>
      </c>
      <c r="AS25" s="49">
        <f>(INDEX('-3 Traffic Assumptions'!$D:$D,MATCH('-1 Model'!AM$2,'-3 Traffic Assumptions'!$A:$A))*'-2 Pricing Assumptions'!$C$6*'-2 Pricing Assumptions'!$C$7)*'-2 Pricing Assumptions'!$C$13+(INDEX('-3 Traffic Assumptions'!$F:$F,MATCH('-1 Model'!AM$2,'-3 Traffic Assumptions'!$A:$A))*'-2 Pricing Assumptions'!$C$6*'-2 Pricing Assumptions'!$C$7)*'-2 Pricing Assumptions'!$C$15</f>
        <v>26.392499999999998</v>
      </c>
      <c r="AT25" s="49">
        <f>(INDEX('-3 Traffic Assumptions'!$D:$D,MATCH('-1 Model'!AN$2,'-3 Traffic Assumptions'!$A:$A))*'-2 Pricing Assumptions'!$C$6*'-2 Pricing Assumptions'!$C$7)*'-2 Pricing Assumptions'!$C$13+(INDEX('-3 Traffic Assumptions'!$F:$F,MATCH('-1 Model'!AN$2,'-3 Traffic Assumptions'!$A:$A))*'-2 Pricing Assumptions'!$C$6*'-2 Pricing Assumptions'!$C$7)*'-2 Pricing Assumptions'!$C$15</f>
        <v>26.392499999999998</v>
      </c>
      <c r="AU25" s="49">
        <f>(INDEX('-3 Traffic Assumptions'!$D:$D,MATCH('-1 Model'!AO$2,'-3 Traffic Assumptions'!$A:$A))*'-2 Pricing Assumptions'!$C$6*'-2 Pricing Assumptions'!$C$7)*'-2 Pricing Assumptions'!$C$13+(INDEX('-3 Traffic Assumptions'!$F:$F,MATCH('-1 Model'!AO$2,'-3 Traffic Assumptions'!$A:$A))*'-2 Pricing Assumptions'!$C$6*'-2 Pricing Assumptions'!$C$7)*'-2 Pricing Assumptions'!$C$15</f>
        <v>26.392499999999998</v>
      </c>
      <c r="AV25" s="49">
        <f>(INDEX('-3 Traffic Assumptions'!$D:$D,MATCH('-1 Model'!AP$2,'-3 Traffic Assumptions'!$A:$A))*'-2 Pricing Assumptions'!$C$6*'-2 Pricing Assumptions'!$C$7)*'-2 Pricing Assumptions'!$C$13+(INDEX('-3 Traffic Assumptions'!$F:$F,MATCH('-1 Model'!AP$2,'-3 Traffic Assumptions'!$A:$A))*'-2 Pricing Assumptions'!$C$6*'-2 Pricing Assumptions'!$C$7)*'-2 Pricing Assumptions'!$C$15</f>
        <v>26.392499999999998</v>
      </c>
      <c r="AW25" s="49">
        <f>(INDEX('-3 Traffic Assumptions'!$D:$D,MATCH('-1 Model'!AQ$2,'-3 Traffic Assumptions'!$A:$A))*'-2 Pricing Assumptions'!$C$6*'-2 Pricing Assumptions'!$C$7)*'-2 Pricing Assumptions'!$C$13+(INDEX('-3 Traffic Assumptions'!$F:$F,MATCH('-1 Model'!AQ$2,'-3 Traffic Assumptions'!$A:$A))*'-2 Pricing Assumptions'!$C$6*'-2 Pricing Assumptions'!$C$7)*'-2 Pricing Assumptions'!$C$15</f>
        <v>26.392499999999998</v>
      </c>
      <c r="AX25" s="49">
        <f>(INDEX('-3 Traffic Assumptions'!$D:$D,MATCH('-1 Model'!AR$2,'-3 Traffic Assumptions'!$A:$A))*'-2 Pricing Assumptions'!$C$6*'-2 Pricing Assumptions'!$C$7)*'-2 Pricing Assumptions'!$C$13+(INDEX('-3 Traffic Assumptions'!$F:$F,MATCH('-1 Model'!AR$2,'-3 Traffic Assumptions'!$A:$A))*'-2 Pricing Assumptions'!$C$6*'-2 Pricing Assumptions'!$C$7)*'-2 Pricing Assumptions'!$C$15</f>
        <v>26.392499999999998</v>
      </c>
      <c r="AY25" s="49">
        <f>(INDEX('-3 Traffic Assumptions'!$D:$D,MATCH('-1 Model'!AS$2,'-3 Traffic Assumptions'!$A:$A))*'-2 Pricing Assumptions'!$C$6*'-2 Pricing Assumptions'!$C$7)*'-2 Pricing Assumptions'!$C$13+(INDEX('-3 Traffic Assumptions'!$F:$F,MATCH('-1 Model'!AS$2,'-3 Traffic Assumptions'!$A:$A))*'-2 Pricing Assumptions'!$C$6*'-2 Pricing Assumptions'!$C$7)*'-2 Pricing Assumptions'!$C$15</f>
        <v>26.392499999999998</v>
      </c>
      <c r="AZ25" s="49">
        <f>(INDEX('-3 Traffic Assumptions'!$D:$D,MATCH('-1 Model'!AT$2,'-3 Traffic Assumptions'!$A:$A))*'-2 Pricing Assumptions'!$C$6*'-2 Pricing Assumptions'!$C$7)*'-2 Pricing Assumptions'!$C$13+(INDEX('-3 Traffic Assumptions'!$F:$F,MATCH('-1 Model'!AT$2,'-3 Traffic Assumptions'!$A:$A))*'-2 Pricing Assumptions'!$C$6*'-2 Pricing Assumptions'!$C$7)*'-2 Pricing Assumptions'!$C$15</f>
        <v>26.392499999999998</v>
      </c>
      <c r="BA25" s="49">
        <f>(INDEX('-3 Traffic Assumptions'!$D:$D,MATCH('-1 Model'!AU$2,'-3 Traffic Assumptions'!$A:$A))*'-2 Pricing Assumptions'!$C$6*'-2 Pricing Assumptions'!$C$7)*'-2 Pricing Assumptions'!$C$13+(INDEX('-3 Traffic Assumptions'!$F:$F,MATCH('-1 Model'!AU$2,'-3 Traffic Assumptions'!$A:$A))*'-2 Pricing Assumptions'!$C$6*'-2 Pricing Assumptions'!$C$7)*'-2 Pricing Assumptions'!$C$15</f>
        <v>26.392499999999998</v>
      </c>
      <c r="BB25" s="49">
        <f>(INDEX('-3 Traffic Assumptions'!$D:$D,MATCH('-1 Model'!AV$2,'-3 Traffic Assumptions'!$A:$A))*'-2 Pricing Assumptions'!$C$6*'-2 Pricing Assumptions'!$C$7)*'-2 Pricing Assumptions'!$C$13+(INDEX('-3 Traffic Assumptions'!$F:$F,MATCH('-1 Model'!AV$2,'-3 Traffic Assumptions'!$A:$A))*'-2 Pricing Assumptions'!$C$6*'-2 Pricing Assumptions'!$C$7)*'-2 Pricing Assumptions'!$C$15</f>
        <v>26.392499999999998</v>
      </c>
      <c r="BC25" s="49">
        <f>(INDEX('-3 Traffic Assumptions'!$D:$D,MATCH('-1 Model'!AW$2,'-3 Traffic Assumptions'!$A:$A))*'-2 Pricing Assumptions'!$C$6*'-2 Pricing Assumptions'!$C$7)*'-2 Pricing Assumptions'!$C$13+(INDEX('-3 Traffic Assumptions'!$F:$F,MATCH('-1 Model'!AW$2,'-3 Traffic Assumptions'!$A:$A))*'-2 Pricing Assumptions'!$C$6*'-2 Pricing Assumptions'!$C$7)*'-2 Pricing Assumptions'!$C$15</f>
        <v>26.392499999999998</v>
      </c>
      <c r="BD25" s="49">
        <f>(INDEX('-3 Traffic Assumptions'!$D:$D,MATCH('-1 Model'!AX$2,'-3 Traffic Assumptions'!$A:$A))*'-2 Pricing Assumptions'!$C$6*'-2 Pricing Assumptions'!$C$7)*'-2 Pricing Assumptions'!$C$13+(INDEX('-3 Traffic Assumptions'!$F:$F,MATCH('-1 Model'!AX$2,'-3 Traffic Assumptions'!$A:$A))*'-2 Pricing Assumptions'!$C$6*'-2 Pricing Assumptions'!$C$7)*'-2 Pricing Assumptions'!$C$15</f>
        <v>26.392499999999998</v>
      </c>
      <c r="BE25" s="49">
        <f>(INDEX('-3 Traffic Assumptions'!$D:$D,MATCH('-1 Model'!AY$2,'-3 Traffic Assumptions'!$A:$A))*'-2 Pricing Assumptions'!$C$6*'-2 Pricing Assumptions'!$C$7)*'-2 Pricing Assumptions'!$C$13+(INDEX('-3 Traffic Assumptions'!$F:$F,MATCH('-1 Model'!AY$2,'-3 Traffic Assumptions'!$A:$A))*'-2 Pricing Assumptions'!$C$6*'-2 Pricing Assumptions'!$C$7)*'-2 Pricing Assumptions'!$C$15</f>
        <v>26.392499999999998</v>
      </c>
      <c r="BF25" s="49">
        <f>(INDEX('-3 Traffic Assumptions'!$D:$D,MATCH('-1 Model'!AZ$2,'-3 Traffic Assumptions'!$A:$A))*'-2 Pricing Assumptions'!$C$6*'-2 Pricing Assumptions'!$C$7)*'-2 Pricing Assumptions'!$C$13+(INDEX('-3 Traffic Assumptions'!$F:$F,MATCH('-1 Model'!AZ$2,'-3 Traffic Assumptions'!$A:$A))*'-2 Pricing Assumptions'!$C$6*'-2 Pricing Assumptions'!$C$7)*'-2 Pricing Assumptions'!$C$15</f>
        <v>26.392499999999998</v>
      </c>
      <c r="BG25" s="49">
        <f>(INDEX('-3 Traffic Assumptions'!$D:$D,MATCH('-1 Model'!BA$2,'-3 Traffic Assumptions'!$A:$A))*'-2 Pricing Assumptions'!$C$6*'-2 Pricing Assumptions'!$C$7)*'-2 Pricing Assumptions'!$C$13+(INDEX('-3 Traffic Assumptions'!$F:$F,MATCH('-1 Model'!BA$2,'-3 Traffic Assumptions'!$A:$A))*'-2 Pricing Assumptions'!$C$6*'-2 Pricing Assumptions'!$C$7)*'-2 Pricing Assumptions'!$C$15</f>
        <v>26.392499999999998</v>
      </c>
      <c r="BH25" s="49">
        <f>(INDEX('-3 Traffic Assumptions'!$D:$D,MATCH('-1 Model'!BB$2,'-3 Traffic Assumptions'!$A:$A))*'-2 Pricing Assumptions'!$C$6*'-2 Pricing Assumptions'!$C$7)*'-2 Pricing Assumptions'!$C$13+(INDEX('-3 Traffic Assumptions'!$F:$F,MATCH('-1 Model'!BB$2,'-3 Traffic Assumptions'!$A:$A))*'-2 Pricing Assumptions'!$C$6*'-2 Pricing Assumptions'!$C$7)*'-2 Pricing Assumptions'!$C$15</f>
        <v>26.392499999999998</v>
      </c>
      <c r="BI25" s="49">
        <f>(INDEX('-3 Traffic Assumptions'!$D:$D,MATCH('-1 Model'!BC$2,'-3 Traffic Assumptions'!$A:$A))*'-2 Pricing Assumptions'!$C$6*'-2 Pricing Assumptions'!$C$7)*'-2 Pricing Assumptions'!$C$13+(INDEX('-3 Traffic Assumptions'!$F:$F,MATCH('-1 Model'!BC$2,'-3 Traffic Assumptions'!$A:$A))*'-2 Pricing Assumptions'!$C$6*'-2 Pricing Assumptions'!$C$7)*'-2 Pricing Assumptions'!$C$15</f>
        <v>26.392499999999998</v>
      </c>
      <c r="BJ25" s="49">
        <f>(INDEX('-3 Traffic Assumptions'!$D:$D,MATCH('-1 Model'!BD$2,'-3 Traffic Assumptions'!$A:$A))*'-2 Pricing Assumptions'!$C$6*'-2 Pricing Assumptions'!$C$7)*'-2 Pricing Assumptions'!$C$13+(INDEX('-3 Traffic Assumptions'!$F:$F,MATCH('-1 Model'!BD$2,'-3 Traffic Assumptions'!$A:$A))*'-2 Pricing Assumptions'!$C$6*'-2 Pricing Assumptions'!$C$7)*'-2 Pricing Assumptions'!$C$15</f>
        <v>26.392499999999998</v>
      </c>
      <c r="BK25" s="49">
        <f>(INDEX('-3 Traffic Assumptions'!$D:$D,MATCH('-1 Model'!BE$2,'-3 Traffic Assumptions'!$A:$A))*'-2 Pricing Assumptions'!$C$6*'-2 Pricing Assumptions'!$C$7)*'-2 Pricing Assumptions'!$C$13+(INDEX('-3 Traffic Assumptions'!$F:$F,MATCH('-1 Model'!BE$2,'-3 Traffic Assumptions'!$A:$A))*'-2 Pricing Assumptions'!$C$6*'-2 Pricing Assumptions'!$C$7)*'-2 Pricing Assumptions'!$C$15</f>
        <v>26.392499999999998</v>
      </c>
      <c r="BL25" s="49">
        <f>(INDEX('-3 Traffic Assumptions'!$D:$D,MATCH('-1 Model'!BF$2,'-3 Traffic Assumptions'!$A:$A))*'-2 Pricing Assumptions'!$C$6*'-2 Pricing Assumptions'!$C$7)*'-2 Pricing Assumptions'!$C$13+(INDEX('-3 Traffic Assumptions'!$F:$F,MATCH('-1 Model'!BF$2,'-3 Traffic Assumptions'!$A:$A))*'-2 Pricing Assumptions'!$C$6*'-2 Pricing Assumptions'!$C$7)*'-2 Pricing Assumptions'!$C$15</f>
        <v>26.392499999999998</v>
      </c>
      <c r="BM25" s="49">
        <f>(INDEX('-3 Traffic Assumptions'!$D:$D,MATCH('-1 Model'!BG$2,'-3 Traffic Assumptions'!$A:$A))*'-2 Pricing Assumptions'!$C$6*'-2 Pricing Assumptions'!$C$7)*'-2 Pricing Assumptions'!$C$13+(INDEX('-3 Traffic Assumptions'!$F:$F,MATCH('-1 Model'!BG$2,'-3 Traffic Assumptions'!$A:$A))*'-2 Pricing Assumptions'!$C$6*'-2 Pricing Assumptions'!$C$7)*'-2 Pricing Assumptions'!$C$15</f>
        <v>26.392499999999998</v>
      </c>
      <c r="BN25" s="49">
        <f>(INDEX('-3 Traffic Assumptions'!$D:$D,MATCH('-1 Model'!BH$2,'-3 Traffic Assumptions'!$A:$A))*'-2 Pricing Assumptions'!$C$6*'-2 Pricing Assumptions'!$C$7)*'-2 Pricing Assumptions'!$C$13+(INDEX('-3 Traffic Assumptions'!$F:$F,MATCH('-1 Model'!BH$2,'-3 Traffic Assumptions'!$A:$A))*'-2 Pricing Assumptions'!$C$6*'-2 Pricing Assumptions'!$C$7)*'-2 Pricing Assumptions'!$C$15</f>
        <v>26.392499999999998</v>
      </c>
      <c r="BO25" s="49">
        <f>(INDEX('-3 Traffic Assumptions'!$D:$D,MATCH('-1 Model'!BI$2,'-3 Traffic Assumptions'!$A:$A))*'-2 Pricing Assumptions'!$C$6*'-2 Pricing Assumptions'!$C$7)*'-2 Pricing Assumptions'!$C$13+(INDEX('-3 Traffic Assumptions'!$F:$F,MATCH('-1 Model'!BI$2,'-3 Traffic Assumptions'!$A:$A))*'-2 Pricing Assumptions'!$C$6*'-2 Pricing Assumptions'!$C$7)*'-2 Pricing Assumptions'!$C$15</f>
        <v>26.392499999999998</v>
      </c>
      <c r="BP25" s="49">
        <f>(INDEX('-3 Traffic Assumptions'!$D:$D,MATCH('-1 Model'!BJ$2,'-3 Traffic Assumptions'!$A:$A))*'-2 Pricing Assumptions'!$C$6*'-2 Pricing Assumptions'!$C$7)*'-2 Pricing Assumptions'!$C$13+(INDEX('-3 Traffic Assumptions'!$F:$F,MATCH('-1 Model'!BJ$2,'-3 Traffic Assumptions'!$A:$A))*'-2 Pricing Assumptions'!$C$6*'-2 Pricing Assumptions'!$C$7)*'-2 Pricing Assumptions'!$C$15</f>
        <v>26.392499999999998</v>
      </c>
      <c r="BQ25" s="49">
        <f>(INDEX('-3 Traffic Assumptions'!$D:$D,MATCH('-1 Model'!BK$2,'-3 Traffic Assumptions'!$A:$A))*'-2 Pricing Assumptions'!$C$6*'-2 Pricing Assumptions'!$C$7)*'-2 Pricing Assumptions'!$C$13+(INDEX('-3 Traffic Assumptions'!$F:$F,MATCH('-1 Model'!BK$2,'-3 Traffic Assumptions'!$A:$A))*'-2 Pricing Assumptions'!$C$6*'-2 Pricing Assumptions'!$C$7)*'-2 Pricing Assumptions'!$C$15</f>
        <v>26.392499999999998</v>
      </c>
      <c r="BR25" s="49">
        <f>(INDEX('-3 Traffic Assumptions'!$D:$D,MATCH('-1 Model'!BL$2,'-3 Traffic Assumptions'!$A:$A))*'-2 Pricing Assumptions'!$C$6*'-2 Pricing Assumptions'!$C$7)*'-2 Pricing Assumptions'!$C$13+(INDEX('-3 Traffic Assumptions'!$F:$F,MATCH('-1 Model'!BL$2,'-3 Traffic Assumptions'!$A:$A))*'-2 Pricing Assumptions'!$C$6*'-2 Pricing Assumptions'!$C$7)*'-2 Pricing Assumptions'!$C$15</f>
        <v>26.392499999999998</v>
      </c>
      <c r="BS25" s="49">
        <f>(INDEX('-3 Traffic Assumptions'!$D:$D,MATCH('-1 Model'!BM$2,'-3 Traffic Assumptions'!$A:$A))*'-2 Pricing Assumptions'!$C$6*'-2 Pricing Assumptions'!$C$7)*'-2 Pricing Assumptions'!$C$13+(INDEX('-3 Traffic Assumptions'!$F:$F,MATCH('-1 Model'!BM$2,'-3 Traffic Assumptions'!$A:$A))*'-2 Pricing Assumptions'!$C$6*'-2 Pricing Assumptions'!$C$7)*'-2 Pricing Assumptions'!$C$15</f>
        <v>26.392499999999998</v>
      </c>
      <c r="BT25" s="49">
        <f>(INDEX('-3 Traffic Assumptions'!$D:$D,MATCH('-1 Model'!BN$2,'-3 Traffic Assumptions'!$A:$A))*'-2 Pricing Assumptions'!$C$6*'-2 Pricing Assumptions'!$C$7)*'-2 Pricing Assumptions'!$C$13+(INDEX('-3 Traffic Assumptions'!$F:$F,MATCH('-1 Model'!BN$2,'-3 Traffic Assumptions'!$A:$A))*'-2 Pricing Assumptions'!$C$6*'-2 Pricing Assumptions'!$C$7)*'-2 Pricing Assumptions'!$C$15</f>
        <v>26.392499999999998</v>
      </c>
      <c r="BU25" s="49">
        <f>(INDEX('-3 Traffic Assumptions'!$D:$D,MATCH('-1 Model'!BO$2,'-3 Traffic Assumptions'!$A:$A))*'-2 Pricing Assumptions'!$C$6*'-2 Pricing Assumptions'!$C$7)*'-2 Pricing Assumptions'!$C$13+(INDEX('-3 Traffic Assumptions'!$F:$F,MATCH('-1 Model'!BO$2,'-3 Traffic Assumptions'!$A:$A))*'-2 Pricing Assumptions'!$C$6*'-2 Pricing Assumptions'!$C$7)*'-2 Pricing Assumptions'!$C$15</f>
        <v>26.392499999999998</v>
      </c>
      <c r="BV25" s="49">
        <f>(INDEX('-3 Traffic Assumptions'!$D:$D,MATCH('-1 Model'!BP$2,'-3 Traffic Assumptions'!$A:$A))*'-2 Pricing Assumptions'!$C$6*'-2 Pricing Assumptions'!$C$7)*'-2 Pricing Assumptions'!$C$13+(INDEX('-3 Traffic Assumptions'!$F:$F,MATCH('-1 Model'!BP$2,'-3 Traffic Assumptions'!$A:$A))*'-2 Pricing Assumptions'!$C$6*'-2 Pricing Assumptions'!$C$7)*'-2 Pricing Assumptions'!$C$15</f>
        <v>26.392499999999998</v>
      </c>
      <c r="BW25" s="49">
        <f>(INDEX('-3 Traffic Assumptions'!$D:$D,MATCH('-1 Model'!BQ$2,'-3 Traffic Assumptions'!$A:$A))*'-2 Pricing Assumptions'!$C$6*'-2 Pricing Assumptions'!$C$7)*'-2 Pricing Assumptions'!$C$13+(INDEX('-3 Traffic Assumptions'!$F:$F,MATCH('-1 Model'!BQ$2,'-3 Traffic Assumptions'!$A:$A))*'-2 Pricing Assumptions'!$C$6*'-2 Pricing Assumptions'!$C$7)*'-2 Pricing Assumptions'!$C$15</f>
        <v>26.392499999999998</v>
      </c>
      <c r="BX25" s="49">
        <f>(INDEX('-3 Traffic Assumptions'!$D:$D,MATCH('-1 Model'!BR$2,'-3 Traffic Assumptions'!$A:$A))*'-2 Pricing Assumptions'!$C$6*'-2 Pricing Assumptions'!$C$7)*'-2 Pricing Assumptions'!$C$13+(INDEX('-3 Traffic Assumptions'!$F:$F,MATCH('-1 Model'!BR$2,'-3 Traffic Assumptions'!$A:$A))*'-2 Pricing Assumptions'!$C$6*'-2 Pricing Assumptions'!$C$7)*'-2 Pricing Assumptions'!$C$15</f>
        <v>26.392499999999998</v>
      </c>
      <c r="BY25" s="49">
        <f>(INDEX('-3 Traffic Assumptions'!$D:$D,MATCH('-1 Model'!BS$2,'-3 Traffic Assumptions'!$A:$A))*'-2 Pricing Assumptions'!$C$6*'-2 Pricing Assumptions'!$C$7)*'-2 Pricing Assumptions'!$C$13+(INDEX('-3 Traffic Assumptions'!$F:$F,MATCH('-1 Model'!BS$2,'-3 Traffic Assumptions'!$A:$A))*'-2 Pricing Assumptions'!$C$6*'-2 Pricing Assumptions'!$C$7)*'-2 Pricing Assumptions'!$C$15</f>
        <v>26.392499999999998</v>
      </c>
      <c r="BZ25" s="49">
        <f>(INDEX('-3 Traffic Assumptions'!$D:$D,MATCH('-1 Model'!BT$2,'-3 Traffic Assumptions'!$A:$A))*'-2 Pricing Assumptions'!$C$6*'-2 Pricing Assumptions'!$C$7)*'-2 Pricing Assumptions'!$C$13+(INDEX('-3 Traffic Assumptions'!$F:$F,MATCH('-1 Model'!BT$2,'-3 Traffic Assumptions'!$A:$A))*'-2 Pricing Assumptions'!$C$6*'-2 Pricing Assumptions'!$C$7)*'-2 Pricing Assumptions'!$C$15</f>
        <v>26.392499999999998</v>
      </c>
      <c r="CA25" s="49">
        <f>(INDEX('-3 Traffic Assumptions'!$D:$D,MATCH('-1 Model'!BU$2,'-3 Traffic Assumptions'!$A:$A))*'-2 Pricing Assumptions'!$C$6*'-2 Pricing Assumptions'!$C$7)*'-2 Pricing Assumptions'!$C$13+(INDEX('-3 Traffic Assumptions'!$F:$F,MATCH('-1 Model'!BU$2,'-3 Traffic Assumptions'!$A:$A))*'-2 Pricing Assumptions'!$C$6*'-2 Pricing Assumptions'!$C$7)*'-2 Pricing Assumptions'!$C$15</f>
        <v>26.392499999999998</v>
      </c>
      <c r="CB25" s="49">
        <f>(INDEX('-3 Traffic Assumptions'!$D:$D,MATCH('-1 Model'!BV$2,'-3 Traffic Assumptions'!$A:$A))*'-2 Pricing Assumptions'!$C$6*'-2 Pricing Assumptions'!$C$7)*'-2 Pricing Assumptions'!$C$13+(INDEX('-3 Traffic Assumptions'!$F:$F,MATCH('-1 Model'!BV$2,'-3 Traffic Assumptions'!$A:$A))*'-2 Pricing Assumptions'!$C$6*'-2 Pricing Assumptions'!$C$7)*'-2 Pricing Assumptions'!$C$15</f>
        <v>26.392499999999998</v>
      </c>
      <c r="CC25" s="49">
        <f>(INDEX('-3 Traffic Assumptions'!$D:$D,MATCH('-1 Model'!BW$2,'-3 Traffic Assumptions'!$A:$A))*'-2 Pricing Assumptions'!$C$6*'-2 Pricing Assumptions'!$C$7)*'-2 Pricing Assumptions'!$C$13+(INDEX('-3 Traffic Assumptions'!$F:$F,MATCH('-1 Model'!BW$2,'-3 Traffic Assumptions'!$A:$A))*'-2 Pricing Assumptions'!$C$6*'-2 Pricing Assumptions'!$C$7)*'-2 Pricing Assumptions'!$C$15</f>
        <v>26.392499999999998</v>
      </c>
      <c r="CD25" s="49">
        <f>(INDEX('-3 Traffic Assumptions'!$D:$D,MATCH('-1 Model'!BX$2,'-3 Traffic Assumptions'!$A:$A))*'-2 Pricing Assumptions'!$C$6*'-2 Pricing Assumptions'!$C$7)*'-2 Pricing Assumptions'!$C$13+(INDEX('-3 Traffic Assumptions'!$F:$F,MATCH('-1 Model'!BX$2,'-3 Traffic Assumptions'!$A:$A))*'-2 Pricing Assumptions'!$C$6*'-2 Pricing Assumptions'!$C$7)*'-2 Pricing Assumptions'!$C$15</f>
        <v>26.392499999999998</v>
      </c>
      <c r="CE25" s="49">
        <f>(INDEX('-3 Traffic Assumptions'!$D:$D,MATCH('-1 Model'!BY$2,'-3 Traffic Assumptions'!$A:$A))*'-2 Pricing Assumptions'!$C$6*'-2 Pricing Assumptions'!$C$7)*'-2 Pricing Assumptions'!$C$13+(INDEX('-3 Traffic Assumptions'!$F:$F,MATCH('-1 Model'!BY$2,'-3 Traffic Assumptions'!$A:$A))*'-2 Pricing Assumptions'!$C$6*'-2 Pricing Assumptions'!$C$7)*'-2 Pricing Assumptions'!$C$15</f>
        <v>26.392499999999998</v>
      </c>
      <c r="CF25" s="49">
        <f>(INDEX('-3 Traffic Assumptions'!$D:$D,MATCH('-1 Model'!BZ$2,'-3 Traffic Assumptions'!$A:$A))*'-2 Pricing Assumptions'!$C$6*'-2 Pricing Assumptions'!$C$7)*'-2 Pricing Assumptions'!$C$13+(INDEX('-3 Traffic Assumptions'!$F:$F,MATCH('-1 Model'!BZ$2,'-3 Traffic Assumptions'!$A:$A))*'-2 Pricing Assumptions'!$C$6*'-2 Pricing Assumptions'!$C$7)*'-2 Pricing Assumptions'!$C$15</f>
        <v>26.392499999999998</v>
      </c>
      <c r="CG25" s="49">
        <f>(INDEX('-3 Traffic Assumptions'!$D:$D,MATCH('-1 Model'!CA$2,'-3 Traffic Assumptions'!$A:$A))*'-2 Pricing Assumptions'!$C$6*'-2 Pricing Assumptions'!$C$7)*'-2 Pricing Assumptions'!$C$13+(INDEX('-3 Traffic Assumptions'!$F:$F,MATCH('-1 Model'!CA$2,'-3 Traffic Assumptions'!$A:$A))*'-2 Pricing Assumptions'!$C$6*'-2 Pricing Assumptions'!$C$7)*'-2 Pricing Assumptions'!$C$15</f>
        <v>26.392499999999998</v>
      </c>
      <c r="CH25" s="49">
        <f>(INDEX('-3 Traffic Assumptions'!$D:$D,MATCH('-1 Model'!CB$2,'-3 Traffic Assumptions'!$A:$A))*'-2 Pricing Assumptions'!$C$6*'-2 Pricing Assumptions'!$C$7)*'-2 Pricing Assumptions'!$C$13+(INDEX('-3 Traffic Assumptions'!$F:$F,MATCH('-1 Model'!CB$2,'-3 Traffic Assumptions'!$A:$A))*'-2 Pricing Assumptions'!$C$6*'-2 Pricing Assumptions'!$C$7)*'-2 Pricing Assumptions'!$C$15</f>
        <v>26.392499999999998</v>
      </c>
      <c r="CI25" s="49">
        <f>(INDEX('-3 Traffic Assumptions'!$D:$D,MATCH('-1 Model'!CC$2,'-3 Traffic Assumptions'!$A:$A))*'-2 Pricing Assumptions'!$C$6*'-2 Pricing Assumptions'!$C$7)*'-2 Pricing Assumptions'!$C$13+(INDEX('-3 Traffic Assumptions'!$F:$F,MATCH('-1 Model'!CC$2,'-3 Traffic Assumptions'!$A:$A))*'-2 Pricing Assumptions'!$C$6*'-2 Pricing Assumptions'!$C$7)*'-2 Pricing Assumptions'!$C$15</f>
        <v>26.392499999999998</v>
      </c>
      <c r="CJ25" s="49">
        <f>(INDEX('-3 Traffic Assumptions'!$D:$D,MATCH('-1 Model'!CD$2,'-3 Traffic Assumptions'!$A:$A))*'-2 Pricing Assumptions'!$C$6*'-2 Pricing Assumptions'!$C$7)*'-2 Pricing Assumptions'!$C$13+(INDEX('-3 Traffic Assumptions'!$F:$F,MATCH('-1 Model'!CD$2,'-3 Traffic Assumptions'!$A:$A))*'-2 Pricing Assumptions'!$C$6*'-2 Pricing Assumptions'!$C$7)*'-2 Pricing Assumptions'!$C$15</f>
        <v>26.392499999999998</v>
      </c>
      <c r="CK25" s="49">
        <f>(INDEX('-3 Traffic Assumptions'!$D:$D,MATCH('-1 Model'!CE$2,'-3 Traffic Assumptions'!$A:$A))*'-2 Pricing Assumptions'!$C$6*'-2 Pricing Assumptions'!$C$7)*'-2 Pricing Assumptions'!$C$13+(INDEX('-3 Traffic Assumptions'!$F:$F,MATCH('-1 Model'!CE$2,'-3 Traffic Assumptions'!$A:$A))*'-2 Pricing Assumptions'!$C$6*'-2 Pricing Assumptions'!$C$7)*'-2 Pricing Assumptions'!$C$15</f>
        <v>26.392499999999998</v>
      </c>
      <c r="CL25" s="49">
        <f>(INDEX('-3 Traffic Assumptions'!$D:$D,MATCH('-1 Model'!CF$2,'-3 Traffic Assumptions'!$A:$A))*'-2 Pricing Assumptions'!$C$6*'-2 Pricing Assumptions'!$C$7)*'-2 Pricing Assumptions'!$C$13+(INDEX('-3 Traffic Assumptions'!$F:$F,MATCH('-1 Model'!CF$2,'-3 Traffic Assumptions'!$A:$A))*'-2 Pricing Assumptions'!$C$6*'-2 Pricing Assumptions'!$C$7)*'-2 Pricing Assumptions'!$C$15</f>
        <v>26.392499999999998</v>
      </c>
      <c r="CM25" s="49">
        <f>(INDEX('-3 Traffic Assumptions'!$D:$D,MATCH('-1 Model'!CG$2,'-3 Traffic Assumptions'!$A:$A))*'-2 Pricing Assumptions'!$C$6*'-2 Pricing Assumptions'!$C$7)*'-2 Pricing Assumptions'!$C$13+(INDEX('-3 Traffic Assumptions'!$F:$F,MATCH('-1 Model'!CG$2,'-3 Traffic Assumptions'!$A:$A))*'-2 Pricing Assumptions'!$C$6*'-2 Pricing Assumptions'!$C$7)*'-2 Pricing Assumptions'!$C$15</f>
        <v>26.392499999999998</v>
      </c>
      <c r="CN25" s="49">
        <f>(INDEX('-3 Traffic Assumptions'!$D:$D,MATCH('-1 Model'!CH$2,'-3 Traffic Assumptions'!$A:$A))*'-2 Pricing Assumptions'!$C$6*'-2 Pricing Assumptions'!$C$7)*'-2 Pricing Assumptions'!$C$13+(INDEX('-3 Traffic Assumptions'!$F:$F,MATCH('-1 Model'!CH$2,'-3 Traffic Assumptions'!$A:$A))*'-2 Pricing Assumptions'!$C$6*'-2 Pricing Assumptions'!$C$7)*'-2 Pricing Assumptions'!$C$15</f>
        <v>26.392499999999998</v>
      </c>
      <c r="CO25" s="49">
        <f>(INDEX('-3 Traffic Assumptions'!$D:$D,MATCH('-1 Model'!CI$2,'-3 Traffic Assumptions'!$A:$A))*'-2 Pricing Assumptions'!$C$6*'-2 Pricing Assumptions'!$C$7)*'-2 Pricing Assumptions'!$C$13+(INDEX('-3 Traffic Assumptions'!$F:$F,MATCH('-1 Model'!CI$2,'-3 Traffic Assumptions'!$A:$A))*'-2 Pricing Assumptions'!$C$6*'-2 Pricing Assumptions'!$C$7)*'-2 Pricing Assumptions'!$C$15</f>
        <v>26.392499999999998</v>
      </c>
      <c r="CP25" s="49">
        <f>(INDEX('-3 Traffic Assumptions'!$D:$D,MATCH('-1 Model'!CJ$2,'-3 Traffic Assumptions'!$A:$A))*'-2 Pricing Assumptions'!$C$6*'-2 Pricing Assumptions'!$C$7)*'-2 Pricing Assumptions'!$C$13+(INDEX('-3 Traffic Assumptions'!$F:$F,MATCH('-1 Model'!CJ$2,'-3 Traffic Assumptions'!$A:$A))*'-2 Pricing Assumptions'!$C$6*'-2 Pricing Assumptions'!$C$7)*'-2 Pricing Assumptions'!$C$15</f>
        <v>26.392499999999998</v>
      </c>
      <c r="CQ25" s="49">
        <f>(INDEX('-3 Traffic Assumptions'!$D:$D,MATCH('-1 Model'!CK$2,'-3 Traffic Assumptions'!$A:$A))*'-2 Pricing Assumptions'!$C$6*'-2 Pricing Assumptions'!$C$7)*'-2 Pricing Assumptions'!$C$13+(INDEX('-3 Traffic Assumptions'!$F:$F,MATCH('-1 Model'!CK$2,'-3 Traffic Assumptions'!$A:$A))*'-2 Pricing Assumptions'!$C$6*'-2 Pricing Assumptions'!$C$7)*'-2 Pricing Assumptions'!$C$15</f>
        <v>26.392499999999998</v>
      </c>
      <c r="CR25" s="49">
        <f>(INDEX('-3 Traffic Assumptions'!$D:$D,MATCH('-1 Model'!CL$2,'-3 Traffic Assumptions'!$A:$A))*'-2 Pricing Assumptions'!$C$6*'-2 Pricing Assumptions'!$C$7)*'-2 Pricing Assumptions'!$C$13+(INDEX('-3 Traffic Assumptions'!$F:$F,MATCH('-1 Model'!CL$2,'-3 Traffic Assumptions'!$A:$A))*'-2 Pricing Assumptions'!$C$6*'-2 Pricing Assumptions'!$C$7)*'-2 Pricing Assumptions'!$C$15</f>
        <v>26.392499999999998</v>
      </c>
      <c r="CS25" s="49">
        <f>(INDEX('-3 Traffic Assumptions'!$D:$D,MATCH('-1 Model'!CM$2,'-3 Traffic Assumptions'!$A:$A))*'-2 Pricing Assumptions'!$C$6*'-2 Pricing Assumptions'!$C$7)*'-2 Pricing Assumptions'!$C$13+(INDEX('-3 Traffic Assumptions'!$F:$F,MATCH('-1 Model'!CM$2,'-3 Traffic Assumptions'!$A:$A))*'-2 Pricing Assumptions'!$C$6*'-2 Pricing Assumptions'!$C$7)*'-2 Pricing Assumptions'!$C$15</f>
        <v>26.392499999999998</v>
      </c>
      <c r="CT25" s="49">
        <f>(INDEX('-3 Traffic Assumptions'!$D:$D,MATCH('-1 Model'!CN$2,'-3 Traffic Assumptions'!$A:$A))*'-2 Pricing Assumptions'!$C$6*'-2 Pricing Assumptions'!$C$7)*'-2 Pricing Assumptions'!$C$13+(INDEX('-3 Traffic Assumptions'!$F:$F,MATCH('-1 Model'!CN$2,'-3 Traffic Assumptions'!$A:$A))*'-2 Pricing Assumptions'!$C$6*'-2 Pricing Assumptions'!$C$7)*'-2 Pricing Assumptions'!$C$15</f>
        <v>26.392499999999998</v>
      </c>
      <c r="CU25" s="49">
        <f>(INDEX('-3 Traffic Assumptions'!$D:$D,MATCH('-1 Model'!CO$2,'-3 Traffic Assumptions'!$A:$A))*'-2 Pricing Assumptions'!$C$6*'-2 Pricing Assumptions'!$C$7)*'-2 Pricing Assumptions'!$C$13+(INDEX('-3 Traffic Assumptions'!$F:$F,MATCH('-1 Model'!CO$2,'-3 Traffic Assumptions'!$A:$A))*'-2 Pricing Assumptions'!$C$6*'-2 Pricing Assumptions'!$C$7)*'-2 Pricing Assumptions'!$C$15</f>
        <v>26.392499999999998</v>
      </c>
      <c r="CV25" s="49">
        <f>(INDEX('-3 Traffic Assumptions'!$D:$D,MATCH('-1 Model'!CP$2,'-3 Traffic Assumptions'!$A:$A))*'-2 Pricing Assumptions'!$C$6*'-2 Pricing Assumptions'!$C$7)*'-2 Pricing Assumptions'!$C$13+(INDEX('-3 Traffic Assumptions'!$F:$F,MATCH('-1 Model'!CP$2,'-3 Traffic Assumptions'!$A:$A))*'-2 Pricing Assumptions'!$C$6*'-2 Pricing Assumptions'!$C$7)*'-2 Pricing Assumptions'!$C$15</f>
        <v>26.392499999999998</v>
      </c>
      <c r="CW25" s="49">
        <f>(INDEX('-3 Traffic Assumptions'!$D:$D,MATCH('-1 Model'!CQ$2,'-3 Traffic Assumptions'!$A:$A))*'-2 Pricing Assumptions'!$C$6*'-2 Pricing Assumptions'!$C$7)*'-2 Pricing Assumptions'!$C$13+(INDEX('-3 Traffic Assumptions'!$F:$F,MATCH('-1 Model'!CQ$2,'-3 Traffic Assumptions'!$A:$A))*'-2 Pricing Assumptions'!$C$6*'-2 Pricing Assumptions'!$C$7)*'-2 Pricing Assumptions'!$C$15</f>
        <v>26.392499999999998</v>
      </c>
      <c r="CX25" s="49">
        <f>(INDEX('-3 Traffic Assumptions'!$D:$D,MATCH('-1 Model'!CR$2,'-3 Traffic Assumptions'!$A:$A))*'-2 Pricing Assumptions'!$C$6*'-2 Pricing Assumptions'!$C$7)*'-2 Pricing Assumptions'!$C$13+(INDEX('-3 Traffic Assumptions'!$F:$F,MATCH('-1 Model'!CR$2,'-3 Traffic Assumptions'!$A:$A))*'-2 Pricing Assumptions'!$C$6*'-2 Pricing Assumptions'!$C$7)*'-2 Pricing Assumptions'!$C$15</f>
        <v>26.392499999999998</v>
      </c>
      <c r="CY25" s="49">
        <f>(INDEX('-3 Traffic Assumptions'!$D:$D,MATCH('-1 Model'!CS$2,'-3 Traffic Assumptions'!$A:$A))*'-2 Pricing Assumptions'!$C$6*'-2 Pricing Assumptions'!$C$7)*'-2 Pricing Assumptions'!$C$13+(INDEX('-3 Traffic Assumptions'!$F:$F,MATCH('-1 Model'!CS$2,'-3 Traffic Assumptions'!$A:$A))*'-2 Pricing Assumptions'!$C$6*'-2 Pricing Assumptions'!$C$7)*'-2 Pricing Assumptions'!$C$15</f>
        <v>26.392499999999998</v>
      </c>
      <c r="CZ25" s="49">
        <f>(INDEX('-3 Traffic Assumptions'!$D:$D,MATCH('-1 Model'!CT$2,'-3 Traffic Assumptions'!$A:$A))*'-2 Pricing Assumptions'!$C$6*'-2 Pricing Assumptions'!$C$7)*'-2 Pricing Assumptions'!$C$13+(INDEX('-3 Traffic Assumptions'!$F:$F,MATCH('-1 Model'!CT$2,'-3 Traffic Assumptions'!$A:$A))*'-2 Pricing Assumptions'!$C$6*'-2 Pricing Assumptions'!$C$7)*'-2 Pricing Assumptions'!$C$15</f>
        <v>26.392499999999998</v>
      </c>
      <c r="DA25" s="49">
        <f>(INDEX('-3 Traffic Assumptions'!$D:$D,MATCH('-1 Model'!CU$2,'-3 Traffic Assumptions'!$A:$A))*'-2 Pricing Assumptions'!$C$6*'-2 Pricing Assumptions'!$C$7)*'-2 Pricing Assumptions'!$C$13+(INDEX('-3 Traffic Assumptions'!$F:$F,MATCH('-1 Model'!CU$2,'-3 Traffic Assumptions'!$A:$A))*'-2 Pricing Assumptions'!$C$6*'-2 Pricing Assumptions'!$C$7)*'-2 Pricing Assumptions'!$C$15</f>
        <v>26.392499999999998</v>
      </c>
      <c r="DB25" s="49">
        <f>(INDEX('-3 Traffic Assumptions'!$D:$D,MATCH('-1 Model'!CV$2,'-3 Traffic Assumptions'!$A:$A))*'-2 Pricing Assumptions'!$C$6*'-2 Pricing Assumptions'!$C$7)*'-2 Pricing Assumptions'!$C$13+(INDEX('-3 Traffic Assumptions'!$F:$F,MATCH('-1 Model'!CV$2,'-3 Traffic Assumptions'!$A:$A))*'-2 Pricing Assumptions'!$C$6*'-2 Pricing Assumptions'!$C$7)*'-2 Pricing Assumptions'!$C$15</f>
        <v>26.392499999999998</v>
      </c>
      <c r="DC25" s="49">
        <f>(INDEX('-3 Traffic Assumptions'!$D:$D,MATCH('-1 Model'!CW$2,'-3 Traffic Assumptions'!$A:$A))*'-2 Pricing Assumptions'!$C$6*'-2 Pricing Assumptions'!$C$7)*'-2 Pricing Assumptions'!$C$13+(INDEX('-3 Traffic Assumptions'!$F:$F,MATCH('-1 Model'!CW$2,'-3 Traffic Assumptions'!$A:$A))*'-2 Pricing Assumptions'!$C$6*'-2 Pricing Assumptions'!$C$7)*'-2 Pricing Assumptions'!$C$15</f>
        <v>26.392499999999998</v>
      </c>
      <c r="DD25" s="49">
        <f>(INDEX('-3 Traffic Assumptions'!$D:$D,MATCH('-1 Model'!CX$2,'-3 Traffic Assumptions'!$A:$A))*'-2 Pricing Assumptions'!$C$6*'-2 Pricing Assumptions'!$C$7)*'-2 Pricing Assumptions'!$C$13+(INDEX('-3 Traffic Assumptions'!$F:$F,MATCH('-1 Model'!CX$2,'-3 Traffic Assumptions'!$A:$A))*'-2 Pricing Assumptions'!$C$6*'-2 Pricing Assumptions'!$C$7)*'-2 Pricing Assumptions'!$C$15</f>
        <v>26.392499999999998</v>
      </c>
      <c r="DE25" s="49">
        <f>(INDEX('-3 Traffic Assumptions'!$D:$D,MATCH('-1 Model'!CY$2,'-3 Traffic Assumptions'!$A:$A))*'-2 Pricing Assumptions'!$C$6*'-2 Pricing Assumptions'!$C$7)*'-2 Pricing Assumptions'!$C$13+(INDEX('-3 Traffic Assumptions'!$F:$F,MATCH('-1 Model'!CY$2,'-3 Traffic Assumptions'!$A:$A))*'-2 Pricing Assumptions'!$C$6*'-2 Pricing Assumptions'!$C$7)*'-2 Pricing Assumptions'!$C$15</f>
        <v>26.392499999999998</v>
      </c>
      <c r="DF25" s="49">
        <f>(INDEX('-3 Traffic Assumptions'!$D:$D,MATCH('-1 Model'!CZ$2,'-3 Traffic Assumptions'!$A:$A))*'-2 Pricing Assumptions'!$C$6*'-2 Pricing Assumptions'!$C$7)*'-2 Pricing Assumptions'!$C$13+(INDEX('-3 Traffic Assumptions'!$F:$F,MATCH('-1 Model'!CZ$2,'-3 Traffic Assumptions'!$A:$A))*'-2 Pricing Assumptions'!$C$6*'-2 Pricing Assumptions'!$C$7)*'-2 Pricing Assumptions'!$C$15</f>
        <v>26.392499999999998</v>
      </c>
      <c r="DG25" s="49">
        <f>(INDEX('-3 Traffic Assumptions'!$D:$D,MATCH('-1 Model'!DA$2,'-3 Traffic Assumptions'!$A:$A))*'-2 Pricing Assumptions'!$C$6*'-2 Pricing Assumptions'!$C$7)*'-2 Pricing Assumptions'!$C$13+(INDEX('-3 Traffic Assumptions'!$F:$F,MATCH('-1 Model'!DA$2,'-3 Traffic Assumptions'!$A:$A))*'-2 Pricing Assumptions'!$C$6*'-2 Pricing Assumptions'!$C$7)*'-2 Pricing Assumptions'!$C$15</f>
        <v>26.392499999999998</v>
      </c>
      <c r="DH25" s="49">
        <f>(INDEX('-3 Traffic Assumptions'!$D:$D,MATCH('-1 Model'!DB$2,'-3 Traffic Assumptions'!$A:$A))*'-2 Pricing Assumptions'!$C$6*'-2 Pricing Assumptions'!$C$7)*'-2 Pricing Assumptions'!$C$13+(INDEX('-3 Traffic Assumptions'!$F:$F,MATCH('-1 Model'!DB$2,'-3 Traffic Assumptions'!$A:$A))*'-2 Pricing Assumptions'!$C$6*'-2 Pricing Assumptions'!$C$7)*'-2 Pricing Assumptions'!$C$15</f>
        <v>26.392499999999998</v>
      </c>
      <c r="DI25" s="49">
        <f>(INDEX('-3 Traffic Assumptions'!$D:$D,MATCH('-1 Model'!DC$2,'-3 Traffic Assumptions'!$A:$A))*'-2 Pricing Assumptions'!$C$6*'-2 Pricing Assumptions'!$C$7)*'-2 Pricing Assumptions'!$C$13+(INDEX('-3 Traffic Assumptions'!$F:$F,MATCH('-1 Model'!DC$2,'-3 Traffic Assumptions'!$A:$A))*'-2 Pricing Assumptions'!$C$6*'-2 Pricing Assumptions'!$C$7)*'-2 Pricing Assumptions'!$C$15</f>
        <v>26.392499999999998</v>
      </c>
      <c r="DJ25" s="49">
        <f>(INDEX('-3 Traffic Assumptions'!$D:$D,MATCH('-1 Model'!DD$2,'-3 Traffic Assumptions'!$A:$A))*'-2 Pricing Assumptions'!$C$6*'-2 Pricing Assumptions'!$C$7)*'-2 Pricing Assumptions'!$C$13+(INDEX('-3 Traffic Assumptions'!$F:$F,MATCH('-1 Model'!DD$2,'-3 Traffic Assumptions'!$A:$A))*'-2 Pricing Assumptions'!$C$6*'-2 Pricing Assumptions'!$C$7)*'-2 Pricing Assumptions'!$C$15</f>
        <v>26.392499999999998</v>
      </c>
      <c r="DK25" s="49">
        <f>(INDEX('-3 Traffic Assumptions'!$D:$D,MATCH('-1 Model'!DE$2,'-3 Traffic Assumptions'!$A:$A))*'-2 Pricing Assumptions'!$C$6*'-2 Pricing Assumptions'!$C$7)*'-2 Pricing Assumptions'!$C$13+(INDEX('-3 Traffic Assumptions'!$F:$F,MATCH('-1 Model'!DE$2,'-3 Traffic Assumptions'!$A:$A))*'-2 Pricing Assumptions'!$C$6*'-2 Pricing Assumptions'!$C$7)*'-2 Pricing Assumptions'!$C$15</f>
        <v>26.392499999999998</v>
      </c>
      <c r="DL25" s="49">
        <f>(INDEX('-3 Traffic Assumptions'!$D:$D,MATCH('-1 Model'!DF$2,'-3 Traffic Assumptions'!$A:$A))*'-2 Pricing Assumptions'!$C$6*'-2 Pricing Assumptions'!$C$7)*'-2 Pricing Assumptions'!$C$13+(INDEX('-3 Traffic Assumptions'!$F:$F,MATCH('-1 Model'!DF$2,'-3 Traffic Assumptions'!$A:$A))*'-2 Pricing Assumptions'!$C$6*'-2 Pricing Assumptions'!$C$7)*'-2 Pricing Assumptions'!$C$15</f>
        <v>26.392499999999998</v>
      </c>
      <c r="DM25" s="49">
        <f>(INDEX('-3 Traffic Assumptions'!$D:$D,MATCH('-1 Model'!DG$2,'-3 Traffic Assumptions'!$A:$A))*'-2 Pricing Assumptions'!$C$6*'-2 Pricing Assumptions'!$C$7)*'-2 Pricing Assumptions'!$C$13+(INDEX('-3 Traffic Assumptions'!$F:$F,MATCH('-1 Model'!DG$2,'-3 Traffic Assumptions'!$A:$A))*'-2 Pricing Assumptions'!$C$6*'-2 Pricing Assumptions'!$C$7)*'-2 Pricing Assumptions'!$C$15</f>
        <v>26.392499999999998</v>
      </c>
      <c r="DN25" s="49">
        <f>(INDEX('-3 Traffic Assumptions'!$D:$D,MATCH('-1 Model'!DH$2,'-3 Traffic Assumptions'!$A:$A))*'-2 Pricing Assumptions'!$C$6*'-2 Pricing Assumptions'!$C$7)*'-2 Pricing Assumptions'!$C$13+(INDEX('-3 Traffic Assumptions'!$F:$F,MATCH('-1 Model'!DH$2,'-3 Traffic Assumptions'!$A:$A))*'-2 Pricing Assumptions'!$C$6*'-2 Pricing Assumptions'!$C$7)*'-2 Pricing Assumptions'!$C$15</f>
        <v>26.392499999999998</v>
      </c>
      <c r="DO25" s="49">
        <f>(INDEX('-3 Traffic Assumptions'!$D:$D,MATCH('-1 Model'!DI$2,'-3 Traffic Assumptions'!$A:$A))*'-2 Pricing Assumptions'!$C$6*'-2 Pricing Assumptions'!$C$7)*'-2 Pricing Assumptions'!$C$13+(INDEX('-3 Traffic Assumptions'!$F:$F,MATCH('-1 Model'!DI$2,'-3 Traffic Assumptions'!$A:$A))*'-2 Pricing Assumptions'!$C$6*'-2 Pricing Assumptions'!$C$7)*'-2 Pricing Assumptions'!$C$15</f>
        <v>26.392499999999998</v>
      </c>
      <c r="DP25" s="49">
        <f>(INDEX('-3 Traffic Assumptions'!$D:$D,MATCH('-1 Model'!DJ$2,'-3 Traffic Assumptions'!$A:$A))*'-2 Pricing Assumptions'!$C$6*'-2 Pricing Assumptions'!$C$7)*'-2 Pricing Assumptions'!$C$13+(INDEX('-3 Traffic Assumptions'!$F:$F,MATCH('-1 Model'!DJ$2,'-3 Traffic Assumptions'!$A:$A))*'-2 Pricing Assumptions'!$C$6*'-2 Pricing Assumptions'!$C$7)*'-2 Pricing Assumptions'!$C$15</f>
        <v>26.392499999999998</v>
      </c>
      <c r="DQ25" s="49">
        <f>(INDEX('-3 Traffic Assumptions'!$D:$D,MATCH('-1 Model'!DK$2,'-3 Traffic Assumptions'!$A:$A))*'-2 Pricing Assumptions'!$C$6*'-2 Pricing Assumptions'!$C$7)*'-2 Pricing Assumptions'!$C$13+(INDEX('-3 Traffic Assumptions'!$F:$F,MATCH('-1 Model'!DK$2,'-3 Traffic Assumptions'!$A:$A))*'-2 Pricing Assumptions'!$C$6*'-2 Pricing Assumptions'!$C$7)*'-2 Pricing Assumptions'!$C$15</f>
        <v>26.392499999999998</v>
      </c>
      <c r="DR25" s="49">
        <f>(INDEX('-3 Traffic Assumptions'!$D:$D,MATCH('-1 Model'!DL$2,'-3 Traffic Assumptions'!$A:$A))*'-2 Pricing Assumptions'!$C$6*'-2 Pricing Assumptions'!$C$7)*'-2 Pricing Assumptions'!$C$13+(INDEX('-3 Traffic Assumptions'!$F:$F,MATCH('-1 Model'!DL$2,'-3 Traffic Assumptions'!$A:$A))*'-2 Pricing Assumptions'!$C$6*'-2 Pricing Assumptions'!$C$7)*'-2 Pricing Assumptions'!$C$15</f>
        <v>26.392499999999998</v>
      </c>
      <c r="DS25" s="49">
        <f>(INDEX('-3 Traffic Assumptions'!$D:$D,MATCH('-1 Model'!DM$2,'-3 Traffic Assumptions'!$A:$A))*'-2 Pricing Assumptions'!$C$6*'-2 Pricing Assumptions'!$C$7)*'-2 Pricing Assumptions'!$C$13+(INDEX('-3 Traffic Assumptions'!$F:$F,MATCH('-1 Model'!DM$2,'-3 Traffic Assumptions'!$A:$A))*'-2 Pricing Assumptions'!$C$6*'-2 Pricing Assumptions'!$C$7)*'-2 Pricing Assumptions'!$C$15</f>
        <v>26.392499999999998</v>
      </c>
    </row>
    <row r="26" spans="1:123" s="1" customFormat="1" ht="12.75" x14ac:dyDescent="0.2">
      <c r="B26" s="35" t="s">
        <v>130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>
        <f>(INDEX('-3 Traffic Assumptions'!$D:$D,MATCH('-1 Model'!C$2,'-3 Traffic Assumptions'!$A:$A))*'-2 Pricing Assumptions'!$C$6*'-2 Pricing Assumptions'!$C$7*'-2 Pricing Assumptions'!$C$8)*'-2 Pricing Assumptions'!$C$13+(INDEX('-3 Traffic Assumptions'!$F:$F,MATCH('-1 Model'!C$2,'-3 Traffic Assumptions'!$A:$A))*'-2 Pricing Assumptions'!$C$6*'-2 Pricing Assumptions'!$C$7*'-2 Pricing Assumptions'!$C$8)*'-2 Pricing Assumptions'!$C$15</f>
        <v>3.1670999999999996</v>
      </c>
      <c r="N26" s="49">
        <f>(INDEX('-3 Traffic Assumptions'!$D:$D,MATCH('-1 Model'!D$2,'-3 Traffic Assumptions'!$A:$A))*'-2 Pricing Assumptions'!$C$6*'-2 Pricing Assumptions'!$C$7*'-2 Pricing Assumptions'!$C$8)*'-2 Pricing Assumptions'!$C$13+(INDEX('-3 Traffic Assumptions'!$F:$F,MATCH('-1 Model'!D$2,'-3 Traffic Assumptions'!$A:$A))*'-2 Pricing Assumptions'!$C$6*'-2 Pricing Assumptions'!$C$7*'-2 Pricing Assumptions'!$C$8)*'-2 Pricing Assumptions'!$C$15</f>
        <v>3.1670999999999996</v>
      </c>
      <c r="O26" s="49">
        <f>(INDEX('-3 Traffic Assumptions'!$D:$D,MATCH('-1 Model'!E$2,'-3 Traffic Assumptions'!$A:$A))*'-2 Pricing Assumptions'!$C$6*'-2 Pricing Assumptions'!$C$7*'-2 Pricing Assumptions'!$C$8)*'-2 Pricing Assumptions'!$C$13+(INDEX('-3 Traffic Assumptions'!$F:$F,MATCH('-1 Model'!E$2,'-3 Traffic Assumptions'!$A:$A))*'-2 Pricing Assumptions'!$C$6*'-2 Pricing Assumptions'!$C$7*'-2 Pricing Assumptions'!$C$8)*'-2 Pricing Assumptions'!$C$15</f>
        <v>3.1670999999999996</v>
      </c>
      <c r="P26" s="49">
        <f>(INDEX('-3 Traffic Assumptions'!$D:$D,MATCH('-1 Model'!F$2,'-3 Traffic Assumptions'!$A:$A))*'-2 Pricing Assumptions'!$C$6*'-2 Pricing Assumptions'!$C$7*'-2 Pricing Assumptions'!$C$8)*'-2 Pricing Assumptions'!$C$13+(INDEX('-3 Traffic Assumptions'!$F:$F,MATCH('-1 Model'!F$2,'-3 Traffic Assumptions'!$A:$A))*'-2 Pricing Assumptions'!$C$6*'-2 Pricing Assumptions'!$C$7*'-2 Pricing Assumptions'!$C$8)*'-2 Pricing Assumptions'!$C$15</f>
        <v>3.1670999999999996</v>
      </c>
      <c r="Q26" s="49">
        <f>(INDEX('-3 Traffic Assumptions'!$D:$D,MATCH('-1 Model'!G$2,'-3 Traffic Assumptions'!$A:$A))*'-2 Pricing Assumptions'!$C$6*'-2 Pricing Assumptions'!$C$7*'-2 Pricing Assumptions'!$C$8)*'-2 Pricing Assumptions'!$C$13+(INDEX('-3 Traffic Assumptions'!$F:$F,MATCH('-1 Model'!G$2,'-3 Traffic Assumptions'!$A:$A))*'-2 Pricing Assumptions'!$C$6*'-2 Pricing Assumptions'!$C$7*'-2 Pricing Assumptions'!$C$8)*'-2 Pricing Assumptions'!$C$15</f>
        <v>3.1670999999999996</v>
      </c>
      <c r="R26" s="49">
        <f>(INDEX('-3 Traffic Assumptions'!$D:$D,MATCH('-1 Model'!H$2,'-3 Traffic Assumptions'!$A:$A))*'-2 Pricing Assumptions'!$C$6*'-2 Pricing Assumptions'!$C$7*'-2 Pricing Assumptions'!$C$8)*'-2 Pricing Assumptions'!$C$13+(INDEX('-3 Traffic Assumptions'!$F:$F,MATCH('-1 Model'!H$2,'-3 Traffic Assumptions'!$A:$A))*'-2 Pricing Assumptions'!$C$6*'-2 Pricing Assumptions'!$C$7*'-2 Pricing Assumptions'!$C$8)*'-2 Pricing Assumptions'!$C$15</f>
        <v>3.1670999999999996</v>
      </c>
      <c r="S26" s="49">
        <f>(INDEX('-3 Traffic Assumptions'!$D:$D,MATCH('-1 Model'!I$2,'-3 Traffic Assumptions'!$A:$A))*'-2 Pricing Assumptions'!$C$6*'-2 Pricing Assumptions'!$C$7*'-2 Pricing Assumptions'!$C$8)*'-2 Pricing Assumptions'!$C$13+(INDEX('-3 Traffic Assumptions'!$F:$F,MATCH('-1 Model'!I$2,'-3 Traffic Assumptions'!$A:$A))*'-2 Pricing Assumptions'!$C$6*'-2 Pricing Assumptions'!$C$7*'-2 Pricing Assumptions'!$C$8)*'-2 Pricing Assumptions'!$C$15</f>
        <v>3.1670999999999996</v>
      </c>
      <c r="T26" s="49">
        <f>(INDEX('-3 Traffic Assumptions'!$D:$D,MATCH('-1 Model'!J$2,'-3 Traffic Assumptions'!$A:$A))*'-2 Pricing Assumptions'!$C$6*'-2 Pricing Assumptions'!$C$7*'-2 Pricing Assumptions'!$C$8)*'-2 Pricing Assumptions'!$C$13+(INDEX('-3 Traffic Assumptions'!$F:$F,MATCH('-1 Model'!J$2,'-3 Traffic Assumptions'!$A:$A))*'-2 Pricing Assumptions'!$C$6*'-2 Pricing Assumptions'!$C$7*'-2 Pricing Assumptions'!$C$8)*'-2 Pricing Assumptions'!$C$15</f>
        <v>3.1670999999999996</v>
      </c>
      <c r="U26" s="49">
        <f>(INDEX('-3 Traffic Assumptions'!$D:$D,MATCH('-1 Model'!K$2,'-3 Traffic Assumptions'!$A:$A))*'-2 Pricing Assumptions'!$C$6*'-2 Pricing Assumptions'!$C$7*'-2 Pricing Assumptions'!$C$8)*'-2 Pricing Assumptions'!$C$13+(INDEX('-3 Traffic Assumptions'!$F:$F,MATCH('-1 Model'!K$2,'-3 Traffic Assumptions'!$A:$A))*'-2 Pricing Assumptions'!$C$6*'-2 Pricing Assumptions'!$C$7*'-2 Pricing Assumptions'!$C$8)*'-2 Pricing Assumptions'!$C$15</f>
        <v>3.1670999999999996</v>
      </c>
      <c r="V26" s="49">
        <f>(INDEX('-3 Traffic Assumptions'!$D:$D,MATCH('-1 Model'!L$2,'-3 Traffic Assumptions'!$A:$A))*'-2 Pricing Assumptions'!$C$6*'-2 Pricing Assumptions'!$C$7*'-2 Pricing Assumptions'!$C$8)*'-2 Pricing Assumptions'!$C$13+(INDEX('-3 Traffic Assumptions'!$F:$F,MATCH('-1 Model'!L$2,'-3 Traffic Assumptions'!$A:$A))*'-2 Pricing Assumptions'!$C$6*'-2 Pricing Assumptions'!$C$7*'-2 Pricing Assumptions'!$C$8)*'-2 Pricing Assumptions'!$C$15</f>
        <v>3.1670999999999996</v>
      </c>
      <c r="W26" s="49">
        <f>(INDEX('-3 Traffic Assumptions'!$D:$D,MATCH('-1 Model'!M$2,'-3 Traffic Assumptions'!$A:$A))*'-2 Pricing Assumptions'!$C$6*'-2 Pricing Assumptions'!$C$7*'-2 Pricing Assumptions'!$C$8)*'-2 Pricing Assumptions'!$C$13+(INDEX('-3 Traffic Assumptions'!$F:$F,MATCH('-1 Model'!M$2,'-3 Traffic Assumptions'!$A:$A))*'-2 Pricing Assumptions'!$C$6*'-2 Pricing Assumptions'!$C$7*'-2 Pricing Assumptions'!$C$8)*'-2 Pricing Assumptions'!$C$15</f>
        <v>3.1670999999999996</v>
      </c>
      <c r="X26" s="49">
        <f>(INDEX('-3 Traffic Assumptions'!$D:$D,MATCH('-1 Model'!N$2,'-3 Traffic Assumptions'!$A:$A))*'-2 Pricing Assumptions'!$C$6*'-2 Pricing Assumptions'!$C$7*'-2 Pricing Assumptions'!$C$8)*'-2 Pricing Assumptions'!$C$13+(INDEX('-3 Traffic Assumptions'!$F:$F,MATCH('-1 Model'!N$2,'-3 Traffic Assumptions'!$A:$A))*'-2 Pricing Assumptions'!$C$6*'-2 Pricing Assumptions'!$C$7*'-2 Pricing Assumptions'!$C$8)*'-2 Pricing Assumptions'!$C$15</f>
        <v>3.1670999999999996</v>
      </c>
      <c r="Y26" s="49">
        <f>(INDEX('-3 Traffic Assumptions'!$D:$D,MATCH('-1 Model'!O$2,'-3 Traffic Assumptions'!$A:$A))*'-2 Pricing Assumptions'!$C$6*'-2 Pricing Assumptions'!$C$7*'-2 Pricing Assumptions'!$C$8)*'-2 Pricing Assumptions'!$C$13+(INDEX('-3 Traffic Assumptions'!$F:$F,MATCH('-1 Model'!O$2,'-3 Traffic Assumptions'!$A:$A))*'-2 Pricing Assumptions'!$C$6*'-2 Pricing Assumptions'!$C$7*'-2 Pricing Assumptions'!$C$8)*'-2 Pricing Assumptions'!$C$15</f>
        <v>3.1670999999999996</v>
      </c>
      <c r="Z26" s="49">
        <f>(INDEX('-3 Traffic Assumptions'!$D:$D,MATCH('-1 Model'!P$2,'-3 Traffic Assumptions'!$A:$A))*'-2 Pricing Assumptions'!$C$6*'-2 Pricing Assumptions'!$C$7*'-2 Pricing Assumptions'!$C$8)*'-2 Pricing Assumptions'!$C$13+(INDEX('-3 Traffic Assumptions'!$F:$F,MATCH('-1 Model'!P$2,'-3 Traffic Assumptions'!$A:$A))*'-2 Pricing Assumptions'!$C$6*'-2 Pricing Assumptions'!$C$7*'-2 Pricing Assumptions'!$C$8)*'-2 Pricing Assumptions'!$C$15</f>
        <v>3.1670999999999996</v>
      </c>
      <c r="AA26" s="49">
        <f>(INDEX('-3 Traffic Assumptions'!$D:$D,MATCH('-1 Model'!Q$2,'-3 Traffic Assumptions'!$A:$A))*'-2 Pricing Assumptions'!$C$6*'-2 Pricing Assumptions'!$C$7*'-2 Pricing Assumptions'!$C$8)*'-2 Pricing Assumptions'!$C$13+(INDEX('-3 Traffic Assumptions'!$F:$F,MATCH('-1 Model'!Q$2,'-3 Traffic Assumptions'!$A:$A))*'-2 Pricing Assumptions'!$C$6*'-2 Pricing Assumptions'!$C$7*'-2 Pricing Assumptions'!$C$8)*'-2 Pricing Assumptions'!$C$15</f>
        <v>3.1670999999999996</v>
      </c>
      <c r="AB26" s="49">
        <f>(INDEX('-3 Traffic Assumptions'!$D:$D,MATCH('-1 Model'!R$2,'-3 Traffic Assumptions'!$A:$A))*'-2 Pricing Assumptions'!$C$6*'-2 Pricing Assumptions'!$C$7*'-2 Pricing Assumptions'!$C$8)*'-2 Pricing Assumptions'!$C$13+(INDEX('-3 Traffic Assumptions'!$F:$F,MATCH('-1 Model'!R$2,'-3 Traffic Assumptions'!$A:$A))*'-2 Pricing Assumptions'!$C$6*'-2 Pricing Assumptions'!$C$7*'-2 Pricing Assumptions'!$C$8)*'-2 Pricing Assumptions'!$C$15</f>
        <v>3.1670999999999996</v>
      </c>
      <c r="AC26" s="49">
        <f>(INDEX('-3 Traffic Assumptions'!$D:$D,MATCH('-1 Model'!S$2,'-3 Traffic Assumptions'!$A:$A))*'-2 Pricing Assumptions'!$C$6*'-2 Pricing Assumptions'!$C$7*'-2 Pricing Assumptions'!$C$8)*'-2 Pricing Assumptions'!$C$13+(INDEX('-3 Traffic Assumptions'!$F:$F,MATCH('-1 Model'!S$2,'-3 Traffic Assumptions'!$A:$A))*'-2 Pricing Assumptions'!$C$6*'-2 Pricing Assumptions'!$C$7*'-2 Pricing Assumptions'!$C$8)*'-2 Pricing Assumptions'!$C$15</f>
        <v>3.1670999999999996</v>
      </c>
      <c r="AD26" s="49">
        <f>(INDEX('-3 Traffic Assumptions'!$D:$D,MATCH('-1 Model'!T$2,'-3 Traffic Assumptions'!$A:$A))*'-2 Pricing Assumptions'!$C$6*'-2 Pricing Assumptions'!$C$7*'-2 Pricing Assumptions'!$C$8)*'-2 Pricing Assumptions'!$C$13+(INDEX('-3 Traffic Assumptions'!$F:$F,MATCH('-1 Model'!T$2,'-3 Traffic Assumptions'!$A:$A))*'-2 Pricing Assumptions'!$C$6*'-2 Pricing Assumptions'!$C$7*'-2 Pricing Assumptions'!$C$8)*'-2 Pricing Assumptions'!$C$15</f>
        <v>3.1670999999999996</v>
      </c>
      <c r="AE26" s="49">
        <f>(INDEX('-3 Traffic Assumptions'!$D:$D,MATCH('-1 Model'!U$2,'-3 Traffic Assumptions'!$A:$A))*'-2 Pricing Assumptions'!$C$6*'-2 Pricing Assumptions'!$C$7*'-2 Pricing Assumptions'!$C$8)*'-2 Pricing Assumptions'!$C$13+(INDEX('-3 Traffic Assumptions'!$F:$F,MATCH('-1 Model'!U$2,'-3 Traffic Assumptions'!$A:$A))*'-2 Pricing Assumptions'!$C$6*'-2 Pricing Assumptions'!$C$7*'-2 Pricing Assumptions'!$C$8)*'-2 Pricing Assumptions'!$C$15</f>
        <v>3.1670999999999996</v>
      </c>
      <c r="AF26" s="49">
        <f>(INDEX('-3 Traffic Assumptions'!$D:$D,MATCH('-1 Model'!V$2,'-3 Traffic Assumptions'!$A:$A))*'-2 Pricing Assumptions'!$C$6*'-2 Pricing Assumptions'!$C$7*'-2 Pricing Assumptions'!$C$8)*'-2 Pricing Assumptions'!$C$13+(INDEX('-3 Traffic Assumptions'!$F:$F,MATCH('-1 Model'!V$2,'-3 Traffic Assumptions'!$A:$A))*'-2 Pricing Assumptions'!$C$6*'-2 Pricing Assumptions'!$C$7*'-2 Pricing Assumptions'!$C$8)*'-2 Pricing Assumptions'!$C$15</f>
        <v>3.1670999999999996</v>
      </c>
      <c r="AG26" s="49">
        <f>(INDEX('-3 Traffic Assumptions'!$D:$D,MATCH('-1 Model'!W$2,'-3 Traffic Assumptions'!$A:$A))*'-2 Pricing Assumptions'!$C$6*'-2 Pricing Assumptions'!$C$7*'-2 Pricing Assumptions'!$C$8)*'-2 Pricing Assumptions'!$C$13+(INDEX('-3 Traffic Assumptions'!$F:$F,MATCH('-1 Model'!W$2,'-3 Traffic Assumptions'!$A:$A))*'-2 Pricing Assumptions'!$C$6*'-2 Pricing Assumptions'!$C$7*'-2 Pricing Assumptions'!$C$8)*'-2 Pricing Assumptions'!$C$15</f>
        <v>3.1670999999999996</v>
      </c>
      <c r="AH26" s="49">
        <f>(INDEX('-3 Traffic Assumptions'!$D:$D,MATCH('-1 Model'!X$2,'-3 Traffic Assumptions'!$A:$A))*'-2 Pricing Assumptions'!$C$6*'-2 Pricing Assumptions'!$C$7*'-2 Pricing Assumptions'!$C$8)*'-2 Pricing Assumptions'!$C$13+(INDEX('-3 Traffic Assumptions'!$F:$F,MATCH('-1 Model'!X$2,'-3 Traffic Assumptions'!$A:$A))*'-2 Pricing Assumptions'!$C$6*'-2 Pricing Assumptions'!$C$7*'-2 Pricing Assumptions'!$C$8)*'-2 Pricing Assumptions'!$C$15</f>
        <v>3.1670999999999996</v>
      </c>
      <c r="AI26" s="49">
        <f>(INDEX('-3 Traffic Assumptions'!$D:$D,MATCH('-1 Model'!Y$2,'-3 Traffic Assumptions'!$A:$A))*'-2 Pricing Assumptions'!$C$6*'-2 Pricing Assumptions'!$C$7*'-2 Pricing Assumptions'!$C$8)*'-2 Pricing Assumptions'!$C$13+(INDEX('-3 Traffic Assumptions'!$F:$F,MATCH('-1 Model'!Y$2,'-3 Traffic Assumptions'!$A:$A))*'-2 Pricing Assumptions'!$C$6*'-2 Pricing Assumptions'!$C$7*'-2 Pricing Assumptions'!$C$8)*'-2 Pricing Assumptions'!$C$15</f>
        <v>3.1670999999999996</v>
      </c>
      <c r="AJ26" s="49">
        <f>(INDEX('-3 Traffic Assumptions'!$D:$D,MATCH('-1 Model'!Z$2,'-3 Traffic Assumptions'!$A:$A))*'-2 Pricing Assumptions'!$C$6*'-2 Pricing Assumptions'!$C$7*'-2 Pricing Assumptions'!$C$8)*'-2 Pricing Assumptions'!$C$13+(INDEX('-3 Traffic Assumptions'!$F:$F,MATCH('-1 Model'!Z$2,'-3 Traffic Assumptions'!$A:$A))*'-2 Pricing Assumptions'!$C$6*'-2 Pricing Assumptions'!$C$7*'-2 Pricing Assumptions'!$C$8)*'-2 Pricing Assumptions'!$C$15</f>
        <v>3.1670999999999996</v>
      </c>
      <c r="AK26" s="49">
        <f>(INDEX('-3 Traffic Assumptions'!$D:$D,MATCH('-1 Model'!AA$2,'-3 Traffic Assumptions'!$A:$A))*'-2 Pricing Assumptions'!$C$6*'-2 Pricing Assumptions'!$C$7*'-2 Pricing Assumptions'!$C$8)*'-2 Pricing Assumptions'!$C$13+(INDEX('-3 Traffic Assumptions'!$F:$F,MATCH('-1 Model'!AA$2,'-3 Traffic Assumptions'!$A:$A))*'-2 Pricing Assumptions'!$C$6*'-2 Pricing Assumptions'!$C$7*'-2 Pricing Assumptions'!$C$8)*'-2 Pricing Assumptions'!$C$15</f>
        <v>3.1670999999999996</v>
      </c>
      <c r="AL26" s="49">
        <f>(INDEX('-3 Traffic Assumptions'!$D:$D,MATCH('-1 Model'!AB$2,'-3 Traffic Assumptions'!$A:$A))*'-2 Pricing Assumptions'!$C$6*'-2 Pricing Assumptions'!$C$7*'-2 Pricing Assumptions'!$C$8)*'-2 Pricing Assumptions'!$C$13+(INDEX('-3 Traffic Assumptions'!$F:$F,MATCH('-1 Model'!AB$2,'-3 Traffic Assumptions'!$A:$A))*'-2 Pricing Assumptions'!$C$6*'-2 Pricing Assumptions'!$C$7*'-2 Pricing Assumptions'!$C$8)*'-2 Pricing Assumptions'!$C$15</f>
        <v>3.1670999999999996</v>
      </c>
      <c r="AM26" s="49">
        <f>(INDEX('-3 Traffic Assumptions'!$D:$D,MATCH('-1 Model'!AC$2,'-3 Traffic Assumptions'!$A:$A))*'-2 Pricing Assumptions'!$C$6*'-2 Pricing Assumptions'!$C$7*'-2 Pricing Assumptions'!$C$8)*'-2 Pricing Assumptions'!$C$13+(INDEX('-3 Traffic Assumptions'!$F:$F,MATCH('-1 Model'!AC$2,'-3 Traffic Assumptions'!$A:$A))*'-2 Pricing Assumptions'!$C$6*'-2 Pricing Assumptions'!$C$7*'-2 Pricing Assumptions'!$C$8)*'-2 Pricing Assumptions'!$C$15</f>
        <v>3.1670999999999996</v>
      </c>
      <c r="AN26" s="49">
        <f>(INDEX('-3 Traffic Assumptions'!$D:$D,MATCH('-1 Model'!AD$2,'-3 Traffic Assumptions'!$A:$A))*'-2 Pricing Assumptions'!$C$6*'-2 Pricing Assumptions'!$C$7*'-2 Pricing Assumptions'!$C$8)*'-2 Pricing Assumptions'!$C$13+(INDEX('-3 Traffic Assumptions'!$F:$F,MATCH('-1 Model'!AD$2,'-3 Traffic Assumptions'!$A:$A))*'-2 Pricing Assumptions'!$C$6*'-2 Pricing Assumptions'!$C$7*'-2 Pricing Assumptions'!$C$8)*'-2 Pricing Assumptions'!$C$15</f>
        <v>3.1670999999999996</v>
      </c>
      <c r="AO26" s="49">
        <f>(INDEX('-3 Traffic Assumptions'!$D:$D,MATCH('-1 Model'!AE$2,'-3 Traffic Assumptions'!$A:$A))*'-2 Pricing Assumptions'!$C$6*'-2 Pricing Assumptions'!$C$7*'-2 Pricing Assumptions'!$C$8)*'-2 Pricing Assumptions'!$C$13+(INDEX('-3 Traffic Assumptions'!$F:$F,MATCH('-1 Model'!AE$2,'-3 Traffic Assumptions'!$A:$A))*'-2 Pricing Assumptions'!$C$6*'-2 Pricing Assumptions'!$C$7*'-2 Pricing Assumptions'!$C$8)*'-2 Pricing Assumptions'!$C$15</f>
        <v>3.1670999999999996</v>
      </c>
      <c r="AP26" s="49">
        <f>(INDEX('-3 Traffic Assumptions'!$D:$D,MATCH('-1 Model'!AF$2,'-3 Traffic Assumptions'!$A:$A))*'-2 Pricing Assumptions'!$C$6*'-2 Pricing Assumptions'!$C$7*'-2 Pricing Assumptions'!$C$8)*'-2 Pricing Assumptions'!$C$13+(INDEX('-3 Traffic Assumptions'!$F:$F,MATCH('-1 Model'!AF$2,'-3 Traffic Assumptions'!$A:$A))*'-2 Pricing Assumptions'!$C$6*'-2 Pricing Assumptions'!$C$7*'-2 Pricing Assumptions'!$C$8)*'-2 Pricing Assumptions'!$C$15</f>
        <v>3.1670999999999996</v>
      </c>
      <c r="AQ26" s="49">
        <f>(INDEX('-3 Traffic Assumptions'!$D:$D,MATCH('-1 Model'!AG$2,'-3 Traffic Assumptions'!$A:$A))*'-2 Pricing Assumptions'!$C$6*'-2 Pricing Assumptions'!$C$7*'-2 Pricing Assumptions'!$C$8)*'-2 Pricing Assumptions'!$C$13+(INDEX('-3 Traffic Assumptions'!$F:$F,MATCH('-1 Model'!AG$2,'-3 Traffic Assumptions'!$A:$A))*'-2 Pricing Assumptions'!$C$6*'-2 Pricing Assumptions'!$C$7*'-2 Pricing Assumptions'!$C$8)*'-2 Pricing Assumptions'!$C$15</f>
        <v>3.1670999999999996</v>
      </c>
      <c r="AR26" s="49">
        <f>(INDEX('-3 Traffic Assumptions'!$D:$D,MATCH('-1 Model'!AH$2,'-3 Traffic Assumptions'!$A:$A))*'-2 Pricing Assumptions'!$C$6*'-2 Pricing Assumptions'!$C$7*'-2 Pricing Assumptions'!$C$8)*'-2 Pricing Assumptions'!$C$13+(INDEX('-3 Traffic Assumptions'!$F:$F,MATCH('-1 Model'!AH$2,'-3 Traffic Assumptions'!$A:$A))*'-2 Pricing Assumptions'!$C$6*'-2 Pricing Assumptions'!$C$7*'-2 Pricing Assumptions'!$C$8)*'-2 Pricing Assumptions'!$C$15</f>
        <v>3.1670999999999996</v>
      </c>
      <c r="AS26" s="49">
        <f>(INDEX('-3 Traffic Assumptions'!$D:$D,MATCH('-1 Model'!AI$2,'-3 Traffic Assumptions'!$A:$A))*'-2 Pricing Assumptions'!$C$6*'-2 Pricing Assumptions'!$C$7*'-2 Pricing Assumptions'!$C$8)*'-2 Pricing Assumptions'!$C$13+(INDEX('-3 Traffic Assumptions'!$F:$F,MATCH('-1 Model'!AI$2,'-3 Traffic Assumptions'!$A:$A))*'-2 Pricing Assumptions'!$C$6*'-2 Pricing Assumptions'!$C$7*'-2 Pricing Assumptions'!$C$8)*'-2 Pricing Assumptions'!$C$15</f>
        <v>3.1670999999999996</v>
      </c>
      <c r="AT26" s="49">
        <f>(INDEX('-3 Traffic Assumptions'!$D:$D,MATCH('-1 Model'!AJ$2,'-3 Traffic Assumptions'!$A:$A))*'-2 Pricing Assumptions'!$C$6*'-2 Pricing Assumptions'!$C$7*'-2 Pricing Assumptions'!$C$8)*'-2 Pricing Assumptions'!$C$13+(INDEX('-3 Traffic Assumptions'!$F:$F,MATCH('-1 Model'!AJ$2,'-3 Traffic Assumptions'!$A:$A))*'-2 Pricing Assumptions'!$C$6*'-2 Pricing Assumptions'!$C$7*'-2 Pricing Assumptions'!$C$8)*'-2 Pricing Assumptions'!$C$15</f>
        <v>3.1670999999999996</v>
      </c>
      <c r="AU26" s="49">
        <f>(INDEX('-3 Traffic Assumptions'!$D:$D,MATCH('-1 Model'!AK$2,'-3 Traffic Assumptions'!$A:$A))*'-2 Pricing Assumptions'!$C$6*'-2 Pricing Assumptions'!$C$7*'-2 Pricing Assumptions'!$C$8)*'-2 Pricing Assumptions'!$C$13+(INDEX('-3 Traffic Assumptions'!$F:$F,MATCH('-1 Model'!AK$2,'-3 Traffic Assumptions'!$A:$A))*'-2 Pricing Assumptions'!$C$6*'-2 Pricing Assumptions'!$C$7*'-2 Pricing Assumptions'!$C$8)*'-2 Pricing Assumptions'!$C$15</f>
        <v>3.1670999999999996</v>
      </c>
      <c r="AV26" s="49">
        <f>(INDEX('-3 Traffic Assumptions'!$D:$D,MATCH('-1 Model'!AL$2,'-3 Traffic Assumptions'!$A:$A))*'-2 Pricing Assumptions'!$C$6*'-2 Pricing Assumptions'!$C$7*'-2 Pricing Assumptions'!$C$8)*'-2 Pricing Assumptions'!$C$13+(INDEX('-3 Traffic Assumptions'!$F:$F,MATCH('-1 Model'!AL$2,'-3 Traffic Assumptions'!$A:$A))*'-2 Pricing Assumptions'!$C$6*'-2 Pricing Assumptions'!$C$7*'-2 Pricing Assumptions'!$C$8)*'-2 Pricing Assumptions'!$C$15</f>
        <v>3.1670999999999996</v>
      </c>
      <c r="AW26" s="49">
        <f>(INDEX('-3 Traffic Assumptions'!$D:$D,MATCH('-1 Model'!AM$2,'-3 Traffic Assumptions'!$A:$A))*'-2 Pricing Assumptions'!$C$6*'-2 Pricing Assumptions'!$C$7*'-2 Pricing Assumptions'!$C$8)*'-2 Pricing Assumptions'!$C$13+(INDEX('-3 Traffic Assumptions'!$F:$F,MATCH('-1 Model'!AM$2,'-3 Traffic Assumptions'!$A:$A))*'-2 Pricing Assumptions'!$C$6*'-2 Pricing Assumptions'!$C$7*'-2 Pricing Assumptions'!$C$8)*'-2 Pricing Assumptions'!$C$15</f>
        <v>3.1670999999999996</v>
      </c>
      <c r="AX26" s="49">
        <f>(INDEX('-3 Traffic Assumptions'!$D:$D,MATCH('-1 Model'!AN$2,'-3 Traffic Assumptions'!$A:$A))*'-2 Pricing Assumptions'!$C$6*'-2 Pricing Assumptions'!$C$7*'-2 Pricing Assumptions'!$C$8)*'-2 Pricing Assumptions'!$C$13+(INDEX('-3 Traffic Assumptions'!$F:$F,MATCH('-1 Model'!AN$2,'-3 Traffic Assumptions'!$A:$A))*'-2 Pricing Assumptions'!$C$6*'-2 Pricing Assumptions'!$C$7*'-2 Pricing Assumptions'!$C$8)*'-2 Pricing Assumptions'!$C$15</f>
        <v>3.1670999999999996</v>
      </c>
      <c r="AY26" s="49">
        <f>(INDEX('-3 Traffic Assumptions'!$D:$D,MATCH('-1 Model'!AO$2,'-3 Traffic Assumptions'!$A:$A))*'-2 Pricing Assumptions'!$C$6*'-2 Pricing Assumptions'!$C$7*'-2 Pricing Assumptions'!$C$8)*'-2 Pricing Assumptions'!$C$13+(INDEX('-3 Traffic Assumptions'!$F:$F,MATCH('-1 Model'!AO$2,'-3 Traffic Assumptions'!$A:$A))*'-2 Pricing Assumptions'!$C$6*'-2 Pricing Assumptions'!$C$7*'-2 Pricing Assumptions'!$C$8)*'-2 Pricing Assumptions'!$C$15</f>
        <v>3.1670999999999996</v>
      </c>
      <c r="AZ26" s="49">
        <f>(INDEX('-3 Traffic Assumptions'!$D:$D,MATCH('-1 Model'!AP$2,'-3 Traffic Assumptions'!$A:$A))*'-2 Pricing Assumptions'!$C$6*'-2 Pricing Assumptions'!$C$7*'-2 Pricing Assumptions'!$C$8)*'-2 Pricing Assumptions'!$C$13+(INDEX('-3 Traffic Assumptions'!$F:$F,MATCH('-1 Model'!AP$2,'-3 Traffic Assumptions'!$A:$A))*'-2 Pricing Assumptions'!$C$6*'-2 Pricing Assumptions'!$C$7*'-2 Pricing Assumptions'!$C$8)*'-2 Pricing Assumptions'!$C$15</f>
        <v>3.1670999999999996</v>
      </c>
      <c r="BA26" s="49">
        <f>(INDEX('-3 Traffic Assumptions'!$D:$D,MATCH('-1 Model'!AQ$2,'-3 Traffic Assumptions'!$A:$A))*'-2 Pricing Assumptions'!$C$6*'-2 Pricing Assumptions'!$C$7*'-2 Pricing Assumptions'!$C$8)*'-2 Pricing Assumptions'!$C$13+(INDEX('-3 Traffic Assumptions'!$F:$F,MATCH('-1 Model'!AQ$2,'-3 Traffic Assumptions'!$A:$A))*'-2 Pricing Assumptions'!$C$6*'-2 Pricing Assumptions'!$C$7*'-2 Pricing Assumptions'!$C$8)*'-2 Pricing Assumptions'!$C$15</f>
        <v>3.1670999999999996</v>
      </c>
      <c r="BB26" s="49">
        <f>(INDEX('-3 Traffic Assumptions'!$D:$D,MATCH('-1 Model'!AR$2,'-3 Traffic Assumptions'!$A:$A))*'-2 Pricing Assumptions'!$C$6*'-2 Pricing Assumptions'!$C$7*'-2 Pricing Assumptions'!$C$8)*'-2 Pricing Assumptions'!$C$13+(INDEX('-3 Traffic Assumptions'!$F:$F,MATCH('-1 Model'!AR$2,'-3 Traffic Assumptions'!$A:$A))*'-2 Pricing Assumptions'!$C$6*'-2 Pricing Assumptions'!$C$7*'-2 Pricing Assumptions'!$C$8)*'-2 Pricing Assumptions'!$C$15</f>
        <v>3.1670999999999996</v>
      </c>
      <c r="BC26" s="49">
        <f>(INDEX('-3 Traffic Assumptions'!$D:$D,MATCH('-1 Model'!AS$2,'-3 Traffic Assumptions'!$A:$A))*'-2 Pricing Assumptions'!$C$6*'-2 Pricing Assumptions'!$C$7*'-2 Pricing Assumptions'!$C$8)*'-2 Pricing Assumptions'!$C$13+(INDEX('-3 Traffic Assumptions'!$F:$F,MATCH('-1 Model'!AS$2,'-3 Traffic Assumptions'!$A:$A))*'-2 Pricing Assumptions'!$C$6*'-2 Pricing Assumptions'!$C$7*'-2 Pricing Assumptions'!$C$8)*'-2 Pricing Assumptions'!$C$15</f>
        <v>3.1670999999999996</v>
      </c>
      <c r="BD26" s="49">
        <f>(INDEX('-3 Traffic Assumptions'!$D:$D,MATCH('-1 Model'!AT$2,'-3 Traffic Assumptions'!$A:$A))*'-2 Pricing Assumptions'!$C$6*'-2 Pricing Assumptions'!$C$7*'-2 Pricing Assumptions'!$C$8)*'-2 Pricing Assumptions'!$C$13+(INDEX('-3 Traffic Assumptions'!$F:$F,MATCH('-1 Model'!AT$2,'-3 Traffic Assumptions'!$A:$A))*'-2 Pricing Assumptions'!$C$6*'-2 Pricing Assumptions'!$C$7*'-2 Pricing Assumptions'!$C$8)*'-2 Pricing Assumptions'!$C$15</f>
        <v>3.1670999999999996</v>
      </c>
      <c r="BE26" s="49">
        <f>(INDEX('-3 Traffic Assumptions'!$D:$D,MATCH('-1 Model'!AU$2,'-3 Traffic Assumptions'!$A:$A))*'-2 Pricing Assumptions'!$C$6*'-2 Pricing Assumptions'!$C$7*'-2 Pricing Assumptions'!$C$8)*'-2 Pricing Assumptions'!$C$13+(INDEX('-3 Traffic Assumptions'!$F:$F,MATCH('-1 Model'!AU$2,'-3 Traffic Assumptions'!$A:$A))*'-2 Pricing Assumptions'!$C$6*'-2 Pricing Assumptions'!$C$7*'-2 Pricing Assumptions'!$C$8)*'-2 Pricing Assumptions'!$C$15</f>
        <v>3.1670999999999996</v>
      </c>
      <c r="BF26" s="49">
        <f>(INDEX('-3 Traffic Assumptions'!$D:$D,MATCH('-1 Model'!AV$2,'-3 Traffic Assumptions'!$A:$A))*'-2 Pricing Assumptions'!$C$6*'-2 Pricing Assumptions'!$C$7*'-2 Pricing Assumptions'!$C$8)*'-2 Pricing Assumptions'!$C$13+(INDEX('-3 Traffic Assumptions'!$F:$F,MATCH('-1 Model'!AV$2,'-3 Traffic Assumptions'!$A:$A))*'-2 Pricing Assumptions'!$C$6*'-2 Pricing Assumptions'!$C$7*'-2 Pricing Assumptions'!$C$8)*'-2 Pricing Assumptions'!$C$15</f>
        <v>3.1670999999999996</v>
      </c>
      <c r="BG26" s="49">
        <f>(INDEX('-3 Traffic Assumptions'!$D:$D,MATCH('-1 Model'!AW$2,'-3 Traffic Assumptions'!$A:$A))*'-2 Pricing Assumptions'!$C$6*'-2 Pricing Assumptions'!$C$7*'-2 Pricing Assumptions'!$C$8)*'-2 Pricing Assumptions'!$C$13+(INDEX('-3 Traffic Assumptions'!$F:$F,MATCH('-1 Model'!AW$2,'-3 Traffic Assumptions'!$A:$A))*'-2 Pricing Assumptions'!$C$6*'-2 Pricing Assumptions'!$C$7*'-2 Pricing Assumptions'!$C$8)*'-2 Pricing Assumptions'!$C$15</f>
        <v>3.1670999999999996</v>
      </c>
      <c r="BH26" s="49">
        <f>(INDEX('-3 Traffic Assumptions'!$D:$D,MATCH('-1 Model'!AX$2,'-3 Traffic Assumptions'!$A:$A))*'-2 Pricing Assumptions'!$C$6*'-2 Pricing Assumptions'!$C$7*'-2 Pricing Assumptions'!$C$8)*'-2 Pricing Assumptions'!$C$13+(INDEX('-3 Traffic Assumptions'!$F:$F,MATCH('-1 Model'!AX$2,'-3 Traffic Assumptions'!$A:$A))*'-2 Pricing Assumptions'!$C$6*'-2 Pricing Assumptions'!$C$7*'-2 Pricing Assumptions'!$C$8)*'-2 Pricing Assumptions'!$C$15</f>
        <v>3.1670999999999996</v>
      </c>
      <c r="BI26" s="49">
        <f>(INDEX('-3 Traffic Assumptions'!$D:$D,MATCH('-1 Model'!AY$2,'-3 Traffic Assumptions'!$A:$A))*'-2 Pricing Assumptions'!$C$6*'-2 Pricing Assumptions'!$C$7*'-2 Pricing Assumptions'!$C$8)*'-2 Pricing Assumptions'!$C$13+(INDEX('-3 Traffic Assumptions'!$F:$F,MATCH('-1 Model'!AY$2,'-3 Traffic Assumptions'!$A:$A))*'-2 Pricing Assumptions'!$C$6*'-2 Pricing Assumptions'!$C$7*'-2 Pricing Assumptions'!$C$8)*'-2 Pricing Assumptions'!$C$15</f>
        <v>3.1670999999999996</v>
      </c>
      <c r="BJ26" s="49">
        <f>(INDEX('-3 Traffic Assumptions'!$D:$D,MATCH('-1 Model'!AZ$2,'-3 Traffic Assumptions'!$A:$A))*'-2 Pricing Assumptions'!$C$6*'-2 Pricing Assumptions'!$C$7*'-2 Pricing Assumptions'!$C$8)*'-2 Pricing Assumptions'!$C$13+(INDEX('-3 Traffic Assumptions'!$F:$F,MATCH('-1 Model'!AZ$2,'-3 Traffic Assumptions'!$A:$A))*'-2 Pricing Assumptions'!$C$6*'-2 Pricing Assumptions'!$C$7*'-2 Pricing Assumptions'!$C$8)*'-2 Pricing Assumptions'!$C$15</f>
        <v>3.1670999999999996</v>
      </c>
      <c r="BK26" s="49">
        <f>(INDEX('-3 Traffic Assumptions'!$D:$D,MATCH('-1 Model'!BA$2,'-3 Traffic Assumptions'!$A:$A))*'-2 Pricing Assumptions'!$C$6*'-2 Pricing Assumptions'!$C$7*'-2 Pricing Assumptions'!$C$8)*'-2 Pricing Assumptions'!$C$13+(INDEX('-3 Traffic Assumptions'!$F:$F,MATCH('-1 Model'!BA$2,'-3 Traffic Assumptions'!$A:$A))*'-2 Pricing Assumptions'!$C$6*'-2 Pricing Assumptions'!$C$7*'-2 Pricing Assumptions'!$C$8)*'-2 Pricing Assumptions'!$C$15</f>
        <v>3.1670999999999996</v>
      </c>
      <c r="BL26" s="49">
        <f>(INDEX('-3 Traffic Assumptions'!$D:$D,MATCH('-1 Model'!BB$2,'-3 Traffic Assumptions'!$A:$A))*'-2 Pricing Assumptions'!$C$6*'-2 Pricing Assumptions'!$C$7*'-2 Pricing Assumptions'!$C$8)*'-2 Pricing Assumptions'!$C$13+(INDEX('-3 Traffic Assumptions'!$F:$F,MATCH('-1 Model'!BB$2,'-3 Traffic Assumptions'!$A:$A))*'-2 Pricing Assumptions'!$C$6*'-2 Pricing Assumptions'!$C$7*'-2 Pricing Assumptions'!$C$8)*'-2 Pricing Assumptions'!$C$15</f>
        <v>3.1670999999999996</v>
      </c>
      <c r="BM26" s="49">
        <f>(INDEX('-3 Traffic Assumptions'!$D:$D,MATCH('-1 Model'!BC$2,'-3 Traffic Assumptions'!$A:$A))*'-2 Pricing Assumptions'!$C$6*'-2 Pricing Assumptions'!$C$7*'-2 Pricing Assumptions'!$C$8)*'-2 Pricing Assumptions'!$C$13+(INDEX('-3 Traffic Assumptions'!$F:$F,MATCH('-1 Model'!BC$2,'-3 Traffic Assumptions'!$A:$A))*'-2 Pricing Assumptions'!$C$6*'-2 Pricing Assumptions'!$C$7*'-2 Pricing Assumptions'!$C$8)*'-2 Pricing Assumptions'!$C$15</f>
        <v>3.1670999999999996</v>
      </c>
      <c r="BN26" s="49">
        <f>(INDEX('-3 Traffic Assumptions'!$D:$D,MATCH('-1 Model'!BD$2,'-3 Traffic Assumptions'!$A:$A))*'-2 Pricing Assumptions'!$C$6*'-2 Pricing Assumptions'!$C$7*'-2 Pricing Assumptions'!$C$8)*'-2 Pricing Assumptions'!$C$13+(INDEX('-3 Traffic Assumptions'!$F:$F,MATCH('-1 Model'!BD$2,'-3 Traffic Assumptions'!$A:$A))*'-2 Pricing Assumptions'!$C$6*'-2 Pricing Assumptions'!$C$7*'-2 Pricing Assumptions'!$C$8)*'-2 Pricing Assumptions'!$C$15</f>
        <v>3.1670999999999996</v>
      </c>
      <c r="BO26" s="49">
        <f>(INDEX('-3 Traffic Assumptions'!$D:$D,MATCH('-1 Model'!BE$2,'-3 Traffic Assumptions'!$A:$A))*'-2 Pricing Assumptions'!$C$6*'-2 Pricing Assumptions'!$C$7*'-2 Pricing Assumptions'!$C$8)*'-2 Pricing Assumptions'!$C$13+(INDEX('-3 Traffic Assumptions'!$F:$F,MATCH('-1 Model'!BE$2,'-3 Traffic Assumptions'!$A:$A))*'-2 Pricing Assumptions'!$C$6*'-2 Pricing Assumptions'!$C$7*'-2 Pricing Assumptions'!$C$8)*'-2 Pricing Assumptions'!$C$15</f>
        <v>3.1670999999999996</v>
      </c>
      <c r="BP26" s="49">
        <f>(INDEX('-3 Traffic Assumptions'!$D:$D,MATCH('-1 Model'!BF$2,'-3 Traffic Assumptions'!$A:$A))*'-2 Pricing Assumptions'!$C$6*'-2 Pricing Assumptions'!$C$7*'-2 Pricing Assumptions'!$C$8)*'-2 Pricing Assumptions'!$C$13+(INDEX('-3 Traffic Assumptions'!$F:$F,MATCH('-1 Model'!BF$2,'-3 Traffic Assumptions'!$A:$A))*'-2 Pricing Assumptions'!$C$6*'-2 Pricing Assumptions'!$C$7*'-2 Pricing Assumptions'!$C$8)*'-2 Pricing Assumptions'!$C$15</f>
        <v>3.1670999999999996</v>
      </c>
      <c r="BQ26" s="49">
        <f>(INDEX('-3 Traffic Assumptions'!$D:$D,MATCH('-1 Model'!BG$2,'-3 Traffic Assumptions'!$A:$A))*'-2 Pricing Assumptions'!$C$6*'-2 Pricing Assumptions'!$C$7*'-2 Pricing Assumptions'!$C$8)*'-2 Pricing Assumptions'!$C$13+(INDEX('-3 Traffic Assumptions'!$F:$F,MATCH('-1 Model'!BG$2,'-3 Traffic Assumptions'!$A:$A))*'-2 Pricing Assumptions'!$C$6*'-2 Pricing Assumptions'!$C$7*'-2 Pricing Assumptions'!$C$8)*'-2 Pricing Assumptions'!$C$15</f>
        <v>3.1670999999999996</v>
      </c>
      <c r="BR26" s="49">
        <f>(INDEX('-3 Traffic Assumptions'!$D:$D,MATCH('-1 Model'!BH$2,'-3 Traffic Assumptions'!$A:$A))*'-2 Pricing Assumptions'!$C$6*'-2 Pricing Assumptions'!$C$7*'-2 Pricing Assumptions'!$C$8)*'-2 Pricing Assumptions'!$C$13+(INDEX('-3 Traffic Assumptions'!$F:$F,MATCH('-1 Model'!BH$2,'-3 Traffic Assumptions'!$A:$A))*'-2 Pricing Assumptions'!$C$6*'-2 Pricing Assumptions'!$C$7*'-2 Pricing Assumptions'!$C$8)*'-2 Pricing Assumptions'!$C$15</f>
        <v>3.1670999999999996</v>
      </c>
      <c r="BS26" s="49">
        <f>(INDEX('-3 Traffic Assumptions'!$D:$D,MATCH('-1 Model'!BI$2,'-3 Traffic Assumptions'!$A:$A))*'-2 Pricing Assumptions'!$C$6*'-2 Pricing Assumptions'!$C$7*'-2 Pricing Assumptions'!$C$8)*'-2 Pricing Assumptions'!$C$13+(INDEX('-3 Traffic Assumptions'!$F:$F,MATCH('-1 Model'!BI$2,'-3 Traffic Assumptions'!$A:$A))*'-2 Pricing Assumptions'!$C$6*'-2 Pricing Assumptions'!$C$7*'-2 Pricing Assumptions'!$C$8)*'-2 Pricing Assumptions'!$C$15</f>
        <v>3.1670999999999996</v>
      </c>
      <c r="BT26" s="49">
        <f>(INDEX('-3 Traffic Assumptions'!$D:$D,MATCH('-1 Model'!BJ$2,'-3 Traffic Assumptions'!$A:$A))*'-2 Pricing Assumptions'!$C$6*'-2 Pricing Assumptions'!$C$7*'-2 Pricing Assumptions'!$C$8)*'-2 Pricing Assumptions'!$C$13+(INDEX('-3 Traffic Assumptions'!$F:$F,MATCH('-1 Model'!BJ$2,'-3 Traffic Assumptions'!$A:$A))*'-2 Pricing Assumptions'!$C$6*'-2 Pricing Assumptions'!$C$7*'-2 Pricing Assumptions'!$C$8)*'-2 Pricing Assumptions'!$C$15</f>
        <v>3.1670999999999996</v>
      </c>
      <c r="BU26" s="49">
        <f>(INDEX('-3 Traffic Assumptions'!$D:$D,MATCH('-1 Model'!BK$2,'-3 Traffic Assumptions'!$A:$A))*'-2 Pricing Assumptions'!$C$6*'-2 Pricing Assumptions'!$C$7*'-2 Pricing Assumptions'!$C$8)*'-2 Pricing Assumptions'!$C$13+(INDEX('-3 Traffic Assumptions'!$F:$F,MATCH('-1 Model'!BK$2,'-3 Traffic Assumptions'!$A:$A))*'-2 Pricing Assumptions'!$C$6*'-2 Pricing Assumptions'!$C$7*'-2 Pricing Assumptions'!$C$8)*'-2 Pricing Assumptions'!$C$15</f>
        <v>3.1670999999999996</v>
      </c>
      <c r="BV26" s="49">
        <f>(INDEX('-3 Traffic Assumptions'!$D:$D,MATCH('-1 Model'!BL$2,'-3 Traffic Assumptions'!$A:$A))*'-2 Pricing Assumptions'!$C$6*'-2 Pricing Assumptions'!$C$7*'-2 Pricing Assumptions'!$C$8)*'-2 Pricing Assumptions'!$C$13+(INDEX('-3 Traffic Assumptions'!$F:$F,MATCH('-1 Model'!BL$2,'-3 Traffic Assumptions'!$A:$A))*'-2 Pricing Assumptions'!$C$6*'-2 Pricing Assumptions'!$C$7*'-2 Pricing Assumptions'!$C$8)*'-2 Pricing Assumptions'!$C$15</f>
        <v>3.1670999999999996</v>
      </c>
      <c r="BW26" s="49">
        <f>(INDEX('-3 Traffic Assumptions'!$D:$D,MATCH('-1 Model'!BM$2,'-3 Traffic Assumptions'!$A:$A))*'-2 Pricing Assumptions'!$C$6*'-2 Pricing Assumptions'!$C$7*'-2 Pricing Assumptions'!$C$8)*'-2 Pricing Assumptions'!$C$13+(INDEX('-3 Traffic Assumptions'!$F:$F,MATCH('-1 Model'!BM$2,'-3 Traffic Assumptions'!$A:$A))*'-2 Pricing Assumptions'!$C$6*'-2 Pricing Assumptions'!$C$7*'-2 Pricing Assumptions'!$C$8)*'-2 Pricing Assumptions'!$C$15</f>
        <v>3.1670999999999996</v>
      </c>
      <c r="BX26" s="49">
        <f>(INDEX('-3 Traffic Assumptions'!$D:$D,MATCH('-1 Model'!BN$2,'-3 Traffic Assumptions'!$A:$A))*'-2 Pricing Assumptions'!$C$6*'-2 Pricing Assumptions'!$C$7*'-2 Pricing Assumptions'!$C$8)*'-2 Pricing Assumptions'!$C$13+(INDEX('-3 Traffic Assumptions'!$F:$F,MATCH('-1 Model'!BN$2,'-3 Traffic Assumptions'!$A:$A))*'-2 Pricing Assumptions'!$C$6*'-2 Pricing Assumptions'!$C$7*'-2 Pricing Assumptions'!$C$8)*'-2 Pricing Assumptions'!$C$15</f>
        <v>3.1670999999999996</v>
      </c>
      <c r="BY26" s="49">
        <f>(INDEX('-3 Traffic Assumptions'!$D:$D,MATCH('-1 Model'!BO$2,'-3 Traffic Assumptions'!$A:$A))*'-2 Pricing Assumptions'!$C$6*'-2 Pricing Assumptions'!$C$7*'-2 Pricing Assumptions'!$C$8)*'-2 Pricing Assumptions'!$C$13+(INDEX('-3 Traffic Assumptions'!$F:$F,MATCH('-1 Model'!BO$2,'-3 Traffic Assumptions'!$A:$A))*'-2 Pricing Assumptions'!$C$6*'-2 Pricing Assumptions'!$C$7*'-2 Pricing Assumptions'!$C$8)*'-2 Pricing Assumptions'!$C$15</f>
        <v>3.1670999999999996</v>
      </c>
      <c r="BZ26" s="49">
        <f>(INDEX('-3 Traffic Assumptions'!$D:$D,MATCH('-1 Model'!BP$2,'-3 Traffic Assumptions'!$A:$A))*'-2 Pricing Assumptions'!$C$6*'-2 Pricing Assumptions'!$C$7*'-2 Pricing Assumptions'!$C$8)*'-2 Pricing Assumptions'!$C$13+(INDEX('-3 Traffic Assumptions'!$F:$F,MATCH('-1 Model'!BP$2,'-3 Traffic Assumptions'!$A:$A))*'-2 Pricing Assumptions'!$C$6*'-2 Pricing Assumptions'!$C$7*'-2 Pricing Assumptions'!$C$8)*'-2 Pricing Assumptions'!$C$15</f>
        <v>3.1670999999999996</v>
      </c>
      <c r="CA26" s="49">
        <f>(INDEX('-3 Traffic Assumptions'!$D:$D,MATCH('-1 Model'!BQ$2,'-3 Traffic Assumptions'!$A:$A))*'-2 Pricing Assumptions'!$C$6*'-2 Pricing Assumptions'!$C$7*'-2 Pricing Assumptions'!$C$8)*'-2 Pricing Assumptions'!$C$13+(INDEX('-3 Traffic Assumptions'!$F:$F,MATCH('-1 Model'!BQ$2,'-3 Traffic Assumptions'!$A:$A))*'-2 Pricing Assumptions'!$C$6*'-2 Pricing Assumptions'!$C$7*'-2 Pricing Assumptions'!$C$8)*'-2 Pricing Assumptions'!$C$15</f>
        <v>3.1670999999999996</v>
      </c>
      <c r="CB26" s="49">
        <f>(INDEX('-3 Traffic Assumptions'!$D:$D,MATCH('-1 Model'!BR$2,'-3 Traffic Assumptions'!$A:$A))*'-2 Pricing Assumptions'!$C$6*'-2 Pricing Assumptions'!$C$7*'-2 Pricing Assumptions'!$C$8)*'-2 Pricing Assumptions'!$C$13+(INDEX('-3 Traffic Assumptions'!$F:$F,MATCH('-1 Model'!BR$2,'-3 Traffic Assumptions'!$A:$A))*'-2 Pricing Assumptions'!$C$6*'-2 Pricing Assumptions'!$C$7*'-2 Pricing Assumptions'!$C$8)*'-2 Pricing Assumptions'!$C$15</f>
        <v>3.1670999999999996</v>
      </c>
      <c r="CC26" s="49">
        <f>(INDEX('-3 Traffic Assumptions'!$D:$D,MATCH('-1 Model'!BS$2,'-3 Traffic Assumptions'!$A:$A))*'-2 Pricing Assumptions'!$C$6*'-2 Pricing Assumptions'!$C$7*'-2 Pricing Assumptions'!$C$8)*'-2 Pricing Assumptions'!$C$13+(INDEX('-3 Traffic Assumptions'!$F:$F,MATCH('-1 Model'!BS$2,'-3 Traffic Assumptions'!$A:$A))*'-2 Pricing Assumptions'!$C$6*'-2 Pricing Assumptions'!$C$7*'-2 Pricing Assumptions'!$C$8)*'-2 Pricing Assumptions'!$C$15</f>
        <v>3.1670999999999996</v>
      </c>
      <c r="CD26" s="49">
        <f>(INDEX('-3 Traffic Assumptions'!$D:$D,MATCH('-1 Model'!BT$2,'-3 Traffic Assumptions'!$A:$A))*'-2 Pricing Assumptions'!$C$6*'-2 Pricing Assumptions'!$C$7*'-2 Pricing Assumptions'!$C$8)*'-2 Pricing Assumptions'!$C$13+(INDEX('-3 Traffic Assumptions'!$F:$F,MATCH('-1 Model'!BT$2,'-3 Traffic Assumptions'!$A:$A))*'-2 Pricing Assumptions'!$C$6*'-2 Pricing Assumptions'!$C$7*'-2 Pricing Assumptions'!$C$8)*'-2 Pricing Assumptions'!$C$15</f>
        <v>3.1670999999999996</v>
      </c>
      <c r="CE26" s="49">
        <f>(INDEX('-3 Traffic Assumptions'!$D:$D,MATCH('-1 Model'!BU$2,'-3 Traffic Assumptions'!$A:$A))*'-2 Pricing Assumptions'!$C$6*'-2 Pricing Assumptions'!$C$7*'-2 Pricing Assumptions'!$C$8)*'-2 Pricing Assumptions'!$C$13+(INDEX('-3 Traffic Assumptions'!$F:$F,MATCH('-1 Model'!BU$2,'-3 Traffic Assumptions'!$A:$A))*'-2 Pricing Assumptions'!$C$6*'-2 Pricing Assumptions'!$C$7*'-2 Pricing Assumptions'!$C$8)*'-2 Pricing Assumptions'!$C$15</f>
        <v>3.1670999999999996</v>
      </c>
      <c r="CF26" s="49">
        <f>(INDEX('-3 Traffic Assumptions'!$D:$D,MATCH('-1 Model'!BV$2,'-3 Traffic Assumptions'!$A:$A))*'-2 Pricing Assumptions'!$C$6*'-2 Pricing Assumptions'!$C$7*'-2 Pricing Assumptions'!$C$8)*'-2 Pricing Assumptions'!$C$13+(INDEX('-3 Traffic Assumptions'!$F:$F,MATCH('-1 Model'!BV$2,'-3 Traffic Assumptions'!$A:$A))*'-2 Pricing Assumptions'!$C$6*'-2 Pricing Assumptions'!$C$7*'-2 Pricing Assumptions'!$C$8)*'-2 Pricing Assumptions'!$C$15</f>
        <v>3.1670999999999996</v>
      </c>
      <c r="CG26" s="49">
        <f>(INDEX('-3 Traffic Assumptions'!$D:$D,MATCH('-1 Model'!BW$2,'-3 Traffic Assumptions'!$A:$A))*'-2 Pricing Assumptions'!$C$6*'-2 Pricing Assumptions'!$C$7*'-2 Pricing Assumptions'!$C$8)*'-2 Pricing Assumptions'!$C$13+(INDEX('-3 Traffic Assumptions'!$F:$F,MATCH('-1 Model'!BW$2,'-3 Traffic Assumptions'!$A:$A))*'-2 Pricing Assumptions'!$C$6*'-2 Pricing Assumptions'!$C$7*'-2 Pricing Assumptions'!$C$8)*'-2 Pricing Assumptions'!$C$15</f>
        <v>3.1670999999999996</v>
      </c>
      <c r="CH26" s="49">
        <f>(INDEX('-3 Traffic Assumptions'!$D:$D,MATCH('-1 Model'!BX$2,'-3 Traffic Assumptions'!$A:$A))*'-2 Pricing Assumptions'!$C$6*'-2 Pricing Assumptions'!$C$7*'-2 Pricing Assumptions'!$C$8)*'-2 Pricing Assumptions'!$C$13+(INDEX('-3 Traffic Assumptions'!$F:$F,MATCH('-1 Model'!BX$2,'-3 Traffic Assumptions'!$A:$A))*'-2 Pricing Assumptions'!$C$6*'-2 Pricing Assumptions'!$C$7*'-2 Pricing Assumptions'!$C$8)*'-2 Pricing Assumptions'!$C$15</f>
        <v>3.1670999999999996</v>
      </c>
      <c r="CI26" s="49">
        <f>(INDEX('-3 Traffic Assumptions'!$D:$D,MATCH('-1 Model'!BY$2,'-3 Traffic Assumptions'!$A:$A))*'-2 Pricing Assumptions'!$C$6*'-2 Pricing Assumptions'!$C$7*'-2 Pricing Assumptions'!$C$8)*'-2 Pricing Assumptions'!$C$13+(INDEX('-3 Traffic Assumptions'!$F:$F,MATCH('-1 Model'!BY$2,'-3 Traffic Assumptions'!$A:$A))*'-2 Pricing Assumptions'!$C$6*'-2 Pricing Assumptions'!$C$7*'-2 Pricing Assumptions'!$C$8)*'-2 Pricing Assumptions'!$C$15</f>
        <v>3.1670999999999996</v>
      </c>
      <c r="CJ26" s="49">
        <f>(INDEX('-3 Traffic Assumptions'!$D:$D,MATCH('-1 Model'!BZ$2,'-3 Traffic Assumptions'!$A:$A))*'-2 Pricing Assumptions'!$C$6*'-2 Pricing Assumptions'!$C$7*'-2 Pricing Assumptions'!$C$8)*'-2 Pricing Assumptions'!$C$13+(INDEX('-3 Traffic Assumptions'!$F:$F,MATCH('-1 Model'!BZ$2,'-3 Traffic Assumptions'!$A:$A))*'-2 Pricing Assumptions'!$C$6*'-2 Pricing Assumptions'!$C$7*'-2 Pricing Assumptions'!$C$8)*'-2 Pricing Assumptions'!$C$15</f>
        <v>3.1670999999999996</v>
      </c>
      <c r="CK26" s="49">
        <f>(INDEX('-3 Traffic Assumptions'!$D:$D,MATCH('-1 Model'!CA$2,'-3 Traffic Assumptions'!$A:$A))*'-2 Pricing Assumptions'!$C$6*'-2 Pricing Assumptions'!$C$7*'-2 Pricing Assumptions'!$C$8)*'-2 Pricing Assumptions'!$C$13+(INDEX('-3 Traffic Assumptions'!$F:$F,MATCH('-1 Model'!CA$2,'-3 Traffic Assumptions'!$A:$A))*'-2 Pricing Assumptions'!$C$6*'-2 Pricing Assumptions'!$C$7*'-2 Pricing Assumptions'!$C$8)*'-2 Pricing Assumptions'!$C$15</f>
        <v>3.1670999999999996</v>
      </c>
      <c r="CL26" s="49">
        <f>(INDEX('-3 Traffic Assumptions'!$D:$D,MATCH('-1 Model'!CB$2,'-3 Traffic Assumptions'!$A:$A))*'-2 Pricing Assumptions'!$C$6*'-2 Pricing Assumptions'!$C$7*'-2 Pricing Assumptions'!$C$8)*'-2 Pricing Assumptions'!$C$13+(INDEX('-3 Traffic Assumptions'!$F:$F,MATCH('-1 Model'!CB$2,'-3 Traffic Assumptions'!$A:$A))*'-2 Pricing Assumptions'!$C$6*'-2 Pricing Assumptions'!$C$7*'-2 Pricing Assumptions'!$C$8)*'-2 Pricing Assumptions'!$C$15</f>
        <v>3.1670999999999996</v>
      </c>
      <c r="CM26" s="49">
        <f>(INDEX('-3 Traffic Assumptions'!$D:$D,MATCH('-1 Model'!CC$2,'-3 Traffic Assumptions'!$A:$A))*'-2 Pricing Assumptions'!$C$6*'-2 Pricing Assumptions'!$C$7*'-2 Pricing Assumptions'!$C$8)*'-2 Pricing Assumptions'!$C$13+(INDEX('-3 Traffic Assumptions'!$F:$F,MATCH('-1 Model'!CC$2,'-3 Traffic Assumptions'!$A:$A))*'-2 Pricing Assumptions'!$C$6*'-2 Pricing Assumptions'!$C$7*'-2 Pricing Assumptions'!$C$8)*'-2 Pricing Assumptions'!$C$15</f>
        <v>3.1670999999999996</v>
      </c>
      <c r="CN26" s="49">
        <f>(INDEX('-3 Traffic Assumptions'!$D:$D,MATCH('-1 Model'!CD$2,'-3 Traffic Assumptions'!$A:$A))*'-2 Pricing Assumptions'!$C$6*'-2 Pricing Assumptions'!$C$7*'-2 Pricing Assumptions'!$C$8)*'-2 Pricing Assumptions'!$C$13+(INDEX('-3 Traffic Assumptions'!$F:$F,MATCH('-1 Model'!CD$2,'-3 Traffic Assumptions'!$A:$A))*'-2 Pricing Assumptions'!$C$6*'-2 Pricing Assumptions'!$C$7*'-2 Pricing Assumptions'!$C$8)*'-2 Pricing Assumptions'!$C$15</f>
        <v>3.1670999999999996</v>
      </c>
      <c r="CO26" s="49">
        <f>(INDEX('-3 Traffic Assumptions'!$D:$D,MATCH('-1 Model'!CE$2,'-3 Traffic Assumptions'!$A:$A))*'-2 Pricing Assumptions'!$C$6*'-2 Pricing Assumptions'!$C$7*'-2 Pricing Assumptions'!$C$8)*'-2 Pricing Assumptions'!$C$13+(INDEX('-3 Traffic Assumptions'!$F:$F,MATCH('-1 Model'!CE$2,'-3 Traffic Assumptions'!$A:$A))*'-2 Pricing Assumptions'!$C$6*'-2 Pricing Assumptions'!$C$7*'-2 Pricing Assumptions'!$C$8)*'-2 Pricing Assumptions'!$C$15</f>
        <v>3.1670999999999996</v>
      </c>
      <c r="CP26" s="49">
        <f>(INDEX('-3 Traffic Assumptions'!$D:$D,MATCH('-1 Model'!CF$2,'-3 Traffic Assumptions'!$A:$A))*'-2 Pricing Assumptions'!$C$6*'-2 Pricing Assumptions'!$C$7*'-2 Pricing Assumptions'!$C$8)*'-2 Pricing Assumptions'!$C$13+(INDEX('-3 Traffic Assumptions'!$F:$F,MATCH('-1 Model'!CF$2,'-3 Traffic Assumptions'!$A:$A))*'-2 Pricing Assumptions'!$C$6*'-2 Pricing Assumptions'!$C$7*'-2 Pricing Assumptions'!$C$8)*'-2 Pricing Assumptions'!$C$15</f>
        <v>3.1670999999999996</v>
      </c>
      <c r="CQ26" s="49">
        <f>(INDEX('-3 Traffic Assumptions'!$D:$D,MATCH('-1 Model'!CG$2,'-3 Traffic Assumptions'!$A:$A))*'-2 Pricing Assumptions'!$C$6*'-2 Pricing Assumptions'!$C$7*'-2 Pricing Assumptions'!$C$8)*'-2 Pricing Assumptions'!$C$13+(INDEX('-3 Traffic Assumptions'!$F:$F,MATCH('-1 Model'!CG$2,'-3 Traffic Assumptions'!$A:$A))*'-2 Pricing Assumptions'!$C$6*'-2 Pricing Assumptions'!$C$7*'-2 Pricing Assumptions'!$C$8)*'-2 Pricing Assumptions'!$C$15</f>
        <v>3.1670999999999996</v>
      </c>
      <c r="CR26" s="49">
        <f>(INDEX('-3 Traffic Assumptions'!$D:$D,MATCH('-1 Model'!CH$2,'-3 Traffic Assumptions'!$A:$A))*'-2 Pricing Assumptions'!$C$6*'-2 Pricing Assumptions'!$C$7*'-2 Pricing Assumptions'!$C$8)*'-2 Pricing Assumptions'!$C$13+(INDEX('-3 Traffic Assumptions'!$F:$F,MATCH('-1 Model'!CH$2,'-3 Traffic Assumptions'!$A:$A))*'-2 Pricing Assumptions'!$C$6*'-2 Pricing Assumptions'!$C$7*'-2 Pricing Assumptions'!$C$8)*'-2 Pricing Assumptions'!$C$15</f>
        <v>3.1670999999999996</v>
      </c>
      <c r="CS26" s="49">
        <f>(INDEX('-3 Traffic Assumptions'!$D:$D,MATCH('-1 Model'!CI$2,'-3 Traffic Assumptions'!$A:$A))*'-2 Pricing Assumptions'!$C$6*'-2 Pricing Assumptions'!$C$7*'-2 Pricing Assumptions'!$C$8)*'-2 Pricing Assumptions'!$C$13+(INDEX('-3 Traffic Assumptions'!$F:$F,MATCH('-1 Model'!CI$2,'-3 Traffic Assumptions'!$A:$A))*'-2 Pricing Assumptions'!$C$6*'-2 Pricing Assumptions'!$C$7*'-2 Pricing Assumptions'!$C$8)*'-2 Pricing Assumptions'!$C$15</f>
        <v>3.1670999999999996</v>
      </c>
      <c r="CT26" s="49">
        <f>(INDEX('-3 Traffic Assumptions'!$D:$D,MATCH('-1 Model'!CJ$2,'-3 Traffic Assumptions'!$A:$A))*'-2 Pricing Assumptions'!$C$6*'-2 Pricing Assumptions'!$C$7*'-2 Pricing Assumptions'!$C$8)*'-2 Pricing Assumptions'!$C$13+(INDEX('-3 Traffic Assumptions'!$F:$F,MATCH('-1 Model'!CJ$2,'-3 Traffic Assumptions'!$A:$A))*'-2 Pricing Assumptions'!$C$6*'-2 Pricing Assumptions'!$C$7*'-2 Pricing Assumptions'!$C$8)*'-2 Pricing Assumptions'!$C$15</f>
        <v>3.1670999999999996</v>
      </c>
      <c r="CU26" s="49">
        <f>(INDEX('-3 Traffic Assumptions'!$D:$D,MATCH('-1 Model'!CK$2,'-3 Traffic Assumptions'!$A:$A))*'-2 Pricing Assumptions'!$C$6*'-2 Pricing Assumptions'!$C$7*'-2 Pricing Assumptions'!$C$8)*'-2 Pricing Assumptions'!$C$13+(INDEX('-3 Traffic Assumptions'!$F:$F,MATCH('-1 Model'!CK$2,'-3 Traffic Assumptions'!$A:$A))*'-2 Pricing Assumptions'!$C$6*'-2 Pricing Assumptions'!$C$7*'-2 Pricing Assumptions'!$C$8)*'-2 Pricing Assumptions'!$C$15</f>
        <v>3.1670999999999996</v>
      </c>
      <c r="CV26" s="49">
        <f>(INDEX('-3 Traffic Assumptions'!$D:$D,MATCH('-1 Model'!CL$2,'-3 Traffic Assumptions'!$A:$A))*'-2 Pricing Assumptions'!$C$6*'-2 Pricing Assumptions'!$C$7*'-2 Pricing Assumptions'!$C$8)*'-2 Pricing Assumptions'!$C$13+(INDEX('-3 Traffic Assumptions'!$F:$F,MATCH('-1 Model'!CL$2,'-3 Traffic Assumptions'!$A:$A))*'-2 Pricing Assumptions'!$C$6*'-2 Pricing Assumptions'!$C$7*'-2 Pricing Assumptions'!$C$8)*'-2 Pricing Assumptions'!$C$15</f>
        <v>3.1670999999999996</v>
      </c>
      <c r="CW26" s="49">
        <f>(INDEX('-3 Traffic Assumptions'!$D:$D,MATCH('-1 Model'!CM$2,'-3 Traffic Assumptions'!$A:$A))*'-2 Pricing Assumptions'!$C$6*'-2 Pricing Assumptions'!$C$7*'-2 Pricing Assumptions'!$C$8)*'-2 Pricing Assumptions'!$C$13+(INDEX('-3 Traffic Assumptions'!$F:$F,MATCH('-1 Model'!CM$2,'-3 Traffic Assumptions'!$A:$A))*'-2 Pricing Assumptions'!$C$6*'-2 Pricing Assumptions'!$C$7*'-2 Pricing Assumptions'!$C$8)*'-2 Pricing Assumptions'!$C$15</f>
        <v>3.1670999999999996</v>
      </c>
      <c r="CX26" s="49">
        <f>(INDEX('-3 Traffic Assumptions'!$D:$D,MATCH('-1 Model'!CN$2,'-3 Traffic Assumptions'!$A:$A))*'-2 Pricing Assumptions'!$C$6*'-2 Pricing Assumptions'!$C$7*'-2 Pricing Assumptions'!$C$8)*'-2 Pricing Assumptions'!$C$13+(INDEX('-3 Traffic Assumptions'!$F:$F,MATCH('-1 Model'!CN$2,'-3 Traffic Assumptions'!$A:$A))*'-2 Pricing Assumptions'!$C$6*'-2 Pricing Assumptions'!$C$7*'-2 Pricing Assumptions'!$C$8)*'-2 Pricing Assumptions'!$C$15</f>
        <v>3.1670999999999996</v>
      </c>
      <c r="CY26" s="49">
        <f>(INDEX('-3 Traffic Assumptions'!$D:$D,MATCH('-1 Model'!CO$2,'-3 Traffic Assumptions'!$A:$A))*'-2 Pricing Assumptions'!$C$6*'-2 Pricing Assumptions'!$C$7*'-2 Pricing Assumptions'!$C$8)*'-2 Pricing Assumptions'!$C$13+(INDEX('-3 Traffic Assumptions'!$F:$F,MATCH('-1 Model'!CO$2,'-3 Traffic Assumptions'!$A:$A))*'-2 Pricing Assumptions'!$C$6*'-2 Pricing Assumptions'!$C$7*'-2 Pricing Assumptions'!$C$8)*'-2 Pricing Assumptions'!$C$15</f>
        <v>3.1670999999999996</v>
      </c>
      <c r="CZ26" s="49">
        <f>(INDEX('-3 Traffic Assumptions'!$D:$D,MATCH('-1 Model'!CP$2,'-3 Traffic Assumptions'!$A:$A))*'-2 Pricing Assumptions'!$C$6*'-2 Pricing Assumptions'!$C$7*'-2 Pricing Assumptions'!$C$8)*'-2 Pricing Assumptions'!$C$13+(INDEX('-3 Traffic Assumptions'!$F:$F,MATCH('-1 Model'!CP$2,'-3 Traffic Assumptions'!$A:$A))*'-2 Pricing Assumptions'!$C$6*'-2 Pricing Assumptions'!$C$7*'-2 Pricing Assumptions'!$C$8)*'-2 Pricing Assumptions'!$C$15</f>
        <v>3.1670999999999996</v>
      </c>
      <c r="DA26" s="49">
        <f>(INDEX('-3 Traffic Assumptions'!$D:$D,MATCH('-1 Model'!CQ$2,'-3 Traffic Assumptions'!$A:$A))*'-2 Pricing Assumptions'!$C$6*'-2 Pricing Assumptions'!$C$7*'-2 Pricing Assumptions'!$C$8)*'-2 Pricing Assumptions'!$C$13+(INDEX('-3 Traffic Assumptions'!$F:$F,MATCH('-1 Model'!CQ$2,'-3 Traffic Assumptions'!$A:$A))*'-2 Pricing Assumptions'!$C$6*'-2 Pricing Assumptions'!$C$7*'-2 Pricing Assumptions'!$C$8)*'-2 Pricing Assumptions'!$C$15</f>
        <v>3.1670999999999996</v>
      </c>
      <c r="DB26" s="49">
        <f>(INDEX('-3 Traffic Assumptions'!$D:$D,MATCH('-1 Model'!CR$2,'-3 Traffic Assumptions'!$A:$A))*'-2 Pricing Assumptions'!$C$6*'-2 Pricing Assumptions'!$C$7*'-2 Pricing Assumptions'!$C$8)*'-2 Pricing Assumptions'!$C$13+(INDEX('-3 Traffic Assumptions'!$F:$F,MATCH('-1 Model'!CR$2,'-3 Traffic Assumptions'!$A:$A))*'-2 Pricing Assumptions'!$C$6*'-2 Pricing Assumptions'!$C$7*'-2 Pricing Assumptions'!$C$8)*'-2 Pricing Assumptions'!$C$15</f>
        <v>3.1670999999999996</v>
      </c>
      <c r="DC26" s="49">
        <f>(INDEX('-3 Traffic Assumptions'!$D:$D,MATCH('-1 Model'!CS$2,'-3 Traffic Assumptions'!$A:$A))*'-2 Pricing Assumptions'!$C$6*'-2 Pricing Assumptions'!$C$7*'-2 Pricing Assumptions'!$C$8)*'-2 Pricing Assumptions'!$C$13+(INDEX('-3 Traffic Assumptions'!$F:$F,MATCH('-1 Model'!CS$2,'-3 Traffic Assumptions'!$A:$A))*'-2 Pricing Assumptions'!$C$6*'-2 Pricing Assumptions'!$C$7*'-2 Pricing Assumptions'!$C$8)*'-2 Pricing Assumptions'!$C$15</f>
        <v>3.1670999999999996</v>
      </c>
      <c r="DD26" s="49">
        <f>(INDEX('-3 Traffic Assumptions'!$D:$D,MATCH('-1 Model'!CT$2,'-3 Traffic Assumptions'!$A:$A))*'-2 Pricing Assumptions'!$C$6*'-2 Pricing Assumptions'!$C$7*'-2 Pricing Assumptions'!$C$8)*'-2 Pricing Assumptions'!$C$13+(INDEX('-3 Traffic Assumptions'!$F:$F,MATCH('-1 Model'!CT$2,'-3 Traffic Assumptions'!$A:$A))*'-2 Pricing Assumptions'!$C$6*'-2 Pricing Assumptions'!$C$7*'-2 Pricing Assumptions'!$C$8)*'-2 Pricing Assumptions'!$C$15</f>
        <v>3.1670999999999996</v>
      </c>
      <c r="DE26" s="49">
        <f>(INDEX('-3 Traffic Assumptions'!$D:$D,MATCH('-1 Model'!CU$2,'-3 Traffic Assumptions'!$A:$A))*'-2 Pricing Assumptions'!$C$6*'-2 Pricing Assumptions'!$C$7*'-2 Pricing Assumptions'!$C$8)*'-2 Pricing Assumptions'!$C$13+(INDEX('-3 Traffic Assumptions'!$F:$F,MATCH('-1 Model'!CU$2,'-3 Traffic Assumptions'!$A:$A))*'-2 Pricing Assumptions'!$C$6*'-2 Pricing Assumptions'!$C$7*'-2 Pricing Assumptions'!$C$8)*'-2 Pricing Assumptions'!$C$15</f>
        <v>3.1670999999999996</v>
      </c>
      <c r="DF26" s="49">
        <f>(INDEX('-3 Traffic Assumptions'!$D:$D,MATCH('-1 Model'!CV$2,'-3 Traffic Assumptions'!$A:$A))*'-2 Pricing Assumptions'!$C$6*'-2 Pricing Assumptions'!$C$7*'-2 Pricing Assumptions'!$C$8)*'-2 Pricing Assumptions'!$C$13+(INDEX('-3 Traffic Assumptions'!$F:$F,MATCH('-1 Model'!CV$2,'-3 Traffic Assumptions'!$A:$A))*'-2 Pricing Assumptions'!$C$6*'-2 Pricing Assumptions'!$C$7*'-2 Pricing Assumptions'!$C$8)*'-2 Pricing Assumptions'!$C$15</f>
        <v>3.1670999999999996</v>
      </c>
      <c r="DG26" s="49">
        <f>(INDEX('-3 Traffic Assumptions'!$D:$D,MATCH('-1 Model'!CW$2,'-3 Traffic Assumptions'!$A:$A))*'-2 Pricing Assumptions'!$C$6*'-2 Pricing Assumptions'!$C$7*'-2 Pricing Assumptions'!$C$8)*'-2 Pricing Assumptions'!$C$13+(INDEX('-3 Traffic Assumptions'!$F:$F,MATCH('-1 Model'!CW$2,'-3 Traffic Assumptions'!$A:$A))*'-2 Pricing Assumptions'!$C$6*'-2 Pricing Assumptions'!$C$7*'-2 Pricing Assumptions'!$C$8)*'-2 Pricing Assumptions'!$C$15</f>
        <v>3.1670999999999996</v>
      </c>
      <c r="DH26" s="49">
        <f>(INDEX('-3 Traffic Assumptions'!$D:$D,MATCH('-1 Model'!CX$2,'-3 Traffic Assumptions'!$A:$A))*'-2 Pricing Assumptions'!$C$6*'-2 Pricing Assumptions'!$C$7*'-2 Pricing Assumptions'!$C$8)*'-2 Pricing Assumptions'!$C$13+(INDEX('-3 Traffic Assumptions'!$F:$F,MATCH('-1 Model'!CX$2,'-3 Traffic Assumptions'!$A:$A))*'-2 Pricing Assumptions'!$C$6*'-2 Pricing Assumptions'!$C$7*'-2 Pricing Assumptions'!$C$8)*'-2 Pricing Assumptions'!$C$15</f>
        <v>3.1670999999999996</v>
      </c>
      <c r="DI26" s="49">
        <f>(INDEX('-3 Traffic Assumptions'!$D:$D,MATCH('-1 Model'!CY$2,'-3 Traffic Assumptions'!$A:$A))*'-2 Pricing Assumptions'!$C$6*'-2 Pricing Assumptions'!$C$7*'-2 Pricing Assumptions'!$C$8)*'-2 Pricing Assumptions'!$C$13+(INDEX('-3 Traffic Assumptions'!$F:$F,MATCH('-1 Model'!CY$2,'-3 Traffic Assumptions'!$A:$A))*'-2 Pricing Assumptions'!$C$6*'-2 Pricing Assumptions'!$C$7*'-2 Pricing Assumptions'!$C$8)*'-2 Pricing Assumptions'!$C$15</f>
        <v>3.1670999999999996</v>
      </c>
      <c r="DJ26" s="49">
        <f>(INDEX('-3 Traffic Assumptions'!$D:$D,MATCH('-1 Model'!CZ$2,'-3 Traffic Assumptions'!$A:$A))*'-2 Pricing Assumptions'!$C$6*'-2 Pricing Assumptions'!$C$7*'-2 Pricing Assumptions'!$C$8)*'-2 Pricing Assumptions'!$C$13+(INDEX('-3 Traffic Assumptions'!$F:$F,MATCH('-1 Model'!CZ$2,'-3 Traffic Assumptions'!$A:$A))*'-2 Pricing Assumptions'!$C$6*'-2 Pricing Assumptions'!$C$7*'-2 Pricing Assumptions'!$C$8)*'-2 Pricing Assumptions'!$C$15</f>
        <v>3.1670999999999996</v>
      </c>
      <c r="DK26" s="49">
        <f>(INDEX('-3 Traffic Assumptions'!$D:$D,MATCH('-1 Model'!DA$2,'-3 Traffic Assumptions'!$A:$A))*'-2 Pricing Assumptions'!$C$6*'-2 Pricing Assumptions'!$C$7*'-2 Pricing Assumptions'!$C$8)*'-2 Pricing Assumptions'!$C$13+(INDEX('-3 Traffic Assumptions'!$F:$F,MATCH('-1 Model'!DA$2,'-3 Traffic Assumptions'!$A:$A))*'-2 Pricing Assumptions'!$C$6*'-2 Pricing Assumptions'!$C$7*'-2 Pricing Assumptions'!$C$8)*'-2 Pricing Assumptions'!$C$15</f>
        <v>3.1670999999999996</v>
      </c>
      <c r="DL26" s="49">
        <f>(INDEX('-3 Traffic Assumptions'!$D:$D,MATCH('-1 Model'!DB$2,'-3 Traffic Assumptions'!$A:$A))*'-2 Pricing Assumptions'!$C$6*'-2 Pricing Assumptions'!$C$7*'-2 Pricing Assumptions'!$C$8)*'-2 Pricing Assumptions'!$C$13+(INDEX('-3 Traffic Assumptions'!$F:$F,MATCH('-1 Model'!DB$2,'-3 Traffic Assumptions'!$A:$A))*'-2 Pricing Assumptions'!$C$6*'-2 Pricing Assumptions'!$C$7*'-2 Pricing Assumptions'!$C$8)*'-2 Pricing Assumptions'!$C$15</f>
        <v>3.1670999999999996</v>
      </c>
      <c r="DM26" s="49">
        <f>(INDEX('-3 Traffic Assumptions'!$D:$D,MATCH('-1 Model'!DC$2,'-3 Traffic Assumptions'!$A:$A))*'-2 Pricing Assumptions'!$C$6*'-2 Pricing Assumptions'!$C$7*'-2 Pricing Assumptions'!$C$8)*'-2 Pricing Assumptions'!$C$13+(INDEX('-3 Traffic Assumptions'!$F:$F,MATCH('-1 Model'!DC$2,'-3 Traffic Assumptions'!$A:$A))*'-2 Pricing Assumptions'!$C$6*'-2 Pricing Assumptions'!$C$7*'-2 Pricing Assumptions'!$C$8)*'-2 Pricing Assumptions'!$C$15</f>
        <v>3.1670999999999996</v>
      </c>
      <c r="DN26" s="49">
        <f>(INDEX('-3 Traffic Assumptions'!$D:$D,MATCH('-1 Model'!DD$2,'-3 Traffic Assumptions'!$A:$A))*'-2 Pricing Assumptions'!$C$6*'-2 Pricing Assumptions'!$C$7*'-2 Pricing Assumptions'!$C$8)*'-2 Pricing Assumptions'!$C$13+(INDEX('-3 Traffic Assumptions'!$F:$F,MATCH('-1 Model'!DD$2,'-3 Traffic Assumptions'!$A:$A))*'-2 Pricing Assumptions'!$C$6*'-2 Pricing Assumptions'!$C$7*'-2 Pricing Assumptions'!$C$8)*'-2 Pricing Assumptions'!$C$15</f>
        <v>3.1670999999999996</v>
      </c>
      <c r="DO26" s="49">
        <f>(INDEX('-3 Traffic Assumptions'!$D:$D,MATCH('-1 Model'!DE$2,'-3 Traffic Assumptions'!$A:$A))*'-2 Pricing Assumptions'!$C$6*'-2 Pricing Assumptions'!$C$7*'-2 Pricing Assumptions'!$C$8)*'-2 Pricing Assumptions'!$C$13+(INDEX('-3 Traffic Assumptions'!$F:$F,MATCH('-1 Model'!DE$2,'-3 Traffic Assumptions'!$A:$A))*'-2 Pricing Assumptions'!$C$6*'-2 Pricing Assumptions'!$C$7*'-2 Pricing Assumptions'!$C$8)*'-2 Pricing Assumptions'!$C$15</f>
        <v>3.1670999999999996</v>
      </c>
      <c r="DP26" s="49">
        <f>(INDEX('-3 Traffic Assumptions'!$D:$D,MATCH('-1 Model'!DF$2,'-3 Traffic Assumptions'!$A:$A))*'-2 Pricing Assumptions'!$C$6*'-2 Pricing Assumptions'!$C$7*'-2 Pricing Assumptions'!$C$8)*'-2 Pricing Assumptions'!$C$13+(INDEX('-3 Traffic Assumptions'!$F:$F,MATCH('-1 Model'!DF$2,'-3 Traffic Assumptions'!$A:$A))*'-2 Pricing Assumptions'!$C$6*'-2 Pricing Assumptions'!$C$7*'-2 Pricing Assumptions'!$C$8)*'-2 Pricing Assumptions'!$C$15</f>
        <v>3.1670999999999996</v>
      </c>
      <c r="DQ26" s="49">
        <f>(INDEX('-3 Traffic Assumptions'!$D:$D,MATCH('-1 Model'!DG$2,'-3 Traffic Assumptions'!$A:$A))*'-2 Pricing Assumptions'!$C$6*'-2 Pricing Assumptions'!$C$7*'-2 Pricing Assumptions'!$C$8)*'-2 Pricing Assumptions'!$C$13+(INDEX('-3 Traffic Assumptions'!$F:$F,MATCH('-1 Model'!DG$2,'-3 Traffic Assumptions'!$A:$A))*'-2 Pricing Assumptions'!$C$6*'-2 Pricing Assumptions'!$C$7*'-2 Pricing Assumptions'!$C$8)*'-2 Pricing Assumptions'!$C$15</f>
        <v>3.1670999999999996</v>
      </c>
      <c r="DR26" s="49">
        <f>(INDEX('-3 Traffic Assumptions'!$D:$D,MATCH('-1 Model'!DH$2,'-3 Traffic Assumptions'!$A:$A))*'-2 Pricing Assumptions'!$C$6*'-2 Pricing Assumptions'!$C$7*'-2 Pricing Assumptions'!$C$8)*'-2 Pricing Assumptions'!$C$13+(INDEX('-3 Traffic Assumptions'!$F:$F,MATCH('-1 Model'!DH$2,'-3 Traffic Assumptions'!$A:$A))*'-2 Pricing Assumptions'!$C$6*'-2 Pricing Assumptions'!$C$7*'-2 Pricing Assumptions'!$C$8)*'-2 Pricing Assumptions'!$C$15</f>
        <v>3.1670999999999996</v>
      </c>
      <c r="DS26" s="49">
        <f>(INDEX('-3 Traffic Assumptions'!$D:$D,MATCH('-1 Model'!DI$2,'-3 Traffic Assumptions'!$A:$A))*'-2 Pricing Assumptions'!$C$6*'-2 Pricing Assumptions'!$C$7*'-2 Pricing Assumptions'!$C$8)*'-2 Pricing Assumptions'!$C$13+(INDEX('-3 Traffic Assumptions'!$F:$F,MATCH('-1 Model'!DI$2,'-3 Traffic Assumptions'!$A:$A))*'-2 Pricing Assumptions'!$C$6*'-2 Pricing Assumptions'!$C$7*'-2 Pricing Assumptions'!$C$8)*'-2 Pricing Assumptions'!$C$15</f>
        <v>3.1670999999999996</v>
      </c>
    </row>
    <row r="27" spans="1:123" s="1" customFormat="1" ht="12.75" x14ac:dyDescent="0.2">
      <c r="B27" s="35" t="s">
        <v>131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>
        <f>(INDEX('-3 Traffic Assumptions'!$D:$D,MATCH('-1 Model'!G$2,'-3 Traffic Assumptions'!$A:$A))*'-2 Pricing Assumptions'!$C$6*'-2 Pricing Assumptions'!$C$7*'-2 Pricing Assumptions'!$C$8*'-2 Pricing Assumptions'!$C$9)*'-2 Pricing Assumptions'!$C$13+(INDEX('-3 Traffic Assumptions'!$F:$F,MATCH('-1 Model'!G$2,'-3 Traffic Assumptions'!$A:$A))*'-2 Pricing Assumptions'!$C$6*'-2 Pricing Assumptions'!$C$7*'-2 Pricing Assumptions'!$C$8*'-2 Pricing Assumptions'!$C$9)*'-2 Pricing Assumptions'!$C$15</f>
        <v>0.380052</v>
      </c>
      <c r="R27" s="49">
        <f>(INDEX('-3 Traffic Assumptions'!$D:$D,MATCH('-1 Model'!H$2,'-3 Traffic Assumptions'!$A:$A))*'-2 Pricing Assumptions'!$C$6*'-2 Pricing Assumptions'!$C$7*'-2 Pricing Assumptions'!$C$8*'-2 Pricing Assumptions'!$C$9)*'-2 Pricing Assumptions'!$C$13+(INDEX('-3 Traffic Assumptions'!$F:$F,MATCH('-1 Model'!H$2,'-3 Traffic Assumptions'!$A:$A))*'-2 Pricing Assumptions'!$C$6*'-2 Pricing Assumptions'!$C$7*'-2 Pricing Assumptions'!$C$8*'-2 Pricing Assumptions'!$C$9)*'-2 Pricing Assumptions'!$C$15</f>
        <v>0.380052</v>
      </c>
      <c r="S27" s="49">
        <f>(INDEX('-3 Traffic Assumptions'!$D:$D,MATCH('-1 Model'!I$2,'-3 Traffic Assumptions'!$A:$A))*'-2 Pricing Assumptions'!$C$6*'-2 Pricing Assumptions'!$C$7*'-2 Pricing Assumptions'!$C$8*'-2 Pricing Assumptions'!$C$9)*'-2 Pricing Assumptions'!$C$13+(INDEX('-3 Traffic Assumptions'!$F:$F,MATCH('-1 Model'!I$2,'-3 Traffic Assumptions'!$A:$A))*'-2 Pricing Assumptions'!$C$6*'-2 Pricing Assumptions'!$C$7*'-2 Pricing Assumptions'!$C$8*'-2 Pricing Assumptions'!$C$9)*'-2 Pricing Assumptions'!$C$15</f>
        <v>0.380052</v>
      </c>
      <c r="T27" s="49">
        <f>(INDEX('-3 Traffic Assumptions'!$D:$D,MATCH('-1 Model'!J$2,'-3 Traffic Assumptions'!$A:$A))*'-2 Pricing Assumptions'!$C$6*'-2 Pricing Assumptions'!$C$7*'-2 Pricing Assumptions'!$C$8*'-2 Pricing Assumptions'!$C$9)*'-2 Pricing Assumptions'!$C$13+(INDEX('-3 Traffic Assumptions'!$F:$F,MATCH('-1 Model'!J$2,'-3 Traffic Assumptions'!$A:$A))*'-2 Pricing Assumptions'!$C$6*'-2 Pricing Assumptions'!$C$7*'-2 Pricing Assumptions'!$C$8*'-2 Pricing Assumptions'!$C$9)*'-2 Pricing Assumptions'!$C$15</f>
        <v>0.380052</v>
      </c>
      <c r="U27" s="49">
        <f>(INDEX('-3 Traffic Assumptions'!$D:$D,MATCH('-1 Model'!K$2,'-3 Traffic Assumptions'!$A:$A))*'-2 Pricing Assumptions'!$C$6*'-2 Pricing Assumptions'!$C$7*'-2 Pricing Assumptions'!$C$8*'-2 Pricing Assumptions'!$C$9)*'-2 Pricing Assumptions'!$C$13+(INDEX('-3 Traffic Assumptions'!$F:$F,MATCH('-1 Model'!K$2,'-3 Traffic Assumptions'!$A:$A))*'-2 Pricing Assumptions'!$C$6*'-2 Pricing Assumptions'!$C$7*'-2 Pricing Assumptions'!$C$8*'-2 Pricing Assumptions'!$C$9)*'-2 Pricing Assumptions'!$C$15</f>
        <v>0.380052</v>
      </c>
      <c r="V27" s="49">
        <f>(INDEX('-3 Traffic Assumptions'!$D:$D,MATCH('-1 Model'!L$2,'-3 Traffic Assumptions'!$A:$A))*'-2 Pricing Assumptions'!$C$6*'-2 Pricing Assumptions'!$C$7*'-2 Pricing Assumptions'!$C$8*'-2 Pricing Assumptions'!$C$9)*'-2 Pricing Assumptions'!$C$13+(INDEX('-3 Traffic Assumptions'!$F:$F,MATCH('-1 Model'!L$2,'-3 Traffic Assumptions'!$A:$A))*'-2 Pricing Assumptions'!$C$6*'-2 Pricing Assumptions'!$C$7*'-2 Pricing Assumptions'!$C$8*'-2 Pricing Assumptions'!$C$9)*'-2 Pricing Assumptions'!$C$15</f>
        <v>0.380052</v>
      </c>
      <c r="W27" s="49">
        <f>(INDEX('-3 Traffic Assumptions'!$D:$D,MATCH('-1 Model'!M$2,'-3 Traffic Assumptions'!$A:$A))*'-2 Pricing Assumptions'!$C$6*'-2 Pricing Assumptions'!$C$7*'-2 Pricing Assumptions'!$C$8*'-2 Pricing Assumptions'!$C$9)*'-2 Pricing Assumptions'!$C$13+(INDEX('-3 Traffic Assumptions'!$F:$F,MATCH('-1 Model'!M$2,'-3 Traffic Assumptions'!$A:$A))*'-2 Pricing Assumptions'!$C$6*'-2 Pricing Assumptions'!$C$7*'-2 Pricing Assumptions'!$C$8*'-2 Pricing Assumptions'!$C$9)*'-2 Pricing Assumptions'!$C$15</f>
        <v>0.380052</v>
      </c>
      <c r="X27" s="49">
        <f>(INDEX('-3 Traffic Assumptions'!$D:$D,MATCH('-1 Model'!N$2,'-3 Traffic Assumptions'!$A:$A))*'-2 Pricing Assumptions'!$C$6*'-2 Pricing Assumptions'!$C$7*'-2 Pricing Assumptions'!$C$8*'-2 Pricing Assumptions'!$C$9)*'-2 Pricing Assumptions'!$C$13+(INDEX('-3 Traffic Assumptions'!$F:$F,MATCH('-1 Model'!N$2,'-3 Traffic Assumptions'!$A:$A))*'-2 Pricing Assumptions'!$C$6*'-2 Pricing Assumptions'!$C$7*'-2 Pricing Assumptions'!$C$8*'-2 Pricing Assumptions'!$C$9)*'-2 Pricing Assumptions'!$C$15</f>
        <v>0.380052</v>
      </c>
      <c r="Y27" s="49">
        <f>(INDEX('-3 Traffic Assumptions'!$D:$D,MATCH('-1 Model'!O$2,'-3 Traffic Assumptions'!$A:$A))*'-2 Pricing Assumptions'!$C$6*'-2 Pricing Assumptions'!$C$7*'-2 Pricing Assumptions'!$C$8*'-2 Pricing Assumptions'!$C$9)*'-2 Pricing Assumptions'!$C$13+(INDEX('-3 Traffic Assumptions'!$F:$F,MATCH('-1 Model'!O$2,'-3 Traffic Assumptions'!$A:$A))*'-2 Pricing Assumptions'!$C$6*'-2 Pricing Assumptions'!$C$7*'-2 Pricing Assumptions'!$C$8*'-2 Pricing Assumptions'!$C$9)*'-2 Pricing Assumptions'!$C$15</f>
        <v>0.380052</v>
      </c>
      <c r="Z27" s="49">
        <f>(INDEX('-3 Traffic Assumptions'!$D:$D,MATCH('-1 Model'!P$2,'-3 Traffic Assumptions'!$A:$A))*'-2 Pricing Assumptions'!$C$6*'-2 Pricing Assumptions'!$C$7*'-2 Pricing Assumptions'!$C$8*'-2 Pricing Assumptions'!$C$9)*'-2 Pricing Assumptions'!$C$13+(INDEX('-3 Traffic Assumptions'!$F:$F,MATCH('-1 Model'!P$2,'-3 Traffic Assumptions'!$A:$A))*'-2 Pricing Assumptions'!$C$6*'-2 Pricing Assumptions'!$C$7*'-2 Pricing Assumptions'!$C$8*'-2 Pricing Assumptions'!$C$9)*'-2 Pricing Assumptions'!$C$15</f>
        <v>0.380052</v>
      </c>
      <c r="AA27" s="49">
        <f>(INDEX('-3 Traffic Assumptions'!$D:$D,MATCH('-1 Model'!Q$2,'-3 Traffic Assumptions'!$A:$A))*'-2 Pricing Assumptions'!$C$6*'-2 Pricing Assumptions'!$C$7*'-2 Pricing Assumptions'!$C$8*'-2 Pricing Assumptions'!$C$9)*'-2 Pricing Assumptions'!$C$13+(INDEX('-3 Traffic Assumptions'!$F:$F,MATCH('-1 Model'!Q$2,'-3 Traffic Assumptions'!$A:$A))*'-2 Pricing Assumptions'!$C$6*'-2 Pricing Assumptions'!$C$7*'-2 Pricing Assumptions'!$C$8*'-2 Pricing Assumptions'!$C$9)*'-2 Pricing Assumptions'!$C$15</f>
        <v>0.380052</v>
      </c>
      <c r="AB27" s="49">
        <f>(INDEX('-3 Traffic Assumptions'!$D:$D,MATCH('-1 Model'!R$2,'-3 Traffic Assumptions'!$A:$A))*'-2 Pricing Assumptions'!$C$6*'-2 Pricing Assumptions'!$C$7*'-2 Pricing Assumptions'!$C$8*'-2 Pricing Assumptions'!$C$9)*'-2 Pricing Assumptions'!$C$13+(INDEX('-3 Traffic Assumptions'!$F:$F,MATCH('-1 Model'!R$2,'-3 Traffic Assumptions'!$A:$A))*'-2 Pricing Assumptions'!$C$6*'-2 Pricing Assumptions'!$C$7*'-2 Pricing Assumptions'!$C$8*'-2 Pricing Assumptions'!$C$9)*'-2 Pricing Assumptions'!$C$15</f>
        <v>0.380052</v>
      </c>
      <c r="AC27" s="49">
        <f>(INDEX('-3 Traffic Assumptions'!$D:$D,MATCH('-1 Model'!S$2,'-3 Traffic Assumptions'!$A:$A))*'-2 Pricing Assumptions'!$C$6*'-2 Pricing Assumptions'!$C$7*'-2 Pricing Assumptions'!$C$8*'-2 Pricing Assumptions'!$C$9)*'-2 Pricing Assumptions'!$C$13+(INDEX('-3 Traffic Assumptions'!$F:$F,MATCH('-1 Model'!S$2,'-3 Traffic Assumptions'!$A:$A))*'-2 Pricing Assumptions'!$C$6*'-2 Pricing Assumptions'!$C$7*'-2 Pricing Assumptions'!$C$8*'-2 Pricing Assumptions'!$C$9)*'-2 Pricing Assumptions'!$C$15</f>
        <v>0.380052</v>
      </c>
      <c r="AD27" s="49">
        <f>(INDEX('-3 Traffic Assumptions'!$D:$D,MATCH('-1 Model'!T$2,'-3 Traffic Assumptions'!$A:$A))*'-2 Pricing Assumptions'!$C$6*'-2 Pricing Assumptions'!$C$7*'-2 Pricing Assumptions'!$C$8*'-2 Pricing Assumptions'!$C$9)*'-2 Pricing Assumptions'!$C$13+(INDEX('-3 Traffic Assumptions'!$F:$F,MATCH('-1 Model'!T$2,'-3 Traffic Assumptions'!$A:$A))*'-2 Pricing Assumptions'!$C$6*'-2 Pricing Assumptions'!$C$7*'-2 Pricing Assumptions'!$C$8*'-2 Pricing Assumptions'!$C$9)*'-2 Pricing Assumptions'!$C$15</f>
        <v>0.380052</v>
      </c>
      <c r="AE27" s="49">
        <f>(INDEX('-3 Traffic Assumptions'!$D:$D,MATCH('-1 Model'!U$2,'-3 Traffic Assumptions'!$A:$A))*'-2 Pricing Assumptions'!$C$6*'-2 Pricing Assumptions'!$C$7*'-2 Pricing Assumptions'!$C$8*'-2 Pricing Assumptions'!$C$9)*'-2 Pricing Assumptions'!$C$13+(INDEX('-3 Traffic Assumptions'!$F:$F,MATCH('-1 Model'!U$2,'-3 Traffic Assumptions'!$A:$A))*'-2 Pricing Assumptions'!$C$6*'-2 Pricing Assumptions'!$C$7*'-2 Pricing Assumptions'!$C$8*'-2 Pricing Assumptions'!$C$9)*'-2 Pricing Assumptions'!$C$15</f>
        <v>0.380052</v>
      </c>
      <c r="AF27" s="49">
        <f>(INDEX('-3 Traffic Assumptions'!$D:$D,MATCH('-1 Model'!V$2,'-3 Traffic Assumptions'!$A:$A))*'-2 Pricing Assumptions'!$C$6*'-2 Pricing Assumptions'!$C$7*'-2 Pricing Assumptions'!$C$8*'-2 Pricing Assumptions'!$C$9)*'-2 Pricing Assumptions'!$C$13+(INDEX('-3 Traffic Assumptions'!$F:$F,MATCH('-1 Model'!V$2,'-3 Traffic Assumptions'!$A:$A))*'-2 Pricing Assumptions'!$C$6*'-2 Pricing Assumptions'!$C$7*'-2 Pricing Assumptions'!$C$8*'-2 Pricing Assumptions'!$C$9)*'-2 Pricing Assumptions'!$C$15</f>
        <v>0.380052</v>
      </c>
      <c r="AG27" s="49">
        <f>(INDEX('-3 Traffic Assumptions'!$D:$D,MATCH('-1 Model'!W$2,'-3 Traffic Assumptions'!$A:$A))*'-2 Pricing Assumptions'!$C$6*'-2 Pricing Assumptions'!$C$7*'-2 Pricing Assumptions'!$C$8*'-2 Pricing Assumptions'!$C$9)*'-2 Pricing Assumptions'!$C$13+(INDEX('-3 Traffic Assumptions'!$F:$F,MATCH('-1 Model'!W$2,'-3 Traffic Assumptions'!$A:$A))*'-2 Pricing Assumptions'!$C$6*'-2 Pricing Assumptions'!$C$7*'-2 Pricing Assumptions'!$C$8*'-2 Pricing Assumptions'!$C$9)*'-2 Pricing Assumptions'!$C$15</f>
        <v>0.380052</v>
      </c>
      <c r="AH27" s="49">
        <f>(INDEX('-3 Traffic Assumptions'!$D:$D,MATCH('-1 Model'!X$2,'-3 Traffic Assumptions'!$A:$A))*'-2 Pricing Assumptions'!$C$6*'-2 Pricing Assumptions'!$C$7*'-2 Pricing Assumptions'!$C$8*'-2 Pricing Assumptions'!$C$9)*'-2 Pricing Assumptions'!$C$13+(INDEX('-3 Traffic Assumptions'!$F:$F,MATCH('-1 Model'!X$2,'-3 Traffic Assumptions'!$A:$A))*'-2 Pricing Assumptions'!$C$6*'-2 Pricing Assumptions'!$C$7*'-2 Pricing Assumptions'!$C$8*'-2 Pricing Assumptions'!$C$9)*'-2 Pricing Assumptions'!$C$15</f>
        <v>0.380052</v>
      </c>
      <c r="AI27" s="49">
        <f>(INDEX('-3 Traffic Assumptions'!$D:$D,MATCH('-1 Model'!Y$2,'-3 Traffic Assumptions'!$A:$A))*'-2 Pricing Assumptions'!$C$6*'-2 Pricing Assumptions'!$C$7*'-2 Pricing Assumptions'!$C$8*'-2 Pricing Assumptions'!$C$9)*'-2 Pricing Assumptions'!$C$13+(INDEX('-3 Traffic Assumptions'!$F:$F,MATCH('-1 Model'!Y$2,'-3 Traffic Assumptions'!$A:$A))*'-2 Pricing Assumptions'!$C$6*'-2 Pricing Assumptions'!$C$7*'-2 Pricing Assumptions'!$C$8*'-2 Pricing Assumptions'!$C$9)*'-2 Pricing Assumptions'!$C$15</f>
        <v>0.380052</v>
      </c>
      <c r="AJ27" s="49">
        <f>(INDEX('-3 Traffic Assumptions'!$D:$D,MATCH('-1 Model'!Z$2,'-3 Traffic Assumptions'!$A:$A))*'-2 Pricing Assumptions'!$C$6*'-2 Pricing Assumptions'!$C$7*'-2 Pricing Assumptions'!$C$8*'-2 Pricing Assumptions'!$C$9)*'-2 Pricing Assumptions'!$C$13+(INDEX('-3 Traffic Assumptions'!$F:$F,MATCH('-1 Model'!Z$2,'-3 Traffic Assumptions'!$A:$A))*'-2 Pricing Assumptions'!$C$6*'-2 Pricing Assumptions'!$C$7*'-2 Pricing Assumptions'!$C$8*'-2 Pricing Assumptions'!$C$9)*'-2 Pricing Assumptions'!$C$15</f>
        <v>0.380052</v>
      </c>
      <c r="AK27" s="49">
        <f>(INDEX('-3 Traffic Assumptions'!$D:$D,MATCH('-1 Model'!AA$2,'-3 Traffic Assumptions'!$A:$A))*'-2 Pricing Assumptions'!$C$6*'-2 Pricing Assumptions'!$C$7*'-2 Pricing Assumptions'!$C$8*'-2 Pricing Assumptions'!$C$9)*'-2 Pricing Assumptions'!$C$13+(INDEX('-3 Traffic Assumptions'!$F:$F,MATCH('-1 Model'!AA$2,'-3 Traffic Assumptions'!$A:$A))*'-2 Pricing Assumptions'!$C$6*'-2 Pricing Assumptions'!$C$7*'-2 Pricing Assumptions'!$C$8*'-2 Pricing Assumptions'!$C$9)*'-2 Pricing Assumptions'!$C$15</f>
        <v>0.380052</v>
      </c>
      <c r="AL27" s="49">
        <f>(INDEX('-3 Traffic Assumptions'!$D:$D,MATCH('-1 Model'!AB$2,'-3 Traffic Assumptions'!$A:$A))*'-2 Pricing Assumptions'!$C$6*'-2 Pricing Assumptions'!$C$7*'-2 Pricing Assumptions'!$C$8*'-2 Pricing Assumptions'!$C$9)*'-2 Pricing Assumptions'!$C$13+(INDEX('-3 Traffic Assumptions'!$F:$F,MATCH('-1 Model'!AB$2,'-3 Traffic Assumptions'!$A:$A))*'-2 Pricing Assumptions'!$C$6*'-2 Pricing Assumptions'!$C$7*'-2 Pricing Assumptions'!$C$8*'-2 Pricing Assumptions'!$C$9)*'-2 Pricing Assumptions'!$C$15</f>
        <v>0.380052</v>
      </c>
      <c r="AM27" s="49">
        <f>(INDEX('-3 Traffic Assumptions'!$D:$D,MATCH('-1 Model'!AC$2,'-3 Traffic Assumptions'!$A:$A))*'-2 Pricing Assumptions'!$C$6*'-2 Pricing Assumptions'!$C$7*'-2 Pricing Assumptions'!$C$8*'-2 Pricing Assumptions'!$C$9)*'-2 Pricing Assumptions'!$C$13+(INDEX('-3 Traffic Assumptions'!$F:$F,MATCH('-1 Model'!AC$2,'-3 Traffic Assumptions'!$A:$A))*'-2 Pricing Assumptions'!$C$6*'-2 Pricing Assumptions'!$C$7*'-2 Pricing Assumptions'!$C$8*'-2 Pricing Assumptions'!$C$9)*'-2 Pricing Assumptions'!$C$15</f>
        <v>0.380052</v>
      </c>
      <c r="AN27" s="49">
        <f>(INDEX('-3 Traffic Assumptions'!$D:$D,MATCH('-1 Model'!AD$2,'-3 Traffic Assumptions'!$A:$A))*'-2 Pricing Assumptions'!$C$6*'-2 Pricing Assumptions'!$C$7*'-2 Pricing Assumptions'!$C$8*'-2 Pricing Assumptions'!$C$9)*'-2 Pricing Assumptions'!$C$13+(INDEX('-3 Traffic Assumptions'!$F:$F,MATCH('-1 Model'!AD$2,'-3 Traffic Assumptions'!$A:$A))*'-2 Pricing Assumptions'!$C$6*'-2 Pricing Assumptions'!$C$7*'-2 Pricing Assumptions'!$C$8*'-2 Pricing Assumptions'!$C$9)*'-2 Pricing Assumptions'!$C$15</f>
        <v>0.380052</v>
      </c>
      <c r="AO27" s="49">
        <f>(INDEX('-3 Traffic Assumptions'!$D:$D,MATCH('-1 Model'!AE$2,'-3 Traffic Assumptions'!$A:$A))*'-2 Pricing Assumptions'!$C$6*'-2 Pricing Assumptions'!$C$7*'-2 Pricing Assumptions'!$C$8*'-2 Pricing Assumptions'!$C$9)*'-2 Pricing Assumptions'!$C$13+(INDEX('-3 Traffic Assumptions'!$F:$F,MATCH('-1 Model'!AE$2,'-3 Traffic Assumptions'!$A:$A))*'-2 Pricing Assumptions'!$C$6*'-2 Pricing Assumptions'!$C$7*'-2 Pricing Assumptions'!$C$8*'-2 Pricing Assumptions'!$C$9)*'-2 Pricing Assumptions'!$C$15</f>
        <v>0.380052</v>
      </c>
      <c r="AP27" s="49">
        <f>(INDEX('-3 Traffic Assumptions'!$D:$D,MATCH('-1 Model'!AF$2,'-3 Traffic Assumptions'!$A:$A))*'-2 Pricing Assumptions'!$C$6*'-2 Pricing Assumptions'!$C$7*'-2 Pricing Assumptions'!$C$8*'-2 Pricing Assumptions'!$C$9)*'-2 Pricing Assumptions'!$C$13+(INDEX('-3 Traffic Assumptions'!$F:$F,MATCH('-1 Model'!AF$2,'-3 Traffic Assumptions'!$A:$A))*'-2 Pricing Assumptions'!$C$6*'-2 Pricing Assumptions'!$C$7*'-2 Pricing Assumptions'!$C$8*'-2 Pricing Assumptions'!$C$9)*'-2 Pricing Assumptions'!$C$15</f>
        <v>0.380052</v>
      </c>
      <c r="AQ27" s="49">
        <f>(INDEX('-3 Traffic Assumptions'!$D:$D,MATCH('-1 Model'!AG$2,'-3 Traffic Assumptions'!$A:$A))*'-2 Pricing Assumptions'!$C$6*'-2 Pricing Assumptions'!$C$7*'-2 Pricing Assumptions'!$C$8*'-2 Pricing Assumptions'!$C$9)*'-2 Pricing Assumptions'!$C$13+(INDEX('-3 Traffic Assumptions'!$F:$F,MATCH('-1 Model'!AG$2,'-3 Traffic Assumptions'!$A:$A))*'-2 Pricing Assumptions'!$C$6*'-2 Pricing Assumptions'!$C$7*'-2 Pricing Assumptions'!$C$8*'-2 Pricing Assumptions'!$C$9)*'-2 Pricing Assumptions'!$C$15</f>
        <v>0.380052</v>
      </c>
      <c r="AR27" s="49">
        <f>(INDEX('-3 Traffic Assumptions'!$D:$D,MATCH('-1 Model'!AH$2,'-3 Traffic Assumptions'!$A:$A))*'-2 Pricing Assumptions'!$C$6*'-2 Pricing Assumptions'!$C$7*'-2 Pricing Assumptions'!$C$8*'-2 Pricing Assumptions'!$C$9)*'-2 Pricing Assumptions'!$C$13+(INDEX('-3 Traffic Assumptions'!$F:$F,MATCH('-1 Model'!AH$2,'-3 Traffic Assumptions'!$A:$A))*'-2 Pricing Assumptions'!$C$6*'-2 Pricing Assumptions'!$C$7*'-2 Pricing Assumptions'!$C$8*'-2 Pricing Assumptions'!$C$9)*'-2 Pricing Assumptions'!$C$15</f>
        <v>0.380052</v>
      </c>
      <c r="AS27" s="49">
        <f>(INDEX('-3 Traffic Assumptions'!$D:$D,MATCH('-1 Model'!AI$2,'-3 Traffic Assumptions'!$A:$A))*'-2 Pricing Assumptions'!$C$6*'-2 Pricing Assumptions'!$C$7*'-2 Pricing Assumptions'!$C$8*'-2 Pricing Assumptions'!$C$9)*'-2 Pricing Assumptions'!$C$13+(INDEX('-3 Traffic Assumptions'!$F:$F,MATCH('-1 Model'!AI$2,'-3 Traffic Assumptions'!$A:$A))*'-2 Pricing Assumptions'!$C$6*'-2 Pricing Assumptions'!$C$7*'-2 Pricing Assumptions'!$C$8*'-2 Pricing Assumptions'!$C$9)*'-2 Pricing Assumptions'!$C$15</f>
        <v>0.380052</v>
      </c>
      <c r="AT27" s="49">
        <f>(INDEX('-3 Traffic Assumptions'!$D:$D,MATCH('-1 Model'!AJ$2,'-3 Traffic Assumptions'!$A:$A))*'-2 Pricing Assumptions'!$C$6*'-2 Pricing Assumptions'!$C$7*'-2 Pricing Assumptions'!$C$8*'-2 Pricing Assumptions'!$C$9)*'-2 Pricing Assumptions'!$C$13+(INDEX('-3 Traffic Assumptions'!$F:$F,MATCH('-1 Model'!AJ$2,'-3 Traffic Assumptions'!$A:$A))*'-2 Pricing Assumptions'!$C$6*'-2 Pricing Assumptions'!$C$7*'-2 Pricing Assumptions'!$C$8*'-2 Pricing Assumptions'!$C$9)*'-2 Pricing Assumptions'!$C$15</f>
        <v>0.380052</v>
      </c>
      <c r="AU27" s="49">
        <f>(INDEX('-3 Traffic Assumptions'!$D:$D,MATCH('-1 Model'!AK$2,'-3 Traffic Assumptions'!$A:$A))*'-2 Pricing Assumptions'!$C$6*'-2 Pricing Assumptions'!$C$7*'-2 Pricing Assumptions'!$C$8*'-2 Pricing Assumptions'!$C$9)*'-2 Pricing Assumptions'!$C$13+(INDEX('-3 Traffic Assumptions'!$F:$F,MATCH('-1 Model'!AK$2,'-3 Traffic Assumptions'!$A:$A))*'-2 Pricing Assumptions'!$C$6*'-2 Pricing Assumptions'!$C$7*'-2 Pricing Assumptions'!$C$8*'-2 Pricing Assumptions'!$C$9)*'-2 Pricing Assumptions'!$C$15</f>
        <v>0.380052</v>
      </c>
      <c r="AV27" s="49">
        <f>(INDEX('-3 Traffic Assumptions'!$D:$D,MATCH('-1 Model'!AL$2,'-3 Traffic Assumptions'!$A:$A))*'-2 Pricing Assumptions'!$C$6*'-2 Pricing Assumptions'!$C$7*'-2 Pricing Assumptions'!$C$8*'-2 Pricing Assumptions'!$C$9)*'-2 Pricing Assumptions'!$C$13+(INDEX('-3 Traffic Assumptions'!$F:$F,MATCH('-1 Model'!AL$2,'-3 Traffic Assumptions'!$A:$A))*'-2 Pricing Assumptions'!$C$6*'-2 Pricing Assumptions'!$C$7*'-2 Pricing Assumptions'!$C$8*'-2 Pricing Assumptions'!$C$9)*'-2 Pricing Assumptions'!$C$15</f>
        <v>0.380052</v>
      </c>
      <c r="AW27" s="49">
        <f>(INDEX('-3 Traffic Assumptions'!$D:$D,MATCH('-1 Model'!AM$2,'-3 Traffic Assumptions'!$A:$A))*'-2 Pricing Assumptions'!$C$6*'-2 Pricing Assumptions'!$C$7*'-2 Pricing Assumptions'!$C$8*'-2 Pricing Assumptions'!$C$9)*'-2 Pricing Assumptions'!$C$13+(INDEX('-3 Traffic Assumptions'!$F:$F,MATCH('-1 Model'!AM$2,'-3 Traffic Assumptions'!$A:$A))*'-2 Pricing Assumptions'!$C$6*'-2 Pricing Assumptions'!$C$7*'-2 Pricing Assumptions'!$C$8*'-2 Pricing Assumptions'!$C$9)*'-2 Pricing Assumptions'!$C$15</f>
        <v>0.380052</v>
      </c>
      <c r="AX27" s="49">
        <f>(INDEX('-3 Traffic Assumptions'!$D:$D,MATCH('-1 Model'!AN$2,'-3 Traffic Assumptions'!$A:$A))*'-2 Pricing Assumptions'!$C$6*'-2 Pricing Assumptions'!$C$7*'-2 Pricing Assumptions'!$C$8*'-2 Pricing Assumptions'!$C$9)*'-2 Pricing Assumptions'!$C$13+(INDEX('-3 Traffic Assumptions'!$F:$F,MATCH('-1 Model'!AN$2,'-3 Traffic Assumptions'!$A:$A))*'-2 Pricing Assumptions'!$C$6*'-2 Pricing Assumptions'!$C$7*'-2 Pricing Assumptions'!$C$8*'-2 Pricing Assumptions'!$C$9)*'-2 Pricing Assumptions'!$C$15</f>
        <v>0.380052</v>
      </c>
      <c r="AY27" s="49">
        <f>(INDEX('-3 Traffic Assumptions'!$D:$D,MATCH('-1 Model'!AO$2,'-3 Traffic Assumptions'!$A:$A))*'-2 Pricing Assumptions'!$C$6*'-2 Pricing Assumptions'!$C$7*'-2 Pricing Assumptions'!$C$8*'-2 Pricing Assumptions'!$C$9)*'-2 Pricing Assumptions'!$C$13+(INDEX('-3 Traffic Assumptions'!$F:$F,MATCH('-1 Model'!AO$2,'-3 Traffic Assumptions'!$A:$A))*'-2 Pricing Assumptions'!$C$6*'-2 Pricing Assumptions'!$C$7*'-2 Pricing Assumptions'!$C$8*'-2 Pricing Assumptions'!$C$9)*'-2 Pricing Assumptions'!$C$15</f>
        <v>0.380052</v>
      </c>
      <c r="AZ27" s="49">
        <f>(INDEX('-3 Traffic Assumptions'!$D:$D,MATCH('-1 Model'!AP$2,'-3 Traffic Assumptions'!$A:$A))*'-2 Pricing Assumptions'!$C$6*'-2 Pricing Assumptions'!$C$7*'-2 Pricing Assumptions'!$C$8*'-2 Pricing Assumptions'!$C$9)*'-2 Pricing Assumptions'!$C$13+(INDEX('-3 Traffic Assumptions'!$F:$F,MATCH('-1 Model'!AP$2,'-3 Traffic Assumptions'!$A:$A))*'-2 Pricing Assumptions'!$C$6*'-2 Pricing Assumptions'!$C$7*'-2 Pricing Assumptions'!$C$8*'-2 Pricing Assumptions'!$C$9)*'-2 Pricing Assumptions'!$C$15</f>
        <v>0.380052</v>
      </c>
      <c r="BA27" s="49">
        <f>(INDEX('-3 Traffic Assumptions'!$D:$D,MATCH('-1 Model'!AQ$2,'-3 Traffic Assumptions'!$A:$A))*'-2 Pricing Assumptions'!$C$6*'-2 Pricing Assumptions'!$C$7*'-2 Pricing Assumptions'!$C$8*'-2 Pricing Assumptions'!$C$9)*'-2 Pricing Assumptions'!$C$13+(INDEX('-3 Traffic Assumptions'!$F:$F,MATCH('-1 Model'!AQ$2,'-3 Traffic Assumptions'!$A:$A))*'-2 Pricing Assumptions'!$C$6*'-2 Pricing Assumptions'!$C$7*'-2 Pricing Assumptions'!$C$8*'-2 Pricing Assumptions'!$C$9)*'-2 Pricing Assumptions'!$C$15</f>
        <v>0.380052</v>
      </c>
      <c r="BB27" s="49">
        <f>(INDEX('-3 Traffic Assumptions'!$D:$D,MATCH('-1 Model'!AR$2,'-3 Traffic Assumptions'!$A:$A))*'-2 Pricing Assumptions'!$C$6*'-2 Pricing Assumptions'!$C$7*'-2 Pricing Assumptions'!$C$8*'-2 Pricing Assumptions'!$C$9)*'-2 Pricing Assumptions'!$C$13+(INDEX('-3 Traffic Assumptions'!$F:$F,MATCH('-1 Model'!AR$2,'-3 Traffic Assumptions'!$A:$A))*'-2 Pricing Assumptions'!$C$6*'-2 Pricing Assumptions'!$C$7*'-2 Pricing Assumptions'!$C$8*'-2 Pricing Assumptions'!$C$9)*'-2 Pricing Assumptions'!$C$15</f>
        <v>0.380052</v>
      </c>
      <c r="BC27" s="49">
        <f>(INDEX('-3 Traffic Assumptions'!$D:$D,MATCH('-1 Model'!AS$2,'-3 Traffic Assumptions'!$A:$A))*'-2 Pricing Assumptions'!$C$6*'-2 Pricing Assumptions'!$C$7*'-2 Pricing Assumptions'!$C$8*'-2 Pricing Assumptions'!$C$9)*'-2 Pricing Assumptions'!$C$13+(INDEX('-3 Traffic Assumptions'!$F:$F,MATCH('-1 Model'!AS$2,'-3 Traffic Assumptions'!$A:$A))*'-2 Pricing Assumptions'!$C$6*'-2 Pricing Assumptions'!$C$7*'-2 Pricing Assumptions'!$C$8*'-2 Pricing Assumptions'!$C$9)*'-2 Pricing Assumptions'!$C$15</f>
        <v>0.380052</v>
      </c>
      <c r="BD27" s="49">
        <f>(INDEX('-3 Traffic Assumptions'!$D:$D,MATCH('-1 Model'!AT$2,'-3 Traffic Assumptions'!$A:$A))*'-2 Pricing Assumptions'!$C$6*'-2 Pricing Assumptions'!$C$7*'-2 Pricing Assumptions'!$C$8*'-2 Pricing Assumptions'!$C$9)*'-2 Pricing Assumptions'!$C$13+(INDEX('-3 Traffic Assumptions'!$F:$F,MATCH('-1 Model'!AT$2,'-3 Traffic Assumptions'!$A:$A))*'-2 Pricing Assumptions'!$C$6*'-2 Pricing Assumptions'!$C$7*'-2 Pricing Assumptions'!$C$8*'-2 Pricing Assumptions'!$C$9)*'-2 Pricing Assumptions'!$C$15</f>
        <v>0.380052</v>
      </c>
      <c r="BE27" s="49">
        <f>(INDEX('-3 Traffic Assumptions'!$D:$D,MATCH('-1 Model'!AU$2,'-3 Traffic Assumptions'!$A:$A))*'-2 Pricing Assumptions'!$C$6*'-2 Pricing Assumptions'!$C$7*'-2 Pricing Assumptions'!$C$8*'-2 Pricing Assumptions'!$C$9)*'-2 Pricing Assumptions'!$C$13+(INDEX('-3 Traffic Assumptions'!$F:$F,MATCH('-1 Model'!AU$2,'-3 Traffic Assumptions'!$A:$A))*'-2 Pricing Assumptions'!$C$6*'-2 Pricing Assumptions'!$C$7*'-2 Pricing Assumptions'!$C$8*'-2 Pricing Assumptions'!$C$9)*'-2 Pricing Assumptions'!$C$15</f>
        <v>0.380052</v>
      </c>
      <c r="BF27" s="49">
        <f>(INDEX('-3 Traffic Assumptions'!$D:$D,MATCH('-1 Model'!AV$2,'-3 Traffic Assumptions'!$A:$A))*'-2 Pricing Assumptions'!$C$6*'-2 Pricing Assumptions'!$C$7*'-2 Pricing Assumptions'!$C$8*'-2 Pricing Assumptions'!$C$9)*'-2 Pricing Assumptions'!$C$13+(INDEX('-3 Traffic Assumptions'!$F:$F,MATCH('-1 Model'!AV$2,'-3 Traffic Assumptions'!$A:$A))*'-2 Pricing Assumptions'!$C$6*'-2 Pricing Assumptions'!$C$7*'-2 Pricing Assumptions'!$C$8*'-2 Pricing Assumptions'!$C$9)*'-2 Pricing Assumptions'!$C$15</f>
        <v>0.380052</v>
      </c>
      <c r="BG27" s="49">
        <f>(INDEX('-3 Traffic Assumptions'!$D:$D,MATCH('-1 Model'!AW$2,'-3 Traffic Assumptions'!$A:$A))*'-2 Pricing Assumptions'!$C$6*'-2 Pricing Assumptions'!$C$7*'-2 Pricing Assumptions'!$C$8*'-2 Pricing Assumptions'!$C$9)*'-2 Pricing Assumptions'!$C$13+(INDEX('-3 Traffic Assumptions'!$F:$F,MATCH('-1 Model'!AW$2,'-3 Traffic Assumptions'!$A:$A))*'-2 Pricing Assumptions'!$C$6*'-2 Pricing Assumptions'!$C$7*'-2 Pricing Assumptions'!$C$8*'-2 Pricing Assumptions'!$C$9)*'-2 Pricing Assumptions'!$C$15</f>
        <v>0.380052</v>
      </c>
      <c r="BH27" s="49">
        <f>(INDEX('-3 Traffic Assumptions'!$D:$D,MATCH('-1 Model'!AX$2,'-3 Traffic Assumptions'!$A:$A))*'-2 Pricing Assumptions'!$C$6*'-2 Pricing Assumptions'!$C$7*'-2 Pricing Assumptions'!$C$8*'-2 Pricing Assumptions'!$C$9)*'-2 Pricing Assumptions'!$C$13+(INDEX('-3 Traffic Assumptions'!$F:$F,MATCH('-1 Model'!AX$2,'-3 Traffic Assumptions'!$A:$A))*'-2 Pricing Assumptions'!$C$6*'-2 Pricing Assumptions'!$C$7*'-2 Pricing Assumptions'!$C$8*'-2 Pricing Assumptions'!$C$9)*'-2 Pricing Assumptions'!$C$15</f>
        <v>0.380052</v>
      </c>
      <c r="BI27" s="49">
        <f>(INDEX('-3 Traffic Assumptions'!$D:$D,MATCH('-1 Model'!AY$2,'-3 Traffic Assumptions'!$A:$A))*'-2 Pricing Assumptions'!$C$6*'-2 Pricing Assumptions'!$C$7*'-2 Pricing Assumptions'!$C$8*'-2 Pricing Assumptions'!$C$9)*'-2 Pricing Assumptions'!$C$13+(INDEX('-3 Traffic Assumptions'!$F:$F,MATCH('-1 Model'!AY$2,'-3 Traffic Assumptions'!$A:$A))*'-2 Pricing Assumptions'!$C$6*'-2 Pricing Assumptions'!$C$7*'-2 Pricing Assumptions'!$C$8*'-2 Pricing Assumptions'!$C$9)*'-2 Pricing Assumptions'!$C$15</f>
        <v>0.380052</v>
      </c>
      <c r="BJ27" s="49">
        <f>(INDEX('-3 Traffic Assumptions'!$D:$D,MATCH('-1 Model'!AZ$2,'-3 Traffic Assumptions'!$A:$A))*'-2 Pricing Assumptions'!$C$6*'-2 Pricing Assumptions'!$C$7*'-2 Pricing Assumptions'!$C$8*'-2 Pricing Assumptions'!$C$9)*'-2 Pricing Assumptions'!$C$13+(INDEX('-3 Traffic Assumptions'!$F:$F,MATCH('-1 Model'!AZ$2,'-3 Traffic Assumptions'!$A:$A))*'-2 Pricing Assumptions'!$C$6*'-2 Pricing Assumptions'!$C$7*'-2 Pricing Assumptions'!$C$8*'-2 Pricing Assumptions'!$C$9)*'-2 Pricing Assumptions'!$C$15</f>
        <v>0.380052</v>
      </c>
      <c r="BK27" s="49">
        <f>(INDEX('-3 Traffic Assumptions'!$D:$D,MATCH('-1 Model'!BA$2,'-3 Traffic Assumptions'!$A:$A))*'-2 Pricing Assumptions'!$C$6*'-2 Pricing Assumptions'!$C$7*'-2 Pricing Assumptions'!$C$8*'-2 Pricing Assumptions'!$C$9)*'-2 Pricing Assumptions'!$C$13+(INDEX('-3 Traffic Assumptions'!$F:$F,MATCH('-1 Model'!BA$2,'-3 Traffic Assumptions'!$A:$A))*'-2 Pricing Assumptions'!$C$6*'-2 Pricing Assumptions'!$C$7*'-2 Pricing Assumptions'!$C$8*'-2 Pricing Assumptions'!$C$9)*'-2 Pricing Assumptions'!$C$15</f>
        <v>0.380052</v>
      </c>
      <c r="BL27" s="49">
        <f>(INDEX('-3 Traffic Assumptions'!$D:$D,MATCH('-1 Model'!BB$2,'-3 Traffic Assumptions'!$A:$A))*'-2 Pricing Assumptions'!$C$6*'-2 Pricing Assumptions'!$C$7*'-2 Pricing Assumptions'!$C$8*'-2 Pricing Assumptions'!$C$9)*'-2 Pricing Assumptions'!$C$13+(INDEX('-3 Traffic Assumptions'!$F:$F,MATCH('-1 Model'!BB$2,'-3 Traffic Assumptions'!$A:$A))*'-2 Pricing Assumptions'!$C$6*'-2 Pricing Assumptions'!$C$7*'-2 Pricing Assumptions'!$C$8*'-2 Pricing Assumptions'!$C$9)*'-2 Pricing Assumptions'!$C$15</f>
        <v>0.380052</v>
      </c>
      <c r="BM27" s="49">
        <f>(INDEX('-3 Traffic Assumptions'!$D:$D,MATCH('-1 Model'!BC$2,'-3 Traffic Assumptions'!$A:$A))*'-2 Pricing Assumptions'!$C$6*'-2 Pricing Assumptions'!$C$7*'-2 Pricing Assumptions'!$C$8*'-2 Pricing Assumptions'!$C$9)*'-2 Pricing Assumptions'!$C$13+(INDEX('-3 Traffic Assumptions'!$F:$F,MATCH('-1 Model'!BC$2,'-3 Traffic Assumptions'!$A:$A))*'-2 Pricing Assumptions'!$C$6*'-2 Pricing Assumptions'!$C$7*'-2 Pricing Assumptions'!$C$8*'-2 Pricing Assumptions'!$C$9)*'-2 Pricing Assumptions'!$C$15</f>
        <v>0.380052</v>
      </c>
      <c r="BN27" s="49">
        <f>(INDEX('-3 Traffic Assumptions'!$D:$D,MATCH('-1 Model'!BD$2,'-3 Traffic Assumptions'!$A:$A))*'-2 Pricing Assumptions'!$C$6*'-2 Pricing Assumptions'!$C$7*'-2 Pricing Assumptions'!$C$8*'-2 Pricing Assumptions'!$C$9)*'-2 Pricing Assumptions'!$C$13+(INDEX('-3 Traffic Assumptions'!$F:$F,MATCH('-1 Model'!BD$2,'-3 Traffic Assumptions'!$A:$A))*'-2 Pricing Assumptions'!$C$6*'-2 Pricing Assumptions'!$C$7*'-2 Pricing Assumptions'!$C$8*'-2 Pricing Assumptions'!$C$9)*'-2 Pricing Assumptions'!$C$15</f>
        <v>0.380052</v>
      </c>
      <c r="BO27" s="49">
        <f>(INDEX('-3 Traffic Assumptions'!$D:$D,MATCH('-1 Model'!BE$2,'-3 Traffic Assumptions'!$A:$A))*'-2 Pricing Assumptions'!$C$6*'-2 Pricing Assumptions'!$C$7*'-2 Pricing Assumptions'!$C$8*'-2 Pricing Assumptions'!$C$9)*'-2 Pricing Assumptions'!$C$13+(INDEX('-3 Traffic Assumptions'!$F:$F,MATCH('-1 Model'!BE$2,'-3 Traffic Assumptions'!$A:$A))*'-2 Pricing Assumptions'!$C$6*'-2 Pricing Assumptions'!$C$7*'-2 Pricing Assumptions'!$C$8*'-2 Pricing Assumptions'!$C$9)*'-2 Pricing Assumptions'!$C$15</f>
        <v>0.380052</v>
      </c>
      <c r="BP27" s="49">
        <f>(INDEX('-3 Traffic Assumptions'!$D:$D,MATCH('-1 Model'!BF$2,'-3 Traffic Assumptions'!$A:$A))*'-2 Pricing Assumptions'!$C$6*'-2 Pricing Assumptions'!$C$7*'-2 Pricing Assumptions'!$C$8*'-2 Pricing Assumptions'!$C$9)*'-2 Pricing Assumptions'!$C$13+(INDEX('-3 Traffic Assumptions'!$F:$F,MATCH('-1 Model'!BF$2,'-3 Traffic Assumptions'!$A:$A))*'-2 Pricing Assumptions'!$C$6*'-2 Pricing Assumptions'!$C$7*'-2 Pricing Assumptions'!$C$8*'-2 Pricing Assumptions'!$C$9)*'-2 Pricing Assumptions'!$C$15</f>
        <v>0.380052</v>
      </c>
      <c r="BQ27" s="49">
        <f>(INDEX('-3 Traffic Assumptions'!$D:$D,MATCH('-1 Model'!BG$2,'-3 Traffic Assumptions'!$A:$A))*'-2 Pricing Assumptions'!$C$6*'-2 Pricing Assumptions'!$C$7*'-2 Pricing Assumptions'!$C$8*'-2 Pricing Assumptions'!$C$9)*'-2 Pricing Assumptions'!$C$13+(INDEX('-3 Traffic Assumptions'!$F:$F,MATCH('-1 Model'!BG$2,'-3 Traffic Assumptions'!$A:$A))*'-2 Pricing Assumptions'!$C$6*'-2 Pricing Assumptions'!$C$7*'-2 Pricing Assumptions'!$C$8*'-2 Pricing Assumptions'!$C$9)*'-2 Pricing Assumptions'!$C$15</f>
        <v>0.380052</v>
      </c>
      <c r="BR27" s="49">
        <f>(INDEX('-3 Traffic Assumptions'!$D:$D,MATCH('-1 Model'!BH$2,'-3 Traffic Assumptions'!$A:$A))*'-2 Pricing Assumptions'!$C$6*'-2 Pricing Assumptions'!$C$7*'-2 Pricing Assumptions'!$C$8*'-2 Pricing Assumptions'!$C$9)*'-2 Pricing Assumptions'!$C$13+(INDEX('-3 Traffic Assumptions'!$F:$F,MATCH('-1 Model'!BH$2,'-3 Traffic Assumptions'!$A:$A))*'-2 Pricing Assumptions'!$C$6*'-2 Pricing Assumptions'!$C$7*'-2 Pricing Assumptions'!$C$8*'-2 Pricing Assumptions'!$C$9)*'-2 Pricing Assumptions'!$C$15</f>
        <v>0.380052</v>
      </c>
      <c r="BS27" s="49">
        <f>(INDEX('-3 Traffic Assumptions'!$D:$D,MATCH('-1 Model'!BI$2,'-3 Traffic Assumptions'!$A:$A))*'-2 Pricing Assumptions'!$C$6*'-2 Pricing Assumptions'!$C$7*'-2 Pricing Assumptions'!$C$8*'-2 Pricing Assumptions'!$C$9)*'-2 Pricing Assumptions'!$C$13+(INDEX('-3 Traffic Assumptions'!$F:$F,MATCH('-1 Model'!BI$2,'-3 Traffic Assumptions'!$A:$A))*'-2 Pricing Assumptions'!$C$6*'-2 Pricing Assumptions'!$C$7*'-2 Pricing Assumptions'!$C$8*'-2 Pricing Assumptions'!$C$9)*'-2 Pricing Assumptions'!$C$15</f>
        <v>0.380052</v>
      </c>
      <c r="BT27" s="49">
        <f>(INDEX('-3 Traffic Assumptions'!$D:$D,MATCH('-1 Model'!BJ$2,'-3 Traffic Assumptions'!$A:$A))*'-2 Pricing Assumptions'!$C$6*'-2 Pricing Assumptions'!$C$7*'-2 Pricing Assumptions'!$C$8*'-2 Pricing Assumptions'!$C$9)*'-2 Pricing Assumptions'!$C$13+(INDEX('-3 Traffic Assumptions'!$F:$F,MATCH('-1 Model'!BJ$2,'-3 Traffic Assumptions'!$A:$A))*'-2 Pricing Assumptions'!$C$6*'-2 Pricing Assumptions'!$C$7*'-2 Pricing Assumptions'!$C$8*'-2 Pricing Assumptions'!$C$9)*'-2 Pricing Assumptions'!$C$15</f>
        <v>0.380052</v>
      </c>
      <c r="BU27" s="49">
        <f>(INDEX('-3 Traffic Assumptions'!$D:$D,MATCH('-1 Model'!BK$2,'-3 Traffic Assumptions'!$A:$A))*'-2 Pricing Assumptions'!$C$6*'-2 Pricing Assumptions'!$C$7*'-2 Pricing Assumptions'!$C$8*'-2 Pricing Assumptions'!$C$9)*'-2 Pricing Assumptions'!$C$13+(INDEX('-3 Traffic Assumptions'!$F:$F,MATCH('-1 Model'!BK$2,'-3 Traffic Assumptions'!$A:$A))*'-2 Pricing Assumptions'!$C$6*'-2 Pricing Assumptions'!$C$7*'-2 Pricing Assumptions'!$C$8*'-2 Pricing Assumptions'!$C$9)*'-2 Pricing Assumptions'!$C$15</f>
        <v>0.380052</v>
      </c>
      <c r="BV27" s="49">
        <f>(INDEX('-3 Traffic Assumptions'!$D:$D,MATCH('-1 Model'!BL$2,'-3 Traffic Assumptions'!$A:$A))*'-2 Pricing Assumptions'!$C$6*'-2 Pricing Assumptions'!$C$7*'-2 Pricing Assumptions'!$C$8*'-2 Pricing Assumptions'!$C$9)*'-2 Pricing Assumptions'!$C$13+(INDEX('-3 Traffic Assumptions'!$F:$F,MATCH('-1 Model'!BL$2,'-3 Traffic Assumptions'!$A:$A))*'-2 Pricing Assumptions'!$C$6*'-2 Pricing Assumptions'!$C$7*'-2 Pricing Assumptions'!$C$8*'-2 Pricing Assumptions'!$C$9)*'-2 Pricing Assumptions'!$C$15</f>
        <v>0.380052</v>
      </c>
      <c r="BW27" s="49">
        <f>(INDEX('-3 Traffic Assumptions'!$D:$D,MATCH('-1 Model'!BM$2,'-3 Traffic Assumptions'!$A:$A))*'-2 Pricing Assumptions'!$C$6*'-2 Pricing Assumptions'!$C$7*'-2 Pricing Assumptions'!$C$8*'-2 Pricing Assumptions'!$C$9)*'-2 Pricing Assumptions'!$C$13+(INDEX('-3 Traffic Assumptions'!$F:$F,MATCH('-1 Model'!BM$2,'-3 Traffic Assumptions'!$A:$A))*'-2 Pricing Assumptions'!$C$6*'-2 Pricing Assumptions'!$C$7*'-2 Pricing Assumptions'!$C$8*'-2 Pricing Assumptions'!$C$9)*'-2 Pricing Assumptions'!$C$15</f>
        <v>0.380052</v>
      </c>
      <c r="BX27" s="49">
        <f>(INDEX('-3 Traffic Assumptions'!$D:$D,MATCH('-1 Model'!BN$2,'-3 Traffic Assumptions'!$A:$A))*'-2 Pricing Assumptions'!$C$6*'-2 Pricing Assumptions'!$C$7*'-2 Pricing Assumptions'!$C$8*'-2 Pricing Assumptions'!$C$9)*'-2 Pricing Assumptions'!$C$13+(INDEX('-3 Traffic Assumptions'!$F:$F,MATCH('-1 Model'!BN$2,'-3 Traffic Assumptions'!$A:$A))*'-2 Pricing Assumptions'!$C$6*'-2 Pricing Assumptions'!$C$7*'-2 Pricing Assumptions'!$C$8*'-2 Pricing Assumptions'!$C$9)*'-2 Pricing Assumptions'!$C$15</f>
        <v>0.380052</v>
      </c>
      <c r="BY27" s="49">
        <f>(INDEX('-3 Traffic Assumptions'!$D:$D,MATCH('-1 Model'!BO$2,'-3 Traffic Assumptions'!$A:$A))*'-2 Pricing Assumptions'!$C$6*'-2 Pricing Assumptions'!$C$7*'-2 Pricing Assumptions'!$C$8*'-2 Pricing Assumptions'!$C$9)*'-2 Pricing Assumptions'!$C$13+(INDEX('-3 Traffic Assumptions'!$F:$F,MATCH('-1 Model'!BO$2,'-3 Traffic Assumptions'!$A:$A))*'-2 Pricing Assumptions'!$C$6*'-2 Pricing Assumptions'!$C$7*'-2 Pricing Assumptions'!$C$8*'-2 Pricing Assumptions'!$C$9)*'-2 Pricing Assumptions'!$C$15</f>
        <v>0.380052</v>
      </c>
      <c r="BZ27" s="49">
        <f>(INDEX('-3 Traffic Assumptions'!$D:$D,MATCH('-1 Model'!BP$2,'-3 Traffic Assumptions'!$A:$A))*'-2 Pricing Assumptions'!$C$6*'-2 Pricing Assumptions'!$C$7*'-2 Pricing Assumptions'!$C$8*'-2 Pricing Assumptions'!$C$9)*'-2 Pricing Assumptions'!$C$13+(INDEX('-3 Traffic Assumptions'!$F:$F,MATCH('-1 Model'!BP$2,'-3 Traffic Assumptions'!$A:$A))*'-2 Pricing Assumptions'!$C$6*'-2 Pricing Assumptions'!$C$7*'-2 Pricing Assumptions'!$C$8*'-2 Pricing Assumptions'!$C$9)*'-2 Pricing Assumptions'!$C$15</f>
        <v>0.380052</v>
      </c>
      <c r="CA27" s="49">
        <f>(INDEX('-3 Traffic Assumptions'!$D:$D,MATCH('-1 Model'!BQ$2,'-3 Traffic Assumptions'!$A:$A))*'-2 Pricing Assumptions'!$C$6*'-2 Pricing Assumptions'!$C$7*'-2 Pricing Assumptions'!$C$8*'-2 Pricing Assumptions'!$C$9)*'-2 Pricing Assumptions'!$C$13+(INDEX('-3 Traffic Assumptions'!$F:$F,MATCH('-1 Model'!BQ$2,'-3 Traffic Assumptions'!$A:$A))*'-2 Pricing Assumptions'!$C$6*'-2 Pricing Assumptions'!$C$7*'-2 Pricing Assumptions'!$C$8*'-2 Pricing Assumptions'!$C$9)*'-2 Pricing Assumptions'!$C$15</f>
        <v>0.380052</v>
      </c>
      <c r="CB27" s="49">
        <f>(INDEX('-3 Traffic Assumptions'!$D:$D,MATCH('-1 Model'!BR$2,'-3 Traffic Assumptions'!$A:$A))*'-2 Pricing Assumptions'!$C$6*'-2 Pricing Assumptions'!$C$7*'-2 Pricing Assumptions'!$C$8*'-2 Pricing Assumptions'!$C$9)*'-2 Pricing Assumptions'!$C$13+(INDEX('-3 Traffic Assumptions'!$F:$F,MATCH('-1 Model'!BR$2,'-3 Traffic Assumptions'!$A:$A))*'-2 Pricing Assumptions'!$C$6*'-2 Pricing Assumptions'!$C$7*'-2 Pricing Assumptions'!$C$8*'-2 Pricing Assumptions'!$C$9)*'-2 Pricing Assumptions'!$C$15</f>
        <v>0.380052</v>
      </c>
      <c r="CC27" s="49">
        <f>(INDEX('-3 Traffic Assumptions'!$D:$D,MATCH('-1 Model'!BS$2,'-3 Traffic Assumptions'!$A:$A))*'-2 Pricing Assumptions'!$C$6*'-2 Pricing Assumptions'!$C$7*'-2 Pricing Assumptions'!$C$8*'-2 Pricing Assumptions'!$C$9)*'-2 Pricing Assumptions'!$C$13+(INDEX('-3 Traffic Assumptions'!$F:$F,MATCH('-1 Model'!BS$2,'-3 Traffic Assumptions'!$A:$A))*'-2 Pricing Assumptions'!$C$6*'-2 Pricing Assumptions'!$C$7*'-2 Pricing Assumptions'!$C$8*'-2 Pricing Assumptions'!$C$9)*'-2 Pricing Assumptions'!$C$15</f>
        <v>0.380052</v>
      </c>
      <c r="CD27" s="49">
        <f>(INDEX('-3 Traffic Assumptions'!$D:$D,MATCH('-1 Model'!BT$2,'-3 Traffic Assumptions'!$A:$A))*'-2 Pricing Assumptions'!$C$6*'-2 Pricing Assumptions'!$C$7*'-2 Pricing Assumptions'!$C$8*'-2 Pricing Assumptions'!$C$9)*'-2 Pricing Assumptions'!$C$13+(INDEX('-3 Traffic Assumptions'!$F:$F,MATCH('-1 Model'!BT$2,'-3 Traffic Assumptions'!$A:$A))*'-2 Pricing Assumptions'!$C$6*'-2 Pricing Assumptions'!$C$7*'-2 Pricing Assumptions'!$C$8*'-2 Pricing Assumptions'!$C$9)*'-2 Pricing Assumptions'!$C$15</f>
        <v>0.380052</v>
      </c>
      <c r="CE27" s="49">
        <f>(INDEX('-3 Traffic Assumptions'!$D:$D,MATCH('-1 Model'!BU$2,'-3 Traffic Assumptions'!$A:$A))*'-2 Pricing Assumptions'!$C$6*'-2 Pricing Assumptions'!$C$7*'-2 Pricing Assumptions'!$C$8*'-2 Pricing Assumptions'!$C$9)*'-2 Pricing Assumptions'!$C$13+(INDEX('-3 Traffic Assumptions'!$F:$F,MATCH('-1 Model'!BU$2,'-3 Traffic Assumptions'!$A:$A))*'-2 Pricing Assumptions'!$C$6*'-2 Pricing Assumptions'!$C$7*'-2 Pricing Assumptions'!$C$8*'-2 Pricing Assumptions'!$C$9)*'-2 Pricing Assumptions'!$C$15</f>
        <v>0.380052</v>
      </c>
      <c r="CF27" s="49">
        <f>(INDEX('-3 Traffic Assumptions'!$D:$D,MATCH('-1 Model'!BV$2,'-3 Traffic Assumptions'!$A:$A))*'-2 Pricing Assumptions'!$C$6*'-2 Pricing Assumptions'!$C$7*'-2 Pricing Assumptions'!$C$8*'-2 Pricing Assumptions'!$C$9)*'-2 Pricing Assumptions'!$C$13+(INDEX('-3 Traffic Assumptions'!$F:$F,MATCH('-1 Model'!BV$2,'-3 Traffic Assumptions'!$A:$A))*'-2 Pricing Assumptions'!$C$6*'-2 Pricing Assumptions'!$C$7*'-2 Pricing Assumptions'!$C$8*'-2 Pricing Assumptions'!$C$9)*'-2 Pricing Assumptions'!$C$15</f>
        <v>0.380052</v>
      </c>
      <c r="CG27" s="49">
        <f>(INDEX('-3 Traffic Assumptions'!$D:$D,MATCH('-1 Model'!BW$2,'-3 Traffic Assumptions'!$A:$A))*'-2 Pricing Assumptions'!$C$6*'-2 Pricing Assumptions'!$C$7*'-2 Pricing Assumptions'!$C$8*'-2 Pricing Assumptions'!$C$9)*'-2 Pricing Assumptions'!$C$13+(INDEX('-3 Traffic Assumptions'!$F:$F,MATCH('-1 Model'!BW$2,'-3 Traffic Assumptions'!$A:$A))*'-2 Pricing Assumptions'!$C$6*'-2 Pricing Assumptions'!$C$7*'-2 Pricing Assumptions'!$C$8*'-2 Pricing Assumptions'!$C$9)*'-2 Pricing Assumptions'!$C$15</f>
        <v>0.380052</v>
      </c>
      <c r="CH27" s="49">
        <f>(INDEX('-3 Traffic Assumptions'!$D:$D,MATCH('-1 Model'!BX$2,'-3 Traffic Assumptions'!$A:$A))*'-2 Pricing Assumptions'!$C$6*'-2 Pricing Assumptions'!$C$7*'-2 Pricing Assumptions'!$C$8*'-2 Pricing Assumptions'!$C$9)*'-2 Pricing Assumptions'!$C$13+(INDEX('-3 Traffic Assumptions'!$F:$F,MATCH('-1 Model'!BX$2,'-3 Traffic Assumptions'!$A:$A))*'-2 Pricing Assumptions'!$C$6*'-2 Pricing Assumptions'!$C$7*'-2 Pricing Assumptions'!$C$8*'-2 Pricing Assumptions'!$C$9)*'-2 Pricing Assumptions'!$C$15</f>
        <v>0.380052</v>
      </c>
      <c r="CI27" s="49">
        <f>(INDEX('-3 Traffic Assumptions'!$D:$D,MATCH('-1 Model'!BY$2,'-3 Traffic Assumptions'!$A:$A))*'-2 Pricing Assumptions'!$C$6*'-2 Pricing Assumptions'!$C$7*'-2 Pricing Assumptions'!$C$8*'-2 Pricing Assumptions'!$C$9)*'-2 Pricing Assumptions'!$C$13+(INDEX('-3 Traffic Assumptions'!$F:$F,MATCH('-1 Model'!BY$2,'-3 Traffic Assumptions'!$A:$A))*'-2 Pricing Assumptions'!$C$6*'-2 Pricing Assumptions'!$C$7*'-2 Pricing Assumptions'!$C$8*'-2 Pricing Assumptions'!$C$9)*'-2 Pricing Assumptions'!$C$15</f>
        <v>0.380052</v>
      </c>
      <c r="CJ27" s="49">
        <f>(INDEX('-3 Traffic Assumptions'!$D:$D,MATCH('-1 Model'!BZ$2,'-3 Traffic Assumptions'!$A:$A))*'-2 Pricing Assumptions'!$C$6*'-2 Pricing Assumptions'!$C$7*'-2 Pricing Assumptions'!$C$8*'-2 Pricing Assumptions'!$C$9)*'-2 Pricing Assumptions'!$C$13+(INDEX('-3 Traffic Assumptions'!$F:$F,MATCH('-1 Model'!BZ$2,'-3 Traffic Assumptions'!$A:$A))*'-2 Pricing Assumptions'!$C$6*'-2 Pricing Assumptions'!$C$7*'-2 Pricing Assumptions'!$C$8*'-2 Pricing Assumptions'!$C$9)*'-2 Pricing Assumptions'!$C$15</f>
        <v>0.380052</v>
      </c>
      <c r="CK27" s="49">
        <f>(INDEX('-3 Traffic Assumptions'!$D:$D,MATCH('-1 Model'!CA$2,'-3 Traffic Assumptions'!$A:$A))*'-2 Pricing Assumptions'!$C$6*'-2 Pricing Assumptions'!$C$7*'-2 Pricing Assumptions'!$C$8*'-2 Pricing Assumptions'!$C$9)*'-2 Pricing Assumptions'!$C$13+(INDEX('-3 Traffic Assumptions'!$F:$F,MATCH('-1 Model'!CA$2,'-3 Traffic Assumptions'!$A:$A))*'-2 Pricing Assumptions'!$C$6*'-2 Pricing Assumptions'!$C$7*'-2 Pricing Assumptions'!$C$8*'-2 Pricing Assumptions'!$C$9)*'-2 Pricing Assumptions'!$C$15</f>
        <v>0.380052</v>
      </c>
      <c r="CL27" s="49">
        <f>(INDEX('-3 Traffic Assumptions'!$D:$D,MATCH('-1 Model'!CB$2,'-3 Traffic Assumptions'!$A:$A))*'-2 Pricing Assumptions'!$C$6*'-2 Pricing Assumptions'!$C$7*'-2 Pricing Assumptions'!$C$8*'-2 Pricing Assumptions'!$C$9)*'-2 Pricing Assumptions'!$C$13+(INDEX('-3 Traffic Assumptions'!$F:$F,MATCH('-1 Model'!CB$2,'-3 Traffic Assumptions'!$A:$A))*'-2 Pricing Assumptions'!$C$6*'-2 Pricing Assumptions'!$C$7*'-2 Pricing Assumptions'!$C$8*'-2 Pricing Assumptions'!$C$9)*'-2 Pricing Assumptions'!$C$15</f>
        <v>0.380052</v>
      </c>
      <c r="CM27" s="49">
        <f>(INDEX('-3 Traffic Assumptions'!$D:$D,MATCH('-1 Model'!CC$2,'-3 Traffic Assumptions'!$A:$A))*'-2 Pricing Assumptions'!$C$6*'-2 Pricing Assumptions'!$C$7*'-2 Pricing Assumptions'!$C$8*'-2 Pricing Assumptions'!$C$9)*'-2 Pricing Assumptions'!$C$13+(INDEX('-3 Traffic Assumptions'!$F:$F,MATCH('-1 Model'!CC$2,'-3 Traffic Assumptions'!$A:$A))*'-2 Pricing Assumptions'!$C$6*'-2 Pricing Assumptions'!$C$7*'-2 Pricing Assumptions'!$C$8*'-2 Pricing Assumptions'!$C$9)*'-2 Pricing Assumptions'!$C$15</f>
        <v>0.380052</v>
      </c>
      <c r="CN27" s="49">
        <f>(INDEX('-3 Traffic Assumptions'!$D:$D,MATCH('-1 Model'!CD$2,'-3 Traffic Assumptions'!$A:$A))*'-2 Pricing Assumptions'!$C$6*'-2 Pricing Assumptions'!$C$7*'-2 Pricing Assumptions'!$C$8*'-2 Pricing Assumptions'!$C$9)*'-2 Pricing Assumptions'!$C$13+(INDEX('-3 Traffic Assumptions'!$F:$F,MATCH('-1 Model'!CD$2,'-3 Traffic Assumptions'!$A:$A))*'-2 Pricing Assumptions'!$C$6*'-2 Pricing Assumptions'!$C$7*'-2 Pricing Assumptions'!$C$8*'-2 Pricing Assumptions'!$C$9)*'-2 Pricing Assumptions'!$C$15</f>
        <v>0.380052</v>
      </c>
      <c r="CO27" s="49">
        <f>(INDEX('-3 Traffic Assumptions'!$D:$D,MATCH('-1 Model'!CE$2,'-3 Traffic Assumptions'!$A:$A))*'-2 Pricing Assumptions'!$C$6*'-2 Pricing Assumptions'!$C$7*'-2 Pricing Assumptions'!$C$8*'-2 Pricing Assumptions'!$C$9)*'-2 Pricing Assumptions'!$C$13+(INDEX('-3 Traffic Assumptions'!$F:$F,MATCH('-1 Model'!CE$2,'-3 Traffic Assumptions'!$A:$A))*'-2 Pricing Assumptions'!$C$6*'-2 Pricing Assumptions'!$C$7*'-2 Pricing Assumptions'!$C$8*'-2 Pricing Assumptions'!$C$9)*'-2 Pricing Assumptions'!$C$15</f>
        <v>0.380052</v>
      </c>
      <c r="CP27" s="49">
        <f>(INDEX('-3 Traffic Assumptions'!$D:$D,MATCH('-1 Model'!CF$2,'-3 Traffic Assumptions'!$A:$A))*'-2 Pricing Assumptions'!$C$6*'-2 Pricing Assumptions'!$C$7*'-2 Pricing Assumptions'!$C$8*'-2 Pricing Assumptions'!$C$9)*'-2 Pricing Assumptions'!$C$13+(INDEX('-3 Traffic Assumptions'!$F:$F,MATCH('-1 Model'!CF$2,'-3 Traffic Assumptions'!$A:$A))*'-2 Pricing Assumptions'!$C$6*'-2 Pricing Assumptions'!$C$7*'-2 Pricing Assumptions'!$C$8*'-2 Pricing Assumptions'!$C$9)*'-2 Pricing Assumptions'!$C$15</f>
        <v>0.380052</v>
      </c>
      <c r="CQ27" s="49">
        <f>(INDEX('-3 Traffic Assumptions'!$D:$D,MATCH('-1 Model'!CG$2,'-3 Traffic Assumptions'!$A:$A))*'-2 Pricing Assumptions'!$C$6*'-2 Pricing Assumptions'!$C$7*'-2 Pricing Assumptions'!$C$8*'-2 Pricing Assumptions'!$C$9)*'-2 Pricing Assumptions'!$C$13+(INDEX('-3 Traffic Assumptions'!$F:$F,MATCH('-1 Model'!CG$2,'-3 Traffic Assumptions'!$A:$A))*'-2 Pricing Assumptions'!$C$6*'-2 Pricing Assumptions'!$C$7*'-2 Pricing Assumptions'!$C$8*'-2 Pricing Assumptions'!$C$9)*'-2 Pricing Assumptions'!$C$15</f>
        <v>0.380052</v>
      </c>
      <c r="CR27" s="49">
        <f>(INDEX('-3 Traffic Assumptions'!$D:$D,MATCH('-1 Model'!CH$2,'-3 Traffic Assumptions'!$A:$A))*'-2 Pricing Assumptions'!$C$6*'-2 Pricing Assumptions'!$C$7*'-2 Pricing Assumptions'!$C$8*'-2 Pricing Assumptions'!$C$9)*'-2 Pricing Assumptions'!$C$13+(INDEX('-3 Traffic Assumptions'!$F:$F,MATCH('-1 Model'!CH$2,'-3 Traffic Assumptions'!$A:$A))*'-2 Pricing Assumptions'!$C$6*'-2 Pricing Assumptions'!$C$7*'-2 Pricing Assumptions'!$C$8*'-2 Pricing Assumptions'!$C$9)*'-2 Pricing Assumptions'!$C$15</f>
        <v>0.380052</v>
      </c>
      <c r="CS27" s="49">
        <f>(INDEX('-3 Traffic Assumptions'!$D:$D,MATCH('-1 Model'!CI$2,'-3 Traffic Assumptions'!$A:$A))*'-2 Pricing Assumptions'!$C$6*'-2 Pricing Assumptions'!$C$7*'-2 Pricing Assumptions'!$C$8*'-2 Pricing Assumptions'!$C$9)*'-2 Pricing Assumptions'!$C$13+(INDEX('-3 Traffic Assumptions'!$F:$F,MATCH('-1 Model'!CI$2,'-3 Traffic Assumptions'!$A:$A))*'-2 Pricing Assumptions'!$C$6*'-2 Pricing Assumptions'!$C$7*'-2 Pricing Assumptions'!$C$8*'-2 Pricing Assumptions'!$C$9)*'-2 Pricing Assumptions'!$C$15</f>
        <v>0.380052</v>
      </c>
      <c r="CT27" s="49">
        <f>(INDEX('-3 Traffic Assumptions'!$D:$D,MATCH('-1 Model'!CJ$2,'-3 Traffic Assumptions'!$A:$A))*'-2 Pricing Assumptions'!$C$6*'-2 Pricing Assumptions'!$C$7*'-2 Pricing Assumptions'!$C$8*'-2 Pricing Assumptions'!$C$9)*'-2 Pricing Assumptions'!$C$13+(INDEX('-3 Traffic Assumptions'!$F:$F,MATCH('-1 Model'!CJ$2,'-3 Traffic Assumptions'!$A:$A))*'-2 Pricing Assumptions'!$C$6*'-2 Pricing Assumptions'!$C$7*'-2 Pricing Assumptions'!$C$8*'-2 Pricing Assumptions'!$C$9)*'-2 Pricing Assumptions'!$C$15</f>
        <v>0.380052</v>
      </c>
      <c r="CU27" s="49">
        <f>(INDEX('-3 Traffic Assumptions'!$D:$D,MATCH('-1 Model'!CK$2,'-3 Traffic Assumptions'!$A:$A))*'-2 Pricing Assumptions'!$C$6*'-2 Pricing Assumptions'!$C$7*'-2 Pricing Assumptions'!$C$8*'-2 Pricing Assumptions'!$C$9)*'-2 Pricing Assumptions'!$C$13+(INDEX('-3 Traffic Assumptions'!$F:$F,MATCH('-1 Model'!CK$2,'-3 Traffic Assumptions'!$A:$A))*'-2 Pricing Assumptions'!$C$6*'-2 Pricing Assumptions'!$C$7*'-2 Pricing Assumptions'!$C$8*'-2 Pricing Assumptions'!$C$9)*'-2 Pricing Assumptions'!$C$15</f>
        <v>0.380052</v>
      </c>
      <c r="CV27" s="49">
        <f>(INDEX('-3 Traffic Assumptions'!$D:$D,MATCH('-1 Model'!CL$2,'-3 Traffic Assumptions'!$A:$A))*'-2 Pricing Assumptions'!$C$6*'-2 Pricing Assumptions'!$C$7*'-2 Pricing Assumptions'!$C$8*'-2 Pricing Assumptions'!$C$9)*'-2 Pricing Assumptions'!$C$13+(INDEX('-3 Traffic Assumptions'!$F:$F,MATCH('-1 Model'!CL$2,'-3 Traffic Assumptions'!$A:$A))*'-2 Pricing Assumptions'!$C$6*'-2 Pricing Assumptions'!$C$7*'-2 Pricing Assumptions'!$C$8*'-2 Pricing Assumptions'!$C$9)*'-2 Pricing Assumptions'!$C$15</f>
        <v>0.380052</v>
      </c>
      <c r="CW27" s="49">
        <f>(INDEX('-3 Traffic Assumptions'!$D:$D,MATCH('-1 Model'!CM$2,'-3 Traffic Assumptions'!$A:$A))*'-2 Pricing Assumptions'!$C$6*'-2 Pricing Assumptions'!$C$7*'-2 Pricing Assumptions'!$C$8*'-2 Pricing Assumptions'!$C$9)*'-2 Pricing Assumptions'!$C$13+(INDEX('-3 Traffic Assumptions'!$F:$F,MATCH('-1 Model'!CM$2,'-3 Traffic Assumptions'!$A:$A))*'-2 Pricing Assumptions'!$C$6*'-2 Pricing Assumptions'!$C$7*'-2 Pricing Assumptions'!$C$8*'-2 Pricing Assumptions'!$C$9)*'-2 Pricing Assumptions'!$C$15</f>
        <v>0.380052</v>
      </c>
      <c r="CX27" s="49">
        <f>(INDEX('-3 Traffic Assumptions'!$D:$D,MATCH('-1 Model'!CN$2,'-3 Traffic Assumptions'!$A:$A))*'-2 Pricing Assumptions'!$C$6*'-2 Pricing Assumptions'!$C$7*'-2 Pricing Assumptions'!$C$8*'-2 Pricing Assumptions'!$C$9)*'-2 Pricing Assumptions'!$C$13+(INDEX('-3 Traffic Assumptions'!$F:$F,MATCH('-1 Model'!CN$2,'-3 Traffic Assumptions'!$A:$A))*'-2 Pricing Assumptions'!$C$6*'-2 Pricing Assumptions'!$C$7*'-2 Pricing Assumptions'!$C$8*'-2 Pricing Assumptions'!$C$9)*'-2 Pricing Assumptions'!$C$15</f>
        <v>0.380052</v>
      </c>
      <c r="CY27" s="49">
        <f>(INDEX('-3 Traffic Assumptions'!$D:$D,MATCH('-1 Model'!CO$2,'-3 Traffic Assumptions'!$A:$A))*'-2 Pricing Assumptions'!$C$6*'-2 Pricing Assumptions'!$C$7*'-2 Pricing Assumptions'!$C$8*'-2 Pricing Assumptions'!$C$9)*'-2 Pricing Assumptions'!$C$13+(INDEX('-3 Traffic Assumptions'!$F:$F,MATCH('-1 Model'!CO$2,'-3 Traffic Assumptions'!$A:$A))*'-2 Pricing Assumptions'!$C$6*'-2 Pricing Assumptions'!$C$7*'-2 Pricing Assumptions'!$C$8*'-2 Pricing Assumptions'!$C$9)*'-2 Pricing Assumptions'!$C$15</f>
        <v>0.380052</v>
      </c>
      <c r="CZ27" s="49">
        <f>(INDEX('-3 Traffic Assumptions'!$D:$D,MATCH('-1 Model'!CP$2,'-3 Traffic Assumptions'!$A:$A))*'-2 Pricing Assumptions'!$C$6*'-2 Pricing Assumptions'!$C$7*'-2 Pricing Assumptions'!$C$8*'-2 Pricing Assumptions'!$C$9)*'-2 Pricing Assumptions'!$C$13+(INDEX('-3 Traffic Assumptions'!$F:$F,MATCH('-1 Model'!CP$2,'-3 Traffic Assumptions'!$A:$A))*'-2 Pricing Assumptions'!$C$6*'-2 Pricing Assumptions'!$C$7*'-2 Pricing Assumptions'!$C$8*'-2 Pricing Assumptions'!$C$9)*'-2 Pricing Assumptions'!$C$15</f>
        <v>0.380052</v>
      </c>
      <c r="DA27" s="49">
        <f>(INDEX('-3 Traffic Assumptions'!$D:$D,MATCH('-1 Model'!CQ$2,'-3 Traffic Assumptions'!$A:$A))*'-2 Pricing Assumptions'!$C$6*'-2 Pricing Assumptions'!$C$7*'-2 Pricing Assumptions'!$C$8*'-2 Pricing Assumptions'!$C$9)*'-2 Pricing Assumptions'!$C$13+(INDEX('-3 Traffic Assumptions'!$F:$F,MATCH('-1 Model'!CQ$2,'-3 Traffic Assumptions'!$A:$A))*'-2 Pricing Assumptions'!$C$6*'-2 Pricing Assumptions'!$C$7*'-2 Pricing Assumptions'!$C$8*'-2 Pricing Assumptions'!$C$9)*'-2 Pricing Assumptions'!$C$15</f>
        <v>0.380052</v>
      </c>
      <c r="DB27" s="49">
        <f>(INDEX('-3 Traffic Assumptions'!$D:$D,MATCH('-1 Model'!CR$2,'-3 Traffic Assumptions'!$A:$A))*'-2 Pricing Assumptions'!$C$6*'-2 Pricing Assumptions'!$C$7*'-2 Pricing Assumptions'!$C$8*'-2 Pricing Assumptions'!$C$9)*'-2 Pricing Assumptions'!$C$13+(INDEX('-3 Traffic Assumptions'!$F:$F,MATCH('-1 Model'!CR$2,'-3 Traffic Assumptions'!$A:$A))*'-2 Pricing Assumptions'!$C$6*'-2 Pricing Assumptions'!$C$7*'-2 Pricing Assumptions'!$C$8*'-2 Pricing Assumptions'!$C$9)*'-2 Pricing Assumptions'!$C$15</f>
        <v>0.380052</v>
      </c>
      <c r="DC27" s="49">
        <f>(INDEX('-3 Traffic Assumptions'!$D:$D,MATCH('-1 Model'!CS$2,'-3 Traffic Assumptions'!$A:$A))*'-2 Pricing Assumptions'!$C$6*'-2 Pricing Assumptions'!$C$7*'-2 Pricing Assumptions'!$C$8*'-2 Pricing Assumptions'!$C$9)*'-2 Pricing Assumptions'!$C$13+(INDEX('-3 Traffic Assumptions'!$F:$F,MATCH('-1 Model'!CS$2,'-3 Traffic Assumptions'!$A:$A))*'-2 Pricing Assumptions'!$C$6*'-2 Pricing Assumptions'!$C$7*'-2 Pricing Assumptions'!$C$8*'-2 Pricing Assumptions'!$C$9)*'-2 Pricing Assumptions'!$C$15</f>
        <v>0.380052</v>
      </c>
      <c r="DD27" s="49">
        <f>(INDEX('-3 Traffic Assumptions'!$D:$D,MATCH('-1 Model'!CT$2,'-3 Traffic Assumptions'!$A:$A))*'-2 Pricing Assumptions'!$C$6*'-2 Pricing Assumptions'!$C$7*'-2 Pricing Assumptions'!$C$8*'-2 Pricing Assumptions'!$C$9)*'-2 Pricing Assumptions'!$C$13+(INDEX('-3 Traffic Assumptions'!$F:$F,MATCH('-1 Model'!CT$2,'-3 Traffic Assumptions'!$A:$A))*'-2 Pricing Assumptions'!$C$6*'-2 Pricing Assumptions'!$C$7*'-2 Pricing Assumptions'!$C$8*'-2 Pricing Assumptions'!$C$9)*'-2 Pricing Assumptions'!$C$15</f>
        <v>0.380052</v>
      </c>
      <c r="DE27" s="49">
        <f>(INDEX('-3 Traffic Assumptions'!$D:$D,MATCH('-1 Model'!CU$2,'-3 Traffic Assumptions'!$A:$A))*'-2 Pricing Assumptions'!$C$6*'-2 Pricing Assumptions'!$C$7*'-2 Pricing Assumptions'!$C$8*'-2 Pricing Assumptions'!$C$9)*'-2 Pricing Assumptions'!$C$13+(INDEX('-3 Traffic Assumptions'!$F:$F,MATCH('-1 Model'!CU$2,'-3 Traffic Assumptions'!$A:$A))*'-2 Pricing Assumptions'!$C$6*'-2 Pricing Assumptions'!$C$7*'-2 Pricing Assumptions'!$C$8*'-2 Pricing Assumptions'!$C$9)*'-2 Pricing Assumptions'!$C$15</f>
        <v>0.380052</v>
      </c>
      <c r="DF27" s="49">
        <f>(INDEX('-3 Traffic Assumptions'!$D:$D,MATCH('-1 Model'!CV$2,'-3 Traffic Assumptions'!$A:$A))*'-2 Pricing Assumptions'!$C$6*'-2 Pricing Assumptions'!$C$7*'-2 Pricing Assumptions'!$C$8*'-2 Pricing Assumptions'!$C$9)*'-2 Pricing Assumptions'!$C$13+(INDEX('-3 Traffic Assumptions'!$F:$F,MATCH('-1 Model'!CV$2,'-3 Traffic Assumptions'!$A:$A))*'-2 Pricing Assumptions'!$C$6*'-2 Pricing Assumptions'!$C$7*'-2 Pricing Assumptions'!$C$8*'-2 Pricing Assumptions'!$C$9)*'-2 Pricing Assumptions'!$C$15</f>
        <v>0.380052</v>
      </c>
      <c r="DG27" s="49">
        <f>(INDEX('-3 Traffic Assumptions'!$D:$D,MATCH('-1 Model'!CW$2,'-3 Traffic Assumptions'!$A:$A))*'-2 Pricing Assumptions'!$C$6*'-2 Pricing Assumptions'!$C$7*'-2 Pricing Assumptions'!$C$8*'-2 Pricing Assumptions'!$C$9)*'-2 Pricing Assumptions'!$C$13+(INDEX('-3 Traffic Assumptions'!$F:$F,MATCH('-1 Model'!CW$2,'-3 Traffic Assumptions'!$A:$A))*'-2 Pricing Assumptions'!$C$6*'-2 Pricing Assumptions'!$C$7*'-2 Pricing Assumptions'!$C$8*'-2 Pricing Assumptions'!$C$9)*'-2 Pricing Assumptions'!$C$15</f>
        <v>0.380052</v>
      </c>
      <c r="DH27" s="49">
        <f>(INDEX('-3 Traffic Assumptions'!$D:$D,MATCH('-1 Model'!CX$2,'-3 Traffic Assumptions'!$A:$A))*'-2 Pricing Assumptions'!$C$6*'-2 Pricing Assumptions'!$C$7*'-2 Pricing Assumptions'!$C$8*'-2 Pricing Assumptions'!$C$9)*'-2 Pricing Assumptions'!$C$13+(INDEX('-3 Traffic Assumptions'!$F:$F,MATCH('-1 Model'!CX$2,'-3 Traffic Assumptions'!$A:$A))*'-2 Pricing Assumptions'!$C$6*'-2 Pricing Assumptions'!$C$7*'-2 Pricing Assumptions'!$C$8*'-2 Pricing Assumptions'!$C$9)*'-2 Pricing Assumptions'!$C$15</f>
        <v>0.380052</v>
      </c>
      <c r="DI27" s="49">
        <f>(INDEX('-3 Traffic Assumptions'!$D:$D,MATCH('-1 Model'!CY$2,'-3 Traffic Assumptions'!$A:$A))*'-2 Pricing Assumptions'!$C$6*'-2 Pricing Assumptions'!$C$7*'-2 Pricing Assumptions'!$C$8*'-2 Pricing Assumptions'!$C$9)*'-2 Pricing Assumptions'!$C$13+(INDEX('-3 Traffic Assumptions'!$F:$F,MATCH('-1 Model'!CY$2,'-3 Traffic Assumptions'!$A:$A))*'-2 Pricing Assumptions'!$C$6*'-2 Pricing Assumptions'!$C$7*'-2 Pricing Assumptions'!$C$8*'-2 Pricing Assumptions'!$C$9)*'-2 Pricing Assumptions'!$C$15</f>
        <v>0.380052</v>
      </c>
      <c r="DJ27" s="49">
        <f>(INDEX('-3 Traffic Assumptions'!$D:$D,MATCH('-1 Model'!CZ$2,'-3 Traffic Assumptions'!$A:$A))*'-2 Pricing Assumptions'!$C$6*'-2 Pricing Assumptions'!$C$7*'-2 Pricing Assumptions'!$C$8*'-2 Pricing Assumptions'!$C$9)*'-2 Pricing Assumptions'!$C$13+(INDEX('-3 Traffic Assumptions'!$F:$F,MATCH('-1 Model'!CZ$2,'-3 Traffic Assumptions'!$A:$A))*'-2 Pricing Assumptions'!$C$6*'-2 Pricing Assumptions'!$C$7*'-2 Pricing Assumptions'!$C$8*'-2 Pricing Assumptions'!$C$9)*'-2 Pricing Assumptions'!$C$15</f>
        <v>0.380052</v>
      </c>
      <c r="DK27" s="49">
        <f>(INDEX('-3 Traffic Assumptions'!$D:$D,MATCH('-1 Model'!DA$2,'-3 Traffic Assumptions'!$A:$A))*'-2 Pricing Assumptions'!$C$6*'-2 Pricing Assumptions'!$C$7*'-2 Pricing Assumptions'!$C$8*'-2 Pricing Assumptions'!$C$9)*'-2 Pricing Assumptions'!$C$13+(INDEX('-3 Traffic Assumptions'!$F:$F,MATCH('-1 Model'!DA$2,'-3 Traffic Assumptions'!$A:$A))*'-2 Pricing Assumptions'!$C$6*'-2 Pricing Assumptions'!$C$7*'-2 Pricing Assumptions'!$C$8*'-2 Pricing Assumptions'!$C$9)*'-2 Pricing Assumptions'!$C$15</f>
        <v>0.380052</v>
      </c>
      <c r="DL27" s="49">
        <f>(INDEX('-3 Traffic Assumptions'!$D:$D,MATCH('-1 Model'!DB$2,'-3 Traffic Assumptions'!$A:$A))*'-2 Pricing Assumptions'!$C$6*'-2 Pricing Assumptions'!$C$7*'-2 Pricing Assumptions'!$C$8*'-2 Pricing Assumptions'!$C$9)*'-2 Pricing Assumptions'!$C$13+(INDEX('-3 Traffic Assumptions'!$F:$F,MATCH('-1 Model'!DB$2,'-3 Traffic Assumptions'!$A:$A))*'-2 Pricing Assumptions'!$C$6*'-2 Pricing Assumptions'!$C$7*'-2 Pricing Assumptions'!$C$8*'-2 Pricing Assumptions'!$C$9)*'-2 Pricing Assumptions'!$C$15</f>
        <v>0.380052</v>
      </c>
      <c r="DM27" s="49">
        <f>(INDEX('-3 Traffic Assumptions'!$D:$D,MATCH('-1 Model'!DC$2,'-3 Traffic Assumptions'!$A:$A))*'-2 Pricing Assumptions'!$C$6*'-2 Pricing Assumptions'!$C$7*'-2 Pricing Assumptions'!$C$8*'-2 Pricing Assumptions'!$C$9)*'-2 Pricing Assumptions'!$C$13+(INDEX('-3 Traffic Assumptions'!$F:$F,MATCH('-1 Model'!DC$2,'-3 Traffic Assumptions'!$A:$A))*'-2 Pricing Assumptions'!$C$6*'-2 Pricing Assumptions'!$C$7*'-2 Pricing Assumptions'!$C$8*'-2 Pricing Assumptions'!$C$9)*'-2 Pricing Assumptions'!$C$15</f>
        <v>0.380052</v>
      </c>
      <c r="DN27" s="49">
        <f>(INDEX('-3 Traffic Assumptions'!$D:$D,MATCH('-1 Model'!DD$2,'-3 Traffic Assumptions'!$A:$A))*'-2 Pricing Assumptions'!$C$6*'-2 Pricing Assumptions'!$C$7*'-2 Pricing Assumptions'!$C$8*'-2 Pricing Assumptions'!$C$9)*'-2 Pricing Assumptions'!$C$13+(INDEX('-3 Traffic Assumptions'!$F:$F,MATCH('-1 Model'!DD$2,'-3 Traffic Assumptions'!$A:$A))*'-2 Pricing Assumptions'!$C$6*'-2 Pricing Assumptions'!$C$7*'-2 Pricing Assumptions'!$C$8*'-2 Pricing Assumptions'!$C$9)*'-2 Pricing Assumptions'!$C$15</f>
        <v>0.380052</v>
      </c>
      <c r="DO27" s="49">
        <f>(INDEX('-3 Traffic Assumptions'!$D:$D,MATCH('-1 Model'!DE$2,'-3 Traffic Assumptions'!$A:$A))*'-2 Pricing Assumptions'!$C$6*'-2 Pricing Assumptions'!$C$7*'-2 Pricing Assumptions'!$C$8*'-2 Pricing Assumptions'!$C$9)*'-2 Pricing Assumptions'!$C$13+(INDEX('-3 Traffic Assumptions'!$F:$F,MATCH('-1 Model'!DE$2,'-3 Traffic Assumptions'!$A:$A))*'-2 Pricing Assumptions'!$C$6*'-2 Pricing Assumptions'!$C$7*'-2 Pricing Assumptions'!$C$8*'-2 Pricing Assumptions'!$C$9)*'-2 Pricing Assumptions'!$C$15</f>
        <v>0.380052</v>
      </c>
      <c r="DP27" s="49">
        <f>(INDEX('-3 Traffic Assumptions'!$D:$D,MATCH('-1 Model'!DF$2,'-3 Traffic Assumptions'!$A:$A))*'-2 Pricing Assumptions'!$C$6*'-2 Pricing Assumptions'!$C$7*'-2 Pricing Assumptions'!$C$8*'-2 Pricing Assumptions'!$C$9)*'-2 Pricing Assumptions'!$C$13+(INDEX('-3 Traffic Assumptions'!$F:$F,MATCH('-1 Model'!DF$2,'-3 Traffic Assumptions'!$A:$A))*'-2 Pricing Assumptions'!$C$6*'-2 Pricing Assumptions'!$C$7*'-2 Pricing Assumptions'!$C$8*'-2 Pricing Assumptions'!$C$9)*'-2 Pricing Assumptions'!$C$15</f>
        <v>0.380052</v>
      </c>
      <c r="DQ27" s="49">
        <f>(INDEX('-3 Traffic Assumptions'!$D:$D,MATCH('-1 Model'!DG$2,'-3 Traffic Assumptions'!$A:$A))*'-2 Pricing Assumptions'!$C$6*'-2 Pricing Assumptions'!$C$7*'-2 Pricing Assumptions'!$C$8*'-2 Pricing Assumptions'!$C$9)*'-2 Pricing Assumptions'!$C$13+(INDEX('-3 Traffic Assumptions'!$F:$F,MATCH('-1 Model'!DG$2,'-3 Traffic Assumptions'!$A:$A))*'-2 Pricing Assumptions'!$C$6*'-2 Pricing Assumptions'!$C$7*'-2 Pricing Assumptions'!$C$8*'-2 Pricing Assumptions'!$C$9)*'-2 Pricing Assumptions'!$C$15</f>
        <v>0.380052</v>
      </c>
      <c r="DR27" s="49">
        <f>(INDEX('-3 Traffic Assumptions'!$D:$D,MATCH('-1 Model'!DH$2,'-3 Traffic Assumptions'!$A:$A))*'-2 Pricing Assumptions'!$C$6*'-2 Pricing Assumptions'!$C$7*'-2 Pricing Assumptions'!$C$8*'-2 Pricing Assumptions'!$C$9)*'-2 Pricing Assumptions'!$C$13+(INDEX('-3 Traffic Assumptions'!$F:$F,MATCH('-1 Model'!DH$2,'-3 Traffic Assumptions'!$A:$A))*'-2 Pricing Assumptions'!$C$6*'-2 Pricing Assumptions'!$C$7*'-2 Pricing Assumptions'!$C$8*'-2 Pricing Assumptions'!$C$9)*'-2 Pricing Assumptions'!$C$15</f>
        <v>0.380052</v>
      </c>
      <c r="DS27" s="49">
        <f>(INDEX('-3 Traffic Assumptions'!$D:$D,MATCH('-1 Model'!DI$2,'-3 Traffic Assumptions'!$A:$A))*'-2 Pricing Assumptions'!$C$6*'-2 Pricing Assumptions'!$C$7*'-2 Pricing Assumptions'!$C$8*'-2 Pricing Assumptions'!$C$9)*'-2 Pricing Assumptions'!$C$13+(INDEX('-3 Traffic Assumptions'!$F:$F,MATCH('-1 Model'!DI$2,'-3 Traffic Assumptions'!$A:$A))*'-2 Pricing Assumptions'!$C$6*'-2 Pricing Assumptions'!$C$7*'-2 Pricing Assumptions'!$C$8*'-2 Pricing Assumptions'!$C$9)*'-2 Pricing Assumptions'!$C$15</f>
        <v>0.380052</v>
      </c>
    </row>
    <row r="28" spans="1:123" s="1" customFormat="1" ht="12.75" x14ac:dyDescent="0.2">
      <c r="B28" s="35" t="s">
        <v>152</v>
      </c>
      <c r="C28" s="49">
        <f>INDEX('-3 Traffic Assumptions'!$E:$E,MATCH('-1 Model'!C$2,'-3 Traffic Assumptions'!$A:$A))*'-2 Pricing Assumptions'!$C$14+INDEX('-3 Traffic Assumptions'!$G:$G,MATCH('-1 Model'!C$2,'-3 Traffic Assumptions'!$A:$A))*'-2 Pricing Assumptions'!$C$16</f>
        <v>225.25</v>
      </c>
      <c r="D28" s="49">
        <f>INDEX('-3 Traffic Assumptions'!$E:$E,MATCH('-1 Model'!D$2,'-3 Traffic Assumptions'!$A:$A))*'-2 Pricing Assumptions'!$C$14+INDEX('-3 Traffic Assumptions'!$G:$G,MATCH('-1 Model'!D$2,'-3 Traffic Assumptions'!$A:$A))*'-2 Pricing Assumptions'!$C$16</f>
        <v>225.25</v>
      </c>
      <c r="E28" s="49">
        <f>INDEX('-3 Traffic Assumptions'!$E:$E,MATCH('-1 Model'!E$2,'-3 Traffic Assumptions'!$A:$A))*'-2 Pricing Assumptions'!$C$14+INDEX('-3 Traffic Assumptions'!$G:$G,MATCH('-1 Model'!E$2,'-3 Traffic Assumptions'!$A:$A))*'-2 Pricing Assumptions'!$C$16</f>
        <v>225.25</v>
      </c>
      <c r="F28" s="49">
        <f>INDEX('-3 Traffic Assumptions'!$E:$E,MATCH('-1 Model'!F$2,'-3 Traffic Assumptions'!$A:$A))*'-2 Pricing Assumptions'!$C$14</f>
        <v>225.25</v>
      </c>
      <c r="G28" s="49">
        <f>INDEX('-3 Traffic Assumptions'!$E:$E,MATCH('-1 Model'!G$2,'-3 Traffic Assumptions'!$A:$A))*'-2 Pricing Assumptions'!$C$14</f>
        <v>225.25</v>
      </c>
      <c r="H28" s="49">
        <f>INDEX('-3 Traffic Assumptions'!$E:$E,MATCH('-1 Model'!H$2,'-3 Traffic Assumptions'!$A:$A))*'-2 Pricing Assumptions'!$C$14</f>
        <v>225.25</v>
      </c>
      <c r="I28" s="49">
        <f>INDEX('-3 Traffic Assumptions'!$E:$E,MATCH('-1 Model'!I$2,'-3 Traffic Assumptions'!$A:$A))*'-2 Pricing Assumptions'!$C$14</f>
        <v>225.25</v>
      </c>
      <c r="J28" s="49">
        <f>INDEX('-3 Traffic Assumptions'!$E:$E,MATCH('-1 Model'!J$2,'-3 Traffic Assumptions'!$A:$A))*'-2 Pricing Assumptions'!$C$14</f>
        <v>225.25</v>
      </c>
      <c r="K28" s="49">
        <f>INDEX('-3 Traffic Assumptions'!$E:$E,MATCH('-1 Model'!K$2,'-3 Traffic Assumptions'!$A:$A))*'-2 Pricing Assumptions'!$C$14</f>
        <v>225.25</v>
      </c>
      <c r="L28" s="49">
        <f>INDEX('-3 Traffic Assumptions'!$E:$E,MATCH('-1 Model'!L$2,'-3 Traffic Assumptions'!$A:$A))*'-2 Pricing Assumptions'!$C$14</f>
        <v>225.25</v>
      </c>
      <c r="M28" s="49">
        <f>INDEX('-3 Traffic Assumptions'!$E:$E,MATCH('-1 Model'!M$2,'-3 Traffic Assumptions'!$A:$A))*'-2 Pricing Assumptions'!$C$14</f>
        <v>225.25</v>
      </c>
      <c r="N28" s="49">
        <f>INDEX('-3 Traffic Assumptions'!$E:$E,MATCH('-1 Model'!N$2,'-3 Traffic Assumptions'!$A:$A))*'-2 Pricing Assumptions'!$C$14</f>
        <v>225.25</v>
      </c>
      <c r="O28" s="49">
        <f>INDEX('-3 Traffic Assumptions'!$E:$E,MATCH('-1 Model'!O$2,'-3 Traffic Assumptions'!$A:$A))*'-2 Pricing Assumptions'!$C$14</f>
        <v>225.25</v>
      </c>
      <c r="P28" s="49">
        <f>INDEX('-3 Traffic Assumptions'!$E:$E,MATCH('-1 Model'!P$2,'-3 Traffic Assumptions'!$A:$A))*'-2 Pricing Assumptions'!$C$14</f>
        <v>225.25</v>
      </c>
      <c r="Q28" s="49">
        <f>INDEX('-3 Traffic Assumptions'!$E:$E,MATCH('-1 Model'!Q$2,'-3 Traffic Assumptions'!$A:$A))*'-2 Pricing Assumptions'!$C$14</f>
        <v>225.25</v>
      </c>
      <c r="R28" s="49">
        <f>INDEX('-3 Traffic Assumptions'!$E:$E,MATCH('-1 Model'!R$2,'-3 Traffic Assumptions'!$A:$A))*'-2 Pricing Assumptions'!$C$14</f>
        <v>225.25</v>
      </c>
      <c r="S28" s="49">
        <f>INDEX('-3 Traffic Assumptions'!$E:$E,MATCH('-1 Model'!S$2,'-3 Traffic Assumptions'!$A:$A))*'-2 Pricing Assumptions'!$C$14</f>
        <v>225.25</v>
      </c>
      <c r="T28" s="49">
        <f>INDEX('-3 Traffic Assumptions'!$E:$E,MATCH('-1 Model'!T$2,'-3 Traffic Assumptions'!$A:$A))*'-2 Pricing Assumptions'!$C$14</f>
        <v>225.25</v>
      </c>
      <c r="U28" s="49">
        <f>INDEX('-3 Traffic Assumptions'!$E:$E,MATCH('-1 Model'!U$2,'-3 Traffic Assumptions'!$A:$A))*'-2 Pricing Assumptions'!$C$14</f>
        <v>225.25</v>
      </c>
      <c r="V28" s="49">
        <f>INDEX('-3 Traffic Assumptions'!$E:$E,MATCH('-1 Model'!V$2,'-3 Traffic Assumptions'!$A:$A))*'-2 Pricing Assumptions'!$C$14</f>
        <v>225.25</v>
      </c>
      <c r="W28" s="49">
        <f>INDEX('-3 Traffic Assumptions'!$E:$E,MATCH('-1 Model'!W$2,'-3 Traffic Assumptions'!$A:$A))*'-2 Pricing Assumptions'!$C$14</f>
        <v>225.25</v>
      </c>
      <c r="X28" s="49">
        <f>INDEX('-3 Traffic Assumptions'!$E:$E,MATCH('-1 Model'!X$2,'-3 Traffic Assumptions'!$A:$A))*'-2 Pricing Assumptions'!$C$14</f>
        <v>225.25</v>
      </c>
      <c r="Y28" s="49">
        <f>INDEX('-3 Traffic Assumptions'!$E:$E,MATCH('-1 Model'!Y$2,'-3 Traffic Assumptions'!$A:$A))*'-2 Pricing Assumptions'!$C$14</f>
        <v>225.25</v>
      </c>
      <c r="Z28" s="49">
        <f>INDEX('-3 Traffic Assumptions'!$E:$E,MATCH('-1 Model'!Z$2,'-3 Traffic Assumptions'!$A:$A))*'-2 Pricing Assumptions'!$C$14</f>
        <v>225.25</v>
      </c>
      <c r="AA28" s="49">
        <f>INDEX('-3 Traffic Assumptions'!$E:$E,MATCH('-1 Model'!AA$2,'-3 Traffic Assumptions'!$A:$A))*'-2 Pricing Assumptions'!$C$14</f>
        <v>225.25</v>
      </c>
      <c r="AB28" s="49">
        <f>INDEX('-3 Traffic Assumptions'!$E:$E,MATCH('-1 Model'!AB$2,'-3 Traffic Assumptions'!$A:$A))*'-2 Pricing Assumptions'!$C$14</f>
        <v>225.25</v>
      </c>
      <c r="AC28" s="49">
        <f>INDEX('-3 Traffic Assumptions'!$E:$E,MATCH('-1 Model'!AC$2,'-3 Traffic Assumptions'!$A:$A))*'-2 Pricing Assumptions'!$C$14</f>
        <v>225.25</v>
      </c>
      <c r="AD28" s="49">
        <f>INDEX('-3 Traffic Assumptions'!$E:$E,MATCH('-1 Model'!AD$2,'-3 Traffic Assumptions'!$A:$A))*'-2 Pricing Assumptions'!$C$14</f>
        <v>225.25</v>
      </c>
      <c r="AE28" s="49">
        <f>INDEX('-3 Traffic Assumptions'!$E:$E,MATCH('-1 Model'!AE$2,'-3 Traffic Assumptions'!$A:$A))*'-2 Pricing Assumptions'!$C$14</f>
        <v>225.25</v>
      </c>
      <c r="AF28" s="49">
        <f>INDEX('-3 Traffic Assumptions'!$E:$E,MATCH('-1 Model'!AF$2,'-3 Traffic Assumptions'!$A:$A))*'-2 Pricing Assumptions'!$C$14</f>
        <v>225.25</v>
      </c>
      <c r="AG28" s="49">
        <f>INDEX('-3 Traffic Assumptions'!$E:$E,MATCH('-1 Model'!AG$2,'-3 Traffic Assumptions'!$A:$A))*'-2 Pricing Assumptions'!$C$14</f>
        <v>225.25</v>
      </c>
      <c r="AH28" s="49">
        <f>INDEX('-3 Traffic Assumptions'!$E:$E,MATCH('-1 Model'!AH$2,'-3 Traffic Assumptions'!$A:$A))*'-2 Pricing Assumptions'!$C$14</f>
        <v>225.25</v>
      </c>
      <c r="AI28" s="49">
        <f>INDEX('-3 Traffic Assumptions'!$E:$E,MATCH('-1 Model'!AI$2,'-3 Traffic Assumptions'!$A:$A))*'-2 Pricing Assumptions'!$C$14</f>
        <v>225.25</v>
      </c>
      <c r="AJ28" s="49">
        <f>INDEX('-3 Traffic Assumptions'!$E:$E,MATCH('-1 Model'!AJ$2,'-3 Traffic Assumptions'!$A:$A))*'-2 Pricing Assumptions'!$C$14</f>
        <v>225.25</v>
      </c>
      <c r="AK28" s="49">
        <f>INDEX('-3 Traffic Assumptions'!$E:$E,MATCH('-1 Model'!AK$2,'-3 Traffic Assumptions'!$A:$A))*'-2 Pricing Assumptions'!$C$14</f>
        <v>225.25</v>
      </c>
      <c r="AL28" s="49">
        <f>INDEX('-3 Traffic Assumptions'!$E:$E,MATCH('-1 Model'!AL$2,'-3 Traffic Assumptions'!$A:$A))*'-2 Pricing Assumptions'!$C$14</f>
        <v>225.25</v>
      </c>
      <c r="AM28" s="49">
        <f>INDEX('-3 Traffic Assumptions'!$E:$E,MATCH('-1 Model'!AM$2,'-3 Traffic Assumptions'!$A:$A))*'-2 Pricing Assumptions'!$C$14</f>
        <v>225.25</v>
      </c>
      <c r="AN28" s="49">
        <f>INDEX('-3 Traffic Assumptions'!$E:$E,MATCH('-1 Model'!AN$2,'-3 Traffic Assumptions'!$A:$A))*'-2 Pricing Assumptions'!$C$14</f>
        <v>225.25</v>
      </c>
      <c r="AO28" s="49">
        <f>INDEX('-3 Traffic Assumptions'!$E:$E,MATCH('-1 Model'!AO$2,'-3 Traffic Assumptions'!$A:$A))*'-2 Pricing Assumptions'!$C$14</f>
        <v>225.25</v>
      </c>
      <c r="AP28" s="49">
        <f>INDEX('-3 Traffic Assumptions'!$E:$E,MATCH('-1 Model'!AP$2,'-3 Traffic Assumptions'!$A:$A))*'-2 Pricing Assumptions'!$C$14</f>
        <v>225.25</v>
      </c>
      <c r="AQ28" s="49">
        <f>INDEX('-3 Traffic Assumptions'!$E:$E,MATCH('-1 Model'!AQ$2,'-3 Traffic Assumptions'!$A:$A))*'-2 Pricing Assumptions'!$C$14</f>
        <v>225.25</v>
      </c>
      <c r="AR28" s="49">
        <f>INDEX('-3 Traffic Assumptions'!$E:$E,MATCH('-1 Model'!AR$2,'-3 Traffic Assumptions'!$A:$A))*'-2 Pricing Assumptions'!$C$14</f>
        <v>225.25</v>
      </c>
      <c r="AS28" s="49">
        <f>INDEX('-3 Traffic Assumptions'!$E:$E,MATCH('-1 Model'!AS$2,'-3 Traffic Assumptions'!$A:$A))*'-2 Pricing Assumptions'!$C$14</f>
        <v>225.25</v>
      </c>
      <c r="AT28" s="49">
        <f>INDEX('-3 Traffic Assumptions'!$E:$E,MATCH('-1 Model'!AT$2,'-3 Traffic Assumptions'!$A:$A))*'-2 Pricing Assumptions'!$C$14</f>
        <v>225.25</v>
      </c>
      <c r="AU28" s="49">
        <f>INDEX('-3 Traffic Assumptions'!$E:$E,MATCH('-1 Model'!AU$2,'-3 Traffic Assumptions'!$A:$A))*'-2 Pricing Assumptions'!$C$14</f>
        <v>225.25</v>
      </c>
      <c r="AV28" s="49">
        <f>INDEX('-3 Traffic Assumptions'!$E:$E,MATCH('-1 Model'!AV$2,'-3 Traffic Assumptions'!$A:$A))*'-2 Pricing Assumptions'!$C$14</f>
        <v>225.25</v>
      </c>
      <c r="AW28" s="49">
        <f>INDEX('-3 Traffic Assumptions'!$E:$E,MATCH('-1 Model'!AW$2,'-3 Traffic Assumptions'!$A:$A))*'-2 Pricing Assumptions'!$C$14</f>
        <v>225.25</v>
      </c>
      <c r="AX28" s="49">
        <f>INDEX('-3 Traffic Assumptions'!$E:$E,MATCH('-1 Model'!AX$2,'-3 Traffic Assumptions'!$A:$A))*'-2 Pricing Assumptions'!$C$14</f>
        <v>225.25</v>
      </c>
      <c r="AY28" s="49">
        <f>INDEX('-3 Traffic Assumptions'!$E:$E,MATCH('-1 Model'!AY$2,'-3 Traffic Assumptions'!$A:$A))*'-2 Pricing Assumptions'!$C$14</f>
        <v>225.25</v>
      </c>
      <c r="AZ28" s="49">
        <f>INDEX('-3 Traffic Assumptions'!$E:$E,MATCH('-1 Model'!AZ$2,'-3 Traffic Assumptions'!$A:$A))*'-2 Pricing Assumptions'!$C$14</f>
        <v>225.25</v>
      </c>
      <c r="BA28" s="49">
        <f>INDEX('-3 Traffic Assumptions'!$E:$E,MATCH('-1 Model'!BA$2,'-3 Traffic Assumptions'!$A:$A))*'-2 Pricing Assumptions'!$C$14</f>
        <v>225.25</v>
      </c>
      <c r="BB28" s="49">
        <f>INDEX('-3 Traffic Assumptions'!$E:$E,MATCH('-1 Model'!BB$2,'-3 Traffic Assumptions'!$A:$A))*'-2 Pricing Assumptions'!$C$14</f>
        <v>225.25</v>
      </c>
      <c r="BC28" s="49">
        <f>INDEX('-3 Traffic Assumptions'!$E:$E,MATCH('-1 Model'!BC$2,'-3 Traffic Assumptions'!$A:$A))*'-2 Pricing Assumptions'!$C$14</f>
        <v>225.25</v>
      </c>
      <c r="BD28" s="49">
        <f>INDEX('-3 Traffic Assumptions'!$E:$E,MATCH('-1 Model'!BD$2,'-3 Traffic Assumptions'!$A:$A))*'-2 Pricing Assumptions'!$C$14</f>
        <v>225.25</v>
      </c>
      <c r="BE28" s="49">
        <f>INDEX('-3 Traffic Assumptions'!$E:$E,MATCH('-1 Model'!BE$2,'-3 Traffic Assumptions'!$A:$A))*'-2 Pricing Assumptions'!$C$14</f>
        <v>225.25</v>
      </c>
      <c r="BF28" s="49">
        <f>INDEX('-3 Traffic Assumptions'!$E:$E,MATCH('-1 Model'!BF$2,'-3 Traffic Assumptions'!$A:$A))*'-2 Pricing Assumptions'!$C$14</f>
        <v>225.25</v>
      </c>
      <c r="BG28" s="49">
        <f>INDEX('-3 Traffic Assumptions'!$E:$E,MATCH('-1 Model'!BG$2,'-3 Traffic Assumptions'!$A:$A))*'-2 Pricing Assumptions'!$C$14</f>
        <v>225.25</v>
      </c>
      <c r="BH28" s="49">
        <f>INDEX('-3 Traffic Assumptions'!$E:$E,MATCH('-1 Model'!BH$2,'-3 Traffic Assumptions'!$A:$A))*'-2 Pricing Assumptions'!$C$14</f>
        <v>225.25</v>
      </c>
      <c r="BI28" s="49">
        <f>INDEX('-3 Traffic Assumptions'!$E:$E,MATCH('-1 Model'!BI$2,'-3 Traffic Assumptions'!$A:$A))*'-2 Pricing Assumptions'!$C$14</f>
        <v>225.25</v>
      </c>
      <c r="BJ28" s="49">
        <f>INDEX('-3 Traffic Assumptions'!$E:$E,MATCH('-1 Model'!BJ$2,'-3 Traffic Assumptions'!$A:$A))*'-2 Pricing Assumptions'!$C$14</f>
        <v>225.25</v>
      </c>
      <c r="BK28" s="49">
        <f>INDEX('-3 Traffic Assumptions'!$E:$E,MATCH('-1 Model'!BK$2,'-3 Traffic Assumptions'!$A:$A))*'-2 Pricing Assumptions'!$C$14</f>
        <v>225.25</v>
      </c>
      <c r="BL28" s="49">
        <f>INDEX('-3 Traffic Assumptions'!$E:$E,MATCH('-1 Model'!BL$2,'-3 Traffic Assumptions'!$A:$A))*'-2 Pricing Assumptions'!$C$14</f>
        <v>225.25</v>
      </c>
      <c r="BM28" s="49">
        <f>INDEX('-3 Traffic Assumptions'!$E:$E,MATCH('-1 Model'!BM$2,'-3 Traffic Assumptions'!$A:$A))*'-2 Pricing Assumptions'!$C$14</f>
        <v>225.25</v>
      </c>
      <c r="BN28" s="49">
        <f>INDEX('-3 Traffic Assumptions'!$E:$E,MATCH('-1 Model'!BN$2,'-3 Traffic Assumptions'!$A:$A))*'-2 Pricing Assumptions'!$C$14</f>
        <v>225.25</v>
      </c>
      <c r="BO28" s="49">
        <f>INDEX('-3 Traffic Assumptions'!$E:$E,MATCH('-1 Model'!BO$2,'-3 Traffic Assumptions'!$A:$A))*'-2 Pricing Assumptions'!$C$14</f>
        <v>225.25</v>
      </c>
      <c r="BP28" s="49">
        <f>INDEX('-3 Traffic Assumptions'!$E:$E,MATCH('-1 Model'!BP$2,'-3 Traffic Assumptions'!$A:$A))*'-2 Pricing Assumptions'!$C$14</f>
        <v>225.25</v>
      </c>
      <c r="BQ28" s="49">
        <f>INDEX('-3 Traffic Assumptions'!$E:$E,MATCH('-1 Model'!BQ$2,'-3 Traffic Assumptions'!$A:$A))*'-2 Pricing Assumptions'!$C$14</f>
        <v>225.25</v>
      </c>
      <c r="BR28" s="49">
        <f>INDEX('-3 Traffic Assumptions'!$E:$E,MATCH('-1 Model'!BR$2,'-3 Traffic Assumptions'!$A:$A))*'-2 Pricing Assumptions'!$C$14</f>
        <v>225.25</v>
      </c>
      <c r="BS28" s="49">
        <f>INDEX('-3 Traffic Assumptions'!$E:$E,MATCH('-1 Model'!BS$2,'-3 Traffic Assumptions'!$A:$A))*'-2 Pricing Assumptions'!$C$14</f>
        <v>225.25</v>
      </c>
      <c r="BT28" s="49">
        <f>INDEX('-3 Traffic Assumptions'!$E:$E,MATCH('-1 Model'!BT$2,'-3 Traffic Assumptions'!$A:$A))*'-2 Pricing Assumptions'!$C$14</f>
        <v>225.25</v>
      </c>
      <c r="BU28" s="49">
        <f>INDEX('-3 Traffic Assumptions'!$E:$E,MATCH('-1 Model'!BU$2,'-3 Traffic Assumptions'!$A:$A))*'-2 Pricing Assumptions'!$C$14</f>
        <v>225.25</v>
      </c>
      <c r="BV28" s="49">
        <f>INDEX('-3 Traffic Assumptions'!$E:$E,MATCH('-1 Model'!BV$2,'-3 Traffic Assumptions'!$A:$A))*'-2 Pricing Assumptions'!$C$14</f>
        <v>225.25</v>
      </c>
      <c r="BW28" s="49">
        <f>INDEX('-3 Traffic Assumptions'!$E:$E,MATCH('-1 Model'!BW$2,'-3 Traffic Assumptions'!$A:$A))*'-2 Pricing Assumptions'!$C$14</f>
        <v>225.25</v>
      </c>
      <c r="BX28" s="49">
        <f>INDEX('-3 Traffic Assumptions'!$E:$E,MATCH('-1 Model'!BX$2,'-3 Traffic Assumptions'!$A:$A))*'-2 Pricing Assumptions'!$C$14</f>
        <v>225.25</v>
      </c>
      <c r="BY28" s="49">
        <f>INDEX('-3 Traffic Assumptions'!$E:$E,MATCH('-1 Model'!BY$2,'-3 Traffic Assumptions'!$A:$A))*'-2 Pricing Assumptions'!$C$14</f>
        <v>225.25</v>
      </c>
      <c r="BZ28" s="49">
        <f>INDEX('-3 Traffic Assumptions'!$E:$E,MATCH('-1 Model'!BZ$2,'-3 Traffic Assumptions'!$A:$A))*'-2 Pricing Assumptions'!$C$14</f>
        <v>225.25</v>
      </c>
      <c r="CA28" s="49">
        <f>INDEX('-3 Traffic Assumptions'!$E:$E,MATCH('-1 Model'!CA$2,'-3 Traffic Assumptions'!$A:$A))*'-2 Pricing Assumptions'!$C$14</f>
        <v>225.25</v>
      </c>
      <c r="CB28" s="49">
        <f>INDEX('-3 Traffic Assumptions'!$E:$E,MATCH('-1 Model'!CB$2,'-3 Traffic Assumptions'!$A:$A))*'-2 Pricing Assumptions'!$C$14</f>
        <v>225.25</v>
      </c>
      <c r="CC28" s="49">
        <f>INDEX('-3 Traffic Assumptions'!$E:$E,MATCH('-1 Model'!CC$2,'-3 Traffic Assumptions'!$A:$A))*'-2 Pricing Assumptions'!$C$14</f>
        <v>225.25</v>
      </c>
      <c r="CD28" s="49">
        <f>INDEX('-3 Traffic Assumptions'!$E:$E,MATCH('-1 Model'!CD$2,'-3 Traffic Assumptions'!$A:$A))*'-2 Pricing Assumptions'!$C$14</f>
        <v>225.25</v>
      </c>
      <c r="CE28" s="49">
        <f>INDEX('-3 Traffic Assumptions'!$E:$E,MATCH('-1 Model'!CE$2,'-3 Traffic Assumptions'!$A:$A))*'-2 Pricing Assumptions'!$C$14</f>
        <v>225.25</v>
      </c>
      <c r="CF28" s="49">
        <f>INDEX('-3 Traffic Assumptions'!$E:$E,MATCH('-1 Model'!CF$2,'-3 Traffic Assumptions'!$A:$A))*'-2 Pricing Assumptions'!$C$14</f>
        <v>225.25</v>
      </c>
      <c r="CG28" s="49">
        <f>INDEX('-3 Traffic Assumptions'!$E:$E,MATCH('-1 Model'!CG$2,'-3 Traffic Assumptions'!$A:$A))*'-2 Pricing Assumptions'!$C$14</f>
        <v>225.25</v>
      </c>
      <c r="CH28" s="49">
        <f>INDEX('-3 Traffic Assumptions'!$E:$E,MATCH('-1 Model'!CH$2,'-3 Traffic Assumptions'!$A:$A))*'-2 Pricing Assumptions'!$C$14</f>
        <v>225.25</v>
      </c>
      <c r="CI28" s="49">
        <f>INDEX('-3 Traffic Assumptions'!$E:$E,MATCH('-1 Model'!CI$2,'-3 Traffic Assumptions'!$A:$A))*'-2 Pricing Assumptions'!$C$14</f>
        <v>225.25</v>
      </c>
      <c r="CJ28" s="49">
        <f>INDEX('-3 Traffic Assumptions'!$E:$E,MATCH('-1 Model'!CJ$2,'-3 Traffic Assumptions'!$A:$A))*'-2 Pricing Assumptions'!$C$14</f>
        <v>225.25</v>
      </c>
      <c r="CK28" s="49">
        <f>INDEX('-3 Traffic Assumptions'!$E:$E,MATCH('-1 Model'!CK$2,'-3 Traffic Assumptions'!$A:$A))*'-2 Pricing Assumptions'!$C$14</f>
        <v>225.25</v>
      </c>
      <c r="CL28" s="49">
        <f>INDEX('-3 Traffic Assumptions'!$E:$E,MATCH('-1 Model'!CL$2,'-3 Traffic Assumptions'!$A:$A))*'-2 Pricing Assumptions'!$C$14</f>
        <v>225.25</v>
      </c>
      <c r="CM28" s="49">
        <f>INDEX('-3 Traffic Assumptions'!$E:$E,MATCH('-1 Model'!CM$2,'-3 Traffic Assumptions'!$A:$A))*'-2 Pricing Assumptions'!$C$14</f>
        <v>225.25</v>
      </c>
      <c r="CN28" s="49">
        <f>INDEX('-3 Traffic Assumptions'!$E:$E,MATCH('-1 Model'!CN$2,'-3 Traffic Assumptions'!$A:$A))*'-2 Pricing Assumptions'!$C$14</f>
        <v>225.25</v>
      </c>
      <c r="CO28" s="49">
        <f>INDEX('-3 Traffic Assumptions'!$E:$E,MATCH('-1 Model'!CO$2,'-3 Traffic Assumptions'!$A:$A))*'-2 Pricing Assumptions'!$C$14</f>
        <v>225.25</v>
      </c>
      <c r="CP28" s="49">
        <f>INDEX('-3 Traffic Assumptions'!$E:$E,MATCH('-1 Model'!CP$2,'-3 Traffic Assumptions'!$A:$A))*'-2 Pricing Assumptions'!$C$14</f>
        <v>225.25</v>
      </c>
      <c r="CQ28" s="49">
        <f>INDEX('-3 Traffic Assumptions'!$E:$E,MATCH('-1 Model'!CQ$2,'-3 Traffic Assumptions'!$A:$A))*'-2 Pricing Assumptions'!$C$14</f>
        <v>225.25</v>
      </c>
      <c r="CR28" s="49">
        <f>INDEX('-3 Traffic Assumptions'!$E:$E,MATCH('-1 Model'!CR$2,'-3 Traffic Assumptions'!$A:$A))*'-2 Pricing Assumptions'!$C$14</f>
        <v>225.25</v>
      </c>
      <c r="CS28" s="49">
        <f>INDEX('-3 Traffic Assumptions'!$E:$E,MATCH('-1 Model'!CS$2,'-3 Traffic Assumptions'!$A:$A))*'-2 Pricing Assumptions'!$C$14</f>
        <v>225.25</v>
      </c>
      <c r="CT28" s="49">
        <f>INDEX('-3 Traffic Assumptions'!$E:$E,MATCH('-1 Model'!CT$2,'-3 Traffic Assumptions'!$A:$A))*'-2 Pricing Assumptions'!$C$14</f>
        <v>225.25</v>
      </c>
      <c r="CU28" s="49">
        <f>INDEX('-3 Traffic Assumptions'!$E:$E,MATCH('-1 Model'!CU$2,'-3 Traffic Assumptions'!$A:$A))*'-2 Pricing Assumptions'!$C$14</f>
        <v>225.25</v>
      </c>
      <c r="CV28" s="49">
        <f>INDEX('-3 Traffic Assumptions'!$E:$E,MATCH('-1 Model'!CV$2,'-3 Traffic Assumptions'!$A:$A))*'-2 Pricing Assumptions'!$C$14</f>
        <v>225.25</v>
      </c>
      <c r="CW28" s="49">
        <f>INDEX('-3 Traffic Assumptions'!$E:$E,MATCH('-1 Model'!CW$2,'-3 Traffic Assumptions'!$A:$A))*'-2 Pricing Assumptions'!$C$14</f>
        <v>225.25</v>
      </c>
      <c r="CX28" s="49">
        <f>INDEX('-3 Traffic Assumptions'!$E:$E,MATCH('-1 Model'!CX$2,'-3 Traffic Assumptions'!$A:$A))*'-2 Pricing Assumptions'!$C$14</f>
        <v>225.25</v>
      </c>
      <c r="CY28" s="49">
        <f>INDEX('-3 Traffic Assumptions'!$E:$E,MATCH('-1 Model'!CY$2,'-3 Traffic Assumptions'!$A:$A))*'-2 Pricing Assumptions'!$C$14</f>
        <v>225.25</v>
      </c>
      <c r="CZ28" s="49">
        <f>INDEX('-3 Traffic Assumptions'!$E:$E,MATCH('-1 Model'!CZ$2,'-3 Traffic Assumptions'!$A:$A))*'-2 Pricing Assumptions'!$C$14</f>
        <v>225.25</v>
      </c>
      <c r="DA28" s="49">
        <f>INDEX('-3 Traffic Assumptions'!$E:$E,MATCH('-1 Model'!DA$2,'-3 Traffic Assumptions'!$A:$A))*'-2 Pricing Assumptions'!$C$14</f>
        <v>225.25</v>
      </c>
      <c r="DB28" s="49">
        <f>INDEX('-3 Traffic Assumptions'!$E:$E,MATCH('-1 Model'!DB$2,'-3 Traffic Assumptions'!$A:$A))*'-2 Pricing Assumptions'!$C$14</f>
        <v>225.25</v>
      </c>
      <c r="DC28" s="49">
        <f>INDEX('-3 Traffic Assumptions'!$E:$E,MATCH('-1 Model'!DC$2,'-3 Traffic Assumptions'!$A:$A))*'-2 Pricing Assumptions'!$C$14</f>
        <v>225.25</v>
      </c>
      <c r="DD28" s="49">
        <f>INDEX('-3 Traffic Assumptions'!$E:$E,MATCH('-1 Model'!DD$2,'-3 Traffic Assumptions'!$A:$A))*'-2 Pricing Assumptions'!$C$14</f>
        <v>225.25</v>
      </c>
      <c r="DE28" s="49">
        <f>INDEX('-3 Traffic Assumptions'!$E:$E,MATCH('-1 Model'!DE$2,'-3 Traffic Assumptions'!$A:$A))*'-2 Pricing Assumptions'!$C$14</f>
        <v>225.25</v>
      </c>
      <c r="DF28" s="49">
        <f>INDEX('-3 Traffic Assumptions'!$E:$E,MATCH('-1 Model'!DF$2,'-3 Traffic Assumptions'!$A:$A))*'-2 Pricing Assumptions'!$C$14</f>
        <v>225.25</v>
      </c>
      <c r="DG28" s="49">
        <f>INDEX('-3 Traffic Assumptions'!$E:$E,MATCH('-1 Model'!DG$2,'-3 Traffic Assumptions'!$A:$A))*'-2 Pricing Assumptions'!$C$14</f>
        <v>225.25</v>
      </c>
      <c r="DH28" s="49">
        <f>INDEX('-3 Traffic Assumptions'!$E:$E,MATCH('-1 Model'!DH$2,'-3 Traffic Assumptions'!$A:$A))*'-2 Pricing Assumptions'!$C$14</f>
        <v>225.25</v>
      </c>
      <c r="DI28" s="49">
        <f>INDEX('-3 Traffic Assumptions'!$E:$E,MATCH('-1 Model'!DI$2,'-3 Traffic Assumptions'!$A:$A))*'-2 Pricing Assumptions'!$C$14</f>
        <v>225.25</v>
      </c>
      <c r="DJ28" s="49">
        <f>INDEX('-3 Traffic Assumptions'!$E:$E,MATCH('-1 Model'!DJ$2,'-3 Traffic Assumptions'!$A:$A))*'-2 Pricing Assumptions'!$C$14</f>
        <v>225.25</v>
      </c>
      <c r="DK28" s="49">
        <f>INDEX('-3 Traffic Assumptions'!$E:$E,MATCH('-1 Model'!DK$2,'-3 Traffic Assumptions'!$A:$A))*'-2 Pricing Assumptions'!$C$14</f>
        <v>225.25</v>
      </c>
      <c r="DL28" s="49">
        <f>INDEX('-3 Traffic Assumptions'!$E:$E,MATCH('-1 Model'!DL$2,'-3 Traffic Assumptions'!$A:$A))*'-2 Pricing Assumptions'!$C$14</f>
        <v>225.25</v>
      </c>
      <c r="DM28" s="49">
        <f>INDEX('-3 Traffic Assumptions'!$E:$E,MATCH('-1 Model'!DM$2,'-3 Traffic Assumptions'!$A:$A))*'-2 Pricing Assumptions'!$C$14</f>
        <v>225.25</v>
      </c>
      <c r="DN28" s="49">
        <f>INDEX('-3 Traffic Assumptions'!$E:$E,MATCH('-1 Model'!DN$2,'-3 Traffic Assumptions'!$A:$A))*'-2 Pricing Assumptions'!$C$14</f>
        <v>225.25</v>
      </c>
      <c r="DO28" s="49">
        <f>INDEX('-3 Traffic Assumptions'!$E:$E,MATCH('-1 Model'!DO$2,'-3 Traffic Assumptions'!$A:$A))*'-2 Pricing Assumptions'!$C$14</f>
        <v>225.25</v>
      </c>
      <c r="DP28" s="49">
        <f>INDEX('-3 Traffic Assumptions'!$E:$E,MATCH('-1 Model'!DP$2,'-3 Traffic Assumptions'!$A:$A))*'-2 Pricing Assumptions'!$C$14</f>
        <v>225.25</v>
      </c>
      <c r="DQ28" s="49">
        <f>INDEX('-3 Traffic Assumptions'!$E:$E,MATCH('-1 Model'!DQ$2,'-3 Traffic Assumptions'!$A:$A))*'-2 Pricing Assumptions'!$C$14</f>
        <v>225.25</v>
      </c>
      <c r="DR28" s="49">
        <f>INDEX('-3 Traffic Assumptions'!$E:$E,MATCH('-1 Model'!DR$2,'-3 Traffic Assumptions'!$A:$A))*'-2 Pricing Assumptions'!$C$14</f>
        <v>225.25</v>
      </c>
      <c r="DS28" s="49">
        <f>INDEX('-3 Traffic Assumptions'!$E:$E,MATCH('-1 Model'!DS$2,'-3 Traffic Assumptions'!$A:$A))*'-2 Pricing Assumptions'!$C$14</f>
        <v>225.25</v>
      </c>
    </row>
    <row r="29" spans="1:123" s="1" customFormat="1" ht="12.75" x14ac:dyDescent="0.2">
      <c r="B29" s="35" t="s">
        <v>129</v>
      </c>
      <c r="C29" s="49"/>
      <c r="D29" s="49"/>
      <c r="E29" s="49"/>
      <c r="F29" s="49"/>
      <c r="G29" s="49"/>
      <c r="H29" s="49"/>
      <c r="I29" s="49">
        <f>((INDEX('-3 Traffic Assumptions'!$E:$E,MATCH('-1 Model'!C$2,'-3 Traffic Assumptions'!$A:$A))*'-2 Pricing Assumptions'!$F$6*'-2 Pricing Assumptions'!$F$7)*'-2 Pricing Assumptions'!$C$14)+INDEX('-3 Traffic Assumptions'!$G:$G,MATCH('-1 Model'!C$2,'-3 Traffic Assumptions'!$A:$A))*'-2 Pricing Assumptions'!$F$6*'-2 Pricing Assumptions'!$F$7*'-2 Pricing Assumptions'!$C$16</f>
        <v>23.313375000000004</v>
      </c>
      <c r="J29" s="49">
        <f>((INDEX('-3 Traffic Assumptions'!$E:$E,MATCH('-1 Model'!D$2,'-3 Traffic Assumptions'!$A:$A))*'-2 Pricing Assumptions'!$F$6*'-2 Pricing Assumptions'!$F$7)*'-2 Pricing Assumptions'!$C$14)+INDEX('-3 Traffic Assumptions'!$G:$G,MATCH('-1 Model'!D$2,'-3 Traffic Assumptions'!$A:$A))*'-2 Pricing Assumptions'!$F$6*'-2 Pricing Assumptions'!$F$7*'-2 Pricing Assumptions'!$C$16</f>
        <v>23.313375000000004</v>
      </c>
      <c r="K29" s="49">
        <f>((INDEX('-3 Traffic Assumptions'!$E:$E,MATCH('-1 Model'!E$2,'-3 Traffic Assumptions'!$A:$A))*'-2 Pricing Assumptions'!$F$6*'-2 Pricing Assumptions'!$F$7)*'-2 Pricing Assumptions'!$C$14)+INDEX('-3 Traffic Assumptions'!$G:$G,MATCH('-1 Model'!E$2,'-3 Traffic Assumptions'!$A:$A))*'-2 Pricing Assumptions'!$F$6*'-2 Pricing Assumptions'!$F$7*'-2 Pricing Assumptions'!$C$16</f>
        <v>23.313375000000004</v>
      </c>
      <c r="L29" s="49">
        <f>((INDEX('-3 Traffic Assumptions'!$E:$E,MATCH('-1 Model'!F$2,'-3 Traffic Assumptions'!$A:$A))*'-2 Pricing Assumptions'!$F$6*'-2 Pricing Assumptions'!$F$7)*'-2 Pricing Assumptions'!$C$14)+INDEX('-3 Traffic Assumptions'!$G:$G,MATCH('-1 Model'!F$2,'-3 Traffic Assumptions'!$A:$A))*'-2 Pricing Assumptions'!$F$6*'-2 Pricing Assumptions'!$F$7*'-2 Pricing Assumptions'!$C$16</f>
        <v>23.313375000000004</v>
      </c>
      <c r="M29" s="49">
        <f>((INDEX('-3 Traffic Assumptions'!$E:$E,MATCH('-1 Model'!G$2,'-3 Traffic Assumptions'!$A:$A))*'-2 Pricing Assumptions'!$F$6*'-2 Pricing Assumptions'!$F$7)*'-2 Pricing Assumptions'!$C$14)+INDEX('-3 Traffic Assumptions'!$G:$G,MATCH('-1 Model'!G$2,'-3 Traffic Assumptions'!$A:$A))*'-2 Pricing Assumptions'!$F$6*'-2 Pricing Assumptions'!$F$7*'-2 Pricing Assumptions'!$C$16</f>
        <v>23.313375000000004</v>
      </c>
      <c r="N29" s="49">
        <f>((INDEX('-3 Traffic Assumptions'!$E:$E,MATCH('-1 Model'!H$2,'-3 Traffic Assumptions'!$A:$A))*'-2 Pricing Assumptions'!$F$6*'-2 Pricing Assumptions'!$F$7)*'-2 Pricing Assumptions'!$C$14)+INDEX('-3 Traffic Assumptions'!$G:$G,MATCH('-1 Model'!H$2,'-3 Traffic Assumptions'!$A:$A))*'-2 Pricing Assumptions'!$F$6*'-2 Pricing Assumptions'!$F$7*'-2 Pricing Assumptions'!$C$16</f>
        <v>23.313375000000004</v>
      </c>
      <c r="O29" s="49">
        <f>((INDEX('-3 Traffic Assumptions'!$E:$E,MATCH('-1 Model'!I$2,'-3 Traffic Assumptions'!$A:$A))*'-2 Pricing Assumptions'!$F$6*'-2 Pricing Assumptions'!$F$7)*'-2 Pricing Assumptions'!$C$14)+INDEX('-3 Traffic Assumptions'!$G:$G,MATCH('-1 Model'!I$2,'-3 Traffic Assumptions'!$A:$A))*'-2 Pricing Assumptions'!$F$6*'-2 Pricing Assumptions'!$F$7*'-2 Pricing Assumptions'!$C$16</f>
        <v>23.313375000000004</v>
      </c>
      <c r="P29" s="49">
        <f>((INDEX('-3 Traffic Assumptions'!$E:$E,MATCH('-1 Model'!J$2,'-3 Traffic Assumptions'!$A:$A))*'-2 Pricing Assumptions'!$F$6*'-2 Pricing Assumptions'!$F$7)*'-2 Pricing Assumptions'!$C$14)+INDEX('-3 Traffic Assumptions'!$G:$G,MATCH('-1 Model'!J$2,'-3 Traffic Assumptions'!$A:$A))*'-2 Pricing Assumptions'!$F$6*'-2 Pricing Assumptions'!$F$7*'-2 Pricing Assumptions'!$C$16</f>
        <v>23.313375000000004</v>
      </c>
      <c r="Q29" s="49">
        <f>((INDEX('-3 Traffic Assumptions'!$E:$E,MATCH('-1 Model'!K$2,'-3 Traffic Assumptions'!$A:$A))*'-2 Pricing Assumptions'!$F$6*'-2 Pricing Assumptions'!$F$7)*'-2 Pricing Assumptions'!$C$14)+INDEX('-3 Traffic Assumptions'!$G:$G,MATCH('-1 Model'!K$2,'-3 Traffic Assumptions'!$A:$A))*'-2 Pricing Assumptions'!$F$6*'-2 Pricing Assumptions'!$F$7*'-2 Pricing Assumptions'!$C$16</f>
        <v>23.313375000000004</v>
      </c>
      <c r="R29" s="49">
        <f>((INDEX('-3 Traffic Assumptions'!$E:$E,MATCH('-1 Model'!L$2,'-3 Traffic Assumptions'!$A:$A))*'-2 Pricing Assumptions'!$F$6*'-2 Pricing Assumptions'!$F$7)*'-2 Pricing Assumptions'!$C$14)+INDEX('-3 Traffic Assumptions'!$G:$G,MATCH('-1 Model'!L$2,'-3 Traffic Assumptions'!$A:$A))*'-2 Pricing Assumptions'!$F$6*'-2 Pricing Assumptions'!$F$7*'-2 Pricing Assumptions'!$C$16</f>
        <v>23.313375000000004</v>
      </c>
      <c r="S29" s="49">
        <f>((INDEX('-3 Traffic Assumptions'!$E:$E,MATCH('-1 Model'!M$2,'-3 Traffic Assumptions'!$A:$A))*'-2 Pricing Assumptions'!$F$6*'-2 Pricing Assumptions'!$F$7)*'-2 Pricing Assumptions'!$C$14)+INDEX('-3 Traffic Assumptions'!$G:$G,MATCH('-1 Model'!M$2,'-3 Traffic Assumptions'!$A:$A))*'-2 Pricing Assumptions'!$F$6*'-2 Pricing Assumptions'!$F$7*'-2 Pricing Assumptions'!$C$16</f>
        <v>23.313375000000004</v>
      </c>
      <c r="T29" s="49">
        <f>((INDEX('-3 Traffic Assumptions'!$E:$E,MATCH('-1 Model'!N$2,'-3 Traffic Assumptions'!$A:$A))*'-2 Pricing Assumptions'!$F$6*'-2 Pricing Assumptions'!$F$7)*'-2 Pricing Assumptions'!$C$14)+INDEX('-3 Traffic Assumptions'!$G:$G,MATCH('-1 Model'!N$2,'-3 Traffic Assumptions'!$A:$A))*'-2 Pricing Assumptions'!$F$6*'-2 Pricing Assumptions'!$F$7*'-2 Pricing Assumptions'!$C$16</f>
        <v>23.313375000000004</v>
      </c>
      <c r="U29" s="49">
        <f>((INDEX('-3 Traffic Assumptions'!$E:$E,MATCH('-1 Model'!O$2,'-3 Traffic Assumptions'!$A:$A))*'-2 Pricing Assumptions'!$F$6*'-2 Pricing Assumptions'!$F$7)*'-2 Pricing Assumptions'!$C$14)+INDEX('-3 Traffic Assumptions'!$G:$G,MATCH('-1 Model'!O$2,'-3 Traffic Assumptions'!$A:$A))*'-2 Pricing Assumptions'!$F$6*'-2 Pricing Assumptions'!$F$7*'-2 Pricing Assumptions'!$C$16</f>
        <v>23.313375000000004</v>
      </c>
      <c r="V29" s="49">
        <f>((INDEX('-3 Traffic Assumptions'!$E:$E,MATCH('-1 Model'!P$2,'-3 Traffic Assumptions'!$A:$A))*'-2 Pricing Assumptions'!$F$6*'-2 Pricing Assumptions'!$F$7)*'-2 Pricing Assumptions'!$C$14)+INDEX('-3 Traffic Assumptions'!$G:$G,MATCH('-1 Model'!P$2,'-3 Traffic Assumptions'!$A:$A))*'-2 Pricing Assumptions'!$F$6*'-2 Pricing Assumptions'!$F$7*'-2 Pricing Assumptions'!$C$16</f>
        <v>23.313375000000004</v>
      </c>
      <c r="W29" s="49">
        <f>((INDEX('-3 Traffic Assumptions'!$E:$E,MATCH('-1 Model'!Q$2,'-3 Traffic Assumptions'!$A:$A))*'-2 Pricing Assumptions'!$F$6*'-2 Pricing Assumptions'!$F$7)*'-2 Pricing Assumptions'!$C$14)+INDEX('-3 Traffic Assumptions'!$G:$G,MATCH('-1 Model'!Q$2,'-3 Traffic Assumptions'!$A:$A))*'-2 Pricing Assumptions'!$F$6*'-2 Pricing Assumptions'!$F$7*'-2 Pricing Assumptions'!$C$16</f>
        <v>23.313375000000004</v>
      </c>
      <c r="X29" s="49">
        <f>((INDEX('-3 Traffic Assumptions'!$E:$E,MATCH('-1 Model'!R$2,'-3 Traffic Assumptions'!$A:$A))*'-2 Pricing Assumptions'!$F$6*'-2 Pricing Assumptions'!$F$7)*'-2 Pricing Assumptions'!$C$14)+INDEX('-3 Traffic Assumptions'!$G:$G,MATCH('-1 Model'!R$2,'-3 Traffic Assumptions'!$A:$A))*'-2 Pricing Assumptions'!$F$6*'-2 Pricing Assumptions'!$F$7*'-2 Pricing Assumptions'!$C$16</f>
        <v>23.313375000000004</v>
      </c>
      <c r="Y29" s="49">
        <f>((INDEX('-3 Traffic Assumptions'!$E:$E,MATCH('-1 Model'!S$2,'-3 Traffic Assumptions'!$A:$A))*'-2 Pricing Assumptions'!$F$6*'-2 Pricing Assumptions'!$F$7)*'-2 Pricing Assumptions'!$C$14)+INDEX('-3 Traffic Assumptions'!$G:$G,MATCH('-1 Model'!S$2,'-3 Traffic Assumptions'!$A:$A))*'-2 Pricing Assumptions'!$F$6*'-2 Pricing Assumptions'!$F$7*'-2 Pricing Assumptions'!$C$16</f>
        <v>23.313375000000004</v>
      </c>
      <c r="Z29" s="49">
        <f>((INDEX('-3 Traffic Assumptions'!$E:$E,MATCH('-1 Model'!T$2,'-3 Traffic Assumptions'!$A:$A))*'-2 Pricing Assumptions'!$F$6*'-2 Pricing Assumptions'!$F$7)*'-2 Pricing Assumptions'!$C$14)+INDEX('-3 Traffic Assumptions'!$G:$G,MATCH('-1 Model'!T$2,'-3 Traffic Assumptions'!$A:$A))*'-2 Pricing Assumptions'!$F$6*'-2 Pricing Assumptions'!$F$7*'-2 Pricing Assumptions'!$C$16</f>
        <v>23.313375000000004</v>
      </c>
      <c r="AA29" s="49">
        <f>((INDEX('-3 Traffic Assumptions'!$E:$E,MATCH('-1 Model'!U$2,'-3 Traffic Assumptions'!$A:$A))*'-2 Pricing Assumptions'!$F$6*'-2 Pricing Assumptions'!$F$7)*'-2 Pricing Assumptions'!$C$14)+INDEX('-3 Traffic Assumptions'!$G:$G,MATCH('-1 Model'!U$2,'-3 Traffic Assumptions'!$A:$A))*'-2 Pricing Assumptions'!$F$6*'-2 Pricing Assumptions'!$F$7*'-2 Pricing Assumptions'!$C$16</f>
        <v>23.313375000000004</v>
      </c>
      <c r="AB29" s="49">
        <f>((INDEX('-3 Traffic Assumptions'!$E:$E,MATCH('-1 Model'!V$2,'-3 Traffic Assumptions'!$A:$A))*'-2 Pricing Assumptions'!$F$6*'-2 Pricing Assumptions'!$F$7)*'-2 Pricing Assumptions'!$C$14)+INDEX('-3 Traffic Assumptions'!$G:$G,MATCH('-1 Model'!V$2,'-3 Traffic Assumptions'!$A:$A))*'-2 Pricing Assumptions'!$F$6*'-2 Pricing Assumptions'!$F$7*'-2 Pricing Assumptions'!$C$16</f>
        <v>23.313375000000004</v>
      </c>
      <c r="AC29" s="49">
        <f>((INDEX('-3 Traffic Assumptions'!$E:$E,MATCH('-1 Model'!W$2,'-3 Traffic Assumptions'!$A:$A))*'-2 Pricing Assumptions'!$F$6*'-2 Pricing Assumptions'!$F$7)*'-2 Pricing Assumptions'!$C$14)+INDEX('-3 Traffic Assumptions'!$G:$G,MATCH('-1 Model'!W$2,'-3 Traffic Assumptions'!$A:$A))*'-2 Pricing Assumptions'!$F$6*'-2 Pricing Assumptions'!$F$7*'-2 Pricing Assumptions'!$C$16</f>
        <v>23.313375000000004</v>
      </c>
      <c r="AD29" s="49">
        <f>((INDEX('-3 Traffic Assumptions'!$E:$E,MATCH('-1 Model'!X$2,'-3 Traffic Assumptions'!$A:$A))*'-2 Pricing Assumptions'!$F$6*'-2 Pricing Assumptions'!$F$7)*'-2 Pricing Assumptions'!$C$14)+INDEX('-3 Traffic Assumptions'!$G:$G,MATCH('-1 Model'!X$2,'-3 Traffic Assumptions'!$A:$A))*'-2 Pricing Assumptions'!$F$6*'-2 Pricing Assumptions'!$F$7*'-2 Pricing Assumptions'!$C$16</f>
        <v>23.313375000000004</v>
      </c>
      <c r="AE29" s="49">
        <f>((INDEX('-3 Traffic Assumptions'!$E:$E,MATCH('-1 Model'!Y$2,'-3 Traffic Assumptions'!$A:$A))*'-2 Pricing Assumptions'!$F$6*'-2 Pricing Assumptions'!$F$7)*'-2 Pricing Assumptions'!$C$14)+INDEX('-3 Traffic Assumptions'!$G:$G,MATCH('-1 Model'!Y$2,'-3 Traffic Assumptions'!$A:$A))*'-2 Pricing Assumptions'!$F$6*'-2 Pricing Assumptions'!$F$7*'-2 Pricing Assumptions'!$C$16</f>
        <v>23.313375000000004</v>
      </c>
      <c r="AF29" s="49">
        <f>((INDEX('-3 Traffic Assumptions'!$E:$E,MATCH('-1 Model'!Z$2,'-3 Traffic Assumptions'!$A:$A))*'-2 Pricing Assumptions'!$F$6*'-2 Pricing Assumptions'!$F$7)*'-2 Pricing Assumptions'!$C$14)+INDEX('-3 Traffic Assumptions'!$G:$G,MATCH('-1 Model'!Z$2,'-3 Traffic Assumptions'!$A:$A))*'-2 Pricing Assumptions'!$F$6*'-2 Pricing Assumptions'!$F$7*'-2 Pricing Assumptions'!$C$16</f>
        <v>23.313375000000004</v>
      </c>
      <c r="AG29" s="49">
        <f>((INDEX('-3 Traffic Assumptions'!$E:$E,MATCH('-1 Model'!AA$2,'-3 Traffic Assumptions'!$A:$A))*'-2 Pricing Assumptions'!$F$6*'-2 Pricing Assumptions'!$F$7)*'-2 Pricing Assumptions'!$C$14)+INDEX('-3 Traffic Assumptions'!$G:$G,MATCH('-1 Model'!AA$2,'-3 Traffic Assumptions'!$A:$A))*'-2 Pricing Assumptions'!$F$6*'-2 Pricing Assumptions'!$F$7*'-2 Pricing Assumptions'!$C$16</f>
        <v>23.313375000000004</v>
      </c>
      <c r="AH29" s="49">
        <f>((INDEX('-3 Traffic Assumptions'!$E:$E,MATCH('-1 Model'!AB$2,'-3 Traffic Assumptions'!$A:$A))*'-2 Pricing Assumptions'!$F$6*'-2 Pricing Assumptions'!$F$7)*'-2 Pricing Assumptions'!$C$14)+INDEX('-3 Traffic Assumptions'!$G:$G,MATCH('-1 Model'!AB$2,'-3 Traffic Assumptions'!$A:$A))*'-2 Pricing Assumptions'!$F$6*'-2 Pricing Assumptions'!$F$7*'-2 Pricing Assumptions'!$C$16</f>
        <v>23.313375000000004</v>
      </c>
      <c r="AI29" s="49">
        <f>((INDEX('-3 Traffic Assumptions'!$E:$E,MATCH('-1 Model'!AC$2,'-3 Traffic Assumptions'!$A:$A))*'-2 Pricing Assumptions'!$F$6*'-2 Pricing Assumptions'!$F$7)*'-2 Pricing Assumptions'!$C$14)+INDEX('-3 Traffic Assumptions'!$G:$G,MATCH('-1 Model'!AC$2,'-3 Traffic Assumptions'!$A:$A))*'-2 Pricing Assumptions'!$F$6*'-2 Pricing Assumptions'!$F$7*'-2 Pricing Assumptions'!$C$16</f>
        <v>23.313375000000004</v>
      </c>
      <c r="AJ29" s="49">
        <f>((INDEX('-3 Traffic Assumptions'!$E:$E,MATCH('-1 Model'!AD$2,'-3 Traffic Assumptions'!$A:$A))*'-2 Pricing Assumptions'!$F$6*'-2 Pricing Assumptions'!$F$7)*'-2 Pricing Assumptions'!$C$14)+INDEX('-3 Traffic Assumptions'!$G:$G,MATCH('-1 Model'!AD$2,'-3 Traffic Assumptions'!$A:$A))*'-2 Pricing Assumptions'!$F$6*'-2 Pricing Assumptions'!$F$7*'-2 Pricing Assumptions'!$C$16</f>
        <v>23.313375000000004</v>
      </c>
      <c r="AK29" s="49">
        <f>((INDEX('-3 Traffic Assumptions'!$E:$E,MATCH('-1 Model'!AE$2,'-3 Traffic Assumptions'!$A:$A))*'-2 Pricing Assumptions'!$F$6*'-2 Pricing Assumptions'!$F$7)*'-2 Pricing Assumptions'!$C$14)+INDEX('-3 Traffic Assumptions'!$G:$G,MATCH('-1 Model'!AE$2,'-3 Traffic Assumptions'!$A:$A))*'-2 Pricing Assumptions'!$F$6*'-2 Pricing Assumptions'!$F$7*'-2 Pricing Assumptions'!$C$16</f>
        <v>23.313375000000004</v>
      </c>
      <c r="AL29" s="49">
        <f>((INDEX('-3 Traffic Assumptions'!$E:$E,MATCH('-1 Model'!AF$2,'-3 Traffic Assumptions'!$A:$A))*'-2 Pricing Assumptions'!$F$6*'-2 Pricing Assumptions'!$F$7)*'-2 Pricing Assumptions'!$C$14)+INDEX('-3 Traffic Assumptions'!$G:$G,MATCH('-1 Model'!AF$2,'-3 Traffic Assumptions'!$A:$A))*'-2 Pricing Assumptions'!$F$6*'-2 Pricing Assumptions'!$F$7*'-2 Pricing Assumptions'!$C$16</f>
        <v>23.313375000000004</v>
      </c>
      <c r="AM29" s="49">
        <f>((INDEX('-3 Traffic Assumptions'!$E:$E,MATCH('-1 Model'!AG$2,'-3 Traffic Assumptions'!$A:$A))*'-2 Pricing Assumptions'!$F$6*'-2 Pricing Assumptions'!$F$7)*'-2 Pricing Assumptions'!$C$14)+INDEX('-3 Traffic Assumptions'!$G:$G,MATCH('-1 Model'!AG$2,'-3 Traffic Assumptions'!$A:$A))*'-2 Pricing Assumptions'!$F$6*'-2 Pricing Assumptions'!$F$7*'-2 Pricing Assumptions'!$C$16</f>
        <v>23.313375000000004</v>
      </c>
      <c r="AN29" s="49">
        <f>((INDEX('-3 Traffic Assumptions'!$E:$E,MATCH('-1 Model'!AH$2,'-3 Traffic Assumptions'!$A:$A))*'-2 Pricing Assumptions'!$F$6*'-2 Pricing Assumptions'!$F$7)*'-2 Pricing Assumptions'!$C$14)+INDEX('-3 Traffic Assumptions'!$G:$G,MATCH('-1 Model'!AH$2,'-3 Traffic Assumptions'!$A:$A))*'-2 Pricing Assumptions'!$F$6*'-2 Pricing Assumptions'!$F$7*'-2 Pricing Assumptions'!$C$16</f>
        <v>23.313375000000004</v>
      </c>
      <c r="AO29" s="49">
        <f>((INDEX('-3 Traffic Assumptions'!$E:$E,MATCH('-1 Model'!AI$2,'-3 Traffic Assumptions'!$A:$A))*'-2 Pricing Assumptions'!$F$6*'-2 Pricing Assumptions'!$F$7)*'-2 Pricing Assumptions'!$C$14)+INDEX('-3 Traffic Assumptions'!$G:$G,MATCH('-1 Model'!AI$2,'-3 Traffic Assumptions'!$A:$A))*'-2 Pricing Assumptions'!$F$6*'-2 Pricing Assumptions'!$F$7*'-2 Pricing Assumptions'!$C$16</f>
        <v>23.313375000000004</v>
      </c>
      <c r="AP29" s="49">
        <f>((INDEX('-3 Traffic Assumptions'!$E:$E,MATCH('-1 Model'!AJ$2,'-3 Traffic Assumptions'!$A:$A))*'-2 Pricing Assumptions'!$F$6*'-2 Pricing Assumptions'!$F$7)*'-2 Pricing Assumptions'!$C$14)+INDEX('-3 Traffic Assumptions'!$G:$G,MATCH('-1 Model'!AJ$2,'-3 Traffic Assumptions'!$A:$A))*'-2 Pricing Assumptions'!$F$6*'-2 Pricing Assumptions'!$F$7*'-2 Pricing Assumptions'!$C$16</f>
        <v>23.313375000000004</v>
      </c>
      <c r="AQ29" s="49">
        <f>((INDEX('-3 Traffic Assumptions'!$E:$E,MATCH('-1 Model'!AK$2,'-3 Traffic Assumptions'!$A:$A))*'-2 Pricing Assumptions'!$F$6*'-2 Pricing Assumptions'!$F$7)*'-2 Pricing Assumptions'!$C$14)+INDEX('-3 Traffic Assumptions'!$G:$G,MATCH('-1 Model'!AK$2,'-3 Traffic Assumptions'!$A:$A))*'-2 Pricing Assumptions'!$F$6*'-2 Pricing Assumptions'!$F$7*'-2 Pricing Assumptions'!$C$16</f>
        <v>23.313375000000004</v>
      </c>
      <c r="AR29" s="49">
        <f>((INDEX('-3 Traffic Assumptions'!$E:$E,MATCH('-1 Model'!AL$2,'-3 Traffic Assumptions'!$A:$A))*'-2 Pricing Assumptions'!$F$6*'-2 Pricing Assumptions'!$F$7)*'-2 Pricing Assumptions'!$C$14)+INDEX('-3 Traffic Assumptions'!$G:$G,MATCH('-1 Model'!AL$2,'-3 Traffic Assumptions'!$A:$A))*'-2 Pricing Assumptions'!$F$6*'-2 Pricing Assumptions'!$F$7*'-2 Pricing Assumptions'!$C$16</f>
        <v>23.313375000000004</v>
      </c>
      <c r="AS29" s="49">
        <f>((INDEX('-3 Traffic Assumptions'!$E:$E,MATCH('-1 Model'!AM$2,'-3 Traffic Assumptions'!$A:$A))*'-2 Pricing Assumptions'!$F$6*'-2 Pricing Assumptions'!$F$7)*'-2 Pricing Assumptions'!$C$14)+INDEX('-3 Traffic Assumptions'!$G:$G,MATCH('-1 Model'!AM$2,'-3 Traffic Assumptions'!$A:$A))*'-2 Pricing Assumptions'!$F$6*'-2 Pricing Assumptions'!$F$7*'-2 Pricing Assumptions'!$C$16</f>
        <v>23.313375000000004</v>
      </c>
      <c r="AT29" s="49">
        <f>((INDEX('-3 Traffic Assumptions'!$E:$E,MATCH('-1 Model'!AN$2,'-3 Traffic Assumptions'!$A:$A))*'-2 Pricing Assumptions'!$F$6*'-2 Pricing Assumptions'!$F$7)*'-2 Pricing Assumptions'!$C$14)+INDEX('-3 Traffic Assumptions'!$G:$G,MATCH('-1 Model'!AN$2,'-3 Traffic Assumptions'!$A:$A))*'-2 Pricing Assumptions'!$F$6*'-2 Pricing Assumptions'!$F$7*'-2 Pricing Assumptions'!$C$16</f>
        <v>23.313375000000004</v>
      </c>
      <c r="AU29" s="49">
        <f>((INDEX('-3 Traffic Assumptions'!$E:$E,MATCH('-1 Model'!AO$2,'-3 Traffic Assumptions'!$A:$A))*'-2 Pricing Assumptions'!$F$6*'-2 Pricing Assumptions'!$F$7)*'-2 Pricing Assumptions'!$C$14)+INDEX('-3 Traffic Assumptions'!$G:$G,MATCH('-1 Model'!AO$2,'-3 Traffic Assumptions'!$A:$A))*'-2 Pricing Assumptions'!$F$6*'-2 Pricing Assumptions'!$F$7*'-2 Pricing Assumptions'!$C$16</f>
        <v>23.313375000000004</v>
      </c>
      <c r="AV29" s="49">
        <f>((INDEX('-3 Traffic Assumptions'!$E:$E,MATCH('-1 Model'!AP$2,'-3 Traffic Assumptions'!$A:$A))*'-2 Pricing Assumptions'!$F$6*'-2 Pricing Assumptions'!$F$7)*'-2 Pricing Assumptions'!$C$14)+INDEX('-3 Traffic Assumptions'!$G:$G,MATCH('-1 Model'!AP$2,'-3 Traffic Assumptions'!$A:$A))*'-2 Pricing Assumptions'!$F$6*'-2 Pricing Assumptions'!$F$7*'-2 Pricing Assumptions'!$C$16</f>
        <v>23.313375000000004</v>
      </c>
      <c r="AW29" s="49">
        <f>((INDEX('-3 Traffic Assumptions'!$E:$E,MATCH('-1 Model'!AQ$2,'-3 Traffic Assumptions'!$A:$A))*'-2 Pricing Assumptions'!$F$6*'-2 Pricing Assumptions'!$F$7)*'-2 Pricing Assumptions'!$C$14)+INDEX('-3 Traffic Assumptions'!$G:$G,MATCH('-1 Model'!AQ$2,'-3 Traffic Assumptions'!$A:$A))*'-2 Pricing Assumptions'!$F$6*'-2 Pricing Assumptions'!$F$7*'-2 Pricing Assumptions'!$C$16</f>
        <v>23.313375000000004</v>
      </c>
      <c r="AX29" s="49">
        <f>((INDEX('-3 Traffic Assumptions'!$E:$E,MATCH('-1 Model'!AR$2,'-3 Traffic Assumptions'!$A:$A))*'-2 Pricing Assumptions'!$F$6*'-2 Pricing Assumptions'!$F$7)*'-2 Pricing Assumptions'!$C$14)+INDEX('-3 Traffic Assumptions'!$G:$G,MATCH('-1 Model'!AR$2,'-3 Traffic Assumptions'!$A:$A))*'-2 Pricing Assumptions'!$F$6*'-2 Pricing Assumptions'!$F$7*'-2 Pricing Assumptions'!$C$16</f>
        <v>23.313375000000004</v>
      </c>
      <c r="AY29" s="49">
        <f>((INDEX('-3 Traffic Assumptions'!$E:$E,MATCH('-1 Model'!AS$2,'-3 Traffic Assumptions'!$A:$A))*'-2 Pricing Assumptions'!$F$6*'-2 Pricing Assumptions'!$F$7)*'-2 Pricing Assumptions'!$C$14)+INDEX('-3 Traffic Assumptions'!$G:$G,MATCH('-1 Model'!AS$2,'-3 Traffic Assumptions'!$A:$A))*'-2 Pricing Assumptions'!$F$6*'-2 Pricing Assumptions'!$F$7*'-2 Pricing Assumptions'!$C$16</f>
        <v>23.313375000000004</v>
      </c>
      <c r="AZ29" s="49">
        <f>((INDEX('-3 Traffic Assumptions'!$E:$E,MATCH('-1 Model'!AT$2,'-3 Traffic Assumptions'!$A:$A))*'-2 Pricing Assumptions'!$F$6*'-2 Pricing Assumptions'!$F$7)*'-2 Pricing Assumptions'!$C$14)+INDEX('-3 Traffic Assumptions'!$G:$G,MATCH('-1 Model'!AT$2,'-3 Traffic Assumptions'!$A:$A))*'-2 Pricing Assumptions'!$F$6*'-2 Pricing Assumptions'!$F$7*'-2 Pricing Assumptions'!$C$16</f>
        <v>23.313375000000004</v>
      </c>
      <c r="BA29" s="49">
        <f>((INDEX('-3 Traffic Assumptions'!$E:$E,MATCH('-1 Model'!AU$2,'-3 Traffic Assumptions'!$A:$A))*'-2 Pricing Assumptions'!$F$6*'-2 Pricing Assumptions'!$F$7)*'-2 Pricing Assumptions'!$C$14)+INDEX('-3 Traffic Assumptions'!$G:$G,MATCH('-1 Model'!AU$2,'-3 Traffic Assumptions'!$A:$A))*'-2 Pricing Assumptions'!$F$6*'-2 Pricing Assumptions'!$F$7*'-2 Pricing Assumptions'!$C$16</f>
        <v>23.313375000000004</v>
      </c>
      <c r="BB29" s="49">
        <f>((INDEX('-3 Traffic Assumptions'!$E:$E,MATCH('-1 Model'!AV$2,'-3 Traffic Assumptions'!$A:$A))*'-2 Pricing Assumptions'!$F$6*'-2 Pricing Assumptions'!$F$7)*'-2 Pricing Assumptions'!$C$14)+INDEX('-3 Traffic Assumptions'!$G:$G,MATCH('-1 Model'!AV$2,'-3 Traffic Assumptions'!$A:$A))*'-2 Pricing Assumptions'!$F$6*'-2 Pricing Assumptions'!$F$7*'-2 Pricing Assumptions'!$C$16</f>
        <v>23.313375000000004</v>
      </c>
      <c r="BC29" s="49">
        <f>((INDEX('-3 Traffic Assumptions'!$E:$E,MATCH('-1 Model'!AW$2,'-3 Traffic Assumptions'!$A:$A))*'-2 Pricing Assumptions'!$F$6*'-2 Pricing Assumptions'!$F$7)*'-2 Pricing Assumptions'!$C$14)+INDEX('-3 Traffic Assumptions'!$G:$G,MATCH('-1 Model'!AW$2,'-3 Traffic Assumptions'!$A:$A))*'-2 Pricing Assumptions'!$F$6*'-2 Pricing Assumptions'!$F$7*'-2 Pricing Assumptions'!$C$16</f>
        <v>23.313375000000004</v>
      </c>
      <c r="BD29" s="49">
        <f>((INDEX('-3 Traffic Assumptions'!$E:$E,MATCH('-1 Model'!AX$2,'-3 Traffic Assumptions'!$A:$A))*'-2 Pricing Assumptions'!$F$6*'-2 Pricing Assumptions'!$F$7)*'-2 Pricing Assumptions'!$C$14)+INDEX('-3 Traffic Assumptions'!$G:$G,MATCH('-1 Model'!AX$2,'-3 Traffic Assumptions'!$A:$A))*'-2 Pricing Assumptions'!$F$6*'-2 Pricing Assumptions'!$F$7*'-2 Pricing Assumptions'!$C$16</f>
        <v>23.313375000000004</v>
      </c>
      <c r="BE29" s="49">
        <f>((INDEX('-3 Traffic Assumptions'!$E:$E,MATCH('-1 Model'!AY$2,'-3 Traffic Assumptions'!$A:$A))*'-2 Pricing Assumptions'!$F$6*'-2 Pricing Assumptions'!$F$7)*'-2 Pricing Assumptions'!$C$14)+INDEX('-3 Traffic Assumptions'!$G:$G,MATCH('-1 Model'!AY$2,'-3 Traffic Assumptions'!$A:$A))*'-2 Pricing Assumptions'!$F$6*'-2 Pricing Assumptions'!$F$7*'-2 Pricing Assumptions'!$C$16</f>
        <v>23.313375000000004</v>
      </c>
      <c r="BF29" s="49">
        <f>((INDEX('-3 Traffic Assumptions'!$E:$E,MATCH('-1 Model'!AZ$2,'-3 Traffic Assumptions'!$A:$A))*'-2 Pricing Assumptions'!$F$6*'-2 Pricing Assumptions'!$F$7)*'-2 Pricing Assumptions'!$C$14)+INDEX('-3 Traffic Assumptions'!$G:$G,MATCH('-1 Model'!AZ$2,'-3 Traffic Assumptions'!$A:$A))*'-2 Pricing Assumptions'!$F$6*'-2 Pricing Assumptions'!$F$7*'-2 Pricing Assumptions'!$C$16</f>
        <v>23.313375000000004</v>
      </c>
      <c r="BG29" s="49">
        <f>((INDEX('-3 Traffic Assumptions'!$E:$E,MATCH('-1 Model'!BA$2,'-3 Traffic Assumptions'!$A:$A))*'-2 Pricing Assumptions'!$F$6*'-2 Pricing Assumptions'!$F$7)*'-2 Pricing Assumptions'!$C$14)+INDEX('-3 Traffic Assumptions'!$G:$G,MATCH('-1 Model'!BA$2,'-3 Traffic Assumptions'!$A:$A))*'-2 Pricing Assumptions'!$F$6*'-2 Pricing Assumptions'!$F$7*'-2 Pricing Assumptions'!$C$16</f>
        <v>23.313375000000004</v>
      </c>
      <c r="BH29" s="49">
        <f>((INDEX('-3 Traffic Assumptions'!$E:$E,MATCH('-1 Model'!BB$2,'-3 Traffic Assumptions'!$A:$A))*'-2 Pricing Assumptions'!$F$6*'-2 Pricing Assumptions'!$F$7)*'-2 Pricing Assumptions'!$C$14)+INDEX('-3 Traffic Assumptions'!$G:$G,MATCH('-1 Model'!BB$2,'-3 Traffic Assumptions'!$A:$A))*'-2 Pricing Assumptions'!$F$6*'-2 Pricing Assumptions'!$F$7*'-2 Pricing Assumptions'!$C$16</f>
        <v>23.313375000000004</v>
      </c>
      <c r="BI29" s="49">
        <f>((INDEX('-3 Traffic Assumptions'!$E:$E,MATCH('-1 Model'!BC$2,'-3 Traffic Assumptions'!$A:$A))*'-2 Pricing Assumptions'!$F$6*'-2 Pricing Assumptions'!$F$7)*'-2 Pricing Assumptions'!$C$14)+INDEX('-3 Traffic Assumptions'!$G:$G,MATCH('-1 Model'!BC$2,'-3 Traffic Assumptions'!$A:$A))*'-2 Pricing Assumptions'!$F$6*'-2 Pricing Assumptions'!$F$7*'-2 Pricing Assumptions'!$C$16</f>
        <v>23.313375000000004</v>
      </c>
      <c r="BJ29" s="49">
        <f>((INDEX('-3 Traffic Assumptions'!$E:$E,MATCH('-1 Model'!BD$2,'-3 Traffic Assumptions'!$A:$A))*'-2 Pricing Assumptions'!$F$6*'-2 Pricing Assumptions'!$F$7)*'-2 Pricing Assumptions'!$C$14)+INDEX('-3 Traffic Assumptions'!$G:$G,MATCH('-1 Model'!BD$2,'-3 Traffic Assumptions'!$A:$A))*'-2 Pricing Assumptions'!$F$6*'-2 Pricing Assumptions'!$F$7*'-2 Pricing Assumptions'!$C$16</f>
        <v>23.313375000000004</v>
      </c>
      <c r="BK29" s="49">
        <f>((INDEX('-3 Traffic Assumptions'!$E:$E,MATCH('-1 Model'!BE$2,'-3 Traffic Assumptions'!$A:$A))*'-2 Pricing Assumptions'!$F$6*'-2 Pricing Assumptions'!$F$7)*'-2 Pricing Assumptions'!$C$14)+INDEX('-3 Traffic Assumptions'!$G:$G,MATCH('-1 Model'!BE$2,'-3 Traffic Assumptions'!$A:$A))*'-2 Pricing Assumptions'!$F$6*'-2 Pricing Assumptions'!$F$7*'-2 Pricing Assumptions'!$C$16</f>
        <v>23.313375000000004</v>
      </c>
      <c r="BL29" s="49">
        <f>((INDEX('-3 Traffic Assumptions'!$E:$E,MATCH('-1 Model'!BF$2,'-3 Traffic Assumptions'!$A:$A))*'-2 Pricing Assumptions'!$F$6*'-2 Pricing Assumptions'!$F$7)*'-2 Pricing Assumptions'!$C$14)+INDEX('-3 Traffic Assumptions'!$G:$G,MATCH('-1 Model'!BF$2,'-3 Traffic Assumptions'!$A:$A))*'-2 Pricing Assumptions'!$F$6*'-2 Pricing Assumptions'!$F$7*'-2 Pricing Assumptions'!$C$16</f>
        <v>23.313375000000004</v>
      </c>
      <c r="BM29" s="49">
        <f>((INDEX('-3 Traffic Assumptions'!$E:$E,MATCH('-1 Model'!BG$2,'-3 Traffic Assumptions'!$A:$A))*'-2 Pricing Assumptions'!$F$6*'-2 Pricing Assumptions'!$F$7)*'-2 Pricing Assumptions'!$C$14)+INDEX('-3 Traffic Assumptions'!$G:$G,MATCH('-1 Model'!BG$2,'-3 Traffic Assumptions'!$A:$A))*'-2 Pricing Assumptions'!$F$6*'-2 Pricing Assumptions'!$F$7*'-2 Pricing Assumptions'!$C$16</f>
        <v>23.313375000000004</v>
      </c>
      <c r="BN29" s="49">
        <f>((INDEX('-3 Traffic Assumptions'!$E:$E,MATCH('-1 Model'!BH$2,'-3 Traffic Assumptions'!$A:$A))*'-2 Pricing Assumptions'!$F$6*'-2 Pricing Assumptions'!$F$7)*'-2 Pricing Assumptions'!$C$14)+INDEX('-3 Traffic Assumptions'!$G:$G,MATCH('-1 Model'!BH$2,'-3 Traffic Assumptions'!$A:$A))*'-2 Pricing Assumptions'!$F$6*'-2 Pricing Assumptions'!$F$7*'-2 Pricing Assumptions'!$C$16</f>
        <v>23.313375000000004</v>
      </c>
      <c r="BO29" s="49">
        <f>((INDEX('-3 Traffic Assumptions'!$E:$E,MATCH('-1 Model'!BI$2,'-3 Traffic Assumptions'!$A:$A))*'-2 Pricing Assumptions'!$F$6*'-2 Pricing Assumptions'!$F$7)*'-2 Pricing Assumptions'!$C$14)+INDEX('-3 Traffic Assumptions'!$G:$G,MATCH('-1 Model'!BI$2,'-3 Traffic Assumptions'!$A:$A))*'-2 Pricing Assumptions'!$F$6*'-2 Pricing Assumptions'!$F$7*'-2 Pricing Assumptions'!$C$16</f>
        <v>23.313375000000004</v>
      </c>
      <c r="BP29" s="49">
        <f>((INDEX('-3 Traffic Assumptions'!$E:$E,MATCH('-1 Model'!BJ$2,'-3 Traffic Assumptions'!$A:$A))*'-2 Pricing Assumptions'!$F$6*'-2 Pricing Assumptions'!$F$7)*'-2 Pricing Assumptions'!$C$14)+INDEX('-3 Traffic Assumptions'!$G:$G,MATCH('-1 Model'!BJ$2,'-3 Traffic Assumptions'!$A:$A))*'-2 Pricing Assumptions'!$F$6*'-2 Pricing Assumptions'!$F$7*'-2 Pricing Assumptions'!$C$16</f>
        <v>23.313375000000004</v>
      </c>
      <c r="BQ29" s="49">
        <f>((INDEX('-3 Traffic Assumptions'!$E:$E,MATCH('-1 Model'!BK$2,'-3 Traffic Assumptions'!$A:$A))*'-2 Pricing Assumptions'!$F$6*'-2 Pricing Assumptions'!$F$7)*'-2 Pricing Assumptions'!$C$14)+INDEX('-3 Traffic Assumptions'!$G:$G,MATCH('-1 Model'!BK$2,'-3 Traffic Assumptions'!$A:$A))*'-2 Pricing Assumptions'!$F$6*'-2 Pricing Assumptions'!$F$7*'-2 Pricing Assumptions'!$C$16</f>
        <v>23.313375000000004</v>
      </c>
      <c r="BR29" s="49">
        <f>((INDEX('-3 Traffic Assumptions'!$E:$E,MATCH('-1 Model'!BL$2,'-3 Traffic Assumptions'!$A:$A))*'-2 Pricing Assumptions'!$F$6*'-2 Pricing Assumptions'!$F$7)*'-2 Pricing Assumptions'!$C$14)+INDEX('-3 Traffic Assumptions'!$G:$G,MATCH('-1 Model'!BL$2,'-3 Traffic Assumptions'!$A:$A))*'-2 Pricing Assumptions'!$F$6*'-2 Pricing Assumptions'!$F$7*'-2 Pricing Assumptions'!$C$16</f>
        <v>23.313375000000004</v>
      </c>
      <c r="BS29" s="49">
        <f>((INDEX('-3 Traffic Assumptions'!$E:$E,MATCH('-1 Model'!BM$2,'-3 Traffic Assumptions'!$A:$A))*'-2 Pricing Assumptions'!$F$6*'-2 Pricing Assumptions'!$F$7)*'-2 Pricing Assumptions'!$C$14)+INDEX('-3 Traffic Assumptions'!$G:$G,MATCH('-1 Model'!BM$2,'-3 Traffic Assumptions'!$A:$A))*'-2 Pricing Assumptions'!$F$6*'-2 Pricing Assumptions'!$F$7*'-2 Pricing Assumptions'!$C$16</f>
        <v>23.313375000000004</v>
      </c>
      <c r="BT29" s="49">
        <f>((INDEX('-3 Traffic Assumptions'!$E:$E,MATCH('-1 Model'!BN$2,'-3 Traffic Assumptions'!$A:$A))*'-2 Pricing Assumptions'!$F$6*'-2 Pricing Assumptions'!$F$7)*'-2 Pricing Assumptions'!$C$14)+INDEX('-3 Traffic Assumptions'!$G:$G,MATCH('-1 Model'!BN$2,'-3 Traffic Assumptions'!$A:$A))*'-2 Pricing Assumptions'!$F$6*'-2 Pricing Assumptions'!$F$7*'-2 Pricing Assumptions'!$C$16</f>
        <v>23.313375000000004</v>
      </c>
      <c r="BU29" s="49">
        <f>((INDEX('-3 Traffic Assumptions'!$E:$E,MATCH('-1 Model'!BO$2,'-3 Traffic Assumptions'!$A:$A))*'-2 Pricing Assumptions'!$F$6*'-2 Pricing Assumptions'!$F$7)*'-2 Pricing Assumptions'!$C$14)+INDEX('-3 Traffic Assumptions'!$G:$G,MATCH('-1 Model'!BO$2,'-3 Traffic Assumptions'!$A:$A))*'-2 Pricing Assumptions'!$F$6*'-2 Pricing Assumptions'!$F$7*'-2 Pricing Assumptions'!$C$16</f>
        <v>23.313375000000004</v>
      </c>
      <c r="BV29" s="49">
        <f>((INDEX('-3 Traffic Assumptions'!$E:$E,MATCH('-1 Model'!BP$2,'-3 Traffic Assumptions'!$A:$A))*'-2 Pricing Assumptions'!$F$6*'-2 Pricing Assumptions'!$F$7)*'-2 Pricing Assumptions'!$C$14)+INDEX('-3 Traffic Assumptions'!$G:$G,MATCH('-1 Model'!BP$2,'-3 Traffic Assumptions'!$A:$A))*'-2 Pricing Assumptions'!$F$6*'-2 Pricing Assumptions'!$F$7*'-2 Pricing Assumptions'!$C$16</f>
        <v>23.313375000000004</v>
      </c>
      <c r="BW29" s="49">
        <f>((INDEX('-3 Traffic Assumptions'!$E:$E,MATCH('-1 Model'!BQ$2,'-3 Traffic Assumptions'!$A:$A))*'-2 Pricing Assumptions'!$F$6*'-2 Pricing Assumptions'!$F$7)*'-2 Pricing Assumptions'!$C$14)+INDEX('-3 Traffic Assumptions'!$G:$G,MATCH('-1 Model'!BQ$2,'-3 Traffic Assumptions'!$A:$A))*'-2 Pricing Assumptions'!$F$6*'-2 Pricing Assumptions'!$F$7*'-2 Pricing Assumptions'!$C$16</f>
        <v>23.313375000000004</v>
      </c>
      <c r="BX29" s="49">
        <f>((INDEX('-3 Traffic Assumptions'!$E:$E,MATCH('-1 Model'!BR$2,'-3 Traffic Assumptions'!$A:$A))*'-2 Pricing Assumptions'!$F$6*'-2 Pricing Assumptions'!$F$7)*'-2 Pricing Assumptions'!$C$14)+INDEX('-3 Traffic Assumptions'!$G:$G,MATCH('-1 Model'!BR$2,'-3 Traffic Assumptions'!$A:$A))*'-2 Pricing Assumptions'!$F$6*'-2 Pricing Assumptions'!$F$7*'-2 Pricing Assumptions'!$C$16</f>
        <v>23.313375000000004</v>
      </c>
      <c r="BY29" s="49">
        <f>((INDEX('-3 Traffic Assumptions'!$E:$E,MATCH('-1 Model'!BS$2,'-3 Traffic Assumptions'!$A:$A))*'-2 Pricing Assumptions'!$F$6*'-2 Pricing Assumptions'!$F$7)*'-2 Pricing Assumptions'!$C$14)+INDEX('-3 Traffic Assumptions'!$G:$G,MATCH('-1 Model'!BS$2,'-3 Traffic Assumptions'!$A:$A))*'-2 Pricing Assumptions'!$F$6*'-2 Pricing Assumptions'!$F$7*'-2 Pricing Assumptions'!$C$16</f>
        <v>23.313375000000004</v>
      </c>
      <c r="BZ29" s="49">
        <f>((INDEX('-3 Traffic Assumptions'!$E:$E,MATCH('-1 Model'!BT$2,'-3 Traffic Assumptions'!$A:$A))*'-2 Pricing Assumptions'!$F$6*'-2 Pricing Assumptions'!$F$7)*'-2 Pricing Assumptions'!$C$14)+INDEX('-3 Traffic Assumptions'!$G:$G,MATCH('-1 Model'!BT$2,'-3 Traffic Assumptions'!$A:$A))*'-2 Pricing Assumptions'!$F$6*'-2 Pricing Assumptions'!$F$7*'-2 Pricing Assumptions'!$C$16</f>
        <v>23.313375000000004</v>
      </c>
      <c r="CA29" s="49">
        <f>((INDEX('-3 Traffic Assumptions'!$E:$E,MATCH('-1 Model'!BU$2,'-3 Traffic Assumptions'!$A:$A))*'-2 Pricing Assumptions'!$F$6*'-2 Pricing Assumptions'!$F$7)*'-2 Pricing Assumptions'!$C$14)+INDEX('-3 Traffic Assumptions'!$G:$G,MATCH('-1 Model'!BU$2,'-3 Traffic Assumptions'!$A:$A))*'-2 Pricing Assumptions'!$F$6*'-2 Pricing Assumptions'!$F$7*'-2 Pricing Assumptions'!$C$16</f>
        <v>23.313375000000004</v>
      </c>
      <c r="CB29" s="49">
        <f>((INDEX('-3 Traffic Assumptions'!$E:$E,MATCH('-1 Model'!BV$2,'-3 Traffic Assumptions'!$A:$A))*'-2 Pricing Assumptions'!$F$6*'-2 Pricing Assumptions'!$F$7)*'-2 Pricing Assumptions'!$C$14)+INDEX('-3 Traffic Assumptions'!$G:$G,MATCH('-1 Model'!BV$2,'-3 Traffic Assumptions'!$A:$A))*'-2 Pricing Assumptions'!$F$6*'-2 Pricing Assumptions'!$F$7*'-2 Pricing Assumptions'!$C$16</f>
        <v>23.313375000000004</v>
      </c>
      <c r="CC29" s="49">
        <f>((INDEX('-3 Traffic Assumptions'!$E:$E,MATCH('-1 Model'!BW$2,'-3 Traffic Assumptions'!$A:$A))*'-2 Pricing Assumptions'!$F$6*'-2 Pricing Assumptions'!$F$7)*'-2 Pricing Assumptions'!$C$14)+INDEX('-3 Traffic Assumptions'!$G:$G,MATCH('-1 Model'!BW$2,'-3 Traffic Assumptions'!$A:$A))*'-2 Pricing Assumptions'!$F$6*'-2 Pricing Assumptions'!$F$7*'-2 Pricing Assumptions'!$C$16</f>
        <v>23.313375000000004</v>
      </c>
      <c r="CD29" s="49">
        <f>((INDEX('-3 Traffic Assumptions'!$E:$E,MATCH('-1 Model'!BX$2,'-3 Traffic Assumptions'!$A:$A))*'-2 Pricing Assumptions'!$F$6*'-2 Pricing Assumptions'!$F$7)*'-2 Pricing Assumptions'!$C$14)+INDEX('-3 Traffic Assumptions'!$G:$G,MATCH('-1 Model'!BX$2,'-3 Traffic Assumptions'!$A:$A))*'-2 Pricing Assumptions'!$F$6*'-2 Pricing Assumptions'!$F$7*'-2 Pricing Assumptions'!$C$16</f>
        <v>23.313375000000004</v>
      </c>
      <c r="CE29" s="49">
        <f>((INDEX('-3 Traffic Assumptions'!$E:$E,MATCH('-1 Model'!BY$2,'-3 Traffic Assumptions'!$A:$A))*'-2 Pricing Assumptions'!$F$6*'-2 Pricing Assumptions'!$F$7)*'-2 Pricing Assumptions'!$C$14)+INDEX('-3 Traffic Assumptions'!$G:$G,MATCH('-1 Model'!BY$2,'-3 Traffic Assumptions'!$A:$A))*'-2 Pricing Assumptions'!$F$6*'-2 Pricing Assumptions'!$F$7*'-2 Pricing Assumptions'!$C$16</f>
        <v>23.313375000000004</v>
      </c>
      <c r="CF29" s="49">
        <f>((INDEX('-3 Traffic Assumptions'!$E:$E,MATCH('-1 Model'!BZ$2,'-3 Traffic Assumptions'!$A:$A))*'-2 Pricing Assumptions'!$F$6*'-2 Pricing Assumptions'!$F$7)*'-2 Pricing Assumptions'!$C$14)+INDEX('-3 Traffic Assumptions'!$G:$G,MATCH('-1 Model'!BZ$2,'-3 Traffic Assumptions'!$A:$A))*'-2 Pricing Assumptions'!$F$6*'-2 Pricing Assumptions'!$F$7*'-2 Pricing Assumptions'!$C$16</f>
        <v>23.313375000000004</v>
      </c>
      <c r="CG29" s="49">
        <f>((INDEX('-3 Traffic Assumptions'!$E:$E,MATCH('-1 Model'!CA$2,'-3 Traffic Assumptions'!$A:$A))*'-2 Pricing Assumptions'!$F$6*'-2 Pricing Assumptions'!$F$7)*'-2 Pricing Assumptions'!$C$14)+INDEX('-3 Traffic Assumptions'!$G:$G,MATCH('-1 Model'!CA$2,'-3 Traffic Assumptions'!$A:$A))*'-2 Pricing Assumptions'!$F$6*'-2 Pricing Assumptions'!$F$7*'-2 Pricing Assumptions'!$C$16</f>
        <v>23.313375000000004</v>
      </c>
      <c r="CH29" s="49">
        <f>((INDEX('-3 Traffic Assumptions'!$E:$E,MATCH('-1 Model'!CB$2,'-3 Traffic Assumptions'!$A:$A))*'-2 Pricing Assumptions'!$F$6*'-2 Pricing Assumptions'!$F$7)*'-2 Pricing Assumptions'!$C$14)+INDEX('-3 Traffic Assumptions'!$G:$G,MATCH('-1 Model'!CB$2,'-3 Traffic Assumptions'!$A:$A))*'-2 Pricing Assumptions'!$F$6*'-2 Pricing Assumptions'!$F$7*'-2 Pricing Assumptions'!$C$16</f>
        <v>23.313375000000004</v>
      </c>
      <c r="CI29" s="49">
        <f>((INDEX('-3 Traffic Assumptions'!$E:$E,MATCH('-1 Model'!CC$2,'-3 Traffic Assumptions'!$A:$A))*'-2 Pricing Assumptions'!$F$6*'-2 Pricing Assumptions'!$F$7)*'-2 Pricing Assumptions'!$C$14)+INDEX('-3 Traffic Assumptions'!$G:$G,MATCH('-1 Model'!CC$2,'-3 Traffic Assumptions'!$A:$A))*'-2 Pricing Assumptions'!$F$6*'-2 Pricing Assumptions'!$F$7*'-2 Pricing Assumptions'!$C$16</f>
        <v>23.313375000000004</v>
      </c>
      <c r="CJ29" s="49">
        <f>((INDEX('-3 Traffic Assumptions'!$E:$E,MATCH('-1 Model'!CD$2,'-3 Traffic Assumptions'!$A:$A))*'-2 Pricing Assumptions'!$F$6*'-2 Pricing Assumptions'!$F$7)*'-2 Pricing Assumptions'!$C$14)+INDEX('-3 Traffic Assumptions'!$G:$G,MATCH('-1 Model'!CD$2,'-3 Traffic Assumptions'!$A:$A))*'-2 Pricing Assumptions'!$F$6*'-2 Pricing Assumptions'!$F$7*'-2 Pricing Assumptions'!$C$16</f>
        <v>23.313375000000004</v>
      </c>
      <c r="CK29" s="49">
        <f>((INDEX('-3 Traffic Assumptions'!$E:$E,MATCH('-1 Model'!CE$2,'-3 Traffic Assumptions'!$A:$A))*'-2 Pricing Assumptions'!$F$6*'-2 Pricing Assumptions'!$F$7)*'-2 Pricing Assumptions'!$C$14)+INDEX('-3 Traffic Assumptions'!$G:$G,MATCH('-1 Model'!CE$2,'-3 Traffic Assumptions'!$A:$A))*'-2 Pricing Assumptions'!$F$6*'-2 Pricing Assumptions'!$F$7*'-2 Pricing Assumptions'!$C$16</f>
        <v>23.313375000000004</v>
      </c>
      <c r="CL29" s="49">
        <f>((INDEX('-3 Traffic Assumptions'!$E:$E,MATCH('-1 Model'!CF$2,'-3 Traffic Assumptions'!$A:$A))*'-2 Pricing Assumptions'!$F$6*'-2 Pricing Assumptions'!$F$7)*'-2 Pricing Assumptions'!$C$14)+INDEX('-3 Traffic Assumptions'!$G:$G,MATCH('-1 Model'!CF$2,'-3 Traffic Assumptions'!$A:$A))*'-2 Pricing Assumptions'!$F$6*'-2 Pricing Assumptions'!$F$7*'-2 Pricing Assumptions'!$C$16</f>
        <v>23.313375000000004</v>
      </c>
      <c r="CM29" s="49">
        <f>((INDEX('-3 Traffic Assumptions'!$E:$E,MATCH('-1 Model'!CG$2,'-3 Traffic Assumptions'!$A:$A))*'-2 Pricing Assumptions'!$F$6*'-2 Pricing Assumptions'!$F$7)*'-2 Pricing Assumptions'!$C$14)+INDEX('-3 Traffic Assumptions'!$G:$G,MATCH('-1 Model'!CG$2,'-3 Traffic Assumptions'!$A:$A))*'-2 Pricing Assumptions'!$F$6*'-2 Pricing Assumptions'!$F$7*'-2 Pricing Assumptions'!$C$16</f>
        <v>23.313375000000004</v>
      </c>
      <c r="CN29" s="49">
        <f>((INDEX('-3 Traffic Assumptions'!$E:$E,MATCH('-1 Model'!CH$2,'-3 Traffic Assumptions'!$A:$A))*'-2 Pricing Assumptions'!$F$6*'-2 Pricing Assumptions'!$F$7)*'-2 Pricing Assumptions'!$C$14)+INDEX('-3 Traffic Assumptions'!$G:$G,MATCH('-1 Model'!CH$2,'-3 Traffic Assumptions'!$A:$A))*'-2 Pricing Assumptions'!$F$6*'-2 Pricing Assumptions'!$F$7*'-2 Pricing Assumptions'!$C$16</f>
        <v>23.313375000000004</v>
      </c>
      <c r="CO29" s="49">
        <f>((INDEX('-3 Traffic Assumptions'!$E:$E,MATCH('-1 Model'!CI$2,'-3 Traffic Assumptions'!$A:$A))*'-2 Pricing Assumptions'!$F$6*'-2 Pricing Assumptions'!$F$7)*'-2 Pricing Assumptions'!$C$14)+INDEX('-3 Traffic Assumptions'!$G:$G,MATCH('-1 Model'!CI$2,'-3 Traffic Assumptions'!$A:$A))*'-2 Pricing Assumptions'!$F$6*'-2 Pricing Assumptions'!$F$7*'-2 Pricing Assumptions'!$C$16</f>
        <v>23.313375000000004</v>
      </c>
      <c r="CP29" s="49">
        <f>((INDEX('-3 Traffic Assumptions'!$E:$E,MATCH('-1 Model'!CJ$2,'-3 Traffic Assumptions'!$A:$A))*'-2 Pricing Assumptions'!$F$6*'-2 Pricing Assumptions'!$F$7)*'-2 Pricing Assumptions'!$C$14)+INDEX('-3 Traffic Assumptions'!$G:$G,MATCH('-1 Model'!CJ$2,'-3 Traffic Assumptions'!$A:$A))*'-2 Pricing Assumptions'!$F$6*'-2 Pricing Assumptions'!$F$7*'-2 Pricing Assumptions'!$C$16</f>
        <v>23.313375000000004</v>
      </c>
      <c r="CQ29" s="49">
        <f>((INDEX('-3 Traffic Assumptions'!$E:$E,MATCH('-1 Model'!CK$2,'-3 Traffic Assumptions'!$A:$A))*'-2 Pricing Assumptions'!$F$6*'-2 Pricing Assumptions'!$F$7)*'-2 Pricing Assumptions'!$C$14)+INDEX('-3 Traffic Assumptions'!$G:$G,MATCH('-1 Model'!CK$2,'-3 Traffic Assumptions'!$A:$A))*'-2 Pricing Assumptions'!$F$6*'-2 Pricing Assumptions'!$F$7*'-2 Pricing Assumptions'!$C$16</f>
        <v>23.313375000000004</v>
      </c>
      <c r="CR29" s="49">
        <f>((INDEX('-3 Traffic Assumptions'!$E:$E,MATCH('-1 Model'!CL$2,'-3 Traffic Assumptions'!$A:$A))*'-2 Pricing Assumptions'!$F$6*'-2 Pricing Assumptions'!$F$7)*'-2 Pricing Assumptions'!$C$14)+INDEX('-3 Traffic Assumptions'!$G:$G,MATCH('-1 Model'!CL$2,'-3 Traffic Assumptions'!$A:$A))*'-2 Pricing Assumptions'!$F$6*'-2 Pricing Assumptions'!$F$7*'-2 Pricing Assumptions'!$C$16</f>
        <v>23.313375000000004</v>
      </c>
      <c r="CS29" s="49">
        <f>((INDEX('-3 Traffic Assumptions'!$E:$E,MATCH('-1 Model'!CM$2,'-3 Traffic Assumptions'!$A:$A))*'-2 Pricing Assumptions'!$F$6*'-2 Pricing Assumptions'!$F$7)*'-2 Pricing Assumptions'!$C$14)+INDEX('-3 Traffic Assumptions'!$G:$G,MATCH('-1 Model'!CM$2,'-3 Traffic Assumptions'!$A:$A))*'-2 Pricing Assumptions'!$F$6*'-2 Pricing Assumptions'!$F$7*'-2 Pricing Assumptions'!$C$16</f>
        <v>23.313375000000004</v>
      </c>
      <c r="CT29" s="49">
        <f>((INDEX('-3 Traffic Assumptions'!$E:$E,MATCH('-1 Model'!CN$2,'-3 Traffic Assumptions'!$A:$A))*'-2 Pricing Assumptions'!$F$6*'-2 Pricing Assumptions'!$F$7)*'-2 Pricing Assumptions'!$C$14)+INDEX('-3 Traffic Assumptions'!$G:$G,MATCH('-1 Model'!CN$2,'-3 Traffic Assumptions'!$A:$A))*'-2 Pricing Assumptions'!$F$6*'-2 Pricing Assumptions'!$F$7*'-2 Pricing Assumptions'!$C$16</f>
        <v>23.313375000000004</v>
      </c>
      <c r="CU29" s="49">
        <f>((INDEX('-3 Traffic Assumptions'!$E:$E,MATCH('-1 Model'!CO$2,'-3 Traffic Assumptions'!$A:$A))*'-2 Pricing Assumptions'!$F$6*'-2 Pricing Assumptions'!$F$7)*'-2 Pricing Assumptions'!$C$14)+INDEX('-3 Traffic Assumptions'!$G:$G,MATCH('-1 Model'!CO$2,'-3 Traffic Assumptions'!$A:$A))*'-2 Pricing Assumptions'!$F$6*'-2 Pricing Assumptions'!$F$7*'-2 Pricing Assumptions'!$C$16</f>
        <v>23.313375000000004</v>
      </c>
      <c r="CV29" s="49">
        <f>((INDEX('-3 Traffic Assumptions'!$E:$E,MATCH('-1 Model'!CP$2,'-3 Traffic Assumptions'!$A:$A))*'-2 Pricing Assumptions'!$F$6*'-2 Pricing Assumptions'!$F$7)*'-2 Pricing Assumptions'!$C$14)+INDEX('-3 Traffic Assumptions'!$G:$G,MATCH('-1 Model'!CP$2,'-3 Traffic Assumptions'!$A:$A))*'-2 Pricing Assumptions'!$F$6*'-2 Pricing Assumptions'!$F$7*'-2 Pricing Assumptions'!$C$16</f>
        <v>23.313375000000004</v>
      </c>
      <c r="CW29" s="49">
        <f>((INDEX('-3 Traffic Assumptions'!$E:$E,MATCH('-1 Model'!CQ$2,'-3 Traffic Assumptions'!$A:$A))*'-2 Pricing Assumptions'!$F$6*'-2 Pricing Assumptions'!$F$7)*'-2 Pricing Assumptions'!$C$14)+INDEX('-3 Traffic Assumptions'!$G:$G,MATCH('-1 Model'!CQ$2,'-3 Traffic Assumptions'!$A:$A))*'-2 Pricing Assumptions'!$F$6*'-2 Pricing Assumptions'!$F$7*'-2 Pricing Assumptions'!$C$16</f>
        <v>23.313375000000004</v>
      </c>
      <c r="CX29" s="49">
        <f>((INDEX('-3 Traffic Assumptions'!$E:$E,MATCH('-1 Model'!CR$2,'-3 Traffic Assumptions'!$A:$A))*'-2 Pricing Assumptions'!$F$6*'-2 Pricing Assumptions'!$F$7)*'-2 Pricing Assumptions'!$C$14)+INDEX('-3 Traffic Assumptions'!$G:$G,MATCH('-1 Model'!CR$2,'-3 Traffic Assumptions'!$A:$A))*'-2 Pricing Assumptions'!$F$6*'-2 Pricing Assumptions'!$F$7*'-2 Pricing Assumptions'!$C$16</f>
        <v>23.313375000000004</v>
      </c>
      <c r="CY29" s="49">
        <f>((INDEX('-3 Traffic Assumptions'!$E:$E,MATCH('-1 Model'!CS$2,'-3 Traffic Assumptions'!$A:$A))*'-2 Pricing Assumptions'!$F$6*'-2 Pricing Assumptions'!$F$7)*'-2 Pricing Assumptions'!$C$14)+INDEX('-3 Traffic Assumptions'!$G:$G,MATCH('-1 Model'!CS$2,'-3 Traffic Assumptions'!$A:$A))*'-2 Pricing Assumptions'!$F$6*'-2 Pricing Assumptions'!$F$7*'-2 Pricing Assumptions'!$C$16</f>
        <v>23.313375000000004</v>
      </c>
      <c r="CZ29" s="49">
        <f>((INDEX('-3 Traffic Assumptions'!$E:$E,MATCH('-1 Model'!CT$2,'-3 Traffic Assumptions'!$A:$A))*'-2 Pricing Assumptions'!$F$6*'-2 Pricing Assumptions'!$F$7)*'-2 Pricing Assumptions'!$C$14)+INDEX('-3 Traffic Assumptions'!$G:$G,MATCH('-1 Model'!CT$2,'-3 Traffic Assumptions'!$A:$A))*'-2 Pricing Assumptions'!$F$6*'-2 Pricing Assumptions'!$F$7*'-2 Pricing Assumptions'!$C$16</f>
        <v>23.313375000000004</v>
      </c>
      <c r="DA29" s="49">
        <f>((INDEX('-3 Traffic Assumptions'!$E:$E,MATCH('-1 Model'!CU$2,'-3 Traffic Assumptions'!$A:$A))*'-2 Pricing Assumptions'!$F$6*'-2 Pricing Assumptions'!$F$7)*'-2 Pricing Assumptions'!$C$14)+INDEX('-3 Traffic Assumptions'!$G:$G,MATCH('-1 Model'!CU$2,'-3 Traffic Assumptions'!$A:$A))*'-2 Pricing Assumptions'!$F$6*'-2 Pricing Assumptions'!$F$7*'-2 Pricing Assumptions'!$C$16</f>
        <v>23.313375000000004</v>
      </c>
      <c r="DB29" s="49">
        <f>((INDEX('-3 Traffic Assumptions'!$E:$E,MATCH('-1 Model'!CV$2,'-3 Traffic Assumptions'!$A:$A))*'-2 Pricing Assumptions'!$F$6*'-2 Pricing Assumptions'!$F$7)*'-2 Pricing Assumptions'!$C$14)+INDEX('-3 Traffic Assumptions'!$G:$G,MATCH('-1 Model'!CV$2,'-3 Traffic Assumptions'!$A:$A))*'-2 Pricing Assumptions'!$F$6*'-2 Pricing Assumptions'!$F$7*'-2 Pricing Assumptions'!$C$16</f>
        <v>23.313375000000004</v>
      </c>
      <c r="DC29" s="49">
        <f>((INDEX('-3 Traffic Assumptions'!$E:$E,MATCH('-1 Model'!CW$2,'-3 Traffic Assumptions'!$A:$A))*'-2 Pricing Assumptions'!$F$6*'-2 Pricing Assumptions'!$F$7)*'-2 Pricing Assumptions'!$C$14)+INDEX('-3 Traffic Assumptions'!$G:$G,MATCH('-1 Model'!CW$2,'-3 Traffic Assumptions'!$A:$A))*'-2 Pricing Assumptions'!$F$6*'-2 Pricing Assumptions'!$F$7*'-2 Pricing Assumptions'!$C$16</f>
        <v>23.313375000000004</v>
      </c>
      <c r="DD29" s="49">
        <f>((INDEX('-3 Traffic Assumptions'!$E:$E,MATCH('-1 Model'!CX$2,'-3 Traffic Assumptions'!$A:$A))*'-2 Pricing Assumptions'!$F$6*'-2 Pricing Assumptions'!$F$7)*'-2 Pricing Assumptions'!$C$14)+INDEX('-3 Traffic Assumptions'!$G:$G,MATCH('-1 Model'!CX$2,'-3 Traffic Assumptions'!$A:$A))*'-2 Pricing Assumptions'!$F$6*'-2 Pricing Assumptions'!$F$7*'-2 Pricing Assumptions'!$C$16</f>
        <v>23.313375000000004</v>
      </c>
      <c r="DE29" s="49">
        <f>((INDEX('-3 Traffic Assumptions'!$E:$E,MATCH('-1 Model'!CY$2,'-3 Traffic Assumptions'!$A:$A))*'-2 Pricing Assumptions'!$F$6*'-2 Pricing Assumptions'!$F$7)*'-2 Pricing Assumptions'!$C$14)+INDEX('-3 Traffic Assumptions'!$G:$G,MATCH('-1 Model'!CY$2,'-3 Traffic Assumptions'!$A:$A))*'-2 Pricing Assumptions'!$F$6*'-2 Pricing Assumptions'!$F$7*'-2 Pricing Assumptions'!$C$16</f>
        <v>23.313375000000004</v>
      </c>
      <c r="DF29" s="49">
        <f>((INDEX('-3 Traffic Assumptions'!$E:$E,MATCH('-1 Model'!CZ$2,'-3 Traffic Assumptions'!$A:$A))*'-2 Pricing Assumptions'!$F$6*'-2 Pricing Assumptions'!$F$7)*'-2 Pricing Assumptions'!$C$14)+INDEX('-3 Traffic Assumptions'!$G:$G,MATCH('-1 Model'!CZ$2,'-3 Traffic Assumptions'!$A:$A))*'-2 Pricing Assumptions'!$F$6*'-2 Pricing Assumptions'!$F$7*'-2 Pricing Assumptions'!$C$16</f>
        <v>23.313375000000004</v>
      </c>
      <c r="DG29" s="49">
        <f>((INDEX('-3 Traffic Assumptions'!$E:$E,MATCH('-1 Model'!DA$2,'-3 Traffic Assumptions'!$A:$A))*'-2 Pricing Assumptions'!$F$6*'-2 Pricing Assumptions'!$F$7)*'-2 Pricing Assumptions'!$C$14)+INDEX('-3 Traffic Assumptions'!$G:$G,MATCH('-1 Model'!DA$2,'-3 Traffic Assumptions'!$A:$A))*'-2 Pricing Assumptions'!$F$6*'-2 Pricing Assumptions'!$F$7*'-2 Pricing Assumptions'!$C$16</f>
        <v>23.313375000000004</v>
      </c>
      <c r="DH29" s="49">
        <f>((INDEX('-3 Traffic Assumptions'!$E:$E,MATCH('-1 Model'!DB$2,'-3 Traffic Assumptions'!$A:$A))*'-2 Pricing Assumptions'!$F$6*'-2 Pricing Assumptions'!$F$7)*'-2 Pricing Assumptions'!$C$14)+INDEX('-3 Traffic Assumptions'!$G:$G,MATCH('-1 Model'!DB$2,'-3 Traffic Assumptions'!$A:$A))*'-2 Pricing Assumptions'!$F$6*'-2 Pricing Assumptions'!$F$7*'-2 Pricing Assumptions'!$C$16</f>
        <v>23.313375000000004</v>
      </c>
      <c r="DI29" s="49">
        <f>((INDEX('-3 Traffic Assumptions'!$E:$E,MATCH('-1 Model'!DC$2,'-3 Traffic Assumptions'!$A:$A))*'-2 Pricing Assumptions'!$F$6*'-2 Pricing Assumptions'!$F$7)*'-2 Pricing Assumptions'!$C$14)+INDEX('-3 Traffic Assumptions'!$G:$G,MATCH('-1 Model'!DC$2,'-3 Traffic Assumptions'!$A:$A))*'-2 Pricing Assumptions'!$F$6*'-2 Pricing Assumptions'!$F$7*'-2 Pricing Assumptions'!$C$16</f>
        <v>23.313375000000004</v>
      </c>
      <c r="DJ29" s="49">
        <f>((INDEX('-3 Traffic Assumptions'!$E:$E,MATCH('-1 Model'!DD$2,'-3 Traffic Assumptions'!$A:$A))*'-2 Pricing Assumptions'!$F$6*'-2 Pricing Assumptions'!$F$7)*'-2 Pricing Assumptions'!$C$14)+INDEX('-3 Traffic Assumptions'!$G:$G,MATCH('-1 Model'!DD$2,'-3 Traffic Assumptions'!$A:$A))*'-2 Pricing Assumptions'!$F$6*'-2 Pricing Assumptions'!$F$7*'-2 Pricing Assumptions'!$C$16</f>
        <v>23.313375000000004</v>
      </c>
      <c r="DK29" s="49">
        <f>((INDEX('-3 Traffic Assumptions'!$E:$E,MATCH('-1 Model'!DE$2,'-3 Traffic Assumptions'!$A:$A))*'-2 Pricing Assumptions'!$F$6*'-2 Pricing Assumptions'!$F$7)*'-2 Pricing Assumptions'!$C$14)+INDEX('-3 Traffic Assumptions'!$G:$G,MATCH('-1 Model'!DE$2,'-3 Traffic Assumptions'!$A:$A))*'-2 Pricing Assumptions'!$F$6*'-2 Pricing Assumptions'!$F$7*'-2 Pricing Assumptions'!$C$16</f>
        <v>23.313375000000004</v>
      </c>
      <c r="DL29" s="49">
        <f>((INDEX('-3 Traffic Assumptions'!$E:$E,MATCH('-1 Model'!DF$2,'-3 Traffic Assumptions'!$A:$A))*'-2 Pricing Assumptions'!$F$6*'-2 Pricing Assumptions'!$F$7)*'-2 Pricing Assumptions'!$C$14)+INDEX('-3 Traffic Assumptions'!$G:$G,MATCH('-1 Model'!DF$2,'-3 Traffic Assumptions'!$A:$A))*'-2 Pricing Assumptions'!$F$6*'-2 Pricing Assumptions'!$F$7*'-2 Pricing Assumptions'!$C$16</f>
        <v>23.313375000000004</v>
      </c>
      <c r="DM29" s="49">
        <f>((INDEX('-3 Traffic Assumptions'!$E:$E,MATCH('-1 Model'!DG$2,'-3 Traffic Assumptions'!$A:$A))*'-2 Pricing Assumptions'!$F$6*'-2 Pricing Assumptions'!$F$7)*'-2 Pricing Assumptions'!$C$14)+INDEX('-3 Traffic Assumptions'!$G:$G,MATCH('-1 Model'!DG$2,'-3 Traffic Assumptions'!$A:$A))*'-2 Pricing Assumptions'!$F$6*'-2 Pricing Assumptions'!$F$7*'-2 Pricing Assumptions'!$C$16</f>
        <v>23.313375000000004</v>
      </c>
      <c r="DN29" s="49">
        <f>((INDEX('-3 Traffic Assumptions'!$E:$E,MATCH('-1 Model'!DH$2,'-3 Traffic Assumptions'!$A:$A))*'-2 Pricing Assumptions'!$F$6*'-2 Pricing Assumptions'!$F$7)*'-2 Pricing Assumptions'!$C$14)+INDEX('-3 Traffic Assumptions'!$G:$G,MATCH('-1 Model'!DH$2,'-3 Traffic Assumptions'!$A:$A))*'-2 Pricing Assumptions'!$F$6*'-2 Pricing Assumptions'!$F$7*'-2 Pricing Assumptions'!$C$16</f>
        <v>23.313375000000004</v>
      </c>
      <c r="DO29" s="49">
        <f>((INDEX('-3 Traffic Assumptions'!$E:$E,MATCH('-1 Model'!DI$2,'-3 Traffic Assumptions'!$A:$A))*'-2 Pricing Assumptions'!$F$6*'-2 Pricing Assumptions'!$F$7)*'-2 Pricing Assumptions'!$C$14)+INDEX('-3 Traffic Assumptions'!$G:$G,MATCH('-1 Model'!DI$2,'-3 Traffic Assumptions'!$A:$A))*'-2 Pricing Assumptions'!$F$6*'-2 Pricing Assumptions'!$F$7*'-2 Pricing Assumptions'!$C$16</f>
        <v>23.313375000000004</v>
      </c>
      <c r="DP29" s="49">
        <f>((INDEX('-3 Traffic Assumptions'!$E:$E,MATCH('-1 Model'!DJ$2,'-3 Traffic Assumptions'!$A:$A))*'-2 Pricing Assumptions'!$F$6*'-2 Pricing Assumptions'!$F$7)*'-2 Pricing Assumptions'!$C$14)+INDEX('-3 Traffic Assumptions'!$G:$G,MATCH('-1 Model'!DJ$2,'-3 Traffic Assumptions'!$A:$A))*'-2 Pricing Assumptions'!$F$6*'-2 Pricing Assumptions'!$F$7*'-2 Pricing Assumptions'!$C$16</f>
        <v>23.313375000000004</v>
      </c>
      <c r="DQ29" s="49">
        <f>((INDEX('-3 Traffic Assumptions'!$E:$E,MATCH('-1 Model'!DK$2,'-3 Traffic Assumptions'!$A:$A))*'-2 Pricing Assumptions'!$F$6*'-2 Pricing Assumptions'!$F$7)*'-2 Pricing Assumptions'!$C$14)+INDEX('-3 Traffic Assumptions'!$G:$G,MATCH('-1 Model'!DK$2,'-3 Traffic Assumptions'!$A:$A))*'-2 Pricing Assumptions'!$F$6*'-2 Pricing Assumptions'!$F$7*'-2 Pricing Assumptions'!$C$16</f>
        <v>23.313375000000004</v>
      </c>
      <c r="DR29" s="49">
        <f>((INDEX('-3 Traffic Assumptions'!$E:$E,MATCH('-1 Model'!DL$2,'-3 Traffic Assumptions'!$A:$A))*'-2 Pricing Assumptions'!$F$6*'-2 Pricing Assumptions'!$F$7)*'-2 Pricing Assumptions'!$C$14)+INDEX('-3 Traffic Assumptions'!$G:$G,MATCH('-1 Model'!DL$2,'-3 Traffic Assumptions'!$A:$A))*'-2 Pricing Assumptions'!$F$6*'-2 Pricing Assumptions'!$F$7*'-2 Pricing Assumptions'!$C$16</f>
        <v>23.313375000000004</v>
      </c>
      <c r="DS29" s="49">
        <f>((INDEX('-3 Traffic Assumptions'!$E:$E,MATCH('-1 Model'!DM$2,'-3 Traffic Assumptions'!$A:$A))*'-2 Pricing Assumptions'!$F$6*'-2 Pricing Assumptions'!$F$7)*'-2 Pricing Assumptions'!$C$14)+INDEX('-3 Traffic Assumptions'!$G:$G,MATCH('-1 Model'!DM$2,'-3 Traffic Assumptions'!$A:$A))*'-2 Pricing Assumptions'!$F$6*'-2 Pricing Assumptions'!$F$7*'-2 Pricing Assumptions'!$C$16</f>
        <v>23.313375000000004</v>
      </c>
    </row>
    <row r="30" spans="1:123" s="1" customFormat="1" ht="12.75" x14ac:dyDescent="0.2">
      <c r="B30" s="35" t="s">
        <v>130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>
        <f>((INDEX('-3 Traffic Assumptions'!$E:$E,MATCH('-1 Model'!G$2,'-3 Traffic Assumptions'!$A:$A))*'-2 Pricing Assumptions'!$F$6*'-2 Pricing Assumptions'!$F$7*'-2 Pricing Assumptions'!$F$8)*'-2 Pricing Assumptions'!$C$14)+INDEX('-3 Traffic Assumptions'!$G:$G,MATCH('-1 Model'!G$2,'-3 Traffic Assumptions'!$A:$A))*'-2 Pricing Assumptions'!$F$6*'-2 Pricing Assumptions'!$F$7*'-2 Pricing Assumptions'!$F$8*'-2 Pricing Assumptions'!$C$16</f>
        <v>2.7976050000000003</v>
      </c>
      <c r="N30" s="49">
        <f>((INDEX('-3 Traffic Assumptions'!$E:$E,MATCH('-1 Model'!H$2,'-3 Traffic Assumptions'!$A:$A))*'-2 Pricing Assumptions'!$F$6*'-2 Pricing Assumptions'!$F$7*'-2 Pricing Assumptions'!$F$8)*'-2 Pricing Assumptions'!$C$14)+INDEX('-3 Traffic Assumptions'!$G:$G,MATCH('-1 Model'!H$2,'-3 Traffic Assumptions'!$A:$A))*'-2 Pricing Assumptions'!$F$6*'-2 Pricing Assumptions'!$F$7*'-2 Pricing Assumptions'!$F$8*'-2 Pricing Assumptions'!$C$16</f>
        <v>2.7976050000000003</v>
      </c>
      <c r="O30" s="49">
        <f>((INDEX('-3 Traffic Assumptions'!$E:$E,MATCH('-1 Model'!I$2,'-3 Traffic Assumptions'!$A:$A))*'-2 Pricing Assumptions'!$F$6*'-2 Pricing Assumptions'!$F$7*'-2 Pricing Assumptions'!$F$8)*'-2 Pricing Assumptions'!$C$14)+INDEX('-3 Traffic Assumptions'!$G:$G,MATCH('-1 Model'!I$2,'-3 Traffic Assumptions'!$A:$A))*'-2 Pricing Assumptions'!$F$6*'-2 Pricing Assumptions'!$F$7*'-2 Pricing Assumptions'!$F$8*'-2 Pricing Assumptions'!$C$16</f>
        <v>2.7976050000000003</v>
      </c>
      <c r="P30" s="49">
        <f>((INDEX('-3 Traffic Assumptions'!$E:$E,MATCH('-1 Model'!J$2,'-3 Traffic Assumptions'!$A:$A))*'-2 Pricing Assumptions'!$F$6*'-2 Pricing Assumptions'!$F$7*'-2 Pricing Assumptions'!$F$8)*'-2 Pricing Assumptions'!$C$14)+INDEX('-3 Traffic Assumptions'!$G:$G,MATCH('-1 Model'!J$2,'-3 Traffic Assumptions'!$A:$A))*'-2 Pricing Assumptions'!$F$6*'-2 Pricing Assumptions'!$F$7*'-2 Pricing Assumptions'!$F$8*'-2 Pricing Assumptions'!$C$16</f>
        <v>2.7976050000000003</v>
      </c>
      <c r="Q30" s="49">
        <f>((INDEX('-3 Traffic Assumptions'!$E:$E,MATCH('-1 Model'!K$2,'-3 Traffic Assumptions'!$A:$A))*'-2 Pricing Assumptions'!$F$6*'-2 Pricing Assumptions'!$F$7*'-2 Pricing Assumptions'!$F$8)*'-2 Pricing Assumptions'!$C$14)+INDEX('-3 Traffic Assumptions'!$G:$G,MATCH('-1 Model'!K$2,'-3 Traffic Assumptions'!$A:$A))*'-2 Pricing Assumptions'!$F$6*'-2 Pricing Assumptions'!$F$7*'-2 Pricing Assumptions'!$F$8*'-2 Pricing Assumptions'!$C$16</f>
        <v>2.7976050000000003</v>
      </c>
      <c r="R30" s="49">
        <f>((INDEX('-3 Traffic Assumptions'!$E:$E,MATCH('-1 Model'!L$2,'-3 Traffic Assumptions'!$A:$A))*'-2 Pricing Assumptions'!$F$6*'-2 Pricing Assumptions'!$F$7*'-2 Pricing Assumptions'!$F$8)*'-2 Pricing Assumptions'!$C$14)+INDEX('-3 Traffic Assumptions'!$G:$G,MATCH('-1 Model'!L$2,'-3 Traffic Assumptions'!$A:$A))*'-2 Pricing Assumptions'!$F$6*'-2 Pricing Assumptions'!$F$7*'-2 Pricing Assumptions'!$F$8*'-2 Pricing Assumptions'!$C$16</f>
        <v>2.7976050000000003</v>
      </c>
      <c r="S30" s="49">
        <f>((INDEX('-3 Traffic Assumptions'!$E:$E,MATCH('-1 Model'!M$2,'-3 Traffic Assumptions'!$A:$A))*'-2 Pricing Assumptions'!$F$6*'-2 Pricing Assumptions'!$F$7*'-2 Pricing Assumptions'!$F$8)*'-2 Pricing Assumptions'!$C$14)+INDEX('-3 Traffic Assumptions'!$G:$G,MATCH('-1 Model'!M$2,'-3 Traffic Assumptions'!$A:$A))*'-2 Pricing Assumptions'!$F$6*'-2 Pricing Assumptions'!$F$7*'-2 Pricing Assumptions'!$F$8*'-2 Pricing Assumptions'!$C$16</f>
        <v>2.7976050000000003</v>
      </c>
      <c r="T30" s="49">
        <f>((INDEX('-3 Traffic Assumptions'!$E:$E,MATCH('-1 Model'!N$2,'-3 Traffic Assumptions'!$A:$A))*'-2 Pricing Assumptions'!$F$6*'-2 Pricing Assumptions'!$F$7*'-2 Pricing Assumptions'!$F$8)*'-2 Pricing Assumptions'!$C$14)+INDEX('-3 Traffic Assumptions'!$G:$G,MATCH('-1 Model'!N$2,'-3 Traffic Assumptions'!$A:$A))*'-2 Pricing Assumptions'!$F$6*'-2 Pricing Assumptions'!$F$7*'-2 Pricing Assumptions'!$F$8*'-2 Pricing Assumptions'!$C$16</f>
        <v>2.7976050000000003</v>
      </c>
      <c r="U30" s="49">
        <f>((INDEX('-3 Traffic Assumptions'!$E:$E,MATCH('-1 Model'!O$2,'-3 Traffic Assumptions'!$A:$A))*'-2 Pricing Assumptions'!$F$6*'-2 Pricing Assumptions'!$F$7*'-2 Pricing Assumptions'!$F$8)*'-2 Pricing Assumptions'!$C$14)+INDEX('-3 Traffic Assumptions'!$G:$G,MATCH('-1 Model'!O$2,'-3 Traffic Assumptions'!$A:$A))*'-2 Pricing Assumptions'!$F$6*'-2 Pricing Assumptions'!$F$7*'-2 Pricing Assumptions'!$F$8*'-2 Pricing Assumptions'!$C$16</f>
        <v>2.7976050000000003</v>
      </c>
      <c r="V30" s="49">
        <f>((INDEX('-3 Traffic Assumptions'!$E:$E,MATCH('-1 Model'!P$2,'-3 Traffic Assumptions'!$A:$A))*'-2 Pricing Assumptions'!$F$6*'-2 Pricing Assumptions'!$F$7*'-2 Pricing Assumptions'!$F$8)*'-2 Pricing Assumptions'!$C$14)+INDEX('-3 Traffic Assumptions'!$G:$G,MATCH('-1 Model'!P$2,'-3 Traffic Assumptions'!$A:$A))*'-2 Pricing Assumptions'!$F$6*'-2 Pricing Assumptions'!$F$7*'-2 Pricing Assumptions'!$F$8*'-2 Pricing Assumptions'!$C$16</f>
        <v>2.7976050000000003</v>
      </c>
      <c r="W30" s="49">
        <f>((INDEX('-3 Traffic Assumptions'!$E:$E,MATCH('-1 Model'!Q$2,'-3 Traffic Assumptions'!$A:$A))*'-2 Pricing Assumptions'!$F$6*'-2 Pricing Assumptions'!$F$7*'-2 Pricing Assumptions'!$F$8)*'-2 Pricing Assumptions'!$C$14)+INDEX('-3 Traffic Assumptions'!$G:$G,MATCH('-1 Model'!Q$2,'-3 Traffic Assumptions'!$A:$A))*'-2 Pricing Assumptions'!$F$6*'-2 Pricing Assumptions'!$F$7*'-2 Pricing Assumptions'!$F$8*'-2 Pricing Assumptions'!$C$16</f>
        <v>2.7976050000000003</v>
      </c>
      <c r="X30" s="49">
        <f>((INDEX('-3 Traffic Assumptions'!$E:$E,MATCH('-1 Model'!R$2,'-3 Traffic Assumptions'!$A:$A))*'-2 Pricing Assumptions'!$F$6*'-2 Pricing Assumptions'!$F$7*'-2 Pricing Assumptions'!$F$8)*'-2 Pricing Assumptions'!$C$14)+INDEX('-3 Traffic Assumptions'!$G:$G,MATCH('-1 Model'!R$2,'-3 Traffic Assumptions'!$A:$A))*'-2 Pricing Assumptions'!$F$6*'-2 Pricing Assumptions'!$F$7*'-2 Pricing Assumptions'!$F$8*'-2 Pricing Assumptions'!$C$16</f>
        <v>2.7976050000000003</v>
      </c>
      <c r="Y30" s="49">
        <f>((INDEX('-3 Traffic Assumptions'!$E:$E,MATCH('-1 Model'!S$2,'-3 Traffic Assumptions'!$A:$A))*'-2 Pricing Assumptions'!$F$6*'-2 Pricing Assumptions'!$F$7*'-2 Pricing Assumptions'!$F$8)*'-2 Pricing Assumptions'!$C$14)+INDEX('-3 Traffic Assumptions'!$G:$G,MATCH('-1 Model'!S$2,'-3 Traffic Assumptions'!$A:$A))*'-2 Pricing Assumptions'!$F$6*'-2 Pricing Assumptions'!$F$7*'-2 Pricing Assumptions'!$F$8*'-2 Pricing Assumptions'!$C$16</f>
        <v>2.7976050000000003</v>
      </c>
      <c r="Z30" s="49">
        <f>((INDEX('-3 Traffic Assumptions'!$E:$E,MATCH('-1 Model'!T$2,'-3 Traffic Assumptions'!$A:$A))*'-2 Pricing Assumptions'!$F$6*'-2 Pricing Assumptions'!$F$7*'-2 Pricing Assumptions'!$F$8)*'-2 Pricing Assumptions'!$C$14)+INDEX('-3 Traffic Assumptions'!$G:$G,MATCH('-1 Model'!T$2,'-3 Traffic Assumptions'!$A:$A))*'-2 Pricing Assumptions'!$F$6*'-2 Pricing Assumptions'!$F$7*'-2 Pricing Assumptions'!$F$8*'-2 Pricing Assumptions'!$C$16</f>
        <v>2.7976050000000003</v>
      </c>
      <c r="AA30" s="49">
        <f>((INDEX('-3 Traffic Assumptions'!$E:$E,MATCH('-1 Model'!U$2,'-3 Traffic Assumptions'!$A:$A))*'-2 Pricing Assumptions'!$F$6*'-2 Pricing Assumptions'!$F$7*'-2 Pricing Assumptions'!$F$8)*'-2 Pricing Assumptions'!$C$14)+INDEX('-3 Traffic Assumptions'!$G:$G,MATCH('-1 Model'!U$2,'-3 Traffic Assumptions'!$A:$A))*'-2 Pricing Assumptions'!$F$6*'-2 Pricing Assumptions'!$F$7*'-2 Pricing Assumptions'!$F$8*'-2 Pricing Assumptions'!$C$16</f>
        <v>2.7976050000000003</v>
      </c>
      <c r="AB30" s="49">
        <f>((INDEX('-3 Traffic Assumptions'!$E:$E,MATCH('-1 Model'!V$2,'-3 Traffic Assumptions'!$A:$A))*'-2 Pricing Assumptions'!$F$6*'-2 Pricing Assumptions'!$F$7*'-2 Pricing Assumptions'!$F$8)*'-2 Pricing Assumptions'!$C$14)+INDEX('-3 Traffic Assumptions'!$G:$G,MATCH('-1 Model'!V$2,'-3 Traffic Assumptions'!$A:$A))*'-2 Pricing Assumptions'!$F$6*'-2 Pricing Assumptions'!$F$7*'-2 Pricing Assumptions'!$F$8*'-2 Pricing Assumptions'!$C$16</f>
        <v>2.7976050000000003</v>
      </c>
      <c r="AC30" s="49">
        <f>((INDEX('-3 Traffic Assumptions'!$E:$E,MATCH('-1 Model'!W$2,'-3 Traffic Assumptions'!$A:$A))*'-2 Pricing Assumptions'!$F$6*'-2 Pricing Assumptions'!$F$7*'-2 Pricing Assumptions'!$F$8)*'-2 Pricing Assumptions'!$C$14)+INDEX('-3 Traffic Assumptions'!$G:$G,MATCH('-1 Model'!W$2,'-3 Traffic Assumptions'!$A:$A))*'-2 Pricing Assumptions'!$F$6*'-2 Pricing Assumptions'!$F$7*'-2 Pricing Assumptions'!$F$8*'-2 Pricing Assumptions'!$C$16</f>
        <v>2.7976050000000003</v>
      </c>
      <c r="AD30" s="49">
        <f>((INDEX('-3 Traffic Assumptions'!$E:$E,MATCH('-1 Model'!X$2,'-3 Traffic Assumptions'!$A:$A))*'-2 Pricing Assumptions'!$F$6*'-2 Pricing Assumptions'!$F$7*'-2 Pricing Assumptions'!$F$8)*'-2 Pricing Assumptions'!$C$14)+INDEX('-3 Traffic Assumptions'!$G:$G,MATCH('-1 Model'!X$2,'-3 Traffic Assumptions'!$A:$A))*'-2 Pricing Assumptions'!$F$6*'-2 Pricing Assumptions'!$F$7*'-2 Pricing Assumptions'!$F$8*'-2 Pricing Assumptions'!$C$16</f>
        <v>2.7976050000000003</v>
      </c>
      <c r="AE30" s="49">
        <f>((INDEX('-3 Traffic Assumptions'!$E:$E,MATCH('-1 Model'!Y$2,'-3 Traffic Assumptions'!$A:$A))*'-2 Pricing Assumptions'!$F$6*'-2 Pricing Assumptions'!$F$7*'-2 Pricing Assumptions'!$F$8)*'-2 Pricing Assumptions'!$C$14)+INDEX('-3 Traffic Assumptions'!$G:$G,MATCH('-1 Model'!Y$2,'-3 Traffic Assumptions'!$A:$A))*'-2 Pricing Assumptions'!$F$6*'-2 Pricing Assumptions'!$F$7*'-2 Pricing Assumptions'!$F$8*'-2 Pricing Assumptions'!$C$16</f>
        <v>2.7976050000000003</v>
      </c>
      <c r="AF30" s="49">
        <f>((INDEX('-3 Traffic Assumptions'!$E:$E,MATCH('-1 Model'!Z$2,'-3 Traffic Assumptions'!$A:$A))*'-2 Pricing Assumptions'!$F$6*'-2 Pricing Assumptions'!$F$7*'-2 Pricing Assumptions'!$F$8)*'-2 Pricing Assumptions'!$C$14)+INDEX('-3 Traffic Assumptions'!$G:$G,MATCH('-1 Model'!Z$2,'-3 Traffic Assumptions'!$A:$A))*'-2 Pricing Assumptions'!$F$6*'-2 Pricing Assumptions'!$F$7*'-2 Pricing Assumptions'!$F$8*'-2 Pricing Assumptions'!$C$16</f>
        <v>2.7976050000000003</v>
      </c>
      <c r="AG30" s="49">
        <f>((INDEX('-3 Traffic Assumptions'!$E:$E,MATCH('-1 Model'!AA$2,'-3 Traffic Assumptions'!$A:$A))*'-2 Pricing Assumptions'!$F$6*'-2 Pricing Assumptions'!$F$7*'-2 Pricing Assumptions'!$F$8)*'-2 Pricing Assumptions'!$C$14)+INDEX('-3 Traffic Assumptions'!$G:$G,MATCH('-1 Model'!AA$2,'-3 Traffic Assumptions'!$A:$A))*'-2 Pricing Assumptions'!$F$6*'-2 Pricing Assumptions'!$F$7*'-2 Pricing Assumptions'!$F$8*'-2 Pricing Assumptions'!$C$16</f>
        <v>2.7976050000000003</v>
      </c>
      <c r="AH30" s="49">
        <f>((INDEX('-3 Traffic Assumptions'!$E:$E,MATCH('-1 Model'!AB$2,'-3 Traffic Assumptions'!$A:$A))*'-2 Pricing Assumptions'!$F$6*'-2 Pricing Assumptions'!$F$7*'-2 Pricing Assumptions'!$F$8)*'-2 Pricing Assumptions'!$C$14)+INDEX('-3 Traffic Assumptions'!$G:$G,MATCH('-1 Model'!AB$2,'-3 Traffic Assumptions'!$A:$A))*'-2 Pricing Assumptions'!$F$6*'-2 Pricing Assumptions'!$F$7*'-2 Pricing Assumptions'!$F$8*'-2 Pricing Assumptions'!$C$16</f>
        <v>2.7976050000000003</v>
      </c>
      <c r="AI30" s="49">
        <f>((INDEX('-3 Traffic Assumptions'!$E:$E,MATCH('-1 Model'!AC$2,'-3 Traffic Assumptions'!$A:$A))*'-2 Pricing Assumptions'!$F$6*'-2 Pricing Assumptions'!$F$7*'-2 Pricing Assumptions'!$F$8)*'-2 Pricing Assumptions'!$C$14)+INDEX('-3 Traffic Assumptions'!$G:$G,MATCH('-1 Model'!AC$2,'-3 Traffic Assumptions'!$A:$A))*'-2 Pricing Assumptions'!$F$6*'-2 Pricing Assumptions'!$F$7*'-2 Pricing Assumptions'!$F$8*'-2 Pricing Assumptions'!$C$16</f>
        <v>2.7976050000000003</v>
      </c>
      <c r="AJ30" s="49">
        <f>((INDEX('-3 Traffic Assumptions'!$E:$E,MATCH('-1 Model'!AD$2,'-3 Traffic Assumptions'!$A:$A))*'-2 Pricing Assumptions'!$F$6*'-2 Pricing Assumptions'!$F$7*'-2 Pricing Assumptions'!$F$8)*'-2 Pricing Assumptions'!$C$14)+INDEX('-3 Traffic Assumptions'!$G:$G,MATCH('-1 Model'!AD$2,'-3 Traffic Assumptions'!$A:$A))*'-2 Pricing Assumptions'!$F$6*'-2 Pricing Assumptions'!$F$7*'-2 Pricing Assumptions'!$F$8*'-2 Pricing Assumptions'!$C$16</f>
        <v>2.7976050000000003</v>
      </c>
      <c r="AK30" s="49">
        <f>((INDEX('-3 Traffic Assumptions'!$E:$E,MATCH('-1 Model'!AE$2,'-3 Traffic Assumptions'!$A:$A))*'-2 Pricing Assumptions'!$F$6*'-2 Pricing Assumptions'!$F$7*'-2 Pricing Assumptions'!$F$8)*'-2 Pricing Assumptions'!$C$14)+INDEX('-3 Traffic Assumptions'!$G:$G,MATCH('-1 Model'!AE$2,'-3 Traffic Assumptions'!$A:$A))*'-2 Pricing Assumptions'!$F$6*'-2 Pricing Assumptions'!$F$7*'-2 Pricing Assumptions'!$F$8*'-2 Pricing Assumptions'!$C$16</f>
        <v>2.7976050000000003</v>
      </c>
      <c r="AL30" s="49">
        <f>((INDEX('-3 Traffic Assumptions'!$E:$E,MATCH('-1 Model'!AF$2,'-3 Traffic Assumptions'!$A:$A))*'-2 Pricing Assumptions'!$F$6*'-2 Pricing Assumptions'!$F$7*'-2 Pricing Assumptions'!$F$8)*'-2 Pricing Assumptions'!$C$14)+INDEX('-3 Traffic Assumptions'!$G:$G,MATCH('-1 Model'!AF$2,'-3 Traffic Assumptions'!$A:$A))*'-2 Pricing Assumptions'!$F$6*'-2 Pricing Assumptions'!$F$7*'-2 Pricing Assumptions'!$F$8*'-2 Pricing Assumptions'!$C$16</f>
        <v>2.7976050000000003</v>
      </c>
      <c r="AM30" s="49">
        <f>((INDEX('-3 Traffic Assumptions'!$E:$E,MATCH('-1 Model'!AG$2,'-3 Traffic Assumptions'!$A:$A))*'-2 Pricing Assumptions'!$F$6*'-2 Pricing Assumptions'!$F$7*'-2 Pricing Assumptions'!$F$8)*'-2 Pricing Assumptions'!$C$14)+INDEX('-3 Traffic Assumptions'!$G:$G,MATCH('-1 Model'!AG$2,'-3 Traffic Assumptions'!$A:$A))*'-2 Pricing Assumptions'!$F$6*'-2 Pricing Assumptions'!$F$7*'-2 Pricing Assumptions'!$F$8*'-2 Pricing Assumptions'!$C$16</f>
        <v>2.7976050000000003</v>
      </c>
      <c r="AN30" s="49">
        <f>((INDEX('-3 Traffic Assumptions'!$E:$E,MATCH('-1 Model'!AH$2,'-3 Traffic Assumptions'!$A:$A))*'-2 Pricing Assumptions'!$F$6*'-2 Pricing Assumptions'!$F$7*'-2 Pricing Assumptions'!$F$8)*'-2 Pricing Assumptions'!$C$14)+INDEX('-3 Traffic Assumptions'!$G:$G,MATCH('-1 Model'!AH$2,'-3 Traffic Assumptions'!$A:$A))*'-2 Pricing Assumptions'!$F$6*'-2 Pricing Assumptions'!$F$7*'-2 Pricing Assumptions'!$F$8*'-2 Pricing Assumptions'!$C$16</f>
        <v>2.7976050000000003</v>
      </c>
      <c r="AO30" s="49">
        <f>((INDEX('-3 Traffic Assumptions'!$E:$E,MATCH('-1 Model'!AI$2,'-3 Traffic Assumptions'!$A:$A))*'-2 Pricing Assumptions'!$F$6*'-2 Pricing Assumptions'!$F$7*'-2 Pricing Assumptions'!$F$8)*'-2 Pricing Assumptions'!$C$14)+INDEX('-3 Traffic Assumptions'!$G:$G,MATCH('-1 Model'!AI$2,'-3 Traffic Assumptions'!$A:$A))*'-2 Pricing Assumptions'!$F$6*'-2 Pricing Assumptions'!$F$7*'-2 Pricing Assumptions'!$F$8*'-2 Pricing Assumptions'!$C$16</f>
        <v>2.7976050000000003</v>
      </c>
      <c r="AP30" s="49">
        <f>((INDEX('-3 Traffic Assumptions'!$E:$E,MATCH('-1 Model'!AJ$2,'-3 Traffic Assumptions'!$A:$A))*'-2 Pricing Assumptions'!$F$6*'-2 Pricing Assumptions'!$F$7*'-2 Pricing Assumptions'!$F$8)*'-2 Pricing Assumptions'!$C$14)+INDEX('-3 Traffic Assumptions'!$G:$G,MATCH('-1 Model'!AJ$2,'-3 Traffic Assumptions'!$A:$A))*'-2 Pricing Assumptions'!$F$6*'-2 Pricing Assumptions'!$F$7*'-2 Pricing Assumptions'!$F$8*'-2 Pricing Assumptions'!$C$16</f>
        <v>2.7976050000000003</v>
      </c>
      <c r="AQ30" s="49">
        <f>((INDEX('-3 Traffic Assumptions'!$E:$E,MATCH('-1 Model'!AK$2,'-3 Traffic Assumptions'!$A:$A))*'-2 Pricing Assumptions'!$F$6*'-2 Pricing Assumptions'!$F$7*'-2 Pricing Assumptions'!$F$8)*'-2 Pricing Assumptions'!$C$14)+INDEX('-3 Traffic Assumptions'!$G:$G,MATCH('-1 Model'!AK$2,'-3 Traffic Assumptions'!$A:$A))*'-2 Pricing Assumptions'!$F$6*'-2 Pricing Assumptions'!$F$7*'-2 Pricing Assumptions'!$F$8*'-2 Pricing Assumptions'!$C$16</f>
        <v>2.7976050000000003</v>
      </c>
      <c r="AR30" s="49">
        <f>((INDEX('-3 Traffic Assumptions'!$E:$E,MATCH('-1 Model'!AL$2,'-3 Traffic Assumptions'!$A:$A))*'-2 Pricing Assumptions'!$F$6*'-2 Pricing Assumptions'!$F$7*'-2 Pricing Assumptions'!$F$8)*'-2 Pricing Assumptions'!$C$14)+INDEX('-3 Traffic Assumptions'!$G:$G,MATCH('-1 Model'!AL$2,'-3 Traffic Assumptions'!$A:$A))*'-2 Pricing Assumptions'!$F$6*'-2 Pricing Assumptions'!$F$7*'-2 Pricing Assumptions'!$F$8*'-2 Pricing Assumptions'!$C$16</f>
        <v>2.7976050000000003</v>
      </c>
      <c r="AS30" s="49">
        <f>((INDEX('-3 Traffic Assumptions'!$E:$E,MATCH('-1 Model'!AM$2,'-3 Traffic Assumptions'!$A:$A))*'-2 Pricing Assumptions'!$F$6*'-2 Pricing Assumptions'!$F$7*'-2 Pricing Assumptions'!$F$8)*'-2 Pricing Assumptions'!$C$14)+INDEX('-3 Traffic Assumptions'!$G:$G,MATCH('-1 Model'!AM$2,'-3 Traffic Assumptions'!$A:$A))*'-2 Pricing Assumptions'!$F$6*'-2 Pricing Assumptions'!$F$7*'-2 Pricing Assumptions'!$F$8*'-2 Pricing Assumptions'!$C$16</f>
        <v>2.7976050000000003</v>
      </c>
      <c r="AT30" s="49">
        <f>((INDEX('-3 Traffic Assumptions'!$E:$E,MATCH('-1 Model'!AN$2,'-3 Traffic Assumptions'!$A:$A))*'-2 Pricing Assumptions'!$F$6*'-2 Pricing Assumptions'!$F$7*'-2 Pricing Assumptions'!$F$8)*'-2 Pricing Assumptions'!$C$14)+INDEX('-3 Traffic Assumptions'!$G:$G,MATCH('-1 Model'!AN$2,'-3 Traffic Assumptions'!$A:$A))*'-2 Pricing Assumptions'!$F$6*'-2 Pricing Assumptions'!$F$7*'-2 Pricing Assumptions'!$F$8*'-2 Pricing Assumptions'!$C$16</f>
        <v>2.7976050000000003</v>
      </c>
      <c r="AU30" s="49">
        <f>((INDEX('-3 Traffic Assumptions'!$E:$E,MATCH('-1 Model'!AO$2,'-3 Traffic Assumptions'!$A:$A))*'-2 Pricing Assumptions'!$F$6*'-2 Pricing Assumptions'!$F$7*'-2 Pricing Assumptions'!$F$8)*'-2 Pricing Assumptions'!$C$14)+INDEX('-3 Traffic Assumptions'!$G:$G,MATCH('-1 Model'!AO$2,'-3 Traffic Assumptions'!$A:$A))*'-2 Pricing Assumptions'!$F$6*'-2 Pricing Assumptions'!$F$7*'-2 Pricing Assumptions'!$F$8*'-2 Pricing Assumptions'!$C$16</f>
        <v>2.7976050000000003</v>
      </c>
      <c r="AV30" s="49">
        <f>((INDEX('-3 Traffic Assumptions'!$E:$E,MATCH('-1 Model'!AP$2,'-3 Traffic Assumptions'!$A:$A))*'-2 Pricing Assumptions'!$F$6*'-2 Pricing Assumptions'!$F$7*'-2 Pricing Assumptions'!$F$8)*'-2 Pricing Assumptions'!$C$14)+INDEX('-3 Traffic Assumptions'!$G:$G,MATCH('-1 Model'!AP$2,'-3 Traffic Assumptions'!$A:$A))*'-2 Pricing Assumptions'!$F$6*'-2 Pricing Assumptions'!$F$7*'-2 Pricing Assumptions'!$F$8*'-2 Pricing Assumptions'!$C$16</f>
        <v>2.7976050000000003</v>
      </c>
      <c r="AW30" s="49">
        <f>((INDEX('-3 Traffic Assumptions'!$E:$E,MATCH('-1 Model'!AQ$2,'-3 Traffic Assumptions'!$A:$A))*'-2 Pricing Assumptions'!$F$6*'-2 Pricing Assumptions'!$F$7*'-2 Pricing Assumptions'!$F$8)*'-2 Pricing Assumptions'!$C$14)+INDEX('-3 Traffic Assumptions'!$G:$G,MATCH('-1 Model'!AQ$2,'-3 Traffic Assumptions'!$A:$A))*'-2 Pricing Assumptions'!$F$6*'-2 Pricing Assumptions'!$F$7*'-2 Pricing Assumptions'!$F$8*'-2 Pricing Assumptions'!$C$16</f>
        <v>2.7976050000000003</v>
      </c>
      <c r="AX30" s="49">
        <f>((INDEX('-3 Traffic Assumptions'!$E:$E,MATCH('-1 Model'!AR$2,'-3 Traffic Assumptions'!$A:$A))*'-2 Pricing Assumptions'!$F$6*'-2 Pricing Assumptions'!$F$7*'-2 Pricing Assumptions'!$F$8)*'-2 Pricing Assumptions'!$C$14)+INDEX('-3 Traffic Assumptions'!$G:$G,MATCH('-1 Model'!AR$2,'-3 Traffic Assumptions'!$A:$A))*'-2 Pricing Assumptions'!$F$6*'-2 Pricing Assumptions'!$F$7*'-2 Pricing Assumptions'!$F$8*'-2 Pricing Assumptions'!$C$16</f>
        <v>2.7976050000000003</v>
      </c>
      <c r="AY30" s="49">
        <f>((INDEX('-3 Traffic Assumptions'!$E:$E,MATCH('-1 Model'!AS$2,'-3 Traffic Assumptions'!$A:$A))*'-2 Pricing Assumptions'!$F$6*'-2 Pricing Assumptions'!$F$7*'-2 Pricing Assumptions'!$F$8)*'-2 Pricing Assumptions'!$C$14)+INDEX('-3 Traffic Assumptions'!$G:$G,MATCH('-1 Model'!AS$2,'-3 Traffic Assumptions'!$A:$A))*'-2 Pricing Assumptions'!$F$6*'-2 Pricing Assumptions'!$F$7*'-2 Pricing Assumptions'!$F$8*'-2 Pricing Assumptions'!$C$16</f>
        <v>2.7976050000000003</v>
      </c>
      <c r="AZ30" s="49">
        <f>((INDEX('-3 Traffic Assumptions'!$E:$E,MATCH('-1 Model'!AT$2,'-3 Traffic Assumptions'!$A:$A))*'-2 Pricing Assumptions'!$F$6*'-2 Pricing Assumptions'!$F$7*'-2 Pricing Assumptions'!$F$8)*'-2 Pricing Assumptions'!$C$14)+INDEX('-3 Traffic Assumptions'!$G:$G,MATCH('-1 Model'!AT$2,'-3 Traffic Assumptions'!$A:$A))*'-2 Pricing Assumptions'!$F$6*'-2 Pricing Assumptions'!$F$7*'-2 Pricing Assumptions'!$F$8*'-2 Pricing Assumptions'!$C$16</f>
        <v>2.7976050000000003</v>
      </c>
      <c r="BA30" s="49">
        <f>((INDEX('-3 Traffic Assumptions'!$E:$E,MATCH('-1 Model'!AU$2,'-3 Traffic Assumptions'!$A:$A))*'-2 Pricing Assumptions'!$F$6*'-2 Pricing Assumptions'!$F$7*'-2 Pricing Assumptions'!$F$8)*'-2 Pricing Assumptions'!$C$14)+INDEX('-3 Traffic Assumptions'!$G:$G,MATCH('-1 Model'!AU$2,'-3 Traffic Assumptions'!$A:$A))*'-2 Pricing Assumptions'!$F$6*'-2 Pricing Assumptions'!$F$7*'-2 Pricing Assumptions'!$F$8*'-2 Pricing Assumptions'!$C$16</f>
        <v>2.7976050000000003</v>
      </c>
      <c r="BB30" s="49">
        <f>((INDEX('-3 Traffic Assumptions'!$E:$E,MATCH('-1 Model'!AV$2,'-3 Traffic Assumptions'!$A:$A))*'-2 Pricing Assumptions'!$F$6*'-2 Pricing Assumptions'!$F$7*'-2 Pricing Assumptions'!$F$8)*'-2 Pricing Assumptions'!$C$14)+INDEX('-3 Traffic Assumptions'!$G:$G,MATCH('-1 Model'!AV$2,'-3 Traffic Assumptions'!$A:$A))*'-2 Pricing Assumptions'!$F$6*'-2 Pricing Assumptions'!$F$7*'-2 Pricing Assumptions'!$F$8*'-2 Pricing Assumptions'!$C$16</f>
        <v>2.7976050000000003</v>
      </c>
      <c r="BC30" s="49">
        <f>((INDEX('-3 Traffic Assumptions'!$E:$E,MATCH('-1 Model'!AW$2,'-3 Traffic Assumptions'!$A:$A))*'-2 Pricing Assumptions'!$F$6*'-2 Pricing Assumptions'!$F$7*'-2 Pricing Assumptions'!$F$8)*'-2 Pricing Assumptions'!$C$14)+INDEX('-3 Traffic Assumptions'!$G:$G,MATCH('-1 Model'!AW$2,'-3 Traffic Assumptions'!$A:$A))*'-2 Pricing Assumptions'!$F$6*'-2 Pricing Assumptions'!$F$7*'-2 Pricing Assumptions'!$F$8*'-2 Pricing Assumptions'!$C$16</f>
        <v>2.7976050000000003</v>
      </c>
      <c r="BD30" s="49">
        <f>((INDEX('-3 Traffic Assumptions'!$E:$E,MATCH('-1 Model'!AX$2,'-3 Traffic Assumptions'!$A:$A))*'-2 Pricing Assumptions'!$F$6*'-2 Pricing Assumptions'!$F$7*'-2 Pricing Assumptions'!$F$8)*'-2 Pricing Assumptions'!$C$14)+INDEX('-3 Traffic Assumptions'!$G:$G,MATCH('-1 Model'!AX$2,'-3 Traffic Assumptions'!$A:$A))*'-2 Pricing Assumptions'!$F$6*'-2 Pricing Assumptions'!$F$7*'-2 Pricing Assumptions'!$F$8*'-2 Pricing Assumptions'!$C$16</f>
        <v>2.7976050000000003</v>
      </c>
      <c r="BE30" s="49">
        <f>((INDEX('-3 Traffic Assumptions'!$E:$E,MATCH('-1 Model'!AY$2,'-3 Traffic Assumptions'!$A:$A))*'-2 Pricing Assumptions'!$F$6*'-2 Pricing Assumptions'!$F$7*'-2 Pricing Assumptions'!$F$8)*'-2 Pricing Assumptions'!$C$14)+INDEX('-3 Traffic Assumptions'!$G:$G,MATCH('-1 Model'!AY$2,'-3 Traffic Assumptions'!$A:$A))*'-2 Pricing Assumptions'!$F$6*'-2 Pricing Assumptions'!$F$7*'-2 Pricing Assumptions'!$F$8*'-2 Pricing Assumptions'!$C$16</f>
        <v>2.7976050000000003</v>
      </c>
      <c r="BF30" s="49">
        <f>((INDEX('-3 Traffic Assumptions'!$E:$E,MATCH('-1 Model'!AZ$2,'-3 Traffic Assumptions'!$A:$A))*'-2 Pricing Assumptions'!$F$6*'-2 Pricing Assumptions'!$F$7*'-2 Pricing Assumptions'!$F$8)*'-2 Pricing Assumptions'!$C$14)+INDEX('-3 Traffic Assumptions'!$G:$G,MATCH('-1 Model'!AZ$2,'-3 Traffic Assumptions'!$A:$A))*'-2 Pricing Assumptions'!$F$6*'-2 Pricing Assumptions'!$F$7*'-2 Pricing Assumptions'!$F$8*'-2 Pricing Assumptions'!$C$16</f>
        <v>2.7976050000000003</v>
      </c>
      <c r="BG30" s="49">
        <f>((INDEX('-3 Traffic Assumptions'!$E:$E,MATCH('-1 Model'!BA$2,'-3 Traffic Assumptions'!$A:$A))*'-2 Pricing Assumptions'!$F$6*'-2 Pricing Assumptions'!$F$7*'-2 Pricing Assumptions'!$F$8)*'-2 Pricing Assumptions'!$C$14)+INDEX('-3 Traffic Assumptions'!$G:$G,MATCH('-1 Model'!BA$2,'-3 Traffic Assumptions'!$A:$A))*'-2 Pricing Assumptions'!$F$6*'-2 Pricing Assumptions'!$F$7*'-2 Pricing Assumptions'!$F$8*'-2 Pricing Assumptions'!$C$16</f>
        <v>2.7976050000000003</v>
      </c>
      <c r="BH30" s="49">
        <f>((INDEX('-3 Traffic Assumptions'!$E:$E,MATCH('-1 Model'!BB$2,'-3 Traffic Assumptions'!$A:$A))*'-2 Pricing Assumptions'!$F$6*'-2 Pricing Assumptions'!$F$7*'-2 Pricing Assumptions'!$F$8)*'-2 Pricing Assumptions'!$C$14)+INDEX('-3 Traffic Assumptions'!$G:$G,MATCH('-1 Model'!BB$2,'-3 Traffic Assumptions'!$A:$A))*'-2 Pricing Assumptions'!$F$6*'-2 Pricing Assumptions'!$F$7*'-2 Pricing Assumptions'!$F$8*'-2 Pricing Assumptions'!$C$16</f>
        <v>2.7976050000000003</v>
      </c>
      <c r="BI30" s="49">
        <f>((INDEX('-3 Traffic Assumptions'!$E:$E,MATCH('-1 Model'!BC$2,'-3 Traffic Assumptions'!$A:$A))*'-2 Pricing Assumptions'!$F$6*'-2 Pricing Assumptions'!$F$7*'-2 Pricing Assumptions'!$F$8)*'-2 Pricing Assumptions'!$C$14)+INDEX('-3 Traffic Assumptions'!$G:$G,MATCH('-1 Model'!BC$2,'-3 Traffic Assumptions'!$A:$A))*'-2 Pricing Assumptions'!$F$6*'-2 Pricing Assumptions'!$F$7*'-2 Pricing Assumptions'!$F$8*'-2 Pricing Assumptions'!$C$16</f>
        <v>2.7976050000000003</v>
      </c>
      <c r="BJ30" s="49">
        <f>((INDEX('-3 Traffic Assumptions'!$E:$E,MATCH('-1 Model'!BD$2,'-3 Traffic Assumptions'!$A:$A))*'-2 Pricing Assumptions'!$F$6*'-2 Pricing Assumptions'!$F$7*'-2 Pricing Assumptions'!$F$8)*'-2 Pricing Assumptions'!$C$14)+INDEX('-3 Traffic Assumptions'!$G:$G,MATCH('-1 Model'!BD$2,'-3 Traffic Assumptions'!$A:$A))*'-2 Pricing Assumptions'!$F$6*'-2 Pricing Assumptions'!$F$7*'-2 Pricing Assumptions'!$F$8*'-2 Pricing Assumptions'!$C$16</f>
        <v>2.7976050000000003</v>
      </c>
      <c r="BK30" s="49">
        <f>((INDEX('-3 Traffic Assumptions'!$E:$E,MATCH('-1 Model'!BE$2,'-3 Traffic Assumptions'!$A:$A))*'-2 Pricing Assumptions'!$F$6*'-2 Pricing Assumptions'!$F$7*'-2 Pricing Assumptions'!$F$8)*'-2 Pricing Assumptions'!$C$14)+INDEX('-3 Traffic Assumptions'!$G:$G,MATCH('-1 Model'!BE$2,'-3 Traffic Assumptions'!$A:$A))*'-2 Pricing Assumptions'!$F$6*'-2 Pricing Assumptions'!$F$7*'-2 Pricing Assumptions'!$F$8*'-2 Pricing Assumptions'!$C$16</f>
        <v>2.7976050000000003</v>
      </c>
      <c r="BL30" s="49">
        <f>((INDEX('-3 Traffic Assumptions'!$E:$E,MATCH('-1 Model'!BF$2,'-3 Traffic Assumptions'!$A:$A))*'-2 Pricing Assumptions'!$F$6*'-2 Pricing Assumptions'!$F$7*'-2 Pricing Assumptions'!$F$8)*'-2 Pricing Assumptions'!$C$14)+INDEX('-3 Traffic Assumptions'!$G:$G,MATCH('-1 Model'!BF$2,'-3 Traffic Assumptions'!$A:$A))*'-2 Pricing Assumptions'!$F$6*'-2 Pricing Assumptions'!$F$7*'-2 Pricing Assumptions'!$F$8*'-2 Pricing Assumptions'!$C$16</f>
        <v>2.7976050000000003</v>
      </c>
      <c r="BM30" s="49">
        <f>((INDEX('-3 Traffic Assumptions'!$E:$E,MATCH('-1 Model'!BG$2,'-3 Traffic Assumptions'!$A:$A))*'-2 Pricing Assumptions'!$F$6*'-2 Pricing Assumptions'!$F$7*'-2 Pricing Assumptions'!$F$8)*'-2 Pricing Assumptions'!$C$14)+INDEX('-3 Traffic Assumptions'!$G:$G,MATCH('-1 Model'!BG$2,'-3 Traffic Assumptions'!$A:$A))*'-2 Pricing Assumptions'!$F$6*'-2 Pricing Assumptions'!$F$7*'-2 Pricing Assumptions'!$F$8*'-2 Pricing Assumptions'!$C$16</f>
        <v>2.7976050000000003</v>
      </c>
      <c r="BN30" s="49">
        <f>((INDEX('-3 Traffic Assumptions'!$E:$E,MATCH('-1 Model'!BH$2,'-3 Traffic Assumptions'!$A:$A))*'-2 Pricing Assumptions'!$F$6*'-2 Pricing Assumptions'!$F$7*'-2 Pricing Assumptions'!$F$8)*'-2 Pricing Assumptions'!$C$14)+INDEX('-3 Traffic Assumptions'!$G:$G,MATCH('-1 Model'!BH$2,'-3 Traffic Assumptions'!$A:$A))*'-2 Pricing Assumptions'!$F$6*'-2 Pricing Assumptions'!$F$7*'-2 Pricing Assumptions'!$F$8*'-2 Pricing Assumptions'!$C$16</f>
        <v>2.7976050000000003</v>
      </c>
      <c r="BO30" s="49">
        <f>((INDEX('-3 Traffic Assumptions'!$E:$E,MATCH('-1 Model'!BI$2,'-3 Traffic Assumptions'!$A:$A))*'-2 Pricing Assumptions'!$F$6*'-2 Pricing Assumptions'!$F$7*'-2 Pricing Assumptions'!$F$8)*'-2 Pricing Assumptions'!$C$14)+INDEX('-3 Traffic Assumptions'!$G:$G,MATCH('-1 Model'!BI$2,'-3 Traffic Assumptions'!$A:$A))*'-2 Pricing Assumptions'!$F$6*'-2 Pricing Assumptions'!$F$7*'-2 Pricing Assumptions'!$F$8*'-2 Pricing Assumptions'!$C$16</f>
        <v>2.7976050000000003</v>
      </c>
      <c r="BP30" s="49">
        <f>((INDEX('-3 Traffic Assumptions'!$E:$E,MATCH('-1 Model'!BJ$2,'-3 Traffic Assumptions'!$A:$A))*'-2 Pricing Assumptions'!$F$6*'-2 Pricing Assumptions'!$F$7*'-2 Pricing Assumptions'!$F$8)*'-2 Pricing Assumptions'!$C$14)+INDEX('-3 Traffic Assumptions'!$G:$G,MATCH('-1 Model'!BJ$2,'-3 Traffic Assumptions'!$A:$A))*'-2 Pricing Assumptions'!$F$6*'-2 Pricing Assumptions'!$F$7*'-2 Pricing Assumptions'!$F$8*'-2 Pricing Assumptions'!$C$16</f>
        <v>2.7976050000000003</v>
      </c>
      <c r="BQ30" s="49">
        <f>((INDEX('-3 Traffic Assumptions'!$E:$E,MATCH('-1 Model'!BK$2,'-3 Traffic Assumptions'!$A:$A))*'-2 Pricing Assumptions'!$F$6*'-2 Pricing Assumptions'!$F$7*'-2 Pricing Assumptions'!$F$8)*'-2 Pricing Assumptions'!$C$14)+INDEX('-3 Traffic Assumptions'!$G:$G,MATCH('-1 Model'!BK$2,'-3 Traffic Assumptions'!$A:$A))*'-2 Pricing Assumptions'!$F$6*'-2 Pricing Assumptions'!$F$7*'-2 Pricing Assumptions'!$F$8*'-2 Pricing Assumptions'!$C$16</f>
        <v>2.7976050000000003</v>
      </c>
      <c r="BR30" s="49">
        <f>((INDEX('-3 Traffic Assumptions'!$E:$E,MATCH('-1 Model'!BL$2,'-3 Traffic Assumptions'!$A:$A))*'-2 Pricing Assumptions'!$F$6*'-2 Pricing Assumptions'!$F$7*'-2 Pricing Assumptions'!$F$8)*'-2 Pricing Assumptions'!$C$14)+INDEX('-3 Traffic Assumptions'!$G:$G,MATCH('-1 Model'!BL$2,'-3 Traffic Assumptions'!$A:$A))*'-2 Pricing Assumptions'!$F$6*'-2 Pricing Assumptions'!$F$7*'-2 Pricing Assumptions'!$F$8*'-2 Pricing Assumptions'!$C$16</f>
        <v>2.7976050000000003</v>
      </c>
      <c r="BS30" s="49">
        <f>((INDEX('-3 Traffic Assumptions'!$E:$E,MATCH('-1 Model'!BM$2,'-3 Traffic Assumptions'!$A:$A))*'-2 Pricing Assumptions'!$F$6*'-2 Pricing Assumptions'!$F$7*'-2 Pricing Assumptions'!$F$8)*'-2 Pricing Assumptions'!$C$14)+INDEX('-3 Traffic Assumptions'!$G:$G,MATCH('-1 Model'!BM$2,'-3 Traffic Assumptions'!$A:$A))*'-2 Pricing Assumptions'!$F$6*'-2 Pricing Assumptions'!$F$7*'-2 Pricing Assumptions'!$F$8*'-2 Pricing Assumptions'!$C$16</f>
        <v>2.7976050000000003</v>
      </c>
      <c r="BT30" s="49">
        <f>((INDEX('-3 Traffic Assumptions'!$E:$E,MATCH('-1 Model'!BN$2,'-3 Traffic Assumptions'!$A:$A))*'-2 Pricing Assumptions'!$F$6*'-2 Pricing Assumptions'!$F$7*'-2 Pricing Assumptions'!$F$8)*'-2 Pricing Assumptions'!$C$14)+INDEX('-3 Traffic Assumptions'!$G:$G,MATCH('-1 Model'!BN$2,'-3 Traffic Assumptions'!$A:$A))*'-2 Pricing Assumptions'!$F$6*'-2 Pricing Assumptions'!$F$7*'-2 Pricing Assumptions'!$F$8*'-2 Pricing Assumptions'!$C$16</f>
        <v>2.7976050000000003</v>
      </c>
      <c r="BU30" s="49">
        <f>((INDEX('-3 Traffic Assumptions'!$E:$E,MATCH('-1 Model'!BO$2,'-3 Traffic Assumptions'!$A:$A))*'-2 Pricing Assumptions'!$F$6*'-2 Pricing Assumptions'!$F$7*'-2 Pricing Assumptions'!$F$8)*'-2 Pricing Assumptions'!$C$14)+INDEX('-3 Traffic Assumptions'!$G:$G,MATCH('-1 Model'!BO$2,'-3 Traffic Assumptions'!$A:$A))*'-2 Pricing Assumptions'!$F$6*'-2 Pricing Assumptions'!$F$7*'-2 Pricing Assumptions'!$F$8*'-2 Pricing Assumptions'!$C$16</f>
        <v>2.7976050000000003</v>
      </c>
      <c r="BV30" s="49">
        <f>((INDEX('-3 Traffic Assumptions'!$E:$E,MATCH('-1 Model'!BP$2,'-3 Traffic Assumptions'!$A:$A))*'-2 Pricing Assumptions'!$F$6*'-2 Pricing Assumptions'!$F$7*'-2 Pricing Assumptions'!$F$8)*'-2 Pricing Assumptions'!$C$14)+INDEX('-3 Traffic Assumptions'!$G:$G,MATCH('-1 Model'!BP$2,'-3 Traffic Assumptions'!$A:$A))*'-2 Pricing Assumptions'!$F$6*'-2 Pricing Assumptions'!$F$7*'-2 Pricing Assumptions'!$F$8*'-2 Pricing Assumptions'!$C$16</f>
        <v>2.7976050000000003</v>
      </c>
      <c r="BW30" s="49">
        <f>((INDEX('-3 Traffic Assumptions'!$E:$E,MATCH('-1 Model'!BQ$2,'-3 Traffic Assumptions'!$A:$A))*'-2 Pricing Assumptions'!$F$6*'-2 Pricing Assumptions'!$F$7*'-2 Pricing Assumptions'!$F$8)*'-2 Pricing Assumptions'!$C$14)+INDEX('-3 Traffic Assumptions'!$G:$G,MATCH('-1 Model'!BQ$2,'-3 Traffic Assumptions'!$A:$A))*'-2 Pricing Assumptions'!$F$6*'-2 Pricing Assumptions'!$F$7*'-2 Pricing Assumptions'!$F$8*'-2 Pricing Assumptions'!$C$16</f>
        <v>2.7976050000000003</v>
      </c>
      <c r="BX30" s="49">
        <f>((INDEX('-3 Traffic Assumptions'!$E:$E,MATCH('-1 Model'!BR$2,'-3 Traffic Assumptions'!$A:$A))*'-2 Pricing Assumptions'!$F$6*'-2 Pricing Assumptions'!$F$7*'-2 Pricing Assumptions'!$F$8)*'-2 Pricing Assumptions'!$C$14)+INDEX('-3 Traffic Assumptions'!$G:$G,MATCH('-1 Model'!BR$2,'-3 Traffic Assumptions'!$A:$A))*'-2 Pricing Assumptions'!$F$6*'-2 Pricing Assumptions'!$F$7*'-2 Pricing Assumptions'!$F$8*'-2 Pricing Assumptions'!$C$16</f>
        <v>2.7976050000000003</v>
      </c>
      <c r="BY30" s="49">
        <f>((INDEX('-3 Traffic Assumptions'!$E:$E,MATCH('-1 Model'!BS$2,'-3 Traffic Assumptions'!$A:$A))*'-2 Pricing Assumptions'!$F$6*'-2 Pricing Assumptions'!$F$7*'-2 Pricing Assumptions'!$F$8)*'-2 Pricing Assumptions'!$C$14)+INDEX('-3 Traffic Assumptions'!$G:$G,MATCH('-1 Model'!BS$2,'-3 Traffic Assumptions'!$A:$A))*'-2 Pricing Assumptions'!$F$6*'-2 Pricing Assumptions'!$F$7*'-2 Pricing Assumptions'!$F$8*'-2 Pricing Assumptions'!$C$16</f>
        <v>2.7976050000000003</v>
      </c>
      <c r="BZ30" s="49">
        <f>((INDEX('-3 Traffic Assumptions'!$E:$E,MATCH('-1 Model'!BT$2,'-3 Traffic Assumptions'!$A:$A))*'-2 Pricing Assumptions'!$F$6*'-2 Pricing Assumptions'!$F$7*'-2 Pricing Assumptions'!$F$8)*'-2 Pricing Assumptions'!$C$14)+INDEX('-3 Traffic Assumptions'!$G:$G,MATCH('-1 Model'!BT$2,'-3 Traffic Assumptions'!$A:$A))*'-2 Pricing Assumptions'!$F$6*'-2 Pricing Assumptions'!$F$7*'-2 Pricing Assumptions'!$F$8*'-2 Pricing Assumptions'!$C$16</f>
        <v>2.7976050000000003</v>
      </c>
      <c r="CA30" s="49">
        <f>((INDEX('-3 Traffic Assumptions'!$E:$E,MATCH('-1 Model'!BU$2,'-3 Traffic Assumptions'!$A:$A))*'-2 Pricing Assumptions'!$F$6*'-2 Pricing Assumptions'!$F$7*'-2 Pricing Assumptions'!$F$8)*'-2 Pricing Assumptions'!$C$14)+INDEX('-3 Traffic Assumptions'!$G:$G,MATCH('-1 Model'!BU$2,'-3 Traffic Assumptions'!$A:$A))*'-2 Pricing Assumptions'!$F$6*'-2 Pricing Assumptions'!$F$7*'-2 Pricing Assumptions'!$F$8*'-2 Pricing Assumptions'!$C$16</f>
        <v>2.7976050000000003</v>
      </c>
      <c r="CB30" s="49">
        <f>((INDEX('-3 Traffic Assumptions'!$E:$E,MATCH('-1 Model'!BV$2,'-3 Traffic Assumptions'!$A:$A))*'-2 Pricing Assumptions'!$F$6*'-2 Pricing Assumptions'!$F$7*'-2 Pricing Assumptions'!$F$8)*'-2 Pricing Assumptions'!$C$14)+INDEX('-3 Traffic Assumptions'!$G:$G,MATCH('-1 Model'!BV$2,'-3 Traffic Assumptions'!$A:$A))*'-2 Pricing Assumptions'!$F$6*'-2 Pricing Assumptions'!$F$7*'-2 Pricing Assumptions'!$F$8*'-2 Pricing Assumptions'!$C$16</f>
        <v>2.7976050000000003</v>
      </c>
      <c r="CC30" s="49">
        <f>((INDEX('-3 Traffic Assumptions'!$E:$E,MATCH('-1 Model'!BW$2,'-3 Traffic Assumptions'!$A:$A))*'-2 Pricing Assumptions'!$F$6*'-2 Pricing Assumptions'!$F$7*'-2 Pricing Assumptions'!$F$8)*'-2 Pricing Assumptions'!$C$14)+INDEX('-3 Traffic Assumptions'!$G:$G,MATCH('-1 Model'!BW$2,'-3 Traffic Assumptions'!$A:$A))*'-2 Pricing Assumptions'!$F$6*'-2 Pricing Assumptions'!$F$7*'-2 Pricing Assumptions'!$F$8*'-2 Pricing Assumptions'!$C$16</f>
        <v>2.7976050000000003</v>
      </c>
      <c r="CD30" s="49">
        <f>((INDEX('-3 Traffic Assumptions'!$E:$E,MATCH('-1 Model'!BX$2,'-3 Traffic Assumptions'!$A:$A))*'-2 Pricing Assumptions'!$F$6*'-2 Pricing Assumptions'!$F$7*'-2 Pricing Assumptions'!$F$8)*'-2 Pricing Assumptions'!$C$14)+INDEX('-3 Traffic Assumptions'!$G:$G,MATCH('-1 Model'!BX$2,'-3 Traffic Assumptions'!$A:$A))*'-2 Pricing Assumptions'!$F$6*'-2 Pricing Assumptions'!$F$7*'-2 Pricing Assumptions'!$F$8*'-2 Pricing Assumptions'!$C$16</f>
        <v>2.7976050000000003</v>
      </c>
      <c r="CE30" s="49">
        <f>((INDEX('-3 Traffic Assumptions'!$E:$E,MATCH('-1 Model'!BY$2,'-3 Traffic Assumptions'!$A:$A))*'-2 Pricing Assumptions'!$F$6*'-2 Pricing Assumptions'!$F$7*'-2 Pricing Assumptions'!$F$8)*'-2 Pricing Assumptions'!$C$14)+INDEX('-3 Traffic Assumptions'!$G:$G,MATCH('-1 Model'!BY$2,'-3 Traffic Assumptions'!$A:$A))*'-2 Pricing Assumptions'!$F$6*'-2 Pricing Assumptions'!$F$7*'-2 Pricing Assumptions'!$F$8*'-2 Pricing Assumptions'!$C$16</f>
        <v>2.7976050000000003</v>
      </c>
      <c r="CF30" s="49">
        <f>((INDEX('-3 Traffic Assumptions'!$E:$E,MATCH('-1 Model'!BZ$2,'-3 Traffic Assumptions'!$A:$A))*'-2 Pricing Assumptions'!$F$6*'-2 Pricing Assumptions'!$F$7*'-2 Pricing Assumptions'!$F$8)*'-2 Pricing Assumptions'!$C$14)+INDEX('-3 Traffic Assumptions'!$G:$G,MATCH('-1 Model'!BZ$2,'-3 Traffic Assumptions'!$A:$A))*'-2 Pricing Assumptions'!$F$6*'-2 Pricing Assumptions'!$F$7*'-2 Pricing Assumptions'!$F$8*'-2 Pricing Assumptions'!$C$16</f>
        <v>2.7976050000000003</v>
      </c>
      <c r="CG30" s="49">
        <f>((INDEX('-3 Traffic Assumptions'!$E:$E,MATCH('-1 Model'!CA$2,'-3 Traffic Assumptions'!$A:$A))*'-2 Pricing Assumptions'!$F$6*'-2 Pricing Assumptions'!$F$7*'-2 Pricing Assumptions'!$F$8)*'-2 Pricing Assumptions'!$C$14)+INDEX('-3 Traffic Assumptions'!$G:$G,MATCH('-1 Model'!CA$2,'-3 Traffic Assumptions'!$A:$A))*'-2 Pricing Assumptions'!$F$6*'-2 Pricing Assumptions'!$F$7*'-2 Pricing Assumptions'!$F$8*'-2 Pricing Assumptions'!$C$16</f>
        <v>2.7976050000000003</v>
      </c>
      <c r="CH30" s="49">
        <f>((INDEX('-3 Traffic Assumptions'!$E:$E,MATCH('-1 Model'!CB$2,'-3 Traffic Assumptions'!$A:$A))*'-2 Pricing Assumptions'!$F$6*'-2 Pricing Assumptions'!$F$7*'-2 Pricing Assumptions'!$F$8)*'-2 Pricing Assumptions'!$C$14)+INDEX('-3 Traffic Assumptions'!$G:$G,MATCH('-1 Model'!CB$2,'-3 Traffic Assumptions'!$A:$A))*'-2 Pricing Assumptions'!$F$6*'-2 Pricing Assumptions'!$F$7*'-2 Pricing Assumptions'!$F$8*'-2 Pricing Assumptions'!$C$16</f>
        <v>2.7976050000000003</v>
      </c>
      <c r="CI30" s="49">
        <f>((INDEX('-3 Traffic Assumptions'!$E:$E,MATCH('-1 Model'!CC$2,'-3 Traffic Assumptions'!$A:$A))*'-2 Pricing Assumptions'!$F$6*'-2 Pricing Assumptions'!$F$7*'-2 Pricing Assumptions'!$F$8)*'-2 Pricing Assumptions'!$C$14)+INDEX('-3 Traffic Assumptions'!$G:$G,MATCH('-1 Model'!CC$2,'-3 Traffic Assumptions'!$A:$A))*'-2 Pricing Assumptions'!$F$6*'-2 Pricing Assumptions'!$F$7*'-2 Pricing Assumptions'!$F$8*'-2 Pricing Assumptions'!$C$16</f>
        <v>2.7976050000000003</v>
      </c>
      <c r="CJ30" s="49">
        <f>((INDEX('-3 Traffic Assumptions'!$E:$E,MATCH('-1 Model'!CD$2,'-3 Traffic Assumptions'!$A:$A))*'-2 Pricing Assumptions'!$F$6*'-2 Pricing Assumptions'!$F$7*'-2 Pricing Assumptions'!$F$8)*'-2 Pricing Assumptions'!$C$14)+INDEX('-3 Traffic Assumptions'!$G:$G,MATCH('-1 Model'!CD$2,'-3 Traffic Assumptions'!$A:$A))*'-2 Pricing Assumptions'!$F$6*'-2 Pricing Assumptions'!$F$7*'-2 Pricing Assumptions'!$F$8*'-2 Pricing Assumptions'!$C$16</f>
        <v>2.7976050000000003</v>
      </c>
      <c r="CK30" s="49">
        <f>((INDEX('-3 Traffic Assumptions'!$E:$E,MATCH('-1 Model'!CE$2,'-3 Traffic Assumptions'!$A:$A))*'-2 Pricing Assumptions'!$F$6*'-2 Pricing Assumptions'!$F$7*'-2 Pricing Assumptions'!$F$8)*'-2 Pricing Assumptions'!$C$14)+INDEX('-3 Traffic Assumptions'!$G:$G,MATCH('-1 Model'!CE$2,'-3 Traffic Assumptions'!$A:$A))*'-2 Pricing Assumptions'!$F$6*'-2 Pricing Assumptions'!$F$7*'-2 Pricing Assumptions'!$F$8*'-2 Pricing Assumptions'!$C$16</f>
        <v>2.7976050000000003</v>
      </c>
      <c r="CL30" s="49">
        <f>((INDEX('-3 Traffic Assumptions'!$E:$E,MATCH('-1 Model'!CF$2,'-3 Traffic Assumptions'!$A:$A))*'-2 Pricing Assumptions'!$F$6*'-2 Pricing Assumptions'!$F$7*'-2 Pricing Assumptions'!$F$8)*'-2 Pricing Assumptions'!$C$14)+INDEX('-3 Traffic Assumptions'!$G:$G,MATCH('-1 Model'!CF$2,'-3 Traffic Assumptions'!$A:$A))*'-2 Pricing Assumptions'!$F$6*'-2 Pricing Assumptions'!$F$7*'-2 Pricing Assumptions'!$F$8*'-2 Pricing Assumptions'!$C$16</f>
        <v>2.7976050000000003</v>
      </c>
      <c r="CM30" s="49">
        <f>((INDEX('-3 Traffic Assumptions'!$E:$E,MATCH('-1 Model'!CG$2,'-3 Traffic Assumptions'!$A:$A))*'-2 Pricing Assumptions'!$F$6*'-2 Pricing Assumptions'!$F$7*'-2 Pricing Assumptions'!$F$8)*'-2 Pricing Assumptions'!$C$14)+INDEX('-3 Traffic Assumptions'!$G:$G,MATCH('-1 Model'!CG$2,'-3 Traffic Assumptions'!$A:$A))*'-2 Pricing Assumptions'!$F$6*'-2 Pricing Assumptions'!$F$7*'-2 Pricing Assumptions'!$F$8*'-2 Pricing Assumptions'!$C$16</f>
        <v>2.7976050000000003</v>
      </c>
      <c r="CN30" s="49">
        <f>((INDEX('-3 Traffic Assumptions'!$E:$E,MATCH('-1 Model'!CH$2,'-3 Traffic Assumptions'!$A:$A))*'-2 Pricing Assumptions'!$F$6*'-2 Pricing Assumptions'!$F$7*'-2 Pricing Assumptions'!$F$8)*'-2 Pricing Assumptions'!$C$14)+INDEX('-3 Traffic Assumptions'!$G:$G,MATCH('-1 Model'!CH$2,'-3 Traffic Assumptions'!$A:$A))*'-2 Pricing Assumptions'!$F$6*'-2 Pricing Assumptions'!$F$7*'-2 Pricing Assumptions'!$F$8*'-2 Pricing Assumptions'!$C$16</f>
        <v>2.7976050000000003</v>
      </c>
      <c r="CO30" s="49">
        <f>((INDEX('-3 Traffic Assumptions'!$E:$E,MATCH('-1 Model'!CI$2,'-3 Traffic Assumptions'!$A:$A))*'-2 Pricing Assumptions'!$F$6*'-2 Pricing Assumptions'!$F$7*'-2 Pricing Assumptions'!$F$8)*'-2 Pricing Assumptions'!$C$14)+INDEX('-3 Traffic Assumptions'!$G:$G,MATCH('-1 Model'!CI$2,'-3 Traffic Assumptions'!$A:$A))*'-2 Pricing Assumptions'!$F$6*'-2 Pricing Assumptions'!$F$7*'-2 Pricing Assumptions'!$F$8*'-2 Pricing Assumptions'!$C$16</f>
        <v>2.7976050000000003</v>
      </c>
      <c r="CP30" s="49">
        <f>((INDEX('-3 Traffic Assumptions'!$E:$E,MATCH('-1 Model'!CJ$2,'-3 Traffic Assumptions'!$A:$A))*'-2 Pricing Assumptions'!$F$6*'-2 Pricing Assumptions'!$F$7*'-2 Pricing Assumptions'!$F$8)*'-2 Pricing Assumptions'!$C$14)+INDEX('-3 Traffic Assumptions'!$G:$G,MATCH('-1 Model'!CJ$2,'-3 Traffic Assumptions'!$A:$A))*'-2 Pricing Assumptions'!$F$6*'-2 Pricing Assumptions'!$F$7*'-2 Pricing Assumptions'!$F$8*'-2 Pricing Assumptions'!$C$16</f>
        <v>2.7976050000000003</v>
      </c>
      <c r="CQ30" s="49">
        <f>((INDEX('-3 Traffic Assumptions'!$E:$E,MATCH('-1 Model'!CK$2,'-3 Traffic Assumptions'!$A:$A))*'-2 Pricing Assumptions'!$F$6*'-2 Pricing Assumptions'!$F$7*'-2 Pricing Assumptions'!$F$8)*'-2 Pricing Assumptions'!$C$14)+INDEX('-3 Traffic Assumptions'!$G:$G,MATCH('-1 Model'!CK$2,'-3 Traffic Assumptions'!$A:$A))*'-2 Pricing Assumptions'!$F$6*'-2 Pricing Assumptions'!$F$7*'-2 Pricing Assumptions'!$F$8*'-2 Pricing Assumptions'!$C$16</f>
        <v>2.7976050000000003</v>
      </c>
      <c r="CR30" s="49">
        <f>((INDEX('-3 Traffic Assumptions'!$E:$E,MATCH('-1 Model'!CL$2,'-3 Traffic Assumptions'!$A:$A))*'-2 Pricing Assumptions'!$F$6*'-2 Pricing Assumptions'!$F$7*'-2 Pricing Assumptions'!$F$8)*'-2 Pricing Assumptions'!$C$14)+INDEX('-3 Traffic Assumptions'!$G:$G,MATCH('-1 Model'!CL$2,'-3 Traffic Assumptions'!$A:$A))*'-2 Pricing Assumptions'!$F$6*'-2 Pricing Assumptions'!$F$7*'-2 Pricing Assumptions'!$F$8*'-2 Pricing Assumptions'!$C$16</f>
        <v>2.7976050000000003</v>
      </c>
      <c r="CS30" s="49">
        <f>((INDEX('-3 Traffic Assumptions'!$E:$E,MATCH('-1 Model'!CM$2,'-3 Traffic Assumptions'!$A:$A))*'-2 Pricing Assumptions'!$F$6*'-2 Pricing Assumptions'!$F$7*'-2 Pricing Assumptions'!$F$8)*'-2 Pricing Assumptions'!$C$14)+INDEX('-3 Traffic Assumptions'!$G:$G,MATCH('-1 Model'!CM$2,'-3 Traffic Assumptions'!$A:$A))*'-2 Pricing Assumptions'!$F$6*'-2 Pricing Assumptions'!$F$7*'-2 Pricing Assumptions'!$F$8*'-2 Pricing Assumptions'!$C$16</f>
        <v>2.7976050000000003</v>
      </c>
      <c r="CT30" s="49">
        <f>((INDEX('-3 Traffic Assumptions'!$E:$E,MATCH('-1 Model'!CN$2,'-3 Traffic Assumptions'!$A:$A))*'-2 Pricing Assumptions'!$F$6*'-2 Pricing Assumptions'!$F$7*'-2 Pricing Assumptions'!$F$8)*'-2 Pricing Assumptions'!$C$14)+INDEX('-3 Traffic Assumptions'!$G:$G,MATCH('-1 Model'!CN$2,'-3 Traffic Assumptions'!$A:$A))*'-2 Pricing Assumptions'!$F$6*'-2 Pricing Assumptions'!$F$7*'-2 Pricing Assumptions'!$F$8*'-2 Pricing Assumptions'!$C$16</f>
        <v>2.7976050000000003</v>
      </c>
      <c r="CU30" s="49">
        <f>((INDEX('-3 Traffic Assumptions'!$E:$E,MATCH('-1 Model'!CO$2,'-3 Traffic Assumptions'!$A:$A))*'-2 Pricing Assumptions'!$F$6*'-2 Pricing Assumptions'!$F$7*'-2 Pricing Assumptions'!$F$8)*'-2 Pricing Assumptions'!$C$14)+INDEX('-3 Traffic Assumptions'!$G:$G,MATCH('-1 Model'!CO$2,'-3 Traffic Assumptions'!$A:$A))*'-2 Pricing Assumptions'!$F$6*'-2 Pricing Assumptions'!$F$7*'-2 Pricing Assumptions'!$F$8*'-2 Pricing Assumptions'!$C$16</f>
        <v>2.7976050000000003</v>
      </c>
      <c r="CV30" s="49">
        <f>((INDEX('-3 Traffic Assumptions'!$E:$E,MATCH('-1 Model'!CP$2,'-3 Traffic Assumptions'!$A:$A))*'-2 Pricing Assumptions'!$F$6*'-2 Pricing Assumptions'!$F$7*'-2 Pricing Assumptions'!$F$8)*'-2 Pricing Assumptions'!$C$14)+INDEX('-3 Traffic Assumptions'!$G:$G,MATCH('-1 Model'!CP$2,'-3 Traffic Assumptions'!$A:$A))*'-2 Pricing Assumptions'!$F$6*'-2 Pricing Assumptions'!$F$7*'-2 Pricing Assumptions'!$F$8*'-2 Pricing Assumptions'!$C$16</f>
        <v>2.7976050000000003</v>
      </c>
      <c r="CW30" s="49">
        <f>((INDEX('-3 Traffic Assumptions'!$E:$E,MATCH('-1 Model'!CQ$2,'-3 Traffic Assumptions'!$A:$A))*'-2 Pricing Assumptions'!$F$6*'-2 Pricing Assumptions'!$F$7*'-2 Pricing Assumptions'!$F$8)*'-2 Pricing Assumptions'!$C$14)+INDEX('-3 Traffic Assumptions'!$G:$G,MATCH('-1 Model'!CQ$2,'-3 Traffic Assumptions'!$A:$A))*'-2 Pricing Assumptions'!$F$6*'-2 Pricing Assumptions'!$F$7*'-2 Pricing Assumptions'!$F$8*'-2 Pricing Assumptions'!$C$16</f>
        <v>2.7976050000000003</v>
      </c>
      <c r="CX30" s="49">
        <f>((INDEX('-3 Traffic Assumptions'!$E:$E,MATCH('-1 Model'!CR$2,'-3 Traffic Assumptions'!$A:$A))*'-2 Pricing Assumptions'!$F$6*'-2 Pricing Assumptions'!$F$7*'-2 Pricing Assumptions'!$F$8)*'-2 Pricing Assumptions'!$C$14)+INDEX('-3 Traffic Assumptions'!$G:$G,MATCH('-1 Model'!CR$2,'-3 Traffic Assumptions'!$A:$A))*'-2 Pricing Assumptions'!$F$6*'-2 Pricing Assumptions'!$F$7*'-2 Pricing Assumptions'!$F$8*'-2 Pricing Assumptions'!$C$16</f>
        <v>2.7976050000000003</v>
      </c>
      <c r="CY30" s="49">
        <f>((INDEX('-3 Traffic Assumptions'!$E:$E,MATCH('-1 Model'!CS$2,'-3 Traffic Assumptions'!$A:$A))*'-2 Pricing Assumptions'!$F$6*'-2 Pricing Assumptions'!$F$7*'-2 Pricing Assumptions'!$F$8)*'-2 Pricing Assumptions'!$C$14)+INDEX('-3 Traffic Assumptions'!$G:$G,MATCH('-1 Model'!CS$2,'-3 Traffic Assumptions'!$A:$A))*'-2 Pricing Assumptions'!$F$6*'-2 Pricing Assumptions'!$F$7*'-2 Pricing Assumptions'!$F$8*'-2 Pricing Assumptions'!$C$16</f>
        <v>2.7976050000000003</v>
      </c>
      <c r="CZ30" s="49">
        <f>((INDEX('-3 Traffic Assumptions'!$E:$E,MATCH('-1 Model'!CT$2,'-3 Traffic Assumptions'!$A:$A))*'-2 Pricing Assumptions'!$F$6*'-2 Pricing Assumptions'!$F$7*'-2 Pricing Assumptions'!$F$8)*'-2 Pricing Assumptions'!$C$14)+INDEX('-3 Traffic Assumptions'!$G:$G,MATCH('-1 Model'!CT$2,'-3 Traffic Assumptions'!$A:$A))*'-2 Pricing Assumptions'!$F$6*'-2 Pricing Assumptions'!$F$7*'-2 Pricing Assumptions'!$F$8*'-2 Pricing Assumptions'!$C$16</f>
        <v>2.7976050000000003</v>
      </c>
      <c r="DA30" s="49">
        <f>((INDEX('-3 Traffic Assumptions'!$E:$E,MATCH('-1 Model'!CU$2,'-3 Traffic Assumptions'!$A:$A))*'-2 Pricing Assumptions'!$F$6*'-2 Pricing Assumptions'!$F$7*'-2 Pricing Assumptions'!$F$8)*'-2 Pricing Assumptions'!$C$14)+INDEX('-3 Traffic Assumptions'!$G:$G,MATCH('-1 Model'!CU$2,'-3 Traffic Assumptions'!$A:$A))*'-2 Pricing Assumptions'!$F$6*'-2 Pricing Assumptions'!$F$7*'-2 Pricing Assumptions'!$F$8*'-2 Pricing Assumptions'!$C$16</f>
        <v>2.7976050000000003</v>
      </c>
      <c r="DB30" s="49">
        <f>((INDEX('-3 Traffic Assumptions'!$E:$E,MATCH('-1 Model'!CV$2,'-3 Traffic Assumptions'!$A:$A))*'-2 Pricing Assumptions'!$F$6*'-2 Pricing Assumptions'!$F$7*'-2 Pricing Assumptions'!$F$8)*'-2 Pricing Assumptions'!$C$14)+INDEX('-3 Traffic Assumptions'!$G:$G,MATCH('-1 Model'!CV$2,'-3 Traffic Assumptions'!$A:$A))*'-2 Pricing Assumptions'!$F$6*'-2 Pricing Assumptions'!$F$7*'-2 Pricing Assumptions'!$F$8*'-2 Pricing Assumptions'!$C$16</f>
        <v>2.7976050000000003</v>
      </c>
      <c r="DC30" s="49">
        <f>((INDEX('-3 Traffic Assumptions'!$E:$E,MATCH('-1 Model'!CW$2,'-3 Traffic Assumptions'!$A:$A))*'-2 Pricing Assumptions'!$F$6*'-2 Pricing Assumptions'!$F$7*'-2 Pricing Assumptions'!$F$8)*'-2 Pricing Assumptions'!$C$14)+INDEX('-3 Traffic Assumptions'!$G:$G,MATCH('-1 Model'!CW$2,'-3 Traffic Assumptions'!$A:$A))*'-2 Pricing Assumptions'!$F$6*'-2 Pricing Assumptions'!$F$7*'-2 Pricing Assumptions'!$F$8*'-2 Pricing Assumptions'!$C$16</f>
        <v>2.7976050000000003</v>
      </c>
      <c r="DD30" s="49">
        <f>((INDEX('-3 Traffic Assumptions'!$E:$E,MATCH('-1 Model'!CX$2,'-3 Traffic Assumptions'!$A:$A))*'-2 Pricing Assumptions'!$F$6*'-2 Pricing Assumptions'!$F$7*'-2 Pricing Assumptions'!$F$8)*'-2 Pricing Assumptions'!$C$14)+INDEX('-3 Traffic Assumptions'!$G:$G,MATCH('-1 Model'!CX$2,'-3 Traffic Assumptions'!$A:$A))*'-2 Pricing Assumptions'!$F$6*'-2 Pricing Assumptions'!$F$7*'-2 Pricing Assumptions'!$F$8*'-2 Pricing Assumptions'!$C$16</f>
        <v>2.7976050000000003</v>
      </c>
      <c r="DE30" s="49">
        <f>((INDEX('-3 Traffic Assumptions'!$E:$E,MATCH('-1 Model'!CY$2,'-3 Traffic Assumptions'!$A:$A))*'-2 Pricing Assumptions'!$F$6*'-2 Pricing Assumptions'!$F$7*'-2 Pricing Assumptions'!$F$8)*'-2 Pricing Assumptions'!$C$14)+INDEX('-3 Traffic Assumptions'!$G:$G,MATCH('-1 Model'!CY$2,'-3 Traffic Assumptions'!$A:$A))*'-2 Pricing Assumptions'!$F$6*'-2 Pricing Assumptions'!$F$7*'-2 Pricing Assumptions'!$F$8*'-2 Pricing Assumptions'!$C$16</f>
        <v>2.7976050000000003</v>
      </c>
      <c r="DF30" s="49">
        <f>((INDEX('-3 Traffic Assumptions'!$E:$E,MATCH('-1 Model'!CZ$2,'-3 Traffic Assumptions'!$A:$A))*'-2 Pricing Assumptions'!$F$6*'-2 Pricing Assumptions'!$F$7*'-2 Pricing Assumptions'!$F$8)*'-2 Pricing Assumptions'!$C$14)+INDEX('-3 Traffic Assumptions'!$G:$G,MATCH('-1 Model'!CZ$2,'-3 Traffic Assumptions'!$A:$A))*'-2 Pricing Assumptions'!$F$6*'-2 Pricing Assumptions'!$F$7*'-2 Pricing Assumptions'!$F$8*'-2 Pricing Assumptions'!$C$16</f>
        <v>2.7976050000000003</v>
      </c>
      <c r="DG30" s="49">
        <f>((INDEX('-3 Traffic Assumptions'!$E:$E,MATCH('-1 Model'!DA$2,'-3 Traffic Assumptions'!$A:$A))*'-2 Pricing Assumptions'!$F$6*'-2 Pricing Assumptions'!$F$7*'-2 Pricing Assumptions'!$F$8)*'-2 Pricing Assumptions'!$C$14)+INDEX('-3 Traffic Assumptions'!$G:$G,MATCH('-1 Model'!DA$2,'-3 Traffic Assumptions'!$A:$A))*'-2 Pricing Assumptions'!$F$6*'-2 Pricing Assumptions'!$F$7*'-2 Pricing Assumptions'!$F$8*'-2 Pricing Assumptions'!$C$16</f>
        <v>2.7976050000000003</v>
      </c>
      <c r="DH30" s="49">
        <f>((INDEX('-3 Traffic Assumptions'!$E:$E,MATCH('-1 Model'!DB$2,'-3 Traffic Assumptions'!$A:$A))*'-2 Pricing Assumptions'!$F$6*'-2 Pricing Assumptions'!$F$7*'-2 Pricing Assumptions'!$F$8)*'-2 Pricing Assumptions'!$C$14)+INDEX('-3 Traffic Assumptions'!$G:$G,MATCH('-1 Model'!DB$2,'-3 Traffic Assumptions'!$A:$A))*'-2 Pricing Assumptions'!$F$6*'-2 Pricing Assumptions'!$F$7*'-2 Pricing Assumptions'!$F$8*'-2 Pricing Assumptions'!$C$16</f>
        <v>2.7976050000000003</v>
      </c>
      <c r="DI30" s="49">
        <f>((INDEX('-3 Traffic Assumptions'!$E:$E,MATCH('-1 Model'!DC$2,'-3 Traffic Assumptions'!$A:$A))*'-2 Pricing Assumptions'!$F$6*'-2 Pricing Assumptions'!$F$7*'-2 Pricing Assumptions'!$F$8)*'-2 Pricing Assumptions'!$C$14)+INDEX('-3 Traffic Assumptions'!$G:$G,MATCH('-1 Model'!DC$2,'-3 Traffic Assumptions'!$A:$A))*'-2 Pricing Assumptions'!$F$6*'-2 Pricing Assumptions'!$F$7*'-2 Pricing Assumptions'!$F$8*'-2 Pricing Assumptions'!$C$16</f>
        <v>2.7976050000000003</v>
      </c>
      <c r="DJ30" s="49">
        <f>((INDEX('-3 Traffic Assumptions'!$E:$E,MATCH('-1 Model'!DD$2,'-3 Traffic Assumptions'!$A:$A))*'-2 Pricing Assumptions'!$F$6*'-2 Pricing Assumptions'!$F$7*'-2 Pricing Assumptions'!$F$8)*'-2 Pricing Assumptions'!$C$14)+INDEX('-3 Traffic Assumptions'!$G:$G,MATCH('-1 Model'!DD$2,'-3 Traffic Assumptions'!$A:$A))*'-2 Pricing Assumptions'!$F$6*'-2 Pricing Assumptions'!$F$7*'-2 Pricing Assumptions'!$F$8*'-2 Pricing Assumptions'!$C$16</f>
        <v>2.7976050000000003</v>
      </c>
      <c r="DK30" s="49">
        <f>((INDEX('-3 Traffic Assumptions'!$E:$E,MATCH('-1 Model'!DE$2,'-3 Traffic Assumptions'!$A:$A))*'-2 Pricing Assumptions'!$F$6*'-2 Pricing Assumptions'!$F$7*'-2 Pricing Assumptions'!$F$8)*'-2 Pricing Assumptions'!$C$14)+INDEX('-3 Traffic Assumptions'!$G:$G,MATCH('-1 Model'!DE$2,'-3 Traffic Assumptions'!$A:$A))*'-2 Pricing Assumptions'!$F$6*'-2 Pricing Assumptions'!$F$7*'-2 Pricing Assumptions'!$F$8*'-2 Pricing Assumptions'!$C$16</f>
        <v>2.7976050000000003</v>
      </c>
      <c r="DL30" s="49">
        <f>((INDEX('-3 Traffic Assumptions'!$E:$E,MATCH('-1 Model'!DF$2,'-3 Traffic Assumptions'!$A:$A))*'-2 Pricing Assumptions'!$F$6*'-2 Pricing Assumptions'!$F$7*'-2 Pricing Assumptions'!$F$8)*'-2 Pricing Assumptions'!$C$14)+INDEX('-3 Traffic Assumptions'!$G:$G,MATCH('-1 Model'!DF$2,'-3 Traffic Assumptions'!$A:$A))*'-2 Pricing Assumptions'!$F$6*'-2 Pricing Assumptions'!$F$7*'-2 Pricing Assumptions'!$F$8*'-2 Pricing Assumptions'!$C$16</f>
        <v>2.7976050000000003</v>
      </c>
      <c r="DM30" s="49">
        <f>((INDEX('-3 Traffic Assumptions'!$E:$E,MATCH('-1 Model'!DG$2,'-3 Traffic Assumptions'!$A:$A))*'-2 Pricing Assumptions'!$F$6*'-2 Pricing Assumptions'!$F$7*'-2 Pricing Assumptions'!$F$8)*'-2 Pricing Assumptions'!$C$14)+INDEX('-3 Traffic Assumptions'!$G:$G,MATCH('-1 Model'!DG$2,'-3 Traffic Assumptions'!$A:$A))*'-2 Pricing Assumptions'!$F$6*'-2 Pricing Assumptions'!$F$7*'-2 Pricing Assumptions'!$F$8*'-2 Pricing Assumptions'!$C$16</f>
        <v>2.7976050000000003</v>
      </c>
      <c r="DN30" s="49">
        <f>((INDEX('-3 Traffic Assumptions'!$E:$E,MATCH('-1 Model'!DH$2,'-3 Traffic Assumptions'!$A:$A))*'-2 Pricing Assumptions'!$F$6*'-2 Pricing Assumptions'!$F$7*'-2 Pricing Assumptions'!$F$8)*'-2 Pricing Assumptions'!$C$14)+INDEX('-3 Traffic Assumptions'!$G:$G,MATCH('-1 Model'!DH$2,'-3 Traffic Assumptions'!$A:$A))*'-2 Pricing Assumptions'!$F$6*'-2 Pricing Assumptions'!$F$7*'-2 Pricing Assumptions'!$F$8*'-2 Pricing Assumptions'!$C$16</f>
        <v>2.7976050000000003</v>
      </c>
      <c r="DO30" s="49">
        <f>((INDEX('-3 Traffic Assumptions'!$E:$E,MATCH('-1 Model'!DI$2,'-3 Traffic Assumptions'!$A:$A))*'-2 Pricing Assumptions'!$F$6*'-2 Pricing Assumptions'!$F$7*'-2 Pricing Assumptions'!$F$8)*'-2 Pricing Assumptions'!$C$14)+INDEX('-3 Traffic Assumptions'!$G:$G,MATCH('-1 Model'!DI$2,'-3 Traffic Assumptions'!$A:$A))*'-2 Pricing Assumptions'!$F$6*'-2 Pricing Assumptions'!$F$7*'-2 Pricing Assumptions'!$F$8*'-2 Pricing Assumptions'!$C$16</f>
        <v>2.7976050000000003</v>
      </c>
      <c r="DP30" s="49">
        <f>((INDEX('-3 Traffic Assumptions'!$E:$E,MATCH('-1 Model'!DJ$2,'-3 Traffic Assumptions'!$A:$A))*'-2 Pricing Assumptions'!$F$6*'-2 Pricing Assumptions'!$F$7*'-2 Pricing Assumptions'!$F$8)*'-2 Pricing Assumptions'!$C$14)+INDEX('-3 Traffic Assumptions'!$G:$G,MATCH('-1 Model'!DJ$2,'-3 Traffic Assumptions'!$A:$A))*'-2 Pricing Assumptions'!$F$6*'-2 Pricing Assumptions'!$F$7*'-2 Pricing Assumptions'!$F$8*'-2 Pricing Assumptions'!$C$16</f>
        <v>2.7976050000000003</v>
      </c>
      <c r="DQ30" s="49">
        <f>((INDEX('-3 Traffic Assumptions'!$E:$E,MATCH('-1 Model'!DK$2,'-3 Traffic Assumptions'!$A:$A))*'-2 Pricing Assumptions'!$F$6*'-2 Pricing Assumptions'!$F$7*'-2 Pricing Assumptions'!$F$8)*'-2 Pricing Assumptions'!$C$14)+INDEX('-3 Traffic Assumptions'!$G:$G,MATCH('-1 Model'!DK$2,'-3 Traffic Assumptions'!$A:$A))*'-2 Pricing Assumptions'!$F$6*'-2 Pricing Assumptions'!$F$7*'-2 Pricing Assumptions'!$F$8*'-2 Pricing Assumptions'!$C$16</f>
        <v>2.7976050000000003</v>
      </c>
      <c r="DR30" s="49">
        <f>((INDEX('-3 Traffic Assumptions'!$E:$E,MATCH('-1 Model'!DL$2,'-3 Traffic Assumptions'!$A:$A))*'-2 Pricing Assumptions'!$F$6*'-2 Pricing Assumptions'!$F$7*'-2 Pricing Assumptions'!$F$8)*'-2 Pricing Assumptions'!$C$14)+INDEX('-3 Traffic Assumptions'!$G:$G,MATCH('-1 Model'!DL$2,'-3 Traffic Assumptions'!$A:$A))*'-2 Pricing Assumptions'!$F$6*'-2 Pricing Assumptions'!$F$7*'-2 Pricing Assumptions'!$F$8*'-2 Pricing Assumptions'!$C$16</f>
        <v>2.7976050000000003</v>
      </c>
      <c r="DS30" s="49">
        <f>((INDEX('-3 Traffic Assumptions'!$E:$E,MATCH('-1 Model'!DM$2,'-3 Traffic Assumptions'!$A:$A))*'-2 Pricing Assumptions'!$F$6*'-2 Pricing Assumptions'!$F$7*'-2 Pricing Assumptions'!$F$8)*'-2 Pricing Assumptions'!$C$14)+INDEX('-3 Traffic Assumptions'!$G:$G,MATCH('-1 Model'!DM$2,'-3 Traffic Assumptions'!$A:$A))*'-2 Pricing Assumptions'!$F$6*'-2 Pricing Assumptions'!$F$7*'-2 Pricing Assumptions'!$F$8*'-2 Pricing Assumptions'!$C$16</f>
        <v>2.7976050000000003</v>
      </c>
    </row>
    <row r="31" spans="1:123" s="1" customFormat="1" ht="12.75" x14ac:dyDescent="0.2">
      <c r="B31" s="35" t="s">
        <v>131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>
        <f>((INDEX('-3 Traffic Assumptions'!$E:$E,MATCH('-1 Model'!K$2,'-3 Traffic Assumptions'!$A:$A))*'-2 Pricing Assumptions'!$F$6*'-2 Pricing Assumptions'!$F$7*'-2 Pricing Assumptions'!$F$8*'-2 Pricing Assumptions'!$F$9)*'-2 Pricing Assumptions'!$C$14)+INDEX('-3 Traffic Assumptions'!$G:$G,MATCH('-1 Model'!K$2,'-3 Traffic Assumptions'!$A:$A))*'-2 Pricing Assumptions'!$F$6*'-2 Pricing Assumptions'!$F$7*'-2 Pricing Assumptions'!$F$8*'-2 Pricing Assumptions'!$F$9*'-2 Pricing Assumptions'!$C$16</f>
        <v>0.33571260000000003</v>
      </c>
      <c r="R31" s="49">
        <f>((INDEX('-3 Traffic Assumptions'!$E:$E,MATCH('-1 Model'!L$2,'-3 Traffic Assumptions'!$A:$A))*'-2 Pricing Assumptions'!$F$6*'-2 Pricing Assumptions'!$F$7*'-2 Pricing Assumptions'!$F$8*'-2 Pricing Assumptions'!$F$9)*'-2 Pricing Assumptions'!$C$14)+INDEX('-3 Traffic Assumptions'!$G:$G,MATCH('-1 Model'!L$2,'-3 Traffic Assumptions'!$A:$A))*'-2 Pricing Assumptions'!$F$6*'-2 Pricing Assumptions'!$F$7*'-2 Pricing Assumptions'!$F$8*'-2 Pricing Assumptions'!$F$9*'-2 Pricing Assumptions'!$C$16</f>
        <v>0.33571260000000003</v>
      </c>
      <c r="S31" s="49">
        <f>((INDEX('-3 Traffic Assumptions'!$E:$E,MATCH('-1 Model'!M$2,'-3 Traffic Assumptions'!$A:$A))*'-2 Pricing Assumptions'!$F$6*'-2 Pricing Assumptions'!$F$7*'-2 Pricing Assumptions'!$F$8*'-2 Pricing Assumptions'!$F$9)*'-2 Pricing Assumptions'!$C$14)+INDEX('-3 Traffic Assumptions'!$G:$G,MATCH('-1 Model'!M$2,'-3 Traffic Assumptions'!$A:$A))*'-2 Pricing Assumptions'!$F$6*'-2 Pricing Assumptions'!$F$7*'-2 Pricing Assumptions'!$F$8*'-2 Pricing Assumptions'!$F$9*'-2 Pricing Assumptions'!$C$16</f>
        <v>0.33571260000000003</v>
      </c>
      <c r="T31" s="49">
        <f>((INDEX('-3 Traffic Assumptions'!$E:$E,MATCH('-1 Model'!N$2,'-3 Traffic Assumptions'!$A:$A))*'-2 Pricing Assumptions'!$F$6*'-2 Pricing Assumptions'!$F$7*'-2 Pricing Assumptions'!$F$8*'-2 Pricing Assumptions'!$F$9)*'-2 Pricing Assumptions'!$C$14)+INDEX('-3 Traffic Assumptions'!$G:$G,MATCH('-1 Model'!N$2,'-3 Traffic Assumptions'!$A:$A))*'-2 Pricing Assumptions'!$F$6*'-2 Pricing Assumptions'!$F$7*'-2 Pricing Assumptions'!$F$8*'-2 Pricing Assumptions'!$F$9*'-2 Pricing Assumptions'!$C$16</f>
        <v>0.33571260000000003</v>
      </c>
      <c r="U31" s="49">
        <f>((INDEX('-3 Traffic Assumptions'!$E:$E,MATCH('-1 Model'!O$2,'-3 Traffic Assumptions'!$A:$A))*'-2 Pricing Assumptions'!$F$6*'-2 Pricing Assumptions'!$F$7*'-2 Pricing Assumptions'!$F$8*'-2 Pricing Assumptions'!$F$9)*'-2 Pricing Assumptions'!$C$14)+INDEX('-3 Traffic Assumptions'!$G:$G,MATCH('-1 Model'!O$2,'-3 Traffic Assumptions'!$A:$A))*'-2 Pricing Assumptions'!$F$6*'-2 Pricing Assumptions'!$F$7*'-2 Pricing Assumptions'!$F$8*'-2 Pricing Assumptions'!$F$9*'-2 Pricing Assumptions'!$C$16</f>
        <v>0.33571260000000003</v>
      </c>
      <c r="V31" s="49">
        <f>((INDEX('-3 Traffic Assumptions'!$E:$E,MATCH('-1 Model'!P$2,'-3 Traffic Assumptions'!$A:$A))*'-2 Pricing Assumptions'!$F$6*'-2 Pricing Assumptions'!$F$7*'-2 Pricing Assumptions'!$F$8*'-2 Pricing Assumptions'!$F$9)*'-2 Pricing Assumptions'!$C$14)+INDEX('-3 Traffic Assumptions'!$G:$G,MATCH('-1 Model'!P$2,'-3 Traffic Assumptions'!$A:$A))*'-2 Pricing Assumptions'!$F$6*'-2 Pricing Assumptions'!$F$7*'-2 Pricing Assumptions'!$F$8*'-2 Pricing Assumptions'!$F$9*'-2 Pricing Assumptions'!$C$16</f>
        <v>0.33571260000000003</v>
      </c>
      <c r="W31" s="49">
        <f>((INDEX('-3 Traffic Assumptions'!$E:$E,MATCH('-1 Model'!Q$2,'-3 Traffic Assumptions'!$A:$A))*'-2 Pricing Assumptions'!$F$6*'-2 Pricing Assumptions'!$F$7*'-2 Pricing Assumptions'!$F$8*'-2 Pricing Assumptions'!$F$9)*'-2 Pricing Assumptions'!$C$14)+INDEX('-3 Traffic Assumptions'!$G:$G,MATCH('-1 Model'!Q$2,'-3 Traffic Assumptions'!$A:$A))*'-2 Pricing Assumptions'!$F$6*'-2 Pricing Assumptions'!$F$7*'-2 Pricing Assumptions'!$F$8*'-2 Pricing Assumptions'!$F$9*'-2 Pricing Assumptions'!$C$16</f>
        <v>0.33571260000000003</v>
      </c>
      <c r="X31" s="49">
        <f>((INDEX('-3 Traffic Assumptions'!$E:$E,MATCH('-1 Model'!R$2,'-3 Traffic Assumptions'!$A:$A))*'-2 Pricing Assumptions'!$F$6*'-2 Pricing Assumptions'!$F$7*'-2 Pricing Assumptions'!$F$8*'-2 Pricing Assumptions'!$F$9)*'-2 Pricing Assumptions'!$C$14)+INDEX('-3 Traffic Assumptions'!$G:$G,MATCH('-1 Model'!R$2,'-3 Traffic Assumptions'!$A:$A))*'-2 Pricing Assumptions'!$F$6*'-2 Pricing Assumptions'!$F$7*'-2 Pricing Assumptions'!$F$8*'-2 Pricing Assumptions'!$F$9*'-2 Pricing Assumptions'!$C$16</f>
        <v>0.33571260000000003</v>
      </c>
      <c r="Y31" s="49">
        <f>((INDEX('-3 Traffic Assumptions'!$E:$E,MATCH('-1 Model'!S$2,'-3 Traffic Assumptions'!$A:$A))*'-2 Pricing Assumptions'!$F$6*'-2 Pricing Assumptions'!$F$7*'-2 Pricing Assumptions'!$F$8*'-2 Pricing Assumptions'!$F$9)*'-2 Pricing Assumptions'!$C$14)+INDEX('-3 Traffic Assumptions'!$G:$G,MATCH('-1 Model'!S$2,'-3 Traffic Assumptions'!$A:$A))*'-2 Pricing Assumptions'!$F$6*'-2 Pricing Assumptions'!$F$7*'-2 Pricing Assumptions'!$F$8*'-2 Pricing Assumptions'!$F$9*'-2 Pricing Assumptions'!$C$16</f>
        <v>0.33571260000000003</v>
      </c>
      <c r="Z31" s="49">
        <f>((INDEX('-3 Traffic Assumptions'!$E:$E,MATCH('-1 Model'!T$2,'-3 Traffic Assumptions'!$A:$A))*'-2 Pricing Assumptions'!$F$6*'-2 Pricing Assumptions'!$F$7*'-2 Pricing Assumptions'!$F$8*'-2 Pricing Assumptions'!$F$9)*'-2 Pricing Assumptions'!$C$14)+INDEX('-3 Traffic Assumptions'!$G:$G,MATCH('-1 Model'!T$2,'-3 Traffic Assumptions'!$A:$A))*'-2 Pricing Assumptions'!$F$6*'-2 Pricing Assumptions'!$F$7*'-2 Pricing Assumptions'!$F$8*'-2 Pricing Assumptions'!$F$9*'-2 Pricing Assumptions'!$C$16</f>
        <v>0.33571260000000003</v>
      </c>
      <c r="AA31" s="49">
        <f>((INDEX('-3 Traffic Assumptions'!$E:$E,MATCH('-1 Model'!U$2,'-3 Traffic Assumptions'!$A:$A))*'-2 Pricing Assumptions'!$F$6*'-2 Pricing Assumptions'!$F$7*'-2 Pricing Assumptions'!$F$8*'-2 Pricing Assumptions'!$F$9)*'-2 Pricing Assumptions'!$C$14)+INDEX('-3 Traffic Assumptions'!$G:$G,MATCH('-1 Model'!U$2,'-3 Traffic Assumptions'!$A:$A))*'-2 Pricing Assumptions'!$F$6*'-2 Pricing Assumptions'!$F$7*'-2 Pricing Assumptions'!$F$8*'-2 Pricing Assumptions'!$F$9*'-2 Pricing Assumptions'!$C$16</f>
        <v>0.33571260000000003</v>
      </c>
      <c r="AB31" s="49">
        <f>((INDEX('-3 Traffic Assumptions'!$E:$E,MATCH('-1 Model'!V$2,'-3 Traffic Assumptions'!$A:$A))*'-2 Pricing Assumptions'!$F$6*'-2 Pricing Assumptions'!$F$7*'-2 Pricing Assumptions'!$F$8*'-2 Pricing Assumptions'!$F$9)*'-2 Pricing Assumptions'!$C$14)+INDEX('-3 Traffic Assumptions'!$G:$G,MATCH('-1 Model'!V$2,'-3 Traffic Assumptions'!$A:$A))*'-2 Pricing Assumptions'!$F$6*'-2 Pricing Assumptions'!$F$7*'-2 Pricing Assumptions'!$F$8*'-2 Pricing Assumptions'!$F$9*'-2 Pricing Assumptions'!$C$16</f>
        <v>0.33571260000000003</v>
      </c>
      <c r="AC31" s="49">
        <f>((INDEX('-3 Traffic Assumptions'!$E:$E,MATCH('-1 Model'!W$2,'-3 Traffic Assumptions'!$A:$A))*'-2 Pricing Assumptions'!$F$6*'-2 Pricing Assumptions'!$F$7*'-2 Pricing Assumptions'!$F$8*'-2 Pricing Assumptions'!$F$9)*'-2 Pricing Assumptions'!$C$14)+INDEX('-3 Traffic Assumptions'!$G:$G,MATCH('-1 Model'!W$2,'-3 Traffic Assumptions'!$A:$A))*'-2 Pricing Assumptions'!$F$6*'-2 Pricing Assumptions'!$F$7*'-2 Pricing Assumptions'!$F$8*'-2 Pricing Assumptions'!$F$9*'-2 Pricing Assumptions'!$C$16</f>
        <v>0.33571260000000003</v>
      </c>
      <c r="AD31" s="49">
        <f>((INDEX('-3 Traffic Assumptions'!$E:$E,MATCH('-1 Model'!X$2,'-3 Traffic Assumptions'!$A:$A))*'-2 Pricing Assumptions'!$F$6*'-2 Pricing Assumptions'!$F$7*'-2 Pricing Assumptions'!$F$8*'-2 Pricing Assumptions'!$F$9)*'-2 Pricing Assumptions'!$C$14)+INDEX('-3 Traffic Assumptions'!$G:$G,MATCH('-1 Model'!X$2,'-3 Traffic Assumptions'!$A:$A))*'-2 Pricing Assumptions'!$F$6*'-2 Pricing Assumptions'!$F$7*'-2 Pricing Assumptions'!$F$8*'-2 Pricing Assumptions'!$F$9*'-2 Pricing Assumptions'!$C$16</f>
        <v>0.33571260000000003</v>
      </c>
      <c r="AE31" s="49">
        <f>((INDEX('-3 Traffic Assumptions'!$E:$E,MATCH('-1 Model'!Y$2,'-3 Traffic Assumptions'!$A:$A))*'-2 Pricing Assumptions'!$F$6*'-2 Pricing Assumptions'!$F$7*'-2 Pricing Assumptions'!$F$8*'-2 Pricing Assumptions'!$F$9)*'-2 Pricing Assumptions'!$C$14)+INDEX('-3 Traffic Assumptions'!$G:$G,MATCH('-1 Model'!Y$2,'-3 Traffic Assumptions'!$A:$A))*'-2 Pricing Assumptions'!$F$6*'-2 Pricing Assumptions'!$F$7*'-2 Pricing Assumptions'!$F$8*'-2 Pricing Assumptions'!$F$9*'-2 Pricing Assumptions'!$C$16</f>
        <v>0.33571260000000003</v>
      </c>
      <c r="AF31" s="49">
        <f>((INDEX('-3 Traffic Assumptions'!$E:$E,MATCH('-1 Model'!Z$2,'-3 Traffic Assumptions'!$A:$A))*'-2 Pricing Assumptions'!$F$6*'-2 Pricing Assumptions'!$F$7*'-2 Pricing Assumptions'!$F$8*'-2 Pricing Assumptions'!$F$9)*'-2 Pricing Assumptions'!$C$14)+INDEX('-3 Traffic Assumptions'!$G:$G,MATCH('-1 Model'!Z$2,'-3 Traffic Assumptions'!$A:$A))*'-2 Pricing Assumptions'!$F$6*'-2 Pricing Assumptions'!$F$7*'-2 Pricing Assumptions'!$F$8*'-2 Pricing Assumptions'!$F$9*'-2 Pricing Assumptions'!$C$16</f>
        <v>0.33571260000000003</v>
      </c>
      <c r="AG31" s="49">
        <f>((INDEX('-3 Traffic Assumptions'!$E:$E,MATCH('-1 Model'!AA$2,'-3 Traffic Assumptions'!$A:$A))*'-2 Pricing Assumptions'!$F$6*'-2 Pricing Assumptions'!$F$7*'-2 Pricing Assumptions'!$F$8*'-2 Pricing Assumptions'!$F$9)*'-2 Pricing Assumptions'!$C$14)+INDEX('-3 Traffic Assumptions'!$G:$G,MATCH('-1 Model'!AA$2,'-3 Traffic Assumptions'!$A:$A))*'-2 Pricing Assumptions'!$F$6*'-2 Pricing Assumptions'!$F$7*'-2 Pricing Assumptions'!$F$8*'-2 Pricing Assumptions'!$F$9*'-2 Pricing Assumptions'!$C$16</f>
        <v>0.33571260000000003</v>
      </c>
      <c r="AH31" s="49">
        <f>((INDEX('-3 Traffic Assumptions'!$E:$E,MATCH('-1 Model'!AB$2,'-3 Traffic Assumptions'!$A:$A))*'-2 Pricing Assumptions'!$F$6*'-2 Pricing Assumptions'!$F$7*'-2 Pricing Assumptions'!$F$8*'-2 Pricing Assumptions'!$F$9)*'-2 Pricing Assumptions'!$C$14)+INDEX('-3 Traffic Assumptions'!$G:$G,MATCH('-1 Model'!AB$2,'-3 Traffic Assumptions'!$A:$A))*'-2 Pricing Assumptions'!$F$6*'-2 Pricing Assumptions'!$F$7*'-2 Pricing Assumptions'!$F$8*'-2 Pricing Assumptions'!$F$9*'-2 Pricing Assumptions'!$C$16</f>
        <v>0.33571260000000003</v>
      </c>
      <c r="AI31" s="49">
        <f>((INDEX('-3 Traffic Assumptions'!$E:$E,MATCH('-1 Model'!AC$2,'-3 Traffic Assumptions'!$A:$A))*'-2 Pricing Assumptions'!$F$6*'-2 Pricing Assumptions'!$F$7*'-2 Pricing Assumptions'!$F$8*'-2 Pricing Assumptions'!$F$9)*'-2 Pricing Assumptions'!$C$14)+INDEX('-3 Traffic Assumptions'!$G:$G,MATCH('-1 Model'!AC$2,'-3 Traffic Assumptions'!$A:$A))*'-2 Pricing Assumptions'!$F$6*'-2 Pricing Assumptions'!$F$7*'-2 Pricing Assumptions'!$F$8*'-2 Pricing Assumptions'!$F$9*'-2 Pricing Assumptions'!$C$16</f>
        <v>0.33571260000000003</v>
      </c>
      <c r="AJ31" s="49">
        <f>((INDEX('-3 Traffic Assumptions'!$E:$E,MATCH('-1 Model'!AD$2,'-3 Traffic Assumptions'!$A:$A))*'-2 Pricing Assumptions'!$F$6*'-2 Pricing Assumptions'!$F$7*'-2 Pricing Assumptions'!$F$8*'-2 Pricing Assumptions'!$F$9)*'-2 Pricing Assumptions'!$C$14)+INDEX('-3 Traffic Assumptions'!$G:$G,MATCH('-1 Model'!AD$2,'-3 Traffic Assumptions'!$A:$A))*'-2 Pricing Assumptions'!$F$6*'-2 Pricing Assumptions'!$F$7*'-2 Pricing Assumptions'!$F$8*'-2 Pricing Assumptions'!$F$9*'-2 Pricing Assumptions'!$C$16</f>
        <v>0.33571260000000003</v>
      </c>
      <c r="AK31" s="49">
        <f>((INDEX('-3 Traffic Assumptions'!$E:$E,MATCH('-1 Model'!AE$2,'-3 Traffic Assumptions'!$A:$A))*'-2 Pricing Assumptions'!$F$6*'-2 Pricing Assumptions'!$F$7*'-2 Pricing Assumptions'!$F$8*'-2 Pricing Assumptions'!$F$9)*'-2 Pricing Assumptions'!$C$14)+INDEX('-3 Traffic Assumptions'!$G:$G,MATCH('-1 Model'!AE$2,'-3 Traffic Assumptions'!$A:$A))*'-2 Pricing Assumptions'!$F$6*'-2 Pricing Assumptions'!$F$7*'-2 Pricing Assumptions'!$F$8*'-2 Pricing Assumptions'!$F$9*'-2 Pricing Assumptions'!$C$16</f>
        <v>0.33571260000000003</v>
      </c>
      <c r="AL31" s="49">
        <f>((INDEX('-3 Traffic Assumptions'!$E:$E,MATCH('-1 Model'!AF$2,'-3 Traffic Assumptions'!$A:$A))*'-2 Pricing Assumptions'!$F$6*'-2 Pricing Assumptions'!$F$7*'-2 Pricing Assumptions'!$F$8*'-2 Pricing Assumptions'!$F$9)*'-2 Pricing Assumptions'!$C$14)+INDEX('-3 Traffic Assumptions'!$G:$G,MATCH('-1 Model'!AF$2,'-3 Traffic Assumptions'!$A:$A))*'-2 Pricing Assumptions'!$F$6*'-2 Pricing Assumptions'!$F$7*'-2 Pricing Assumptions'!$F$8*'-2 Pricing Assumptions'!$F$9*'-2 Pricing Assumptions'!$C$16</f>
        <v>0.33571260000000003</v>
      </c>
      <c r="AM31" s="49">
        <f>((INDEX('-3 Traffic Assumptions'!$E:$E,MATCH('-1 Model'!AG$2,'-3 Traffic Assumptions'!$A:$A))*'-2 Pricing Assumptions'!$F$6*'-2 Pricing Assumptions'!$F$7*'-2 Pricing Assumptions'!$F$8*'-2 Pricing Assumptions'!$F$9)*'-2 Pricing Assumptions'!$C$14)+INDEX('-3 Traffic Assumptions'!$G:$G,MATCH('-1 Model'!AG$2,'-3 Traffic Assumptions'!$A:$A))*'-2 Pricing Assumptions'!$F$6*'-2 Pricing Assumptions'!$F$7*'-2 Pricing Assumptions'!$F$8*'-2 Pricing Assumptions'!$F$9*'-2 Pricing Assumptions'!$C$16</f>
        <v>0.33571260000000003</v>
      </c>
      <c r="AN31" s="49">
        <f>((INDEX('-3 Traffic Assumptions'!$E:$E,MATCH('-1 Model'!AH$2,'-3 Traffic Assumptions'!$A:$A))*'-2 Pricing Assumptions'!$F$6*'-2 Pricing Assumptions'!$F$7*'-2 Pricing Assumptions'!$F$8*'-2 Pricing Assumptions'!$F$9)*'-2 Pricing Assumptions'!$C$14)+INDEX('-3 Traffic Assumptions'!$G:$G,MATCH('-1 Model'!AH$2,'-3 Traffic Assumptions'!$A:$A))*'-2 Pricing Assumptions'!$F$6*'-2 Pricing Assumptions'!$F$7*'-2 Pricing Assumptions'!$F$8*'-2 Pricing Assumptions'!$F$9*'-2 Pricing Assumptions'!$C$16</f>
        <v>0.33571260000000003</v>
      </c>
      <c r="AO31" s="49">
        <f>((INDEX('-3 Traffic Assumptions'!$E:$E,MATCH('-1 Model'!AI$2,'-3 Traffic Assumptions'!$A:$A))*'-2 Pricing Assumptions'!$F$6*'-2 Pricing Assumptions'!$F$7*'-2 Pricing Assumptions'!$F$8*'-2 Pricing Assumptions'!$F$9)*'-2 Pricing Assumptions'!$C$14)+INDEX('-3 Traffic Assumptions'!$G:$G,MATCH('-1 Model'!AI$2,'-3 Traffic Assumptions'!$A:$A))*'-2 Pricing Assumptions'!$F$6*'-2 Pricing Assumptions'!$F$7*'-2 Pricing Assumptions'!$F$8*'-2 Pricing Assumptions'!$F$9*'-2 Pricing Assumptions'!$C$16</f>
        <v>0.33571260000000003</v>
      </c>
      <c r="AP31" s="49">
        <f>((INDEX('-3 Traffic Assumptions'!$E:$E,MATCH('-1 Model'!AJ$2,'-3 Traffic Assumptions'!$A:$A))*'-2 Pricing Assumptions'!$F$6*'-2 Pricing Assumptions'!$F$7*'-2 Pricing Assumptions'!$F$8*'-2 Pricing Assumptions'!$F$9)*'-2 Pricing Assumptions'!$C$14)+INDEX('-3 Traffic Assumptions'!$G:$G,MATCH('-1 Model'!AJ$2,'-3 Traffic Assumptions'!$A:$A))*'-2 Pricing Assumptions'!$F$6*'-2 Pricing Assumptions'!$F$7*'-2 Pricing Assumptions'!$F$8*'-2 Pricing Assumptions'!$F$9*'-2 Pricing Assumptions'!$C$16</f>
        <v>0.33571260000000003</v>
      </c>
      <c r="AQ31" s="49">
        <f>((INDEX('-3 Traffic Assumptions'!$E:$E,MATCH('-1 Model'!AK$2,'-3 Traffic Assumptions'!$A:$A))*'-2 Pricing Assumptions'!$F$6*'-2 Pricing Assumptions'!$F$7*'-2 Pricing Assumptions'!$F$8*'-2 Pricing Assumptions'!$F$9)*'-2 Pricing Assumptions'!$C$14)+INDEX('-3 Traffic Assumptions'!$G:$G,MATCH('-1 Model'!AK$2,'-3 Traffic Assumptions'!$A:$A))*'-2 Pricing Assumptions'!$F$6*'-2 Pricing Assumptions'!$F$7*'-2 Pricing Assumptions'!$F$8*'-2 Pricing Assumptions'!$F$9*'-2 Pricing Assumptions'!$C$16</f>
        <v>0.33571260000000003</v>
      </c>
      <c r="AR31" s="49">
        <f>((INDEX('-3 Traffic Assumptions'!$E:$E,MATCH('-1 Model'!AL$2,'-3 Traffic Assumptions'!$A:$A))*'-2 Pricing Assumptions'!$F$6*'-2 Pricing Assumptions'!$F$7*'-2 Pricing Assumptions'!$F$8*'-2 Pricing Assumptions'!$F$9)*'-2 Pricing Assumptions'!$C$14)+INDEX('-3 Traffic Assumptions'!$G:$G,MATCH('-1 Model'!AL$2,'-3 Traffic Assumptions'!$A:$A))*'-2 Pricing Assumptions'!$F$6*'-2 Pricing Assumptions'!$F$7*'-2 Pricing Assumptions'!$F$8*'-2 Pricing Assumptions'!$F$9*'-2 Pricing Assumptions'!$C$16</f>
        <v>0.33571260000000003</v>
      </c>
      <c r="AS31" s="49">
        <f>((INDEX('-3 Traffic Assumptions'!$E:$E,MATCH('-1 Model'!AM$2,'-3 Traffic Assumptions'!$A:$A))*'-2 Pricing Assumptions'!$F$6*'-2 Pricing Assumptions'!$F$7*'-2 Pricing Assumptions'!$F$8*'-2 Pricing Assumptions'!$F$9)*'-2 Pricing Assumptions'!$C$14)+INDEX('-3 Traffic Assumptions'!$G:$G,MATCH('-1 Model'!AM$2,'-3 Traffic Assumptions'!$A:$A))*'-2 Pricing Assumptions'!$F$6*'-2 Pricing Assumptions'!$F$7*'-2 Pricing Assumptions'!$F$8*'-2 Pricing Assumptions'!$F$9*'-2 Pricing Assumptions'!$C$16</f>
        <v>0.33571260000000003</v>
      </c>
      <c r="AT31" s="49">
        <f>((INDEX('-3 Traffic Assumptions'!$E:$E,MATCH('-1 Model'!AN$2,'-3 Traffic Assumptions'!$A:$A))*'-2 Pricing Assumptions'!$F$6*'-2 Pricing Assumptions'!$F$7*'-2 Pricing Assumptions'!$F$8*'-2 Pricing Assumptions'!$F$9)*'-2 Pricing Assumptions'!$C$14)+INDEX('-3 Traffic Assumptions'!$G:$G,MATCH('-1 Model'!AN$2,'-3 Traffic Assumptions'!$A:$A))*'-2 Pricing Assumptions'!$F$6*'-2 Pricing Assumptions'!$F$7*'-2 Pricing Assumptions'!$F$8*'-2 Pricing Assumptions'!$F$9*'-2 Pricing Assumptions'!$C$16</f>
        <v>0.33571260000000003</v>
      </c>
      <c r="AU31" s="49">
        <f>((INDEX('-3 Traffic Assumptions'!$E:$E,MATCH('-1 Model'!AO$2,'-3 Traffic Assumptions'!$A:$A))*'-2 Pricing Assumptions'!$F$6*'-2 Pricing Assumptions'!$F$7*'-2 Pricing Assumptions'!$F$8*'-2 Pricing Assumptions'!$F$9)*'-2 Pricing Assumptions'!$C$14)+INDEX('-3 Traffic Assumptions'!$G:$G,MATCH('-1 Model'!AO$2,'-3 Traffic Assumptions'!$A:$A))*'-2 Pricing Assumptions'!$F$6*'-2 Pricing Assumptions'!$F$7*'-2 Pricing Assumptions'!$F$8*'-2 Pricing Assumptions'!$F$9*'-2 Pricing Assumptions'!$C$16</f>
        <v>0.33571260000000003</v>
      </c>
      <c r="AV31" s="49">
        <f>((INDEX('-3 Traffic Assumptions'!$E:$E,MATCH('-1 Model'!AP$2,'-3 Traffic Assumptions'!$A:$A))*'-2 Pricing Assumptions'!$F$6*'-2 Pricing Assumptions'!$F$7*'-2 Pricing Assumptions'!$F$8*'-2 Pricing Assumptions'!$F$9)*'-2 Pricing Assumptions'!$C$14)+INDEX('-3 Traffic Assumptions'!$G:$G,MATCH('-1 Model'!AP$2,'-3 Traffic Assumptions'!$A:$A))*'-2 Pricing Assumptions'!$F$6*'-2 Pricing Assumptions'!$F$7*'-2 Pricing Assumptions'!$F$8*'-2 Pricing Assumptions'!$F$9*'-2 Pricing Assumptions'!$C$16</f>
        <v>0.33571260000000003</v>
      </c>
      <c r="AW31" s="49">
        <f>((INDEX('-3 Traffic Assumptions'!$E:$E,MATCH('-1 Model'!AQ$2,'-3 Traffic Assumptions'!$A:$A))*'-2 Pricing Assumptions'!$F$6*'-2 Pricing Assumptions'!$F$7*'-2 Pricing Assumptions'!$F$8*'-2 Pricing Assumptions'!$F$9)*'-2 Pricing Assumptions'!$C$14)+INDEX('-3 Traffic Assumptions'!$G:$G,MATCH('-1 Model'!AQ$2,'-3 Traffic Assumptions'!$A:$A))*'-2 Pricing Assumptions'!$F$6*'-2 Pricing Assumptions'!$F$7*'-2 Pricing Assumptions'!$F$8*'-2 Pricing Assumptions'!$F$9*'-2 Pricing Assumptions'!$C$16</f>
        <v>0.33571260000000003</v>
      </c>
      <c r="AX31" s="49">
        <f>((INDEX('-3 Traffic Assumptions'!$E:$E,MATCH('-1 Model'!AR$2,'-3 Traffic Assumptions'!$A:$A))*'-2 Pricing Assumptions'!$F$6*'-2 Pricing Assumptions'!$F$7*'-2 Pricing Assumptions'!$F$8*'-2 Pricing Assumptions'!$F$9)*'-2 Pricing Assumptions'!$C$14)+INDEX('-3 Traffic Assumptions'!$G:$G,MATCH('-1 Model'!AR$2,'-3 Traffic Assumptions'!$A:$A))*'-2 Pricing Assumptions'!$F$6*'-2 Pricing Assumptions'!$F$7*'-2 Pricing Assumptions'!$F$8*'-2 Pricing Assumptions'!$F$9*'-2 Pricing Assumptions'!$C$16</f>
        <v>0.33571260000000003</v>
      </c>
      <c r="AY31" s="49">
        <f>((INDEX('-3 Traffic Assumptions'!$E:$E,MATCH('-1 Model'!AS$2,'-3 Traffic Assumptions'!$A:$A))*'-2 Pricing Assumptions'!$F$6*'-2 Pricing Assumptions'!$F$7*'-2 Pricing Assumptions'!$F$8*'-2 Pricing Assumptions'!$F$9)*'-2 Pricing Assumptions'!$C$14)+INDEX('-3 Traffic Assumptions'!$G:$G,MATCH('-1 Model'!AS$2,'-3 Traffic Assumptions'!$A:$A))*'-2 Pricing Assumptions'!$F$6*'-2 Pricing Assumptions'!$F$7*'-2 Pricing Assumptions'!$F$8*'-2 Pricing Assumptions'!$F$9*'-2 Pricing Assumptions'!$C$16</f>
        <v>0.33571260000000003</v>
      </c>
      <c r="AZ31" s="49">
        <f>((INDEX('-3 Traffic Assumptions'!$E:$E,MATCH('-1 Model'!AT$2,'-3 Traffic Assumptions'!$A:$A))*'-2 Pricing Assumptions'!$F$6*'-2 Pricing Assumptions'!$F$7*'-2 Pricing Assumptions'!$F$8*'-2 Pricing Assumptions'!$F$9)*'-2 Pricing Assumptions'!$C$14)+INDEX('-3 Traffic Assumptions'!$G:$G,MATCH('-1 Model'!AT$2,'-3 Traffic Assumptions'!$A:$A))*'-2 Pricing Assumptions'!$F$6*'-2 Pricing Assumptions'!$F$7*'-2 Pricing Assumptions'!$F$8*'-2 Pricing Assumptions'!$F$9*'-2 Pricing Assumptions'!$C$16</f>
        <v>0.33571260000000003</v>
      </c>
      <c r="BA31" s="49">
        <f>((INDEX('-3 Traffic Assumptions'!$E:$E,MATCH('-1 Model'!AU$2,'-3 Traffic Assumptions'!$A:$A))*'-2 Pricing Assumptions'!$F$6*'-2 Pricing Assumptions'!$F$7*'-2 Pricing Assumptions'!$F$8*'-2 Pricing Assumptions'!$F$9)*'-2 Pricing Assumptions'!$C$14)+INDEX('-3 Traffic Assumptions'!$G:$G,MATCH('-1 Model'!AU$2,'-3 Traffic Assumptions'!$A:$A))*'-2 Pricing Assumptions'!$F$6*'-2 Pricing Assumptions'!$F$7*'-2 Pricing Assumptions'!$F$8*'-2 Pricing Assumptions'!$F$9*'-2 Pricing Assumptions'!$C$16</f>
        <v>0.33571260000000003</v>
      </c>
      <c r="BB31" s="49">
        <f>((INDEX('-3 Traffic Assumptions'!$E:$E,MATCH('-1 Model'!AV$2,'-3 Traffic Assumptions'!$A:$A))*'-2 Pricing Assumptions'!$F$6*'-2 Pricing Assumptions'!$F$7*'-2 Pricing Assumptions'!$F$8*'-2 Pricing Assumptions'!$F$9)*'-2 Pricing Assumptions'!$C$14)+INDEX('-3 Traffic Assumptions'!$G:$G,MATCH('-1 Model'!AV$2,'-3 Traffic Assumptions'!$A:$A))*'-2 Pricing Assumptions'!$F$6*'-2 Pricing Assumptions'!$F$7*'-2 Pricing Assumptions'!$F$8*'-2 Pricing Assumptions'!$F$9*'-2 Pricing Assumptions'!$C$16</f>
        <v>0.33571260000000003</v>
      </c>
      <c r="BC31" s="49">
        <f>((INDEX('-3 Traffic Assumptions'!$E:$E,MATCH('-1 Model'!AW$2,'-3 Traffic Assumptions'!$A:$A))*'-2 Pricing Assumptions'!$F$6*'-2 Pricing Assumptions'!$F$7*'-2 Pricing Assumptions'!$F$8*'-2 Pricing Assumptions'!$F$9)*'-2 Pricing Assumptions'!$C$14)+INDEX('-3 Traffic Assumptions'!$G:$G,MATCH('-1 Model'!AW$2,'-3 Traffic Assumptions'!$A:$A))*'-2 Pricing Assumptions'!$F$6*'-2 Pricing Assumptions'!$F$7*'-2 Pricing Assumptions'!$F$8*'-2 Pricing Assumptions'!$F$9*'-2 Pricing Assumptions'!$C$16</f>
        <v>0.33571260000000003</v>
      </c>
      <c r="BD31" s="49">
        <f>((INDEX('-3 Traffic Assumptions'!$E:$E,MATCH('-1 Model'!AX$2,'-3 Traffic Assumptions'!$A:$A))*'-2 Pricing Assumptions'!$F$6*'-2 Pricing Assumptions'!$F$7*'-2 Pricing Assumptions'!$F$8*'-2 Pricing Assumptions'!$F$9)*'-2 Pricing Assumptions'!$C$14)+INDEX('-3 Traffic Assumptions'!$G:$G,MATCH('-1 Model'!AX$2,'-3 Traffic Assumptions'!$A:$A))*'-2 Pricing Assumptions'!$F$6*'-2 Pricing Assumptions'!$F$7*'-2 Pricing Assumptions'!$F$8*'-2 Pricing Assumptions'!$F$9*'-2 Pricing Assumptions'!$C$16</f>
        <v>0.33571260000000003</v>
      </c>
      <c r="BE31" s="49">
        <f>((INDEX('-3 Traffic Assumptions'!$E:$E,MATCH('-1 Model'!AY$2,'-3 Traffic Assumptions'!$A:$A))*'-2 Pricing Assumptions'!$F$6*'-2 Pricing Assumptions'!$F$7*'-2 Pricing Assumptions'!$F$8*'-2 Pricing Assumptions'!$F$9)*'-2 Pricing Assumptions'!$C$14)+INDEX('-3 Traffic Assumptions'!$G:$G,MATCH('-1 Model'!AY$2,'-3 Traffic Assumptions'!$A:$A))*'-2 Pricing Assumptions'!$F$6*'-2 Pricing Assumptions'!$F$7*'-2 Pricing Assumptions'!$F$8*'-2 Pricing Assumptions'!$F$9*'-2 Pricing Assumptions'!$C$16</f>
        <v>0.33571260000000003</v>
      </c>
      <c r="BF31" s="49">
        <f>((INDEX('-3 Traffic Assumptions'!$E:$E,MATCH('-1 Model'!AZ$2,'-3 Traffic Assumptions'!$A:$A))*'-2 Pricing Assumptions'!$F$6*'-2 Pricing Assumptions'!$F$7*'-2 Pricing Assumptions'!$F$8*'-2 Pricing Assumptions'!$F$9)*'-2 Pricing Assumptions'!$C$14)+INDEX('-3 Traffic Assumptions'!$G:$G,MATCH('-1 Model'!AZ$2,'-3 Traffic Assumptions'!$A:$A))*'-2 Pricing Assumptions'!$F$6*'-2 Pricing Assumptions'!$F$7*'-2 Pricing Assumptions'!$F$8*'-2 Pricing Assumptions'!$F$9*'-2 Pricing Assumptions'!$C$16</f>
        <v>0.33571260000000003</v>
      </c>
      <c r="BG31" s="49">
        <f>((INDEX('-3 Traffic Assumptions'!$E:$E,MATCH('-1 Model'!BA$2,'-3 Traffic Assumptions'!$A:$A))*'-2 Pricing Assumptions'!$F$6*'-2 Pricing Assumptions'!$F$7*'-2 Pricing Assumptions'!$F$8*'-2 Pricing Assumptions'!$F$9)*'-2 Pricing Assumptions'!$C$14)+INDEX('-3 Traffic Assumptions'!$G:$G,MATCH('-1 Model'!BA$2,'-3 Traffic Assumptions'!$A:$A))*'-2 Pricing Assumptions'!$F$6*'-2 Pricing Assumptions'!$F$7*'-2 Pricing Assumptions'!$F$8*'-2 Pricing Assumptions'!$F$9*'-2 Pricing Assumptions'!$C$16</f>
        <v>0.33571260000000003</v>
      </c>
      <c r="BH31" s="49">
        <f>((INDEX('-3 Traffic Assumptions'!$E:$E,MATCH('-1 Model'!BB$2,'-3 Traffic Assumptions'!$A:$A))*'-2 Pricing Assumptions'!$F$6*'-2 Pricing Assumptions'!$F$7*'-2 Pricing Assumptions'!$F$8*'-2 Pricing Assumptions'!$F$9)*'-2 Pricing Assumptions'!$C$14)+INDEX('-3 Traffic Assumptions'!$G:$G,MATCH('-1 Model'!BB$2,'-3 Traffic Assumptions'!$A:$A))*'-2 Pricing Assumptions'!$F$6*'-2 Pricing Assumptions'!$F$7*'-2 Pricing Assumptions'!$F$8*'-2 Pricing Assumptions'!$F$9*'-2 Pricing Assumptions'!$C$16</f>
        <v>0.33571260000000003</v>
      </c>
      <c r="BI31" s="49">
        <f>((INDEX('-3 Traffic Assumptions'!$E:$E,MATCH('-1 Model'!BC$2,'-3 Traffic Assumptions'!$A:$A))*'-2 Pricing Assumptions'!$F$6*'-2 Pricing Assumptions'!$F$7*'-2 Pricing Assumptions'!$F$8*'-2 Pricing Assumptions'!$F$9)*'-2 Pricing Assumptions'!$C$14)+INDEX('-3 Traffic Assumptions'!$G:$G,MATCH('-1 Model'!BC$2,'-3 Traffic Assumptions'!$A:$A))*'-2 Pricing Assumptions'!$F$6*'-2 Pricing Assumptions'!$F$7*'-2 Pricing Assumptions'!$F$8*'-2 Pricing Assumptions'!$F$9*'-2 Pricing Assumptions'!$C$16</f>
        <v>0.33571260000000003</v>
      </c>
      <c r="BJ31" s="49">
        <f>((INDEX('-3 Traffic Assumptions'!$E:$E,MATCH('-1 Model'!BD$2,'-3 Traffic Assumptions'!$A:$A))*'-2 Pricing Assumptions'!$F$6*'-2 Pricing Assumptions'!$F$7*'-2 Pricing Assumptions'!$F$8*'-2 Pricing Assumptions'!$F$9)*'-2 Pricing Assumptions'!$C$14)+INDEX('-3 Traffic Assumptions'!$G:$G,MATCH('-1 Model'!BD$2,'-3 Traffic Assumptions'!$A:$A))*'-2 Pricing Assumptions'!$F$6*'-2 Pricing Assumptions'!$F$7*'-2 Pricing Assumptions'!$F$8*'-2 Pricing Assumptions'!$F$9*'-2 Pricing Assumptions'!$C$16</f>
        <v>0.33571260000000003</v>
      </c>
      <c r="BK31" s="49">
        <f>((INDEX('-3 Traffic Assumptions'!$E:$E,MATCH('-1 Model'!BE$2,'-3 Traffic Assumptions'!$A:$A))*'-2 Pricing Assumptions'!$F$6*'-2 Pricing Assumptions'!$F$7*'-2 Pricing Assumptions'!$F$8*'-2 Pricing Assumptions'!$F$9)*'-2 Pricing Assumptions'!$C$14)+INDEX('-3 Traffic Assumptions'!$G:$G,MATCH('-1 Model'!BE$2,'-3 Traffic Assumptions'!$A:$A))*'-2 Pricing Assumptions'!$F$6*'-2 Pricing Assumptions'!$F$7*'-2 Pricing Assumptions'!$F$8*'-2 Pricing Assumptions'!$F$9*'-2 Pricing Assumptions'!$C$16</f>
        <v>0.33571260000000003</v>
      </c>
      <c r="BL31" s="49">
        <f>((INDEX('-3 Traffic Assumptions'!$E:$E,MATCH('-1 Model'!BF$2,'-3 Traffic Assumptions'!$A:$A))*'-2 Pricing Assumptions'!$F$6*'-2 Pricing Assumptions'!$F$7*'-2 Pricing Assumptions'!$F$8*'-2 Pricing Assumptions'!$F$9)*'-2 Pricing Assumptions'!$C$14)+INDEX('-3 Traffic Assumptions'!$G:$G,MATCH('-1 Model'!BF$2,'-3 Traffic Assumptions'!$A:$A))*'-2 Pricing Assumptions'!$F$6*'-2 Pricing Assumptions'!$F$7*'-2 Pricing Assumptions'!$F$8*'-2 Pricing Assumptions'!$F$9*'-2 Pricing Assumptions'!$C$16</f>
        <v>0.33571260000000003</v>
      </c>
      <c r="BM31" s="49">
        <f>((INDEX('-3 Traffic Assumptions'!$E:$E,MATCH('-1 Model'!BG$2,'-3 Traffic Assumptions'!$A:$A))*'-2 Pricing Assumptions'!$F$6*'-2 Pricing Assumptions'!$F$7*'-2 Pricing Assumptions'!$F$8*'-2 Pricing Assumptions'!$F$9)*'-2 Pricing Assumptions'!$C$14)+INDEX('-3 Traffic Assumptions'!$G:$G,MATCH('-1 Model'!BG$2,'-3 Traffic Assumptions'!$A:$A))*'-2 Pricing Assumptions'!$F$6*'-2 Pricing Assumptions'!$F$7*'-2 Pricing Assumptions'!$F$8*'-2 Pricing Assumptions'!$F$9*'-2 Pricing Assumptions'!$C$16</f>
        <v>0.33571260000000003</v>
      </c>
      <c r="BN31" s="49">
        <f>((INDEX('-3 Traffic Assumptions'!$E:$E,MATCH('-1 Model'!BH$2,'-3 Traffic Assumptions'!$A:$A))*'-2 Pricing Assumptions'!$F$6*'-2 Pricing Assumptions'!$F$7*'-2 Pricing Assumptions'!$F$8*'-2 Pricing Assumptions'!$F$9)*'-2 Pricing Assumptions'!$C$14)+INDEX('-3 Traffic Assumptions'!$G:$G,MATCH('-1 Model'!BH$2,'-3 Traffic Assumptions'!$A:$A))*'-2 Pricing Assumptions'!$F$6*'-2 Pricing Assumptions'!$F$7*'-2 Pricing Assumptions'!$F$8*'-2 Pricing Assumptions'!$F$9*'-2 Pricing Assumptions'!$C$16</f>
        <v>0.33571260000000003</v>
      </c>
      <c r="BO31" s="49">
        <f>((INDEX('-3 Traffic Assumptions'!$E:$E,MATCH('-1 Model'!BI$2,'-3 Traffic Assumptions'!$A:$A))*'-2 Pricing Assumptions'!$F$6*'-2 Pricing Assumptions'!$F$7*'-2 Pricing Assumptions'!$F$8*'-2 Pricing Assumptions'!$F$9)*'-2 Pricing Assumptions'!$C$14)+INDEX('-3 Traffic Assumptions'!$G:$G,MATCH('-1 Model'!BI$2,'-3 Traffic Assumptions'!$A:$A))*'-2 Pricing Assumptions'!$F$6*'-2 Pricing Assumptions'!$F$7*'-2 Pricing Assumptions'!$F$8*'-2 Pricing Assumptions'!$F$9*'-2 Pricing Assumptions'!$C$16</f>
        <v>0.33571260000000003</v>
      </c>
      <c r="BP31" s="49">
        <f>((INDEX('-3 Traffic Assumptions'!$E:$E,MATCH('-1 Model'!BJ$2,'-3 Traffic Assumptions'!$A:$A))*'-2 Pricing Assumptions'!$F$6*'-2 Pricing Assumptions'!$F$7*'-2 Pricing Assumptions'!$F$8*'-2 Pricing Assumptions'!$F$9)*'-2 Pricing Assumptions'!$C$14)+INDEX('-3 Traffic Assumptions'!$G:$G,MATCH('-1 Model'!BJ$2,'-3 Traffic Assumptions'!$A:$A))*'-2 Pricing Assumptions'!$F$6*'-2 Pricing Assumptions'!$F$7*'-2 Pricing Assumptions'!$F$8*'-2 Pricing Assumptions'!$F$9*'-2 Pricing Assumptions'!$C$16</f>
        <v>0.33571260000000003</v>
      </c>
      <c r="BQ31" s="49">
        <f>((INDEX('-3 Traffic Assumptions'!$E:$E,MATCH('-1 Model'!BK$2,'-3 Traffic Assumptions'!$A:$A))*'-2 Pricing Assumptions'!$F$6*'-2 Pricing Assumptions'!$F$7*'-2 Pricing Assumptions'!$F$8*'-2 Pricing Assumptions'!$F$9)*'-2 Pricing Assumptions'!$C$14)+INDEX('-3 Traffic Assumptions'!$G:$G,MATCH('-1 Model'!BK$2,'-3 Traffic Assumptions'!$A:$A))*'-2 Pricing Assumptions'!$F$6*'-2 Pricing Assumptions'!$F$7*'-2 Pricing Assumptions'!$F$8*'-2 Pricing Assumptions'!$F$9*'-2 Pricing Assumptions'!$C$16</f>
        <v>0.33571260000000003</v>
      </c>
      <c r="BR31" s="49">
        <f>((INDEX('-3 Traffic Assumptions'!$E:$E,MATCH('-1 Model'!BL$2,'-3 Traffic Assumptions'!$A:$A))*'-2 Pricing Assumptions'!$F$6*'-2 Pricing Assumptions'!$F$7*'-2 Pricing Assumptions'!$F$8*'-2 Pricing Assumptions'!$F$9)*'-2 Pricing Assumptions'!$C$14)+INDEX('-3 Traffic Assumptions'!$G:$G,MATCH('-1 Model'!BL$2,'-3 Traffic Assumptions'!$A:$A))*'-2 Pricing Assumptions'!$F$6*'-2 Pricing Assumptions'!$F$7*'-2 Pricing Assumptions'!$F$8*'-2 Pricing Assumptions'!$F$9*'-2 Pricing Assumptions'!$C$16</f>
        <v>0.33571260000000003</v>
      </c>
      <c r="BS31" s="49">
        <f>((INDEX('-3 Traffic Assumptions'!$E:$E,MATCH('-1 Model'!BM$2,'-3 Traffic Assumptions'!$A:$A))*'-2 Pricing Assumptions'!$F$6*'-2 Pricing Assumptions'!$F$7*'-2 Pricing Assumptions'!$F$8*'-2 Pricing Assumptions'!$F$9)*'-2 Pricing Assumptions'!$C$14)+INDEX('-3 Traffic Assumptions'!$G:$G,MATCH('-1 Model'!BM$2,'-3 Traffic Assumptions'!$A:$A))*'-2 Pricing Assumptions'!$F$6*'-2 Pricing Assumptions'!$F$7*'-2 Pricing Assumptions'!$F$8*'-2 Pricing Assumptions'!$F$9*'-2 Pricing Assumptions'!$C$16</f>
        <v>0.33571260000000003</v>
      </c>
      <c r="BT31" s="49">
        <f>((INDEX('-3 Traffic Assumptions'!$E:$E,MATCH('-1 Model'!BN$2,'-3 Traffic Assumptions'!$A:$A))*'-2 Pricing Assumptions'!$F$6*'-2 Pricing Assumptions'!$F$7*'-2 Pricing Assumptions'!$F$8*'-2 Pricing Assumptions'!$F$9)*'-2 Pricing Assumptions'!$C$14)+INDEX('-3 Traffic Assumptions'!$G:$G,MATCH('-1 Model'!BN$2,'-3 Traffic Assumptions'!$A:$A))*'-2 Pricing Assumptions'!$F$6*'-2 Pricing Assumptions'!$F$7*'-2 Pricing Assumptions'!$F$8*'-2 Pricing Assumptions'!$F$9*'-2 Pricing Assumptions'!$C$16</f>
        <v>0.33571260000000003</v>
      </c>
      <c r="BU31" s="49">
        <f>((INDEX('-3 Traffic Assumptions'!$E:$E,MATCH('-1 Model'!BO$2,'-3 Traffic Assumptions'!$A:$A))*'-2 Pricing Assumptions'!$F$6*'-2 Pricing Assumptions'!$F$7*'-2 Pricing Assumptions'!$F$8*'-2 Pricing Assumptions'!$F$9)*'-2 Pricing Assumptions'!$C$14)+INDEX('-3 Traffic Assumptions'!$G:$G,MATCH('-1 Model'!BO$2,'-3 Traffic Assumptions'!$A:$A))*'-2 Pricing Assumptions'!$F$6*'-2 Pricing Assumptions'!$F$7*'-2 Pricing Assumptions'!$F$8*'-2 Pricing Assumptions'!$F$9*'-2 Pricing Assumptions'!$C$16</f>
        <v>0.33571260000000003</v>
      </c>
      <c r="BV31" s="49">
        <f>((INDEX('-3 Traffic Assumptions'!$E:$E,MATCH('-1 Model'!BP$2,'-3 Traffic Assumptions'!$A:$A))*'-2 Pricing Assumptions'!$F$6*'-2 Pricing Assumptions'!$F$7*'-2 Pricing Assumptions'!$F$8*'-2 Pricing Assumptions'!$F$9)*'-2 Pricing Assumptions'!$C$14)+INDEX('-3 Traffic Assumptions'!$G:$G,MATCH('-1 Model'!BP$2,'-3 Traffic Assumptions'!$A:$A))*'-2 Pricing Assumptions'!$F$6*'-2 Pricing Assumptions'!$F$7*'-2 Pricing Assumptions'!$F$8*'-2 Pricing Assumptions'!$F$9*'-2 Pricing Assumptions'!$C$16</f>
        <v>0.33571260000000003</v>
      </c>
      <c r="BW31" s="49">
        <f>((INDEX('-3 Traffic Assumptions'!$E:$E,MATCH('-1 Model'!BQ$2,'-3 Traffic Assumptions'!$A:$A))*'-2 Pricing Assumptions'!$F$6*'-2 Pricing Assumptions'!$F$7*'-2 Pricing Assumptions'!$F$8*'-2 Pricing Assumptions'!$F$9)*'-2 Pricing Assumptions'!$C$14)+INDEX('-3 Traffic Assumptions'!$G:$G,MATCH('-1 Model'!BQ$2,'-3 Traffic Assumptions'!$A:$A))*'-2 Pricing Assumptions'!$F$6*'-2 Pricing Assumptions'!$F$7*'-2 Pricing Assumptions'!$F$8*'-2 Pricing Assumptions'!$F$9*'-2 Pricing Assumptions'!$C$16</f>
        <v>0.33571260000000003</v>
      </c>
      <c r="BX31" s="49">
        <f>((INDEX('-3 Traffic Assumptions'!$E:$E,MATCH('-1 Model'!BR$2,'-3 Traffic Assumptions'!$A:$A))*'-2 Pricing Assumptions'!$F$6*'-2 Pricing Assumptions'!$F$7*'-2 Pricing Assumptions'!$F$8*'-2 Pricing Assumptions'!$F$9)*'-2 Pricing Assumptions'!$C$14)+INDEX('-3 Traffic Assumptions'!$G:$G,MATCH('-1 Model'!BR$2,'-3 Traffic Assumptions'!$A:$A))*'-2 Pricing Assumptions'!$F$6*'-2 Pricing Assumptions'!$F$7*'-2 Pricing Assumptions'!$F$8*'-2 Pricing Assumptions'!$F$9*'-2 Pricing Assumptions'!$C$16</f>
        <v>0.33571260000000003</v>
      </c>
      <c r="BY31" s="49">
        <f>((INDEX('-3 Traffic Assumptions'!$E:$E,MATCH('-1 Model'!BS$2,'-3 Traffic Assumptions'!$A:$A))*'-2 Pricing Assumptions'!$F$6*'-2 Pricing Assumptions'!$F$7*'-2 Pricing Assumptions'!$F$8*'-2 Pricing Assumptions'!$F$9)*'-2 Pricing Assumptions'!$C$14)+INDEX('-3 Traffic Assumptions'!$G:$G,MATCH('-1 Model'!BS$2,'-3 Traffic Assumptions'!$A:$A))*'-2 Pricing Assumptions'!$F$6*'-2 Pricing Assumptions'!$F$7*'-2 Pricing Assumptions'!$F$8*'-2 Pricing Assumptions'!$F$9*'-2 Pricing Assumptions'!$C$16</f>
        <v>0.33571260000000003</v>
      </c>
      <c r="BZ31" s="49">
        <f>((INDEX('-3 Traffic Assumptions'!$E:$E,MATCH('-1 Model'!BT$2,'-3 Traffic Assumptions'!$A:$A))*'-2 Pricing Assumptions'!$F$6*'-2 Pricing Assumptions'!$F$7*'-2 Pricing Assumptions'!$F$8*'-2 Pricing Assumptions'!$F$9)*'-2 Pricing Assumptions'!$C$14)+INDEX('-3 Traffic Assumptions'!$G:$G,MATCH('-1 Model'!BT$2,'-3 Traffic Assumptions'!$A:$A))*'-2 Pricing Assumptions'!$F$6*'-2 Pricing Assumptions'!$F$7*'-2 Pricing Assumptions'!$F$8*'-2 Pricing Assumptions'!$F$9*'-2 Pricing Assumptions'!$C$16</f>
        <v>0.33571260000000003</v>
      </c>
      <c r="CA31" s="49">
        <f>((INDEX('-3 Traffic Assumptions'!$E:$E,MATCH('-1 Model'!BU$2,'-3 Traffic Assumptions'!$A:$A))*'-2 Pricing Assumptions'!$F$6*'-2 Pricing Assumptions'!$F$7*'-2 Pricing Assumptions'!$F$8*'-2 Pricing Assumptions'!$F$9)*'-2 Pricing Assumptions'!$C$14)+INDEX('-3 Traffic Assumptions'!$G:$G,MATCH('-1 Model'!BU$2,'-3 Traffic Assumptions'!$A:$A))*'-2 Pricing Assumptions'!$F$6*'-2 Pricing Assumptions'!$F$7*'-2 Pricing Assumptions'!$F$8*'-2 Pricing Assumptions'!$F$9*'-2 Pricing Assumptions'!$C$16</f>
        <v>0.33571260000000003</v>
      </c>
      <c r="CB31" s="49">
        <f>((INDEX('-3 Traffic Assumptions'!$E:$E,MATCH('-1 Model'!BV$2,'-3 Traffic Assumptions'!$A:$A))*'-2 Pricing Assumptions'!$F$6*'-2 Pricing Assumptions'!$F$7*'-2 Pricing Assumptions'!$F$8*'-2 Pricing Assumptions'!$F$9)*'-2 Pricing Assumptions'!$C$14)+INDEX('-3 Traffic Assumptions'!$G:$G,MATCH('-1 Model'!BV$2,'-3 Traffic Assumptions'!$A:$A))*'-2 Pricing Assumptions'!$F$6*'-2 Pricing Assumptions'!$F$7*'-2 Pricing Assumptions'!$F$8*'-2 Pricing Assumptions'!$F$9*'-2 Pricing Assumptions'!$C$16</f>
        <v>0.33571260000000003</v>
      </c>
      <c r="CC31" s="49">
        <f>((INDEX('-3 Traffic Assumptions'!$E:$E,MATCH('-1 Model'!BW$2,'-3 Traffic Assumptions'!$A:$A))*'-2 Pricing Assumptions'!$F$6*'-2 Pricing Assumptions'!$F$7*'-2 Pricing Assumptions'!$F$8*'-2 Pricing Assumptions'!$F$9)*'-2 Pricing Assumptions'!$C$14)+INDEX('-3 Traffic Assumptions'!$G:$G,MATCH('-1 Model'!BW$2,'-3 Traffic Assumptions'!$A:$A))*'-2 Pricing Assumptions'!$F$6*'-2 Pricing Assumptions'!$F$7*'-2 Pricing Assumptions'!$F$8*'-2 Pricing Assumptions'!$F$9*'-2 Pricing Assumptions'!$C$16</f>
        <v>0.33571260000000003</v>
      </c>
      <c r="CD31" s="49">
        <f>((INDEX('-3 Traffic Assumptions'!$E:$E,MATCH('-1 Model'!BX$2,'-3 Traffic Assumptions'!$A:$A))*'-2 Pricing Assumptions'!$F$6*'-2 Pricing Assumptions'!$F$7*'-2 Pricing Assumptions'!$F$8*'-2 Pricing Assumptions'!$F$9)*'-2 Pricing Assumptions'!$C$14)+INDEX('-3 Traffic Assumptions'!$G:$G,MATCH('-1 Model'!BX$2,'-3 Traffic Assumptions'!$A:$A))*'-2 Pricing Assumptions'!$F$6*'-2 Pricing Assumptions'!$F$7*'-2 Pricing Assumptions'!$F$8*'-2 Pricing Assumptions'!$F$9*'-2 Pricing Assumptions'!$C$16</f>
        <v>0.33571260000000003</v>
      </c>
      <c r="CE31" s="49">
        <f>((INDEX('-3 Traffic Assumptions'!$E:$E,MATCH('-1 Model'!BY$2,'-3 Traffic Assumptions'!$A:$A))*'-2 Pricing Assumptions'!$F$6*'-2 Pricing Assumptions'!$F$7*'-2 Pricing Assumptions'!$F$8*'-2 Pricing Assumptions'!$F$9)*'-2 Pricing Assumptions'!$C$14)+INDEX('-3 Traffic Assumptions'!$G:$G,MATCH('-1 Model'!BY$2,'-3 Traffic Assumptions'!$A:$A))*'-2 Pricing Assumptions'!$F$6*'-2 Pricing Assumptions'!$F$7*'-2 Pricing Assumptions'!$F$8*'-2 Pricing Assumptions'!$F$9*'-2 Pricing Assumptions'!$C$16</f>
        <v>0.33571260000000003</v>
      </c>
      <c r="CF31" s="49">
        <f>((INDEX('-3 Traffic Assumptions'!$E:$E,MATCH('-1 Model'!BZ$2,'-3 Traffic Assumptions'!$A:$A))*'-2 Pricing Assumptions'!$F$6*'-2 Pricing Assumptions'!$F$7*'-2 Pricing Assumptions'!$F$8*'-2 Pricing Assumptions'!$F$9)*'-2 Pricing Assumptions'!$C$14)+INDEX('-3 Traffic Assumptions'!$G:$G,MATCH('-1 Model'!BZ$2,'-3 Traffic Assumptions'!$A:$A))*'-2 Pricing Assumptions'!$F$6*'-2 Pricing Assumptions'!$F$7*'-2 Pricing Assumptions'!$F$8*'-2 Pricing Assumptions'!$F$9*'-2 Pricing Assumptions'!$C$16</f>
        <v>0.33571260000000003</v>
      </c>
      <c r="CG31" s="49">
        <f>((INDEX('-3 Traffic Assumptions'!$E:$E,MATCH('-1 Model'!CA$2,'-3 Traffic Assumptions'!$A:$A))*'-2 Pricing Assumptions'!$F$6*'-2 Pricing Assumptions'!$F$7*'-2 Pricing Assumptions'!$F$8*'-2 Pricing Assumptions'!$F$9)*'-2 Pricing Assumptions'!$C$14)+INDEX('-3 Traffic Assumptions'!$G:$G,MATCH('-1 Model'!CA$2,'-3 Traffic Assumptions'!$A:$A))*'-2 Pricing Assumptions'!$F$6*'-2 Pricing Assumptions'!$F$7*'-2 Pricing Assumptions'!$F$8*'-2 Pricing Assumptions'!$F$9*'-2 Pricing Assumptions'!$C$16</f>
        <v>0.33571260000000003</v>
      </c>
      <c r="CH31" s="49">
        <f>((INDEX('-3 Traffic Assumptions'!$E:$E,MATCH('-1 Model'!CB$2,'-3 Traffic Assumptions'!$A:$A))*'-2 Pricing Assumptions'!$F$6*'-2 Pricing Assumptions'!$F$7*'-2 Pricing Assumptions'!$F$8*'-2 Pricing Assumptions'!$F$9)*'-2 Pricing Assumptions'!$C$14)+INDEX('-3 Traffic Assumptions'!$G:$G,MATCH('-1 Model'!CB$2,'-3 Traffic Assumptions'!$A:$A))*'-2 Pricing Assumptions'!$F$6*'-2 Pricing Assumptions'!$F$7*'-2 Pricing Assumptions'!$F$8*'-2 Pricing Assumptions'!$F$9*'-2 Pricing Assumptions'!$C$16</f>
        <v>0.33571260000000003</v>
      </c>
      <c r="CI31" s="49">
        <f>((INDEX('-3 Traffic Assumptions'!$E:$E,MATCH('-1 Model'!CC$2,'-3 Traffic Assumptions'!$A:$A))*'-2 Pricing Assumptions'!$F$6*'-2 Pricing Assumptions'!$F$7*'-2 Pricing Assumptions'!$F$8*'-2 Pricing Assumptions'!$F$9)*'-2 Pricing Assumptions'!$C$14)+INDEX('-3 Traffic Assumptions'!$G:$G,MATCH('-1 Model'!CC$2,'-3 Traffic Assumptions'!$A:$A))*'-2 Pricing Assumptions'!$F$6*'-2 Pricing Assumptions'!$F$7*'-2 Pricing Assumptions'!$F$8*'-2 Pricing Assumptions'!$F$9*'-2 Pricing Assumptions'!$C$16</f>
        <v>0.33571260000000003</v>
      </c>
      <c r="CJ31" s="49">
        <f>((INDEX('-3 Traffic Assumptions'!$E:$E,MATCH('-1 Model'!CD$2,'-3 Traffic Assumptions'!$A:$A))*'-2 Pricing Assumptions'!$F$6*'-2 Pricing Assumptions'!$F$7*'-2 Pricing Assumptions'!$F$8*'-2 Pricing Assumptions'!$F$9)*'-2 Pricing Assumptions'!$C$14)+INDEX('-3 Traffic Assumptions'!$G:$G,MATCH('-1 Model'!CD$2,'-3 Traffic Assumptions'!$A:$A))*'-2 Pricing Assumptions'!$F$6*'-2 Pricing Assumptions'!$F$7*'-2 Pricing Assumptions'!$F$8*'-2 Pricing Assumptions'!$F$9*'-2 Pricing Assumptions'!$C$16</f>
        <v>0.33571260000000003</v>
      </c>
      <c r="CK31" s="49">
        <f>((INDEX('-3 Traffic Assumptions'!$E:$E,MATCH('-1 Model'!CE$2,'-3 Traffic Assumptions'!$A:$A))*'-2 Pricing Assumptions'!$F$6*'-2 Pricing Assumptions'!$F$7*'-2 Pricing Assumptions'!$F$8*'-2 Pricing Assumptions'!$F$9)*'-2 Pricing Assumptions'!$C$14)+INDEX('-3 Traffic Assumptions'!$G:$G,MATCH('-1 Model'!CE$2,'-3 Traffic Assumptions'!$A:$A))*'-2 Pricing Assumptions'!$F$6*'-2 Pricing Assumptions'!$F$7*'-2 Pricing Assumptions'!$F$8*'-2 Pricing Assumptions'!$F$9*'-2 Pricing Assumptions'!$C$16</f>
        <v>0.33571260000000003</v>
      </c>
      <c r="CL31" s="49">
        <f>((INDEX('-3 Traffic Assumptions'!$E:$E,MATCH('-1 Model'!CF$2,'-3 Traffic Assumptions'!$A:$A))*'-2 Pricing Assumptions'!$F$6*'-2 Pricing Assumptions'!$F$7*'-2 Pricing Assumptions'!$F$8*'-2 Pricing Assumptions'!$F$9)*'-2 Pricing Assumptions'!$C$14)+INDEX('-3 Traffic Assumptions'!$G:$G,MATCH('-1 Model'!CF$2,'-3 Traffic Assumptions'!$A:$A))*'-2 Pricing Assumptions'!$F$6*'-2 Pricing Assumptions'!$F$7*'-2 Pricing Assumptions'!$F$8*'-2 Pricing Assumptions'!$F$9*'-2 Pricing Assumptions'!$C$16</f>
        <v>0.33571260000000003</v>
      </c>
      <c r="CM31" s="49">
        <f>((INDEX('-3 Traffic Assumptions'!$E:$E,MATCH('-1 Model'!CG$2,'-3 Traffic Assumptions'!$A:$A))*'-2 Pricing Assumptions'!$F$6*'-2 Pricing Assumptions'!$F$7*'-2 Pricing Assumptions'!$F$8*'-2 Pricing Assumptions'!$F$9)*'-2 Pricing Assumptions'!$C$14)+INDEX('-3 Traffic Assumptions'!$G:$G,MATCH('-1 Model'!CG$2,'-3 Traffic Assumptions'!$A:$A))*'-2 Pricing Assumptions'!$F$6*'-2 Pricing Assumptions'!$F$7*'-2 Pricing Assumptions'!$F$8*'-2 Pricing Assumptions'!$F$9*'-2 Pricing Assumptions'!$C$16</f>
        <v>0.33571260000000003</v>
      </c>
      <c r="CN31" s="49">
        <f>((INDEX('-3 Traffic Assumptions'!$E:$E,MATCH('-1 Model'!CH$2,'-3 Traffic Assumptions'!$A:$A))*'-2 Pricing Assumptions'!$F$6*'-2 Pricing Assumptions'!$F$7*'-2 Pricing Assumptions'!$F$8*'-2 Pricing Assumptions'!$F$9)*'-2 Pricing Assumptions'!$C$14)+INDEX('-3 Traffic Assumptions'!$G:$G,MATCH('-1 Model'!CH$2,'-3 Traffic Assumptions'!$A:$A))*'-2 Pricing Assumptions'!$F$6*'-2 Pricing Assumptions'!$F$7*'-2 Pricing Assumptions'!$F$8*'-2 Pricing Assumptions'!$F$9*'-2 Pricing Assumptions'!$C$16</f>
        <v>0.33571260000000003</v>
      </c>
      <c r="CO31" s="49">
        <f>((INDEX('-3 Traffic Assumptions'!$E:$E,MATCH('-1 Model'!CI$2,'-3 Traffic Assumptions'!$A:$A))*'-2 Pricing Assumptions'!$F$6*'-2 Pricing Assumptions'!$F$7*'-2 Pricing Assumptions'!$F$8*'-2 Pricing Assumptions'!$F$9)*'-2 Pricing Assumptions'!$C$14)+INDEX('-3 Traffic Assumptions'!$G:$G,MATCH('-1 Model'!CI$2,'-3 Traffic Assumptions'!$A:$A))*'-2 Pricing Assumptions'!$F$6*'-2 Pricing Assumptions'!$F$7*'-2 Pricing Assumptions'!$F$8*'-2 Pricing Assumptions'!$F$9*'-2 Pricing Assumptions'!$C$16</f>
        <v>0.33571260000000003</v>
      </c>
      <c r="CP31" s="49">
        <f>((INDEX('-3 Traffic Assumptions'!$E:$E,MATCH('-1 Model'!CJ$2,'-3 Traffic Assumptions'!$A:$A))*'-2 Pricing Assumptions'!$F$6*'-2 Pricing Assumptions'!$F$7*'-2 Pricing Assumptions'!$F$8*'-2 Pricing Assumptions'!$F$9)*'-2 Pricing Assumptions'!$C$14)+INDEX('-3 Traffic Assumptions'!$G:$G,MATCH('-1 Model'!CJ$2,'-3 Traffic Assumptions'!$A:$A))*'-2 Pricing Assumptions'!$F$6*'-2 Pricing Assumptions'!$F$7*'-2 Pricing Assumptions'!$F$8*'-2 Pricing Assumptions'!$F$9*'-2 Pricing Assumptions'!$C$16</f>
        <v>0.33571260000000003</v>
      </c>
      <c r="CQ31" s="49">
        <f>((INDEX('-3 Traffic Assumptions'!$E:$E,MATCH('-1 Model'!CK$2,'-3 Traffic Assumptions'!$A:$A))*'-2 Pricing Assumptions'!$F$6*'-2 Pricing Assumptions'!$F$7*'-2 Pricing Assumptions'!$F$8*'-2 Pricing Assumptions'!$F$9)*'-2 Pricing Assumptions'!$C$14)+INDEX('-3 Traffic Assumptions'!$G:$G,MATCH('-1 Model'!CK$2,'-3 Traffic Assumptions'!$A:$A))*'-2 Pricing Assumptions'!$F$6*'-2 Pricing Assumptions'!$F$7*'-2 Pricing Assumptions'!$F$8*'-2 Pricing Assumptions'!$F$9*'-2 Pricing Assumptions'!$C$16</f>
        <v>0.33571260000000003</v>
      </c>
      <c r="CR31" s="49">
        <f>((INDEX('-3 Traffic Assumptions'!$E:$E,MATCH('-1 Model'!CL$2,'-3 Traffic Assumptions'!$A:$A))*'-2 Pricing Assumptions'!$F$6*'-2 Pricing Assumptions'!$F$7*'-2 Pricing Assumptions'!$F$8*'-2 Pricing Assumptions'!$F$9)*'-2 Pricing Assumptions'!$C$14)+INDEX('-3 Traffic Assumptions'!$G:$G,MATCH('-1 Model'!CL$2,'-3 Traffic Assumptions'!$A:$A))*'-2 Pricing Assumptions'!$F$6*'-2 Pricing Assumptions'!$F$7*'-2 Pricing Assumptions'!$F$8*'-2 Pricing Assumptions'!$F$9*'-2 Pricing Assumptions'!$C$16</f>
        <v>0.33571260000000003</v>
      </c>
      <c r="CS31" s="49">
        <f>((INDEX('-3 Traffic Assumptions'!$E:$E,MATCH('-1 Model'!CM$2,'-3 Traffic Assumptions'!$A:$A))*'-2 Pricing Assumptions'!$F$6*'-2 Pricing Assumptions'!$F$7*'-2 Pricing Assumptions'!$F$8*'-2 Pricing Assumptions'!$F$9)*'-2 Pricing Assumptions'!$C$14)+INDEX('-3 Traffic Assumptions'!$G:$G,MATCH('-1 Model'!CM$2,'-3 Traffic Assumptions'!$A:$A))*'-2 Pricing Assumptions'!$F$6*'-2 Pricing Assumptions'!$F$7*'-2 Pricing Assumptions'!$F$8*'-2 Pricing Assumptions'!$F$9*'-2 Pricing Assumptions'!$C$16</f>
        <v>0.33571260000000003</v>
      </c>
      <c r="CT31" s="49">
        <f>((INDEX('-3 Traffic Assumptions'!$E:$E,MATCH('-1 Model'!CN$2,'-3 Traffic Assumptions'!$A:$A))*'-2 Pricing Assumptions'!$F$6*'-2 Pricing Assumptions'!$F$7*'-2 Pricing Assumptions'!$F$8*'-2 Pricing Assumptions'!$F$9)*'-2 Pricing Assumptions'!$C$14)+INDEX('-3 Traffic Assumptions'!$G:$G,MATCH('-1 Model'!CN$2,'-3 Traffic Assumptions'!$A:$A))*'-2 Pricing Assumptions'!$F$6*'-2 Pricing Assumptions'!$F$7*'-2 Pricing Assumptions'!$F$8*'-2 Pricing Assumptions'!$F$9*'-2 Pricing Assumptions'!$C$16</f>
        <v>0.33571260000000003</v>
      </c>
      <c r="CU31" s="49">
        <f>((INDEX('-3 Traffic Assumptions'!$E:$E,MATCH('-1 Model'!CO$2,'-3 Traffic Assumptions'!$A:$A))*'-2 Pricing Assumptions'!$F$6*'-2 Pricing Assumptions'!$F$7*'-2 Pricing Assumptions'!$F$8*'-2 Pricing Assumptions'!$F$9)*'-2 Pricing Assumptions'!$C$14)+INDEX('-3 Traffic Assumptions'!$G:$G,MATCH('-1 Model'!CO$2,'-3 Traffic Assumptions'!$A:$A))*'-2 Pricing Assumptions'!$F$6*'-2 Pricing Assumptions'!$F$7*'-2 Pricing Assumptions'!$F$8*'-2 Pricing Assumptions'!$F$9*'-2 Pricing Assumptions'!$C$16</f>
        <v>0.33571260000000003</v>
      </c>
      <c r="CV31" s="49">
        <f>((INDEX('-3 Traffic Assumptions'!$E:$E,MATCH('-1 Model'!CP$2,'-3 Traffic Assumptions'!$A:$A))*'-2 Pricing Assumptions'!$F$6*'-2 Pricing Assumptions'!$F$7*'-2 Pricing Assumptions'!$F$8*'-2 Pricing Assumptions'!$F$9)*'-2 Pricing Assumptions'!$C$14)+INDEX('-3 Traffic Assumptions'!$G:$G,MATCH('-1 Model'!CP$2,'-3 Traffic Assumptions'!$A:$A))*'-2 Pricing Assumptions'!$F$6*'-2 Pricing Assumptions'!$F$7*'-2 Pricing Assumptions'!$F$8*'-2 Pricing Assumptions'!$F$9*'-2 Pricing Assumptions'!$C$16</f>
        <v>0.33571260000000003</v>
      </c>
      <c r="CW31" s="49">
        <f>((INDEX('-3 Traffic Assumptions'!$E:$E,MATCH('-1 Model'!CQ$2,'-3 Traffic Assumptions'!$A:$A))*'-2 Pricing Assumptions'!$F$6*'-2 Pricing Assumptions'!$F$7*'-2 Pricing Assumptions'!$F$8*'-2 Pricing Assumptions'!$F$9)*'-2 Pricing Assumptions'!$C$14)+INDEX('-3 Traffic Assumptions'!$G:$G,MATCH('-1 Model'!CQ$2,'-3 Traffic Assumptions'!$A:$A))*'-2 Pricing Assumptions'!$F$6*'-2 Pricing Assumptions'!$F$7*'-2 Pricing Assumptions'!$F$8*'-2 Pricing Assumptions'!$F$9*'-2 Pricing Assumptions'!$C$16</f>
        <v>0.33571260000000003</v>
      </c>
      <c r="CX31" s="49">
        <f>((INDEX('-3 Traffic Assumptions'!$E:$E,MATCH('-1 Model'!CR$2,'-3 Traffic Assumptions'!$A:$A))*'-2 Pricing Assumptions'!$F$6*'-2 Pricing Assumptions'!$F$7*'-2 Pricing Assumptions'!$F$8*'-2 Pricing Assumptions'!$F$9)*'-2 Pricing Assumptions'!$C$14)+INDEX('-3 Traffic Assumptions'!$G:$G,MATCH('-1 Model'!CR$2,'-3 Traffic Assumptions'!$A:$A))*'-2 Pricing Assumptions'!$F$6*'-2 Pricing Assumptions'!$F$7*'-2 Pricing Assumptions'!$F$8*'-2 Pricing Assumptions'!$F$9*'-2 Pricing Assumptions'!$C$16</f>
        <v>0.33571260000000003</v>
      </c>
      <c r="CY31" s="49">
        <f>((INDEX('-3 Traffic Assumptions'!$E:$E,MATCH('-1 Model'!CS$2,'-3 Traffic Assumptions'!$A:$A))*'-2 Pricing Assumptions'!$F$6*'-2 Pricing Assumptions'!$F$7*'-2 Pricing Assumptions'!$F$8*'-2 Pricing Assumptions'!$F$9)*'-2 Pricing Assumptions'!$C$14)+INDEX('-3 Traffic Assumptions'!$G:$G,MATCH('-1 Model'!CS$2,'-3 Traffic Assumptions'!$A:$A))*'-2 Pricing Assumptions'!$F$6*'-2 Pricing Assumptions'!$F$7*'-2 Pricing Assumptions'!$F$8*'-2 Pricing Assumptions'!$F$9*'-2 Pricing Assumptions'!$C$16</f>
        <v>0.33571260000000003</v>
      </c>
      <c r="CZ31" s="49">
        <f>((INDEX('-3 Traffic Assumptions'!$E:$E,MATCH('-1 Model'!CT$2,'-3 Traffic Assumptions'!$A:$A))*'-2 Pricing Assumptions'!$F$6*'-2 Pricing Assumptions'!$F$7*'-2 Pricing Assumptions'!$F$8*'-2 Pricing Assumptions'!$F$9)*'-2 Pricing Assumptions'!$C$14)+INDEX('-3 Traffic Assumptions'!$G:$G,MATCH('-1 Model'!CT$2,'-3 Traffic Assumptions'!$A:$A))*'-2 Pricing Assumptions'!$F$6*'-2 Pricing Assumptions'!$F$7*'-2 Pricing Assumptions'!$F$8*'-2 Pricing Assumptions'!$F$9*'-2 Pricing Assumptions'!$C$16</f>
        <v>0.33571260000000003</v>
      </c>
      <c r="DA31" s="49">
        <f>((INDEX('-3 Traffic Assumptions'!$E:$E,MATCH('-1 Model'!CU$2,'-3 Traffic Assumptions'!$A:$A))*'-2 Pricing Assumptions'!$F$6*'-2 Pricing Assumptions'!$F$7*'-2 Pricing Assumptions'!$F$8*'-2 Pricing Assumptions'!$F$9)*'-2 Pricing Assumptions'!$C$14)+INDEX('-3 Traffic Assumptions'!$G:$G,MATCH('-1 Model'!CU$2,'-3 Traffic Assumptions'!$A:$A))*'-2 Pricing Assumptions'!$F$6*'-2 Pricing Assumptions'!$F$7*'-2 Pricing Assumptions'!$F$8*'-2 Pricing Assumptions'!$F$9*'-2 Pricing Assumptions'!$C$16</f>
        <v>0.33571260000000003</v>
      </c>
      <c r="DB31" s="49">
        <f>((INDEX('-3 Traffic Assumptions'!$E:$E,MATCH('-1 Model'!CV$2,'-3 Traffic Assumptions'!$A:$A))*'-2 Pricing Assumptions'!$F$6*'-2 Pricing Assumptions'!$F$7*'-2 Pricing Assumptions'!$F$8*'-2 Pricing Assumptions'!$F$9)*'-2 Pricing Assumptions'!$C$14)+INDEX('-3 Traffic Assumptions'!$G:$G,MATCH('-1 Model'!CV$2,'-3 Traffic Assumptions'!$A:$A))*'-2 Pricing Assumptions'!$F$6*'-2 Pricing Assumptions'!$F$7*'-2 Pricing Assumptions'!$F$8*'-2 Pricing Assumptions'!$F$9*'-2 Pricing Assumptions'!$C$16</f>
        <v>0.33571260000000003</v>
      </c>
      <c r="DC31" s="49">
        <f>((INDEX('-3 Traffic Assumptions'!$E:$E,MATCH('-1 Model'!CW$2,'-3 Traffic Assumptions'!$A:$A))*'-2 Pricing Assumptions'!$F$6*'-2 Pricing Assumptions'!$F$7*'-2 Pricing Assumptions'!$F$8*'-2 Pricing Assumptions'!$F$9)*'-2 Pricing Assumptions'!$C$14)+INDEX('-3 Traffic Assumptions'!$G:$G,MATCH('-1 Model'!CW$2,'-3 Traffic Assumptions'!$A:$A))*'-2 Pricing Assumptions'!$F$6*'-2 Pricing Assumptions'!$F$7*'-2 Pricing Assumptions'!$F$8*'-2 Pricing Assumptions'!$F$9*'-2 Pricing Assumptions'!$C$16</f>
        <v>0.33571260000000003</v>
      </c>
      <c r="DD31" s="49">
        <f>((INDEX('-3 Traffic Assumptions'!$E:$E,MATCH('-1 Model'!CX$2,'-3 Traffic Assumptions'!$A:$A))*'-2 Pricing Assumptions'!$F$6*'-2 Pricing Assumptions'!$F$7*'-2 Pricing Assumptions'!$F$8*'-2 Pricing Assumptions'!$F$9)*'-2 Pricing Assumptions'!$C$14)+INDEX('-3 Traffic Assumptions'!$G:$G,MATCH('-1 Model'!CX$2,'-3 Traffic Assumptions'!$A:$A))*'-2 Pricing Assumptions'!$F$6*'-2 Pricing Assumptions'!$F$7*'-2 Pricing Assumptions'!$F$8*'-2 Pricing Assumptions'!$F$9*'-2 Pricing Assumptions'!$C$16</f>
        <v>0.33571260000000003</v>
      </c>
      <c r="DE31" s="49">
        <f>((INDEX('-3 Traffic Assumptions'!$E:$E,MATCH('-1 Model'!CY$2,'-3 Traffic Assumptions'!$A:$A))*'-2 Pricing Assumptions'!$F$6*'-2 Pricing Assumptions'!$F$7*'-2 Pricing Assumptions'!$F$8*'-2 Pricing Assumptions'!$F$9)*'-2 Pricing Assumptions'!$C$14)+INDEX('-3 Traffic Assumptions'!$G:$G,MATCH('-1 Model'!CY$2,'-3 Traffic Assumptions'!$A:$A))*'-2 Pricing Assumptions'!$F$6*'-2 Pricing Assumptions'!$F$7*'-2 Pricing Assumptions'!$F$8*'-2 Pricing Assumptions'!$F$9*'-2 Pricing Assumptions'!$C$16</f>
        <v>0.33571260000000003</v>
      </c>
      <c r="DF31" s="49">
        <f>((INDEX('-3 Traffic Assumptions'!$E:$E,MATCH('-1 Model'!CZ$2,'-3 Traffic Assumptions'!$A:$A))*'-2 Pricing Assumptions'!$F$6*'-2 Pricing Assumptions'!$F$7*'-2 Pricing Assumptions'!$F$8*'-2 Pricing Assumptions'!$F$9)*'-2 Pricing Assumptions'!$C$14)+INDEX('-3 Traffic Assumptions'!$G:$G,MATCH('-1 Model'!CZ$2,'-3 Traffic Assumptions'!$A:$A))*'-2 Pricing Assumptions'!$F$6*'-2 Pricing Assumptions'!$F$7*'-2 Pricing Assumptions'!$F$8*'-2 Pricing Assumptions'!$F$9*'-2 Pricing Assumptions'!$C$16</f>
        <v>0.33571260000000003</v>
      </c>
      <c r="DG31" s="49">
        <f>((INDEX('-3 Traffic Assumptions'!$E:$E,MATCH('-1 Model'!DA$2,'-3 Traffic Assumptions'!$A:$A))*'-2 Pricing Assumptions'!$F$6*'-2 Pricing Assumptions'!$F$7*'-2 Pricing Assumptions'!$F$8*'-2 Pricing Assumptions'!$F$9)*'-2 Pricing Assumptions'!$C$14)+INDEX('-3 Traffic Assumptions'!$G:$G,MATCH('-1 Model'!DA$2,'-3 Traffic Assumptions'!$A:$A))*'-2 Pricing Assumptions'!$F$6*'-2 Pricing Assumptions'!$F$7*'-2 Pricing Assumptions'!$F$8*'-2 Pricing Assumptions'!$F$9*'-2 Pricing Assumptions'!$C$16</f>
        <v>0.33571260000000003</v>
      </c>
      <c r="DH31" s="49">
        <f>((INDEX('-3 Traffic Assumptions'!$E:$E,MATCH('-1 Model'!DB$2,'-3 Traffic Assumptions'!$A:$A))*'-2 Pricing Assumptions'!$F$6*'-2 Pricing Assumptions'!$F$7*'-2 Pricing Assumptions'!$F$8*'-2 Pricing Assumptions'!$F$9)*'-2 Pricing Assumptions'!$C$14)+INDEX('-3 Traffic Assumptions'!$G:$G,MATCH('-1 Model'!DB$2,'-3 Traffic Assumptions'!$A:$A))*'-2 Pricing Assumptions'!$F$6*'-2 Pricing Assumptions'!$F$7*'-2 Pricing Assumptions'!$F$8*'-2 Pricing Assumptions'!$F$9*'-2 Pricing Assumptions'!$C$16</f>
        <v>0.33571260000000003</v>
      </c>
      <c r="DI31" s="49">
        <f>((INDEX('-3 Traffic Assumptions'!$E:$E,MATCH('-1 Model'!DC$2,'-3 Traffic Assumptions'!$A:$A))*'-2 Pricing Assumptions'!$F$6*'-2 Pricing Assumptions'!$F$7*'-2 Pricing Assumptions'!$F$8*'-2 Pricing Assumptions'!$F$9)*'-2 Pricing Assumptions'!$C$14)+INDEX('-3 Traffic Assumptions'!$G:$G,MATCH('-1 Model'!DC$2,'-3 Traffic Assumptions'!$A:$A))*'-2 Pricing Assumptions'!$F$6*'-2 Pricing Assumptions'!$F$7*'-2 Pricing Assumptions'!$F$8*'-2 Pricing Assumptions'!$F$9*'-2 Pricing Assumptions'!$C$16</f>
        <v>0.33571260000000003</v>
      </c>
      <c r="DJ31" s="49">
        <f>((INDEX('-3 Traffic Assumptions'!$E:$E,MATCH('-1 Model'!DD$2,'-3 Traffic Assumptions'!$A:$A))*'-2 Pricing Assumptions'!$F$6*'-2 Pricing Assumptions'!$F$7*'-2 Pricing Assumptions'!$F$8*'-2 Pricing Assumptions'!$F$9)*'-2 Pricing Assumptions'!$C$14)+INDEX('-3 Traffic Assumptions'!$G:$G,MATCH('-1 Model'!DD$2,'-3 Traffic Assumptions'!$A:$A))*'-2 Pricing Assumptions'!$F$6*'-2 Pricing Assumptions'!$F$7*'-2 Pricing Assumptions'!$F$8*'-2 Pricing Assumptions'!$F$9*'-2 Pricing Assumptions'!$C$16</f>
        <v>0.33571260000000003</v>
      </c>
      <c r="DK31" s="49">
        <f>((INDEX('-3 Traffic Assumptions'!$E:$E,MATCH('-1 Model'!DE$2,'-3 Traffic Assumptions'!$A:$A))*'-2 Pricing Assumptions'!$F$6*'-2 Pricing Assumptions'!$F$7*'-2 Pricing Assumptions'!$F$8*'-2 Pricing Assumptions'!$F$9)*'-2 Pricing Assumptions'!$C$14)+INDEX('-3 Traffic Assumptions'!$G:$G,MATCH('-1 Model'!DE$2,'-3 Traffic Assumptions'!$A:$A))*'-2 Pricing Assumptions'!$F$6*'-2 Pricing Assumptions'!$F$7*'-2 Pricing Assumptions'!$F$8*'-2 Pricing Assumptions'!$F$9*'-2 Pricing Assumptions'!$C$16</f>
        <v>0.33571260000000003</v>
      </c>
      <c r="DL31" s="49">
        <f>((INDEX('-3 Traffic Assumptions'!$E:$E,MATCH('-1 Model'!DF$2,'-3 Traffic Assumptions'!$A:$A))*'-2 Pricing Assumptions'!$F$6*'-2 Pricing Assumptions'!$F$7*'-2 Pricing Assumptions'!$F$8*'-2 Pricing Assumptions'!$F$9)*'-2 Pricing Assumptions'!$C$14)+INDEX('-3 Traffic Assumptions'!$G:$G,MATCH('-1 Model'!DF$2,'-3 Traffic Assumptions'!$A:$A))*'-2 Pricing Assumptions'!$F$6*'-2 Pricing Assumptions'!$F$7*'-2 Pricing Assumptions'!$F$8*'-2 Pricing Assumptions'!$F$9*'-2 Pricing Assumptions'!$C$16</f>
        <v>0.33571260000000003</v>
      </c>
      <c r="DM31" s="49">
        <f>((INDEX('-3 Traffic Assumptions'!$E:$E,MATCH('-1 Model'!DG$2,'-3 Traffic Assumptions'!$A:$A))*'-2 Pricing Assumptions'!$F$6*'-2 Pricing Assumptions'!$F$7*'-2 Pricing Assumptions'!$F$8*'-2 Pricing Assumptions'!$F$9)*'-2 Pricing Assumptions'!$C$14)+INDEX('-3 Traffic Assumptions'!$G:$G,MATCH('-1 Model'!DG$2,'-3 Traffic Assumptions'!$A:$A))*'-2 Pricing Assumptions'!$F$6*'-2 Pricing Assumptions'!$F$7*'-2 Pricing Assumptions'!$F$8*'-2 Pricing Assumptions'!$F$9*'-2 Pricing Assumptions'!$C$16</f>
        <v>0.33571260000000003</v>
      </c>
      <c r="DN31" s="49">
        <f>((INDEX('-3 Traffic Assumptions'!$E:$E,MATCH('-1 Model'!DH$2,'-3 Traffic Assumptions'!$A:$A))*'-2 Pricing Assumptions'!$F$6*'-2 Pricing Assumptions'!$F$7*'-2 Pricing Assumptions'!$F$8*'-2 Pricing Assumptions'!$F$9)*'-2 Pricing Assumptions'!$C$14)+INDEX('-3 Traffic Assumptions'!$G:$G,MATCH('-1 Model'!DH$2,'-3 Traffic Assumptions'!$A:$A))*'-2 Pricing Assumptions'!$F$6*'-2 Pricing Assumptions'!$F$7*'-2 Pricing Assumptions'!$F$8*'-2 Pricing Assumptions'!$F$9*'-2 Pricing Assumptions'!$C$16</f>
        <v>0.33571260000000003</v>
      </c>
      <c r="DO31" s="49">
        <f>((INDEX('-3 Traffic Assumptions'!$E:$E,MATCH('-1 Model'!DI$2,'-3 Traffic Assumptions'!$A:$A))*'-2 Pricing Assumptions'!$F$6*'-2 Pricing Assumptions'!$F$7*'-2 Pricing Assumptions'!$F$8*'-2 Pricing Assumptions'!$F$9)*'-2 Pricing Assumptions'!$C$14)+INDEX('-3 Traffic Assumptions'!$G:$G,MATCH('-1 Model'!DI$2,'-3 Traffic Assumptions'!$A:$A))*'-2 Pricing Assumptions'!$F$6*'-2 Pricing Assumptions'!$F$7*'-2 Pricing Assumptions'!$F$8*'-2 Pricing Assumptions'!$F$9*'-2 Pricing Assumptions'!$C$16</f>
        <v>0.33571260000000003</v>
      </c>
      <c r="DP31" s="49">
        <f>((INDEX('-3 Traffic Assumptions'!$E:$E,MATCH('-1 Model'!DJ$2,'-3 Traffic Assumptions'!$A:$A))*'-2 Pricing Assumptions'!$F$6*'-2 Pricing Assumptions'!$F$7*'-2 Pricing Assumptions'!$F$8*'-2 Pricing Assumptions'!$F$9)*'-2 Pricing Assumptions'!$C$14)+INDEX('-3 Traffic Assumptions'!$G:$G,MATCH('-1 Model'!DJ$2,'-3 Traffic Assumptions'!$A:$A))*'-2 Pricing Assumptions'!$F$6*'-2 Pricing Assumptions'!$F$7*'-2 Pricing Assumptions'!$F$8*'-2 Pricing Assumptions'!$F$9*'-2 Pricing Assumptions'!$C$16</f>
        <v>0.33571260000000003</v>
      </c>
      <c r="DQ31" s="49">
        <f>((INDEX('-3 Traffic Assumptions'!$E:$E,MATCH('-1 Model'!DK$2,'-3 Traffic Assumptions'!$A:$A))*'-2 Pricing Assumptions'!$F$6*'-2 Pricing Assumptions'!$F$7*'-2 Pricing Assumptions'!$F$8*'-2 Pricing Assumptions'!$F$9)*'-2 Pricing Assumptions'!$C$14)+INDEX('-3 Traffic Assumptions'!$G:$G,MATCH('-1 Model'!DK$2,'-3 Traffic Assumptions'!$A:$A))*'-2 Pricing Assumptions'!$F$6*'-2 Pricing Assumptions'!$F$7*'-2 Pricing Assumptions'!$F$8*'-2 Pricing Assumptions'!$F$9*'-2 Pricing Assumptions'!$C$16</f>
        <v>0.33571260000000003</v>
      </c>
      <c r="DR31" s="49">
        <f>((INDEX('-3 Traffic Assumptions'!$E:$E,MATCH('-1 Model'!DL$2,'-3 Traffic Assumptions'!$A:$A))*'-2 Pricing Assumptions'!$F$6*'-2 Pricing Assumptions'!$F$7*'-2 Pricing Assumptions'!$F$8*'-2 Pricing Assumptions'!$F$9)*'-2 Pricing Assumptions'!$C$14)+INDEX('-3 Traffic Assumptions'!$G:$G,MATCH('-1 Model'!DL$2,'-3 Traffic Assumptions'!$A:$A))*'-2 Pricing Assumptions'!$F$6*'-2 Pricing Assumptions'!$F$7*'-2 Pricing Assumptions'!$F$8*'-2 Pricing Assumptions'!$F$9*'-2 Pricing Assumptions'!$C$16</f>
        <v>0.33571260000000003</v>
      </c>
      <c r="DS31" s="49">
        <f>((INDEX('-3 Traffic Assumptions'!$E:$E,MATCH('-1 Model'!DM$2,'-3 Traffic Assumptions'!$A:$A))*'-2 Pricing Assumptions'!$F$6*'-2 Pricing Assumptions'!$F$7*'-2 Pricing Assumptions'!$F$8*'-2 Pricing Assumptions'!$F$9)*'-2 Pricing Assumptions'!$C$14)+INDEX('-3 Traffic Assumptions'!$G:$G,MATCH('-1 Model'!DM$2,'-3 Traffic Assumptions'!$A:$A))*'-2 Pricing Assumptions'!$F$6*'-2 Pricing Assumptions'!$F$7*'-2 Pricing Assumptions'!$F$8*'-2 Pricing Assumptions'!$F$9*'-2 Pricing Assumptions'!$C$16</f>
        <v>0.33571260000000003</v>
      </c>
    </row>
    <row r="32" spans="1:123" s="1" customFormat="1" ht="12.75" x14ac:dyDescent="0.2">
      <c r="B32" s="35" t="s">
        <v>153</v>
      </c>
      <c r="C32" s="49">
        <f>('-3 Traffic Assumptions'!N8*'-2 Pricing Assumptions'!$C$19)+('-3 Traffic Assumptions'!N8*'-2 Pricing Assumptions'!$C$20)+('-3 Traffic Assumptions'!N8*'-2 Pricing Assumptions'!$C$21)+('-3 Traffic Assumptions'!N8*'-2 Pricing Assumptions'!$C$18)+('-3 Traffic Assumptions'!N8*'-2 Pricing Assumptions'!$C$17)</f>
        <v>570</v>
      </c>
      <c r="D32" s="49">
        <f>('-3 Traffic Assumptions'!O8*'-2 Pricing Assumptions'!$C$19)+('-3 Traffic Assumptions'!O8*'-2 Pricing Assumptions'!$C$20)+('-3 Traffic Assumptions'!O8*'-2 Pricing Assumptions'!$C$21)+('-3 Traffic Assumptions'!O8*'-2 Pricing Assumptions'!$C$18)+('-3 Traffic Assumptions'!O8*'-2 Pricing Assumptions'!$C$17)</f>
        <v>570</v>
      </c>
      <c r="E32" s="49">
        <f>('-3 Traffic Assumptions'!P8*'-2 Pricing Assumptions'!$C$19)+('-3 Traffic Assumptions'!P8*'-2 Pricing Assumptions'!$C$20)+('-3 Traffic Assumptions'!P8*'-2 Pricing Assumptions'!$C$21)+('-3 Traffic Assumptions'!P8*'-2 Pricing Assumptions'!$C$18)+('-3 Traffic Assumptions'!P8*'-2 Pricing Assumptions'!$C$17)</f>
        <v>570</v>
      </c>
      <c r="F32" s="49">
        <f>('-3 Traffic Assumptions'!Q8*'-2 Pricing Assumptions'!$C$19)+('-3 Traffic Assumptions'!Q8*'-2 Pricing Assumptions'!$C$20)+('-3 Traffic Assumptions'!Q8*'-2 Pricing Assumptions'!$C$21)+('-3 Traffic Assumptions'!Q8*'-2 Pricing Assumptions'!$C$18)+('-3 Traffic Assumptions'!Q8*'-2 Pricing Assumptions'!$C$17)</f>
        <v>570</v>
      </c>
      <c r="G32" s="49">
        <f>('-3 Traffic Assumptions'!R8*'-2 Pricing Assumptions'!$C$19)+('-3 Traffic Assumptions'!R8*'-2 Pricing Assumptions'!$C$20)+('-3 Traffic Assumptions'!R8*'-2 Pricing Assumptions'!$C$21)+('-3 Traffic Assumptions'!R8*'-2 Pricing Assumptions'!$C$18)+('-3 Traffic Assumptions'!R8*'-2 Pricing Assumptions'!$C$17)</f>
        <v>570</v>
      </c>
      <c r="H32" s="49">
        <f>('-3 Traffic Assumptions'!S8*'-2 Pricing Assumptions'!$C$19)+('-3 Traffic Assumptions'!S8*'-2 Pricing Assumptions'!$C$20)+('-3 Traffic Assumptions'!S8*'-2 Pricing Assumptions'!$C$21)+('-3 Traffic Assumptions'!S8*'-2 Pricing Assumptions'!$C$18)+('-3 Traffic Assumptions'!S8*'-2 Pricing Assumptions'!$C$17)</f>
        <v>570</v>
      </c>
      <c r="I32" s="49">
        <f>('-3 Traffic Assumptions'!T8*'-2 Pricing Assumptions'!$C$19)+('-3 Traffic Assumptions'!T8*'-2 Pricing Assumptions'!$C$20)+('-3 Traffic Assumptions'!T8*'-2 Pricing Assumptions'!$C$21)+('-3 Traffic Assumptions'!T8*'-2 Pricing Assumptions'!$C$18)+('-3 Traffic Assumptions'!T8*'-2 Pricing Assumptions'!$C$17)</f>
        <v>570</v>
      </c>
      <c r="J32" s="49">
        <f>('-3 Traffic Assumptions'!U8*'-2 Pricing Assumptions'!$C$19)+('-3 Traffic Assumptions'!U8*'-2 Pricing Assumptions'!$C$20)+('-3 Traffic Assumptions'!U8*'-2 Pricing Assumptions'!$C$21)+('-3 Traffic Assumptions'!U8*'-2 Pricing Assumptions'!$C$18)+('-3 Traffic Assumptions'!U8*'-2 Pricing Assumptions'!$C$17)</f>
        <v>570</v>
      </c>
      <c r="K32" s="49">
        <f>('-3 Traffic Assumptions'!V8*'-2 Pricing Assumptions'!$C$19)+('-3 Traffic Assumptions'!V8*'-2 Pricing Assumptions'!$C$20)+('-3 Traffic Assumptions'!V8*'-2 Pricing Assumptions'!$C$21)+('-3 Traffic Assumptions'!V8*'-2 Pricing Assumptions'!$C$18)+('-3 Traffic Assumptions'!V8*'-2 Pricing Assumptions'!$C$17)</f>
        <v>570</v>
      </c>
      <c r="L32" s="49">
        <f>('-3 Traffic Assumptions'!W8*'-2 Pricing Assumptions'!$C$19)+('-3 Traffic Assumptions'!W8*'-2 Pricing Assumptions'!$C$20)+('-3 Traffic Assumptions'!W8*'-2 Pricing Assumptions'!$C$21)+('-3 Traffic Assumptions'!W8*'-2 Pricing Assumptions'!$C$18)+('-3 Traffic Assumptions'!W8*'-2 Pricing Assumptions'!$C$17)</f>
        <v>570</v>
      </c>
      <c r="M32" s="49">
        <f>('-3 Traffic Assumptions'!X8*'-2 Pricing Assumptions'!$C$19)+('-3 Traffic Assumptions'!X8*'-2 Pricing Assumptions'!$C$20)+('-3 Traffic Assumptions'!X8*'-2 Pricing Assumptions'!$C$21)+('-3 Traffic Assumptions'!X8*'-2 Pricing Assumptions'!$C$18)+('-3 Traffic Assumptions'!X8*'-2 Pricing Assumptions'!$C$17)</f>
        <v>570</v>
      </c>
      <c r="N32" s="49">
        <f>('-3 Traffic Assumptions'!Y8*'-2 Pricing Assumptions'!$C$19)+('-3 Traffic Assumptions'!Y8*'-2 Pricing Assumptions'!$C$20)+('-3 Traffic Assumptions'!Y8*'-2 Pricing Assumptions'!$C$21)+('-3 Traffic Assumptions'!Y8*'-2 Pricing Assumptions'!$C$18)+('-3 Traffic Assumptions'!Y8*'-2 Pricing Assumptions'!$C$17)</f>
        <v>570</v>
      </c>
      <c r="O32" s="49">
        <f>('-3 Traffic Assumptions'!Z8*'-2 Pricing Assumptions'!$C$19)+('-3 Traffic Assumptions'!Z8*'-2 Pricing Assumptions'!$C$20)+('-3 Traffic Assumptions'!Z8*'-2 Pricing Assumptions'!$C$21)+('-3 Traffic Assumptions'!Z8*'-2 Pricing Assumptions'!$C$18)+('-3 Traffic Assumptions'!Z8*'-2 Pricing Assumptions'!$C$17)</f>
        <v>570</v>
      </c>
      <c r="P32" s="49">
        <f>('-3 Traffic Assumptions'!AA8*'-2 Pricing Assumptions'!$C$19)+('-3 Traffic Assumptions'!AA8*'-2 Pricing Assumptions'!$C$20)+('-3 Traffic Assumptions'!AA8*'-2 Pricing Assumptions'!$C$21)+('-3 Traffic Assumptions'!AA8*'-2 Pricing Assumptions'!$C$18)+('-3 Traffic Assumptions'!AA8*'-2 Pricing Assumptions'!$C$17)</f>
        <v>570</v>
      </c>
      <c r="Q32" s="49">
        <f>('-3 Traffic Assumptions'!AB8*'-2 Pricing Assumptions'!$C$19)+('-3 Traffic Assumptions'!AB8*'-2 Pricing Assumptions'!$C$20)+('-3 Traffic Assumptions'!AB8*'-2 Pricing Assumptions'!$C$21)+('-3 Traffic Assumptions'!AB8*'-2 Pricing Assumptions'!$C$18)+('-3 Traffic Assumptions'!AB8*'-2 Pricing Assumptions'!$C$17)</f>
        <v>570</v>
      </c>
      <c r="R32" s="49">
        <f>('-3 Traffic Assumptions'!AC8*'-2 Pricing Assumptions'!$C$19)+('-3 Traffic Assumptions'!AC8*'-2 Pricing Assumptions'!$C$20)+('-3 Traffic Assumptions'!AC8*'-2 Pricing Assumptions'!$C$21)+('-3 Traffic Assumptions'!AC8*'-2 Pricing Assumptions'!$C$18)+('-3 Traffic Assumptions'!AC8*'-2 Pricing Assumptions'!$C$17)</f>
        <v>570</v>
      </c>
      <c r="S32" s="49">
        <f>('-3 Traffic Assumptions'!AD8*'-2 Pricing Assumptions'!$C$19)+('-3 Traffic Assumptions'!AD8*'-2 Pricing Assumptions'!$C$20)+('-3 Traffic Assumptions'!AD8*'-2 Pricing Assumptions'!$C$21)+('-3 Traffic Assumptions'!AD8*'-2 Pricing Assumptions'!$C$18)+('-3 Traffic Assumptions'!AD8*'-2 Pricing Assumptions'!$C$17)</f>
        <v>570</v>
      </c>
      <c r="T32" s="49">
        <f>('-3 Traffic Assumptions'!AE8*'-2 Pricing Assumptions'!$C$19)+('-3 Traffic Assumptions'!AE8*'-2 Pricing Assumptions'!$C$20)+('-3 Traffic Assumptions'!AE8*'-2 Pricing Assumptions'!$C$21)+('-3 Traffic Assumptions'!AE8*'-2 Pricing Assumptions'!$C$18)+('-3 Traffic Assumptions'!AE8*'-2 Pricing Assumptions'!$C$17)</f>
        <v>570</v>
      </c>
      <c r="U32" s="49">
        <f>('-3 Traffic Assumptions'!AF8*'-2 Pricing Assumptions'!$C$19)+('-3 Traffic Assumptions'!AF8*'-2 Pricing Assumptions'!$C$20)+('-3 Traffic Assumptions'!AF8*'-2 Pricing Assumptions'!$C$21)+('-3 Traffic Assumptions'!AF8*'-2 Pricing Assumptions'!$C$18)+('-3 Traffic Assumptions'!AF8*'-2 Pricing Assumptions'!$C$17)</f>
        <v>570</v>
      </c>
      <c r="V32" s="49">
        <f>('-3 Traffic Assumptions'!AG8*'-2 Pricing Assumptions'!$C$19)+('-3 Traffic Assumptions'!AG8*'-2 Pricing Assumptions'!$C$20)+('-3 Traffic Assumptions'!AG8*'-2 Pricing Assumptions'!$C$21)+('-3 Traffic Assumptions'!AG8*'-2 Pricing Assumptions'!$C$18)+('-3 Traffic Assumptions'!AG8*'-2 Pricing Assumptions'!$C$17)</f>
        <v>570</v>
      </c>
      <c r="W32" s="49">
        <f>('-3 Traffic Assumptions'!AH8*'-2 Pricing Assumptions'!$C$19)+('-3 Traffic Assumptions'!AH8*'-2 Pricing Assumptions'!$C$20)+('-3 Traffic Assumptions'!AH8*'-2 Pricing Assumptions'!$C$21)+('-3 Traffic Assumptions'!AH8*'-2 Pricing Assumptions'!$C$18)+('-3 Traffic Assumptions'!AH8*'-2 Pricing Assumptions'!$C$17)</f>
        <v>570</v>
      </c>
      <c r="X32" s="49">
        <f>('-3 Traffic Assumptions'!AI8*'-2 Pricing Assumptions'!$C$19)+('-3 Traffic Assumptions'!AI8*'-2 Pricing Assumptions'!$C$20)+('-3 Traffic Assumptions'!AI8*'-2 Pricing Assumptions'!$C$21)+('-3 Traffic Assumptions'!AI8*'-2 Pricing Assumptions'!$C$18)+('-3 Traffic Assumptions'!AI8*'-2 Pricing Assumptions'!$C$17)</f>
        <v>570</v>
      </c>
      <c r="Y32" s="49">
        <f>('-3 Traffic Assumptions'!AJ8*'-2 Pricing Assumptions'!$C$19)+('-3 Traffic Assumptions'!AJ8*'-2 Pricing Assumptions'!$C$20)+('-3 Traffic Assumptions'!AJ8*'-2 Pricing Assumptions'!$C$21)+('-3 Traffic Assumptions'!AJ8*'-2 Pricing Assumptions'!$C$18)+('-3 Traffic Assumptions'!AJ8*'-2 Pricing Assumptions'!$C$17)</f>
        <v>570</v>
      </c>
      <c r="Z32" s="49">
        <f>('-3 Traffic Assumptions'!AK8*'-2 Pricing Assumptions'!$C$19)+('-3 Traffic Assumptions'!AK8*'-2 Pricing Assumptions'!$C$20)+('-3 Traffic Assumptions'!AK8*'-2 Pricing Assumptions'!$C$21)+('-3 Traffic Assumptions'!AK8*'-2 Pricing Assumptions'!$C$18)+('-3 Traffic Assumptions'!AK8*'-2 Pricing Assumptions'!$C$17)</f>
        <v>570</v>
      </c>
      <c r="AA32" s="49">
        <f>('-3 Traffic Assumptions'!AL8*'-2 Pricing Assumptions'!$C$19)+('-3 Traffic Assumptions'!AL8*'-2 Pricing Assumptions'!$C$20)+('-3 Traffic Assumptions'!AL8*'-2 Pricing Assumptions'!$C$21)+('-3 Traffic Assumptions'!AL8*'-2 Pricing Assumptions'!$C$18)+('-3 Traffic Assumptions'!AL8*'-2 Pricing Assumptions'!$C$17)</f>
        <v>570</v>
      </c>
      <c r="AB32" s="49">
        <f>('-3 Traffic Assumptions'!AM8*'-2 Pricing Assumptions'!$C$19)+('-3 Traffic Assumptions'!AM8*'-2 Pricing Assumptions'!$C$20)+('-3 Traffic Assumptions'!AM8*'-2 Pricing Assumptions'!$C$21)+('-3 Traffic Assumptions'!AM8*'-2 Pricing Assumptions'!$C$18)+('-3 Traffic Assumptions'!AM8*'-2 Pricing Assumptions'!$C$17)</f>
        <v>570</v>
      </c>
      <c r="AC32" s="49">
        <f>('-3 Traffic Assumptions'!AN8*'-2 Pricing Assumptions'!$C$19)+('-3 Traffic Assumptions'!AN8*'-2 Pricing Assumptions'!$C$20)+('-3 Traffic Assumptions'!AN8*'-2 Pricing Assumptions'!$C$21)+('-3 Traffic Assumptions'!AN8*'-2 Pricing Assumptions'!$C$18)+('-3 Traffic Assumptions'!AN8*'-2 Pricing Assumptions'!$C$17)</f>
        <v>570</v>
      </c>
      <c r="AD32" s="49">
        <f>('-3 Traffic Assumptions'!AO8*'-2 Pricing Assumptions'!$C$19)+('-3 Traffic Assumptions'!AO8*'-2 Pricing Assumptions'!$C$20)+('-3 Traffic Assumptions'!AO8*'-2 Pricing Assumptions'!$C$21)+('-3 Traffic Assumptions'!AO8*'-2 Pricing Assumptions'!$C$18)+('-3 Traffic Assumptions'!AO8*'-2 Pricing Assumptions'!$C$17)</f>
        <v>570</v>
      </c>
      <c r="AE32" s="49">
        <f>('-3 Traffic Assumptions'!AP8*'-2 Pricing Assumptions'!$C$19)+('-3 Traffic Assumptions'!AP8*'-2 Pricing Assumptions'!$C$20)+('-3 Traffic Assumptions'!AP8*'-2 Pricing Assumptions'!$C$21)+('-3 Traffic Assumptions'!AP8*'-2 Pricing Assumptions'!$C$18)+('-3 Traffic Assumptions'!AP8*'-2 Pricing Assumptions'!$C$17)</f>
        <v>570</v>
      </c>
      <c r="AF32" s="49">
        <f>('-3 Traffic Assumptions'!AQ8*'-2 Pricing Assumptions'!$C$19)+('-3 Traffic Assumptions'!AQ8*'-2 Pricing Assumptions'!$C$20)+('-3 Traffic Assumptions'!AQ8*'-2 Pricing Assumptions'!$C$21)+('-3 Traffic Assumptions'!AQ8*'-2 Pricing Assumptions'!$C$18)+('-3 Traffic Assumptions'!AQ8*'-2 Pricing Assumptions'!$C$17)</f>
        <v>570</v>
      </c>
      <c r="AG32" s="49">
        <f>('-3 Traffic Assumptions'!AR8*'-2 Pricing Assumptions'!$C$19)+('-3 Traffic Assumptions'!AR8*'-2 Pricing Assumptions'!$C$20)+('-3 Traffic Assumptions'!AR8*'-2 Pricing Assumptions'!$C$21)+('-3 Traffic Assumptions'!AR8*'-2 Pricing Assumptions'!$C$18)+('-3 Traffic Assumptions'!AR8*'-2 Pricing Assumptions'!$C$17)</f>
        <v>570</v>
      </c>
      <c r="AH32" s="49">
        <f>('-3 Traffic Assumptions'!AS8*'-2 Pricing Assumptions'!$C$19)+('-3 Traffic Assumptions'!AS8*'-2 Pricing Assumptions'!$C$20)+('-3 Traffic Assumptions'!AS8*'-2 Pricing Assumptions'!$C$21)+('-3 Traffic Assumptions'!AS8*'-2 Pricing Assumptions'!$C$18)+('-3 Traffic Assumptions'!AS8*'-2 Pricing Assumptions'!$C$17)</f>
        <v>570</v>
      </c>
      <c r="AI32" s="49">
        <f>('-3 Traffic Assumptions'!AT8*'-2 Pricing Assumptions'!$C$19)+('-3 Traffic Assumptions'!AT8*'-2 Pricing Assumptions'!$C$20)+('-3 Traffic Assumptions'!AT8*'-2 Pricing Assumptions'!$C$21)+('-3 Traffic Assumptions'!AT8*'-2 Pricing Assumptions'!$C$18)+('-3 Traffic Assumptions'!AT8*'-2 Pricing Assumptions'!$C$17)</f>
        <v>570</v>
      </c>
      <c r="AJ32" s="49">
        <f>('-3 Traffic Assumptions'!AU8*'-2 Pricing Assumptions'!$C$19)+('-3 Traffic Assumptions'!AU8*'-2 Pricing Assumptions'!$C$20)+('-3 Traffic Assumptions'!AU8*'-2 Pricing Assumptions'!$C$21)+('-3 Traffic Assumptions'!AU8*'-2 Pricing Assumptions'!$C$18)+('-3 Traffic Assumptions'!AU8*'-2 Pricing Assumptions'!$C$17)</f>
        <v>570</v>
      </c>
      <c r="AK32" s="49">
        <f>('-3 Traffic Assumptions'!AV8*'-2 Pricing Assumptions'!$C$19)+('-3 Traffic Assumptions'!AV8*'-2 Pricing Assumptions'!$C$20)+('-3 Traffic Assumptions'!AV8*'-2 Pricing Assumptions'!$C$21)+('-3 Traffic Assumptions'!AV8*'-2 Pricing Assumptions'!$C$18)+('-3 Traffic Assumptions'!AV8*'-2 Pricing Assumptions'!$C$17)</f>
        <v>570</v>
      </c>
      <c r="AL32" s="49">
        <f>('-3 Traffic Assumptions'!AW8*'-2 Pricing Assumptions'!$C$19)+('-3 Traffic Assumptions'!AW8*'-2 Pricing Assumptions'!$C$20)+('-3 Traffic Assumptions'!AW8*'-2 Pricing Assumptions'!$C$21)+('-3 Traffic Assumptions'!AW8*'-2 Pricing Assumptions'!$C$18)+('-3 Traffic Assumptions'!AW8*'-2 Pricing Assumptions'!$C$17)</f>
        <v>570</v>
      </c>
      <c r="AM32" s="49">
        <f>('-3 Traffic Assumptions'!AX8*'-2 Pricing Assumptions'!$C$19)+('-3 Traffic Assumptions'!AX8*'-2 Pricing Assumptions'!$C$20)+('-3 Traffic Assumptions'!AX8*'-2 Pricing Assumptions'!$C$21)+('-3 Traffic Assumptions'!AX8*'-2 Pricing Assumptions'!$C$18)+('-3 Traffic Assumptions'!AX8*'-2 Pricing Assumptions'!$C$17)</f>
        <v>570</v>
      </c>
      <c r="AN32" s="49">
        <f>('-3 Traffic Assumptions'!AY8*'-2 Pricing Assumptions'!$C$19)+('-3 Traffic Assumptions'!AY8*'-2 Pricing Assumptions'!$C$20)+('-3 Traffic Assumptions'!AY8*'-2 Pricing Assumptions'!$C$21)+('-3 Traffic Assumptions'!AY8*'-2 Pricing Assumptions'!$C$18)+('-3 Traffic Assumptions'!AY8*'-2 Pricing Assumptions'!$C$17)</f>
        <v>570</v>
      </c>
      <c r="AO32" s="49">
        <f>('-3 Traffic Assumptions'!AZ8*'-2 Pricing Assumptions'!$C$19)+('-3 Traffic Assumptions'!AZ8*'-2 Pricing Assumptions'!$C$20)+('-3 Traffic Assumptions'!AZ8*'-2 Pricing Assumptions'!$C$21)+('-3 Traffic Assumptions'!AZ8*'-2 Pricing Assumptions'!$C$18)+('-3 Traffic Assumptions'!AZ8*'-2 Pricing Assumptions'!$C$17)</f>
        <v>570</v>
      </c>
      <c r="AP32" s="49">
        <f>('-3 Traffic Assumptions'!BA8*'-2 Pricing Assumptions'!$C$19)+('-3 Traffic Assumptions'!BA8*'-2 Pricing Assumptions'!$C$20)+('-3 Traffic Assumptions'!BA8*'-2 Pricing Assumptions'!$C$21)+('-3 Traffic Assumptions'!BA8*'-2 Pricing Assumptions'!$C$18)+('-3 Traffic Assumptions'!BA8*'-2 Pricing Assumptions'!$C$17)</f>
        <v>570</v>
      </c>
      <c r="AQ32" s="49">
        <f>('-3 Traffic Assumptions'!BB8*'-2 Pricing Assumptions'!$C$19)+('-3 Traffic Assumptions'!BB8*'-2 Pricing Assumptions'!$C$20)+('-3 Traffic Assumptions'!BB8*'-2 Pricing Assumptions'!$C$21)+('-3 Traffic Assumptions'!BB8*'-2 Pricing Assumptions'!$C$18)+('-3 Traffic Assumptions'!BB8*'-2 Pricing Assumptions'!$C$17)</f>
        <v>570</v>
      </c>
      <c r="AR32" s="49">
        <f>('-3 Traffic Assumptions'!BC8*'-2 Pricing Assumptions'!$C$19)+('-3 Traffic Assumptions'!BC8*'-2 Pricing Assumptions'!$C$20)+('-3 Traffic Assumptions'!BC8*'-2 Pricing Assumptions'!$C$21)+('-3 Traffic Assumptions'!BC8*'-2 Pricing Assumptions'!$C$18)+('-3 Traffic Assumptions'!BC8*'-2 Pricing Assumptions'!$C$17)</f>
        <v>570</v>
      </c>
      <c r="AS32" s="49">
        <f>('-3 Traffic Assumptions'!BD8*'-2 Pricing Assumptions'!$C$19)+('-3 Traffic Assumptions'!BD8*'-2 Pricing Assumptions'!$C$20)+('-3 Traffic Assumptions'!BD8*'-2 Pricing Assumptions'!$C$21)+('-3 Traffic Assumptions'!BD8*'-2 Pricing Assumptions'!$C$18)+('-3 Traffic Assumptions'!BD8*'-2 Pricing Assumptions'!$C$17)</f>
        <v>570</v>
      </c>
      <c r="AT32" s="49">
        <f>('-3 Traffic Assumptions'!BE8*'-2 Pricing Assumptions'!$C$19)+('-3 Traffic Assumptions'!BE8*'-2 Pricing Assumptions'!$C$20)+('-3 Traffic Assumptions'!BE8*'-2 Pricing Assumptions'!$C$21)+('-3 Traffic Assumptions'!BE8*'-2 Pricing Assumptions'!$C$18)+('-3 Traffic Assumptions'!BE8*'-2 Pricing Assumptions'!$C$17)</f>
        <v>570</v>
      </c>
      <c r="AU32" s="49">
        <f>('-3 Traffic Assumptions'!BF8*'-2 Pricing Assumptions'!$C$19)+('-3 Traffic Assumptions'!BF8*'-2 Pricing Assumptions'!$C$20)+('-3 Traffic Assumptions'!BF8*'-2 Pricing Assumptions'!$C$21)+('-3 Traffic Assumptions'!BF8*'-2 Pricing Assumptions'!$C$18)+('-3 Traffic Assumptions'!BF8*'-2 Pricing Assumptions'!$C$17)</f>
        <v>570</v>
      </c>
      <c r="AV32" s="49">
        <f>('-3 Traffic Assumptions'!BG8*'-2 Pricing Assumptions'!$C$19)+('-3 Traffic Assumptions'!BG8*'-2 Pricing Assumptions'!$C$20)+('-3 Traffic Assumptions'!BG8*'-2 Pricing Assumptions'!$C$21)+('-3 Traffic Assumptions'!BG8*'-2 Pricing Assumptions'!$C$18)+('-3 Traffic Assumptions'!BG8*'-2 Pricing Assumptions'!$C$17)</f>
        <v>570</v>
      </c>
      <c r="AW32" s="49">
        <f>('-3 Traffic Assumptions'!BH8*'-2 Pricing Assumptions'!$C$19)+('-3 Traffic Assumptions'!BH8*'-2 Pricing Assumptions'!$C$20)+('-3 Traffic Assumptions'!BH8*'-2 Pricing Assumptions'!$C$21)+('-3 Traffic Assumptions'!BH8*'-2 Pricing Assumptions'!$C$18)+('-3 Traffic Assumptions'!BH8*'-2 Pricing Assumptions'!$C$17)</f>
        <v>570</v>
      </c>
      <c r="AX32" s="49">
        <f>('-3 Traffic Assumptions'!BI8*'-2 Pricing Assumptions'!$C$19)+('-3 Traffic Assumptions'!BI8*'-2 Pricing Assumptions'!$C$20)+('-3 Traffic Assumptions'!BI8*'-2 Pricing Assumptions'!$C$21)+('-3 Traffic Assumptions'!BI8*'-2 Pricing Assumptions'!$C$18)+('-3 Traffic Assumptions'!BI8*'-2 Pricing Assumptions'!$C$17)</f>
        <v>570</v>
      </c>
      <c r="AY32" s="49">
        <f>('-3 Traffic Assumptions'!BJ8*'-2 Pricing Assumptions'!$C$19)+('-3 Traffic Assumptions'!BJ8*'-2 Pricing Assumptions'!$C$20)+('-3 Traffic Assumptions'!BJ8*'-2 Pricing Assumptions'!$C$21)+('-3 Traffic Assumptions'!BJ8*'-2 Pricing Assumptions'!$C$18)+('-3 Traffic Assumptions'!BJ8*'-2 Pricing Assumptions'!$C$17)</f>
        <v>570</v>
      </c>
      <c r="AZ32" s="49">
        <f>('-3 Traffic Assumptions'!BK8*'-2 Pricing Assumptions'!$C$19)+('-3 Traffic Assumptions'!BK8*'-2 Pricing Assumptions'!$C$20)+('-3 Traffic Assumptions'!BK8*'-2 Pricing Assumptions'!$C$21)+('-3 Traffic Assumptions'!BK8*'-2 Pricing Assumptions'!$C$18)+('-3 Traffic Assumptions'!BK8*'-2 Pricing Assumptions'!$C$17)</f>
        <v>570</v>
      </c>
      <c r="BA32" s="49">
        <f>('-3 Traffic Assumptions'!BL8*'-2 Pricing Assumptions'!$C$19)+('-3 Traffic Assumptions'!BL8*'-2 Pricing Assumptions'!$C$20)+('-3 Traffic Assumptions'!BL8*'-2 Pricing Assumptions'!$C$21)+('-3 Traffic Assumptions'!BL8*'-2 Pricing Assumptions'!$C$18)+('-3 Traffic Assumptions'!BL8*'-2 Pricing Assumptions'!$C$17)</f>
        <v>570</v>
      </c>
      <c r="BB32" s="101">
        <f>('-3 Traffic Assumptions'!BM8*'-2 Pricing Assumptions'!$C$19)+('-3 Traffic Assumptions'!BM8*'-2 Pricing Assumptions'!$C$20)+('-3 Traffic Assumptions'!BM8*'-2 Pricing Assumptions'!$C$21)+('-3 Traffic Assumptions'!BM8*'-2 Pricing Assumptions'!$C$18)+('-3 Traffic Assumptions'!BM8*'-2 Pricing Assumptions'!$C$17)</f>
        <v>570</v>
      </c>
      <c r="BC32" s="49">
        <f>('-3 Traffic Assumptions'!BN8*'-2 Pricing Assumptions'!$C$19)+('-3 Traffic Assumptions'!BN8*'-2 Pricing Assumptions'!$C$20)+('-3 Traffic Assumptions'!BN8*'-2 Pricing Assumptions'!$C$21)+('-3 Traffic Assumptions'!BN8*'-2 Pricing Assumptions'!$C$18)+('-3 Traffic Assumptions'!BN8*'-2 Pricing Assumptions'!$C$17)</f>
        <v>570</v>
      </c>
      <c r="BD32" s="49">
        <f>('-3 Traffic Assumptions'!BO8*'-2 Pricing Assumptions'!$C$19)+('-3 Traffic Assumptions'!BO8*'-2 Pricing Assumptions'!$C$20)+('-3 Traffic Assumptions'!BO8*'-2 Pricing Assumptions'!$C$21)+('-3 Traffic Assumptions'!BO8*'-2 Pricing Assumptions'!$C$18)+('-3 Traffic Assumptions'!BO8*'-2 Pricing Assumptions'!$C$17)</f>
        <v>570</v>
      </c>
      <c r="BE32" s="49">
        <f>('-3 Traffic Assumptions'!BP8*'-2 Pricing Assumptions'!$C$19)+('-3 Traffic Assumptions'!BP8*'-2 Pricing Assumptions'!$C$20)+('-3 Traffic Assumptions'!BP8*'-2 Pricing Assumptions'!$C$21)+('-3 Traffic Assumptions'!BP8*'-2 Pricing Assumptions'!$C$18)+('-3 Traffic Assumptions'!BP8*'-2 Pricing Assumptions'!$C$17)</f>
        <v>570</v>
      </c>
      <c r="BF32" s="49">
        <f>('-3 Traffic Assumptions'!BQ8*'-2 Pricing Assumptions'!$C$19)+('-3 Traffic Assumptions'!BQ8*'-2 Pricing Assumptions'!$C$20)+('-3 Traffic Assumptions'!BQ8*'-2 Pricing Assumptions'!$C$21)+('-3 Traffic Assumptions'!BQ8*'-2 Pricing Assumptions'!$C$18)+('-3 Traffic Assumptions'!BQ8*'-2 Pricing Assumptions'!$C$17)</f>
        <v>570</v>
      </c>
      <c r="BG32" s="49">
        <f>('-3 Traffic Assumptions'!BR8*'-2 Pricing Assumptions'!$C$19)+('-3 Traffic Assumptions'!BR8*'-2 Pricing Assumptions'!$C$20)+('-3 Traffic Assumptions'!BR8*'-2 Pricing Assumptions'!$C$21)+('-3 Traffic Assumptions'!BR8*'-2 Pricing Assumptions'!$C$18)+('-3 Traffic Assumptions'!BR8*'-2 Pricing Assumptions'!$C$17)</f>
        <v>570</v>
      </c>
      <c r="BH32" s="49">
        <f>('-3 Traffic Assumptions'!BS8*'-2 Pricing Assumptions'!$C$19)+('-3 Traffic Assumptions'!BS8*'-2 Pricing Assumptions'!$C$20)+('-3 Traffic Assumptions'!BS8*'-2 Pricing Assumptions'!$C$21)+('-3 Traffic Assumptions'!BS8*'-2 Pricing Assumptions'!$C$18)+('-3 Traffic Assumptions'!BS8*'-2 Pricing Assumptions'!$C$17)</f>
        <v>570</v>
      </c>
      <c r="BI32" s="49">
        <f>('-3 Traffic Assumptions'!BT8*'-2 Pricing Assumptions'!$C$19)+('-3 Traffic Assumptions'!BT8*'-2 Pricing Assumptions'!$C$20)+('-3 Traffic Assumptions'!BT8*'-2 Pricing Assumptions'!$C$21)+('-3 Traffic Assumptions'!BT8*'-2 Pricing Assumptions'!$C$18)+('-3 Traffic Assumptions'!BT8*'-2 Pricing Assumptions'!$C$17)</f>
        <v>570</v>
      </c>
      <c r="BJ32" s="49">
        <f>('-3 Traffic Assumptions'!BU8*'-2 Pricing Assumptions'!$C$19)+('-3 Traffic Assumptions'!BU8*'-2 Pricing Assumptions'!$C$20)+('-3 Traffic Assumptions'!BU8*'-2 Pricing Assumptions'!$C$21)+('-3 Traffic Assumptions'!BU8*'-2 Pricing Assumptions'!$C$18)+('-3 Traffic Assumptions'!BU8*'-2 Pricing Assumptions'!$C$17)</f>
        <v>570</v>
      </c>
      <c r="BK32" s="49">
        <f>('-3 Traffic Assumptions'!BV8*'-2 Pricing Assumptions'!$C$19)+('-3 Traffic Assumptions'!BV8*'-2 Pricing Assumptions'!$C$20)+('-3 Traffic Assumptions'!BV8*'-2 Pricing Assumptions'!$C$21)+('-3 Traffic Assumptions'!BV8*'-2 Pricing Assumptions'!$C$18)+('-3 Traffic Assumptions'!BV8*'-2 Pricing Assumptions'!$C$17)</f>
        <v>570</v>
      </c>
      <c r="BL32" s="49">
        <f>('-3 Traffic Assumptions'!BW8*'-2 Pricing Assumptions'!$C$19)+('-3 Traffic Assumptions'!BW8*'-2 Pricing Assumptions'!$C$20)+('-3 Traffic Assumptions'!BW8*'-2 Pricing Assumptions'!$C$21)+('-3 Traffic Assumptions'!BW8*'-2 Pricing Assumptions'!$C$18)+('-3 Traffic Assumptions'!BW8*'-2 Pricing Assumptions'!$C$17)</f>
        <v>570</v>
      </c>
      <c r="BM32" s="49">
        <f>('-3 Traffic Assumptions'!BX8*'-2 Pricing Assumptions'!$C$19)+('-3 Traffic Assumptions'!BX8*'-2 Pricing Assumptions'!$C$20)+('-3 Traffic Assumptions'!BX8*'-2 Pricing Assumptions'!$C$21)+('-3 Traffic Assumptions'!BX8*'-2 Pricing Assumptions'!$C$18)+('-3 Traffic Assumptions'!BX8*'-2 Pricing Assumptions'!$C$17)</f>
        <v>570</v>
      </c>
      <c r="BN32" s="49">
        <f>('-3 Traffic Assumptions'!BY8*'-2 Pricing Assumptions'!$C$19)+('-3 Traffic Assumptions'!BY8*'-2 Pricing Assumptions'!$C$20)+('-3 Traffic Assumptions'!BY8*'-2 Pricing Assumptions'!$C$21)+('-3 Traffic Assumptions'!BY8*'-2 Pricing Assumptions'!$C$18)+('-3 Traffic Assumptions'!BY8*'-2 Pricing Assumptions'!$C$17)</f>
        <v>570</v>
      </c>
      <c r="BO32" s="49">
        <f>('-3 Traffic Assumptions'!BZ8*'-2 Pricing Assumptions'!$C$19)+('-3 Traffic Assumptions'!BZ8*'-2 Pricing Assumptions'!$C$20)+('-3 Traffic Assumptions'!BZ8*'-2 Pricing Assumptions'!$C$21)+('-3 Traffic Assumptions'!BZ8*'-2 Pricing Assumptions'!$C$18)+('-3 Traffic Assumptions'!BZ8*'-2 Pricing Assumptions'!$C$17)</f>
        <v>570</v>
      </c>
      <c r="BP32" s="49">
        <f>('-3 Traffic Assumptions'!CA8*'-2 Pricing Assumptions'!$C$19)+('-3 Traffic Assumptions'!CA8*'-2 Pricing Assumptions'!$C$20)+('-3 Traffic Assumptions'!CA8*'-2 Pricing Assumptions'!$C$21)+('-3 Traffic Assumptions'!CA8*'-2 Pricing Assumptions'!$C$18)+('-3 Traffic Assumptions'!CA8*'-2 Pricing Assumptions'!$C$17)</f>
        <v>570</v>
      </c>
      <c r="BQ32" s="49">
        <f>('-3 Traffic Assumptions'!CB8*'-2 Pricing Assumptions'!$C$19)+('-3 Traffic Assumptions'!CB8*'-2 Pricing Assumptions'!$C$20)+('-3 Traffic Assumptions'!CB8*'-2 Pricing Assumptions'!$C$21)+('-3 Traffic Assumptions'!CB8*'-2 Pricing Assumptions'!$C$18)+('-3 Traffic Assumptions'!CB8*'-2 Pricing Assumptions'!$C$17)</f>
        <v>570</v>
      </c>
      <c r="BR32" s="49">
        <f>('-3 Traffic Assumptions'!CC8*'-2 Pricing Assumptions'!$C$19)+('-3 Traffic Assumptions'!CC8*'-2 Pricing Assumptions'!$C$20)+('-3 Traffic Assumptions'!CC8*'-2 Pricing Assumptions'!$C$21)+('-3 Traffic Assumptions'!CC8*'-2 Pricing Assumptions'!$C$18)+('-3 Traffic Assumptions'!CC8*'-2 Pricing Assumptions'!$C$17)</f>
        <v>570</v>
      </c>
      <c r="BS32" s="49">
        <f>('-3 Traffic Assumptions'!CD8*'-2 Pricing Assumptions'!$C$19)+('-3 Traffic Assumptions'!CD8*'-2 Pricing Assumptions'!$C$20)+('-3 Traffic Assumptions'!CD8*'-2 Pricing Assumptions'!$C$21)+('-3 Traffic Assumptions'!CD8*'-2 Pricing Assumptions'!$C$18)+('-3 Traffic Assumptions'!CD8*'-2 Pricing Assumptions'!$C$17)</f>
        <v>570</v>
      </c>
      <c r="BT32" s="49">
        <f>('-3 Traffic Assumptions'!CE8*'-2 Pricing Assumptions'!$C$19)+('-3 Traffic Assumptions'!CE8*'-2 Pricing Assumptions'!$C$20)+('-3 Traffic Assumptions'!CE8*'-2 Pricing Assumptions'!$C$21)+('-3 Traffic Assumptions'!CE8*'-2 Pricing Assumptions'!$C$18)+('-3 Traffic Assumptions'!CE8*'-2 Pricing Assumptions'!$C$17)</f>
        <v>570</v>
      </c>
      <c r="BU32" s="49">
        <f>('-3 Traffic Assumptions'!CF8*'-2 Pricing Assumptions'!$C$19)+('-3 Traffic Assumptions'!CF8*'-2 Pricing Assumptions'!$C$20)+('-3 Traffic Assumptions'!CF8*'-2 Pricing Assumptions'!$C$21)+('-3 Traffic Assumptions'!CF8*'-2 Pricing Assumptions'!$C$18)+('-3 Traffic Assumptions'!CF8*'-2 Pricing Assumptions'!$C$17)</f>
        <v>570</v>
      </c>
      <c r="BV32" s="49">
        <f>('-3 Traffic Assumptions'!CG8*'-2 Pricing Assumptions'!$C$19)+('-3 Traffic Assumptions'!CG8*'-2 Pricing Assumptions'!$C$20)+('-3 Traffic Assumptions'!CG8*'-2 Pricing Assumptions'!$C$21)+('-3 Traffic Assumptions'!CG8*'-2 Pricing Assumptions'!$C$18)+('-3 Traffic Assumptions'!CG8*'-2 Pricing Assumptions'!$C$17)</f>
        <v>570</v>
      </c>
      <c r="BW32" s="49">
        <f>('-3 Traffic Assumptions'!CH8*'-2 Pricing Assumptions'!$C$19)+('-3 Traffic Assumptions'!CH8*'-2 Pricing Assumptions'!$C$20)+('-3 Traffic Assumptions'!CH8*'-2 Pricing Assumptions'!$C$21)+('-3 Traffic Assumptions'!CH8*'-2 Pricing Assumptions'!$C$18)+('-3 Traffic Assumptions'!CH8*'-2 Pricing Assumptions'!$C$17)</f>
        <v>570</v>
      </c>
      <c r="BX32" s="49">
        <f>('-3 Traffic Assumptions'!CI8*'-2 Pricing Assumptions'!$C$19)+('-3 Traffic Assumptions'!CI8*'-2 Pricing Assumptions'!$C$20)+('-3 Traffic Assumptions'!CI8*'-2 Pricing Assumptions'!$C$21)+('-3 Traffic Assumptions'!CI8*'-2 Pricing Assumptions'!$C$18)+('-3 Traffic Assumptions'!CI8*'-2 Pricing Assumptions'!$C$17)</f>
        <v>570</v>
      </c>
      <c r="BY32" s="49">
        <f>('-3 Traffic Assumptions'!CJ8*'-2 Pricing Assumptions'!$C$19)+('-3 Traffic Assumptions'!CJ8*'-2 Pricing Assumptions'!$C$20)+('-3 Traffic Assumptions'!CJ8*'-2 Pricing Assumptions'!$C$21)+('-3 Traffic Assumptions'!CJ8*'-2 Pricing Assumptions'!$C$18)+('-3 Traffic Assumptions'!CJ8*'-2 Pricing Assumptions'!$C$17)</f>
        <v>570</v>
      </c>
      <c r="BZ32" s="49">
        <f>('-3 Traffic Assumptions'!CK8*'-2 Pricing Assumptions'!$C$19)+('-3 Traffic Assumptions'!CK8*'-2 Pricing Assumptions'!$C$20)+('-3 Traffic Assumptions'!CK8*'-2 Pricing Assumptions'!$C$21)+('-3 Traffic Assumptions'!CK8*'-2 Pricing Assumptions'!$C$18)+('-3 Traffic Assumptions'!CK8*'-2 Pricing Assumptions'!$C$17)</f>
        <v>570</v>
      </c>
      <c r="CA32" s="49">
        <f>('-3 Traffic Assumptions'!CL8*'-2 Pricing Assumptions'!$C$19)+('-3 Traffic Assumptions'!CL8*'-2 Pricing Assumptions'!$C$20)+('-3 Traffic Assumptions'!CL8*'-2 Pricing Assumptions'!$C$21)+('-3 Traffic Assumptions'!CL8*'-2 Pricing Assumptions'!$C$18)+('-3 Traffic Assumptions'!CL8*'-2 Pricing Assumptions'!$C$17)</f>
        <v>570</v>
      </c>
      <c r="CB32" s="49">
        <f>('-3 Traffic Assumptions'!CM8*'-2 Pricing Assumptions'!$C$19)+('-3 Traffic Assumptions'!CM8*'-2 Pricing Assumptions'!$C$20)+('-3 Traffic Assumptions'!CM8*'-2 Pricing Assumptions'!$C$21)+('-3 Traffic Assumptions'!CM8*'-2 Pricing Assumptions'!$C$18)+('-3 Traffic Assumptions'!CM8*'-2 Pricing Assumptions'!$C$17)</f>
        <v>570</v>
      </c>
      <c r="CC32" s="49">
        <f>('-3 Traffic Assumptions'!CN8*'-2 Pricing Assumptions'!$C$19)+('-3 Traffic Assumptions'!CN8*'-2 Pricing Assumptions'!$C$20)+('-3 Traffic Assumptions'!CN8*'-2 Pricing Assumptions'!$C$21)+('-3 Traffic Assumptions'!CN8*'-2 Pricing Assumptions'!$C$18)+('-3 Traffic Assumptions'!CN8*'-2 Pricing Assumptions'!$C$17)</f>
        <v>570</v>
      </c>
      <c r="CD32" s="49">
        <f>('-3 Traffic Assumptions'!CO8*'-2 Pricing Assumptions'!$C$19)+('-3 Traffic Assumptions'!CO8*'-2 Pricing Assumptions'!$C$20)+('-3 Traffic Assumptions'!CO8*'-2 Pricing Assumptions'!$C$21)+('-3 Traffic Assumptions'!CO8*'-2 Pricing Assumptions'!$C$18)+('-3 Traffic Assumptions'!CO8*'-2 Pricing Assumptions'!$C$17)</f>
        <v>570</v>
      </c>
      <c r="CE32" s="49">
        <f>('-3 Traffic Assumptions'!CP8*'-2 Pricing Assumptions'!$C$19)+('-3 Traffic Assumptions'!CP8*'-2 Pricing Assumptions'!$C$20)+('-3 Traffic Assumptions'!CP8*'-2 Pricing Assumptions'!$C$21)+('-3 Traffic Assumptions'!CP8*'-2 Pricing Assumptions'!$C$18)+('-3 Traffic Assumptions'!CP8*'-2 Pricing Assumptions'!$C$17)</f>
        <v>570</v>
      </c>
      <c r="CF32" s="49">
        <f>('-3 Traffic Assumptions'!CQ8*'-2 Pricing Assumptions'!$C$19)+('-3 Traffic Assumptions'!CQ8*'-2 Pricing Assumptions'!$C$20)+('-3 Traffic Assumptions'!CQ8*'-2 Pricing Assumptions'!$C$21)+('-3 Traffic Assumptions'!CQ8*'-2 Pricing Assumptions'!$C$18)+('-3 Traffic Assumptions'!CQ8*'-2 Pricing Assumptions'!$C$17)</f>
        <v>570</v>
      </c>
      <c r="CG32" s="49">
        <f>('-3 Traffic Assumptions'!CR8*'-2 Pricing Assumptions'!$C$19)+('-3 Traffic Assumptions'!CR8*'-2 Pricing Assumptions'!$C$20)+('-3 Traffic Assumptions'!CR8*'-2 Pricing Assumptions'!$C$21)+('-3 Traffic Assumptions'!CR8*'-2 Pricing Assumptions'!$C$18)+('-3 Traffic Assumptions'!CR8*'-2 Pricing Assumptions'!$C$17)</f>
        <v>570</v>
      </c>
      <c r="CH32" s="49">
        <f>('-3 Traffic Assumptions'!CS8*'-2 Pricing Assumptions'!$C$19)+('-3 Traffic Assumptions'!CS8*'-2 Pricing Assumptions'!$C$20)+('-3 Traffic Assumptions'!CS8*'-2 Pricing Assumptions'!$C$21)+('-3 Traffic Assumptions'!CS8*'-2 Pricing Assumptions'!$C$18)+('-3 Traffic Assumptions'!CS8*'-2 Pricing Assumptions'!$C$17)</f>
        <v>570</v>
      </c>
      <c r="CI32" s="49">
        <f>('-3 Traffic Assumptions'!CT8*'-2 Pricing Assumptions'!$C$19)+('-3 Traffic Assumptions'!CT8*'-2 Pricing Assumptions'!$C$20)+('-3 Traffic Assumptions'!CT8*'-2 Pricing Assumptions'!$C$21)+('-3 Traffic Assumptions'!CT8*'-2 Pricing Assumptions'!$C$18)+('-3 Traffic Assumptions'!CT8*'-2 Pricing Assumptions'!$C$17)</f>
        <v>570</v>
      </c>
      <c r="CJ32" s="49">
        <f>('-3 Traffic Assumptions'!CU8*'-2 Pricing Assumptions'!$C$19)+('-3 Traffic Assumptions'!CU8*'-2 Pricing Assumptions'!$C$20)+('-3 Traffic Assumptions'!CU8*'-2 Pricing Assumptions'!$C$21)+('-3 Traffic Assumptions'!CU8*'-2 Pricing Assumptions'!$C$18)+('-3 Traffic Assumptions'!CU8*'-2 Pricing Assumptions'!$C$17)</f>
        <v>570</v>
      </c>
      <c r="CK32" s="49">
        <f>('-3 Traffic Assumptions'!CV8*'-2 Pricing Assumptions'!$C$19)+('-3 Traffic Assumptions'!CV8*'-2 Pricing Assumptions'!$C$20)+('-3 Traffic Assumptions'!CV8*'-2 Pricing Assumptions'!$C$21)+('-3 Traffic Assumptions'!CV8*'-2 Pricing Assumptions'!$C$18)+('-3 Traffic Assumptions'!CV8*'-2 Pricing Assumptions'!$C$17)</f>
        <v>570</v>
      </c>
      <c r="CL32" s="49">
        <f>('-3 Traffic Assumptions'!CW8*'-2 Pricing Assumptions'!$C$19)+('-3 Traffic Assumptions'!CW8*'-2 Pricing Assumptions'!$C$20)+('-3 Traffic Assumptions'!CW8*'-2 Pricing Assumptions'!$C$21)+('-3 Traffic Assumptions'!CW8*'-2 Pricing Assumptions'!$C$18)+('-3 Traffic Assumptions'!CW8*'-2 Pricing Assumptions'!$C$17)</f>
        <v>570</v>
      </c>
      <c r="CM32" s="49">
        <f>('-3 Traffic Assumptions'!CX8*'-2 Pricing Assumptions'!$C$19)+('-3 Traffic Assumptions'!CX8*'-2 Pricing Assumptions'!$C$20)+('-3 Traffic Assumptions'!CX8*'-2 Pricing Assumptions'!$C$21)+('-3 Traffic Assumptions'!CX8*'-2 Pricing Assumptions'!$C$18)+('-3 Traffic Assumptions'!CX8*'-2 Pricing Assumptions'!$C$17)</f>
        <v>570</v>
      </c>
      <c r="CN32" s="49">
        <f>('-3 Traffic Assumptions'!CY8*'-2 Pricing Assumptions'!$C$19)+('-3 Traffic Assumptions'!CY8*'-2 Pricing Assumptions'!$C$20)+('-3 Traffic Assumptions'!CY8*'-2 Pricing Assumptions'!$C$21)+('-3 Traffic Assumptions'!CY8*'-2 Pricing Assumptions'!$C$18)+('-3 Traffic Assumptions'!CY8*'-2 Pricing Assumptions'!$C$17)</f>
        <v>570</v>
      </c>
      <c r="CO32" s="49">
        <f>('-3 Traffic Assumptions'!CZ8*'-2 Pricing Assumptions'!$C$19)+('-3 Traffic Assumptions'!CZ8*'-2 Pricing Assumptions'!$C$20)+('-3 Traffic Assumptions'!CZ8*'-2 Pricing Assumptions'!$C$21)+('-3 Traffic Assumptions'!CZ8*'-2 Pricing Assumptions'!$C$18)+('-3 Traffic Assumptions'!CZ8*'-2 Pricing Assumptions'!$C$17)</f>
        <v>570</v>
      </c>
      <c r="CP32" s="49">
        <f>('-3 Traffic Assumptions'!DA8*'-2 Pricing Assumptions'!$C$19)+('-3 Traffic Assumptions'!DA8*'-2 Pricing Assumptions'!$C$20)+('-3 Traffic Assumptions'!DA8*'-2 Pricing Assumptions'!$C$21)+('-3 Traffic Assumptions'!DA8*'-2 Pricing Assumptions'!$C$18)+('-3 Traffic Assumptions'!DA8*'-2 Pricing Assumptions'!$C$17)</f>
        <v>570</v>
      </c>
      <c r="CQ32" s="49">
        <f>('-3 Traffic Assumptions'!DB8*'-2 Pricing Assumptions'!$C$19)+('-3 Traffic Assumptions'!DB8*'-2 Pricing Assumptions'!$C$20)+('-3 Traffic Assumptions'!DB8*'-2 Pricing Assumptions'!$C$21)+('-3 Traffic Assumptions'!DB8*'-2 Pricing Assumptions'!$C$18)+('-3 Traffic Assumptions'!DB8*'-2 Pricing Assumptions'!$C$17)</f>
        <v>570</v>
      </c>
      <c r="CR32" s="49">
        <f>('-3 Traffic Assumptions'!DC8*'-2 Pricing Assumptions'!$C$19)+('-3 Traffic Assumptions'!DC8*'-2 Pricing Assumptions'!$C$20)+('-3 Traffic Assumptions'!DC8*'-2 Pricing Assumptions'!$C$21)+('-3 Traffic Assumptions'!DC8*'-2 Pricing Assumptions'!$C$18)+('-3 Traffic Assumptions'!DC8*'-2 Pricing Assumptions'!$C$17)</f>
        <v>570</v>
      </c>
      <c r="CS32" s="49">
        <f>('-3 Traffic Assumptions'!DD8*'-2 Pricing Assumptions'!$C$19)+('-3 Traffic Assumptions'!DD8*'-2 Pricing Assumptions'!$C$20)+('-3 Traffic Assumptions'!DD8*'-2 Pricing Assumptions'!$C$21)+('-3 Traffic Assumptions'!DD8*'-2 Pricing Assumptions'!$C$18)+('-3 Traffic Assumptions'!DD8*'-2 Pricing Assumptions'!$C$17)</f>
        <v>570</v>
      </c>
      <c r="CT32" s="49">
        <f>('-3 Traffic Assumptions'!DE8*'-2 Pricing Assumptions'!$C$19)+('-3 Traffic Assumptions'!DE8*'-2 Pricing Assumptions'!$C$20)+('-3 Traffic Assumptions'!DE8*'-2 Pricing Assumptions'!$C$21)+('-3 Traffic Assumptions'!DE8*'-2 Pricing Assumptions'!$C$18)+('-3 Traffic Assumptions'!DE8*'-2 Pricing Assumptions'!$C$17)</f>
        <v>570</v>
      </c>
      <c r="CU32" s="49">
        <f>('-3 Traffic Assumptions'!DF8*'-2 Pricing Assumptions'!$C$19)+('-3 Traffic Assumptions'!DF8*'-2 Pricing Assumptions'!$C$20)+('-3 Traffic Assumptions'!DF8*'-2 Pricing Assumptions'!$C$21)+('-3 Traffic Assumptions'!DF8*'-2 Pricing Assumptions'!$C$18)+('-3 Traffic Assumptions'!DF8*'-2 Pricing Assumptions'!$C$17)</f>
        <v>570</v>
      </c>
      <c r="CV32" s="49">
        <f>('-3 Traffic Assumptions'!DG8*'-2 Pricing Assumptions'!$C$19)+('-3 Traffic Assumptions'!DG8*'-2 Pricing Assumptions'!$C$20)+('-3 Traffic Assumptions'!DG8*'-2 Pricing Assumptions'!$C$21)+('-3 Traffic Assumptions'!DG8*'-2 Pricing Assumptions'!$C$18)+('-3 Traffic Assumptions'!DG8*'-2 Pricing Assumptions'!$C$17)</f>
        <v>570</v>
      </c>
      <c r="CW32" s="49">
        <f>('-3 Traffic Assumptions'!DH8*'-2 Pricing Assumptions'!$C$19)+('-3 Traffic Assumptions'!DH8*'-2 Pricing Assumptions'!$C$20)+('-3 Traffic Assumptions'!DH8*'-2 Pricing Assumptions'!$C$21)+('-3 Traffic Assumptions'!DH8*'-2 Pricing Assumptions'!$C$18)+('-3 Traffic Assumptions'!DH8*'-2 Pricing Assumptions'!$C$17)</f>
        <v>570</v>
      </c>
      <c r="CX32" s="49">
        <f>('-3 Traffic Assumptions'!DI8*'-2 Pricing Assumptions'!$C$19)+('-3 Traffic Assumptions'!DI8*'-2 Pricing Assumptions'!$C$20)+('-3 Traffic Assumptions'!DI8*'-2 Pricing Assumptions'!$C$21)+('-3 Traffic Assumptions'!DI8*'-2 Pricing Assumptions'!$C$18)+('-3 Traffic Assumptions'!DI8*'-2 Pricing Assumptions'!$C$17)</f>
        <v>570</v>
      </c>
      <c r="CY32" s="49">
        <f>('-3 Traffic Assumptions'!DJ8*'-2 Pricing Assumptions'!$C$19)+('-3 Traffic Assumptions'!DJ8*'-2 Pricing Assumptions'!$C$20)+('-3 Traffic Assumptions'!DJ8*'-2 Pricing Assumptions'!$C$21)+('-3 Traffic Assumptions'!DJ8*'-2 Pricing Assumptions'!$C$18)+('-3 Traffic Assumptions'!DJ8*'-2 Pricing Assumptions'!$C$17)</f>
        <v>570</v>
      </c>
      <c r="CZ32" s="49">
        <f>('-3 Traffic Assumptions'!DK8*'-2 Pricing Assumptions'!$C$19)+('-3 Traffic Assumptions'!DK8*'-2 Pricing Assumptions'!$C$20)+('-3 Traffic Assumptions'!DK8*'-2 Pricing Assumptions'!$C$21)+('-3 Traffic Assumptions'!DK8*'-2 Pricing Assumptions'!$C$18)+('-3 Traffic Assumptions'!DK8*'-2 Pricing Assumptions'!$C$17)</f>
        <v>570</v>
      </c>
      <c r="DA32" s="49">
        <f>('-3 Traffic Assumptions'!DL8*'-2 Pricing Assumptions'!$C$19)+('-3 Traffic Assumptions'!DL8*'-2 Pricing Assumptions'!$C$20)+('-3 Traffic Assumptions'!DL8*'-2 Pricing Assumptions'!$C$21)+('-3 Traffic Assumptions'!DL8*'-2 Pricing Assumptions'!$C$18)+('-3 Traffic Assumptions'!DL8*'-2 Pricing Assumptions'!$C$17)</f>
        <v>570</v>
      </c>
      <c r="DB32" s="49">
        <f>('-3 Traffic Assumptions'!DM8*'-2 Pricing Assumptions'!$C$19)+('-3 Traffic Assumptions'!DM8*'-2 Pricing Assumptions'!$C$20)+('-3 Traffic Assumptions'!DM8*'-2 Pricing Assumptions'!$C$21)+('-3 Traffic Assumptions'!DM8*'-2 Pricing Assumptions'!$C$18)+('-3 Traffic Assumptions'!DM8*'-2 Pricing Assumptions'!$C$17)</f>
        <v>570</v>
      </c>
      <c r="DC32" s="49">
        <f>('-3 Traffic Assumptions'!DN8*'-2 Pricing Assumptions'!$C$19)+('-3 Traffic Assumptions'!DN8*'-2 Pricing Assumptions'!$C$20)+('-3 Traffic Assumptions'!DN8*'-2 Pricing Assumptions'!$C$21)+('-3 Traffic Assumptions'!DN8*'-2 Pricing Assumptions'!$C$18)+('-3 Traffic Assumptions'!DN8*'-2 Pricing Assumptions'!$C$17)</f>
        <v>570</v>
      </c>
      <c r="DD32" s="49">
        <f>('-3 Traffic Assumptions'!DO8*'-2 Pricing Assumptions'!$C$19)+('-3 Traffic Assumptions'!DO8*'-2 Pricing Assumptions'!$C$20)+('-3 Traffic Assumptions'!DO8*'-2 Pricing Assumptions'!$C$21)+('-3 Traffic Assumptions'!DO8*'-2 Pricing Assumptions'!$C$18)+('-3 Traffic Assumptions'!DO8*'-2 Pricing Assumptions'!$C$17)</f>
        <v>570</v>
      </c>
      <c r="DE32" s="49">
        <f>('-3 Traffic Assumptions'!DP8*'-2 Pricing Assumptions'!$C$19)+('-3 Traffic Assumptions'!DP8*'-2 Pricing Assumptions'!$C$20)+('-3 Traffic Assumptions'!DP8*'-2 Pricing Assumptions'!$C$21)+('-3 Traffic Assumptions'!DP8*'-2 Pricing Assumptions'!$C$18)+('-3 Traffic Assumptions'!DP8*'-2 Pricing Assumptions'!$C$17)</f>
        <v>570</v>
      </c>
      <c r="DF32" s="49">
        <f>('-3 Traffic Assumptions'!DQ8*'-2 Pricing Assumptions'!$C$19)+('-3 Traffic Assumptions'!DQ8*'-2 Pricing Assumptions'!$C$20)+('-3 Traffic Assumptions'!DQ8*'-2 Pricing Assumptions'!$C$21)+('-3 Traffic Assumptions'!DQ8*'-2 Pricing Assumptions'!$C$18)+('-3 Traffic Assumptions'!DQ8*'-2 Pricing Assumptions'!$C$17)</f>
        <v>570</v>
      </c>
      <c r="DG32" s="49">
        <f>('-3 Traffic Assumptions'!DR8*'-2 Pricing Assumptions'!$C$19)+('-3 Traffic Assumptions'!DR8*'-2 Pricing Assumptions'!$C$20)+('-3 Traffic Assumptions'!DR8*'-2 Pricing Assumptions'!$C$21)+('-3 Traffic Assumptions'!DR8*'-2 Pricing Assumptions'!$C$18)+('-3 Traffic Assumptions'!DR8*'-2 Pricing Assumptions'!$C$17)</f>
        <v>570</v>
      </c>
      <c r="DH32" s="49">
        <f>('-3 Traffic Assumptions'!DS8*'-2 Pricing Assumptions'!$C$19)+('-3 Traffic Assumptions'!DS8*'-2 Pricing Assumptions'!$C$20)+('-3 Traffic Assumptions'!DS8*'-2 Pricing Assumptions'!$C$21)+('-3 Traffic Assumptions'!DS8*'-2 Pricing Assumptions'!$C$18)+('-3 Traffic Assumptions'!DS8*'-2 Pricing Assumptions'!$C$17)</f>
        <v>570</v>
      </c>
      <c r="DI32" s="49">
        <f>('-3 Traffic Assumptions'!DT8*'-2 Pricing Assumptions'!$C$19)+('-3 Traffic Assumptions'!DT8*'-2 Pricing Assumptions'!$C$20)+('-3 Traffic Assumptions'!DT8*'-2 Pricing Assumptions'!$C$21)+('-3 Traffic Assumptions'!DT8*'-2 Pricing Assumptions'!$C$18)+('-3 Traffic Assumptions'!DT8*'-2 Pricing Assumptions'!$C$17)</f>
        <v>570</v>
      </c>
      <c r="DJ32" s="49">
        <f>('-3 Traffic Assumptions'!DU8*'-2 Pricing Assumptions'!$C$19)+('-3 Traffic Assumptions'!DU8*'-2 Pricing Assumptions'!$C$20)+('-3 Traffic Assumptions'!DU8*'-2 Pricing Assumptions'!$C$21)+('-3 Traffic Assumptions'!DU8*'-2 Pricing Assumptions'!$C$18)+('-3 Traffic Assumptions'!DU8*'-2 Pricing Assumptions'!$C$17)</f>
        <v>570</v>
      </c>
      <c r="DK32" s="49">
        <f>('-3 Traffic Assumptions'!DV8*'-2 Pricing Assumptions'!$C$19)+('-3 Traffic Assumptions'!DV8*'-2 Pricing Assumptions'!$C$20)+('-3 Traffic Assumptions'!DV8*'-2 Pricing Assumptions'!$C$21)+('-3 Traffic Assumptions'!DV8*'-2 Pricing Assumptions'!$C$18)+('-3 Traffic Assumptions'!DV8*'-2 Pricing Assumptions'!$C$17)</f>
        <v>570</v>
      </c>
      <c r="DL32" s="49">
        <f>('-3 Traffic Assumptions'!DW8*'-2 Pricing Assumptions'!$C$19)+('-3 Traffic Assumptions'!DW8*'-2 Pricing Assumptions'!$C$20)+('-3 Traffic Assumptions'!DW8*'-2 Pricing Assumptions'!$C$21)+('-3 Traffic Assumptions'!DW8*'-2 Pricing Assumptions'!$C$18)+('-3 Traffic Assumptions'!DW8*'-2 Pricing Assumptions'!$C$17)</f>
        <v>570</v>
      </c>
      <c r="DM32" s="49">
        <f>('-3 Traffic Assumptions'!DX8*'-2 Pricing Assumptions'!$C$19)+('-3 Traffic Assumptions'!DX8*'-2 Pricing Assumptions'!$C$20)+('-3 Traffic Assumptions'!DX8*'-2 Pricing Assumptions'!$C$21)+('-3 Traffic Assumptions'!DX8*'-2 Pricing Assumptions'!$C$18)+('-3 Traffic Assumptions'!DX8*'-2 Pricing Assumptions'!$C$17)</f>
        <v>570</v>
      </c>
      <c r="DN32" s="49">
        <f>('-3 Traffic Assumptions'!DY8*'-2 Pricing Assumptions'!$C$19)+('-3 Traffic Assumptions'!DY8*'-2 Pricing Assumptions'!$C$20)+('-3 Traffic Assumptions'!DY8*'-2 Pricing Assumptions'!$C$21)+('-3 Traffic Assumptions'!DY8*'-2 Pricing Assumptions'!$C$18)+('-3 Traffic Assumptions'!DY8*'-2 Pricing Assumptions'!$C$17)</f>
        <v>570</v>
      </c>
      <c r="DO32" s="49">
        <f>('-3 Traffic Assumptions'!DZ8*'-2 Pricing Assumptions'!$C$19)+('-3 Traffic Assumptions'!DZ8*'-2 Pricing Assumptions'!$C$20)+('-3 Traffic Assumptions'!DZ8*'-2 Pricing Assumptions'!$C$21)+('-3 Traffic Assumptions'!DZ8*'-2 Pricing Assumptions'!$C$18)+('-3 Traffic Assumptions'!DZ8*'-2 Pricing Assumptions'!$C$17)</f>
        <v>570</v>
      </c>
      <c r="DP32" s="49">
        <f>('-3 Traffic Assumptions'!EA8*'-2 Pricing Assumptions'!$C$19)+('-3 Traffic Assumptions'!EA8*'-2 Pricing Assumptions'!$C$20)+('-3 Traffic Assumptions'!EA8*'-2 Pricing Assumptions'!$C$21)+('-3 Traffic Assumptions'!EA8*'-2 Pricing Assumptions'!$C$18)+('-3 Traffic Assumptions'!EA8*'-2 Pricing Assumptions'!$C$17)</f>
        <v>570</v>
      </c>
      <c r="DQ32" s="49">
        <f>('-3 Traffic Assumptions'!EB8*'-2 Pricing Assumptions'!$C$19)+('-3 Traffic Assumptions'!EB8*'-2 Pricing Assumptions'!$C$20)+('-3 Traffic Assumptions'!EB8*'-2 Pricing Assumptions'!$C$21)+('-3 Traffic Assumptions'!EB8*'-2 Pricing Assumptions'!$C$18)+('-3 Traffic Assumptions'!EB8*'-2 Pricing Assumptions'!$C$17)</f>
        <v>570</v>
      </c>
      <c r="DR32" s="49">
        <f>('-3 Traffic Assumptions'!EC8*'-2 Pricing Assumptions'!$C$19)+('-3 Traffic Assumptions'!EC8*'-2 Pricing Assumptions'!$C$20)+('-3 Traffic Assumptions'!EC8*'-2 Pricing Assumptions'!$C$21)+('-3 Traffic Assumptions'!EC8*'-2 Pricing Assumptions'!$C$18)+('-3 Traffic Assumptions'!EC8*'-2 Pricing Assumptions'!$C$17)</f>
        <v>0</v>
      </c>
      <c r="DS32" s="49">
        <f>('-3 Traffic Assumptions'!ED8*'-2 Pricing Assumptions'!$C$19)+('-3 Traffic Assumptions'!ED8*'-2 Pricing Assumptions'!$C$20)+('-3 Traffic Assumptions'!ED8*'-2 Pricing Assumptions'!$C$21)+('-3 Traffic Assumptions'!ED8*'-2 Pricing Assumptions'!$C$18)+('-3 Traffic Assumptions'!ED8*'-2 Pricing Assumptions'!$C$17)</f>
        <v>0</v>
      </c>
    </row>
    <row r="33" spans="1:124" s="1" customFormat="1" ht="12.75" x14ac:dyDescent="0.2">
      <c r="B33" s="35" t="s">
        <v>129</v>
      </c>
      <c r="C33" s="49"/>
      <c r="D33" s="49"/>
      <c r="E33" s="49"/>
      <c r="F33" s="49"/>
      <c r="G33" s="49"/>
      <c r="H33" s="49"/>
      <c r="I33" s="49">
        <f>('-3 Traffic Assumptions'!N9*'-2 Pricing Assumptions'!$C$19)+('-3 Traffic Assumptions'!N9*'-2 Pricing Assumptions'!$C$20)+('-3 Traffic Assumptions'!N9*'-2 Pricing Assumptions'!$C$21)+('-3 Traffic Assumptions'!N9*'-2 Pricing Assumptions'!$C$18)+('-3 Traffic Assumptions'!N9*'-2 Pricing Assumptions'!$C$17)</f>
        <v>58.99499999999999</v>
      </c>
      <c r="J33" s="49">
        <f>('-3 Traffic Assumptions'!O9*'-2 Pricing Assumptions'!$C$19)+('-3 Traffic Assumptions'!O9*'-2 Pricing Assumptions'!$C$20)+('-3 Traffic Assumptions'!O9*'-2 Pricing Assumptions'!$C$21)+('-3 Traffic Assumptions'!O9*'-2 Pricing Assumptions'!$C$18)+('-3 Traffic Assumptions'!O9*'-2 Pricing Assumptions'!$C$17)</f>
        <v>58.99499999999999</v>
      </c>
      <c r="K33" s="49">
        <f>('-3 Traffic Assumptions'!P9*'-2 Pricing Assumptions'!$C$19)+('-3 Traffic Assumptions'!P9*'-2 Pricing Assumptions'!$C$20)+('-3 Traffic Assumptions'!P9*'-2 Pricing Assumptions'!$C$21)+('-3 Traffic Assumptions'!P9*'-2 Pricing Assumptions'!$C$18)+('-3 Traffic Assumptions'!P9*'-2 Pricing Assumptions'!$C$17)</f>
        <v>58.99499999999999</v>
      </c>
      <c r="L33" s="49">
        <f>('-3 Traffic Assumptions'!Q9*'-2 Pricing Assumptions'!$C$19)+('-3 Traffic Assumptions'!Q9*'-2 Pricing Assumptions'!$C$20)+('-3 Traffic Assumptions'!Q9*'-2 Pricing Assumptions'!$C$21)+('-3 Traffic Assumptions'!Q9*'-2 Pricing Assumptions'!$C$18)+('-3 Traffic Assumptions'!Q9*'-2 Pricing Assumptions'!$C$17)</f>
        <v>58.99499999999999</v>
      </c>
      <c r="M33" s="49">
        <f>('-3 Traffic Assumptions'!R9*'-2 Pricing Assumptions'!$C$19)+('-3 Traffic Assumptions'!R9*'-2 Pricing Assumptions'!$C$20)+('-3 Traffic Assumptions'!R9*'-2 Pricing Assumptions'!$C$21)+('-3 Traffic Assumptions'!R9*'-2 Pricing Assumptions'!$C$18)+('-3 Traffic Assumptions'!R9*'-2 Pricing Assumptions'!$C$17)</f>
        <v>58.99499999999999</v>
      </c>
      <c r="N33" s="49">
        <f>('-3 Traffic Assumptions'!S9*'-2 Pricing Assumptions'!$C$19)+('-3 Traffic Assumptions'!S9*'-2 Pricing Assumptions'!$C$20)+('-3 Traffic Assumptions'!S9*'-2 Pricing Assumptions'!$C$21)+('-3 Traffic Assumptions'!S9*'-2 Pricing Assumptions'!$C$18)+('-3 Traffic Assumptions'!S9*'-2 Pricing Assumptions'!$C$17)</f>
        <v>58.99499999999999</v>
      </c>
      <c r="O33" s="49">
        <f>('-3 Traffic Assumptions'!T9*'-2 Pricing Assumptions'!$C$19)+('-3 Traffic Assumptions'!T9*'-2 Pricing Assumptions'!$C$20)+('-3 Traffic Assumptions'!T9*'-2 Pricing Assumptions'!$C$21)+('-3 Traffic Assumptions'!T9*'-2 Pricing Assumptions'!$C$18)+('-3 Traffic Assumptions'!T9*'-2 Pricing Assumptions'!$C$17)</f>
        <v>58.99499999999999</v>
      </c>
      <c r="P33" s="49">
        <f>('-3 Traffic Assumptions'!U9*'-2 Pricing Assumptions'!$C$19)+('-3 Traffic Assumptions'!U9*'-2 Pricing Assumptions'!$C$20)+('-3 Traffic Assumptions'!U9*'-2 Pricing Assumptions'!$C$21)+('-3 Traffic Assumptions'!U9*'-2 Pricing Assumptions'!$C$18)+('-3 Traffic Assumptions'!U9*'-2 Pricing Assumptions'!$C$17)</f>
        <v>58.99499999999999</v>
      </c>
      <c r="Q33" s="49">
        <f>('-3 Traffic Assumptions'!V9*'-2 Pricing Assumptions'!$C$19)+('-3 Traffic Assumptions'!V9*'-2 Pricing Assumptions'!$C$20)+('-3 Traffic Assumptions'!V9*'-2 Pricing Assumptions'!$C$21)+('-3 Traffic Assumptions'!V9*'-2 Pricing Assumptions'!$C$18)+('-3 Traffic Assumptions'!V9*'-2 Pricing Assumptions'!$C$17)</f>
        <v>58.99499999999999</v>
      </c>
      <c r="R33" s="49">
        <f>('-3 Traffic Assumptions'!W9*'-2 Pricing Assumptions'!$C$19)+('-3 Traffic Assumptions'!W9*'-2 Pricing Assumptions'!$C$20)+('-3 Traffic Assumptions'!W9*'-2 Pricing Assumptions'!$C$21)+('-3 Traffic Assumptions'!W9*'-2 Pricing Assumptions'!$C$18)+('-3 Traffic Assumptions'!W9*'-2 Pricing Assumptions'!$C$17)</f>
        <v>58.99499999999999</v>
      </c>
      <c r="S33" s="49">
        <f>('-3 Traffic Assumptions'!X9*'-2 Pricing Assumptions'!$C$19)+('-3 Traffic Assumptions'!X9*'-2 Pricing Assumptions'!$C$20)+('-3 Traffic Assumptions'!X9*'-2 Pricing Assumptions'!$C$21)+('-3 Traffic Assumptions'!X9*'-2 Pricing Assumptions'!$C$18)+('-3 Traffic Assumptions'!X9*'-2 Pricing Assumptions'!$C$17)</f>
        <v>58.99499999999999</v>
      </c>
      <c r="T33" s="49">
        <f>('-3 Traffic Assumptions'!Y9*'-2 Pricing Assumptions'!$C$19)+('-3 Traffic Assumptions'!Y9*'-2 Pricing Assumptions'!$C$20)+('-3 Traffic Assumptions'!Y9*'-2 Pricing Assumptions'!$C$21)+('-3 Traffic Assumptions'!Y9*'-2 Pricing Assumptions'!$C$18)+('-3 Traffic Assumptions'!Y9*'-2 Pricing Assumptions'!$C$17)</f>
        <v>58.99499999999999</v>
      </c>
      <c r="U33" s="49">
        <f>('-3 Traffic Assumptions'!Z9*'-2 Pricing Assumptions'!$C$19)+('-3 Traffic Assumptions'!Z9*'-2 Pricing Assumptions'!$C$20)+('-3 Traffic Assumptions'!Z9*'-2 Pricing Assumptions'!$C$21)+('-3 Traffic Assumptions'!Z9*'-2 Pricing Assumptions'!$C$18)+('-3 Traffic Assumptions'!Z9*'-2 Pricing Assumptions'!$C$17)</f>
        <v>58.99499999999999</v>
      </c>
      <c r="V33" s="49">
        <f>('-3 Traffic Assumptions'!AA9*'-2 Pricing Assumptions'!$C$19)+('-3 Traffic Assumptions'!AA9*'-2 Pricing Assumptions'!$C$20)+('-3 Traffic Assumptions'!AA9*'-2 Pricing Assumptions'!$C$21)+('-3 Traffic Assumptions'!AA9*'-2 Pricing Assumptions'!$C$18)+('-3 Traffic Assumptions'!AA9*'-2 Pricing Assumptions'!$C$17)</f>
        <v>58.99499999999999</v>
      </c>
      <c r="W33" s="49">
        <f>('-3 Traffic Assumptions'!AB9*'-2 Pricing Assumptions'!$C$19)+('-3 Traffic Assumptions'!AB9*'-2 Pricing Assumptions'!$C$20)+('-3 Traffic Assumptions'!AB9*'-2 Pricing Assumptions'!$C$21)+('-3 Traffic Assumptions'!AB9*'-2 Pricing Assumptions'!$C$18)+('-3 Traffic Assumptions'!AB9*'-2 Pricing Assumptions'!$C$17)</f>
        <v>58.99499999999999</v>
      </c>
      <c r="X33" s="49">
        <f>('-3 Traffic Assumptions'!AC9*'-2 Pricing Assumptions'!$C$19)+('-3 Traffic Assumptions'!AC9*'-2 Pricing Assumptions'!$C$20)+('-3 Traffic Assumptions'!AC9*'-2 Pricing Assumptions'!$C$21)+('-3 Traffic Assumptions'!AC9*'-2 Pricing Assumptions'!$C$18)+('-3 Traffic Assumptions'!AC9*'-2 Pricing Assumptions'!$C$17)</f>
        <v>58.99499999999999</v>
      </c>
      <c r="Y33" s="49">
        <f>('-3 Traffic Assumptions'!AD9*'-2 Pricing Assumptions'!$C$19)+('-3 Traffic Assumptions'!AD9*'-2 Pricing Assumptions'!$C$20)+('-3 Traffic Assumptions'!AD9*'-2 Pricing Assumptions'!$C$21)+('-3 Traffic Assumptions'!AD9*'-2 Pricing Assumptions'!$C$18)+('-3 Traffic Assumptions'!AD9*'-2 Pricing Assumptions'!$C$17)</f>
        <v>58.99499999999999</v>
      </c>
      <c r="Z33" s="49">
        <f>('-3 Traffic Assumptions'!AE9*'-2 Pricing Assumptions'!$C$19)+('-3 Traffic Assumptions'!AE9*'-2 Pricing Assumptions'!$C$20)+('-3 Traffic Assumptions'!AE9*'-2 Pricing Assumptions'!$C$21)+('-3 Traffic Assumptions'!AE9*'-2 Pricing Assumptions'!$C$18)+('-3 Traffic Assumptions'!AE9*'-2 Pricing Assumptions'!$C$17)</f>
        <v>58.99499999999999</v>
      </c>
      <c r="AA33" s="49">
        <f>('-3 Traffic Assumptions'!AF9*'-2 Pricing Assumptions'!$C$19)+('-3 Traffic Assumptions'!AF9*'-2 Pricing Assumptions'!$C$20)+('-3 Traffic Assumptions'!AF9*'-2 Pricing Assumptions'!$C$21)+('-3 Traffic Assumptions'!AF9*'-2 Pricing Assumptions'!$C$18)+('-3 Traffic Assumptions'!AF9*'-2 Pricing Assumptions'!$C$17)</f>
        <v>58.99499999999999</v>
      </c>
      <c r="AB33" s="49">
        <f>('-3 Traffic Assumptions'!AG9*'-2 Pricing Assumptions'!$C$19)+('-3 Traffic Assumptions'!AG9*'-2 Pricing Assumptions'!$C$20)+('-3 Traffic Assumptions'!AG9*'-2 Pricing Assumptions'!$C$21)+('-3 Traffic Assumptions'!AG9*'-2 Pricing Assumptions'!$C$18)+('-3 Traffic Assumptions'!AG9*'-2 Pricing Assumptions'!$C$17)</f>
        <v>58.99499999999999</v>
      </c>
      <c r="AC33" s="49">
        <f>('-3 Traffic Assumptions'!AH9*'-2 Pricing Assumptions'!$C$19)+('-3 Traffic Assumptions'!AH9*'-2 Pricing Assumptions'!$C$20)+('-3 Traffic Assumptions'!AH9*'-2 Pricing Assumptions'!$C$21)+('-3 Traffic Assumptions'!AH9*'-2 Pricing Assumptions'!$C$18)+('-3 Traffic Assumptions'!AH9*'-2 Pricing Assumptions'!$C$17)</f>
        <v>58.99499999999999</v>
      </c>
      <c r="AD33" s="49">
        <f>('-3 Traffic Assumptions'!AI9*'-2 Pricing Assumptions'!$C$19)+('-3 Traffic Assumptions'!AI9*'-2 Pricing Assumptions'!$C$20)+('-3 Traffic Assumptions'!AI9*'-2 Pricing Assumptions'!$C$21)+('-3 Traffic Assumptions'!AI9*'-2 Pricing Assumptions'!$C$18)+('-3 Traffic Assumptions'!AI9*'-2 Pricing Assumptions'!$C$17)</f>
        <v>58.99499999999999</v>
      </c>
      <c r="AE33" s="49">
        <f>('-3 Traffic Assumptions'!AJ9*'-2 Pricing Assumptions'!$C$19)+('-3 Traffic Assumptions'!AJ9*'-2 Pricing Assumptions'!$C$20)+('-3 Traffic Assumptions'!AJ9*'-2 Pricing Assumptions'!$C$21)+('-3 Traffic Assumptions'!AJ9*'-2 Pricing Assumptions'!$C$18)+('-3 Traffic Assumptions'!AJ9*'-2 Pricing Assumptions'!$C$17)</f>
        <v>58.99499999999999</v>
      </c>
      <c r="AF33" s="49">
        <f>('-3 Traffic Assumptions'!AK9*'-2 Pricing Assumptions'!$C$19)+('-3 Traffic Assumptions'!AK9*'-2 Pricing Assumptions'!$C$20)+('-3 Traffic Assumptions'!AK9*'-2 Pricing Assumptions'!$C$21)+('-3 Traffic Assumptions'!AK9*'-2 Pricing Assumptions'!$C$18)+('-3 Traffic Assumptions'!AK9*'-2 Pricing Assumptions'!$C$17)</f>
        <v>58.99499999999999</v>
      </c>
      <c r="AG33" s="49">
        <f>('-3 Traffic Assumptions'!AL9*'-2 Pricing Assumptions'!$C$19)+('-3 Traffic Assumptions'!AL9*'-2 Pricing Assumptions'!$C$20)+('-3 Traffic Assumptions'!AL9*'-2 Pricing Assumptions'!$C$21)+('-3 Traffic Assumptions'!AL9*'-2 Pricing Assumptions'!$C$18)+('-3 Traffic Assumptions'!AL9*'-2 Pricing Assumptions'!$C$17)</f>
        <v>58.99499999999999</v>
      </c>
      <c r="AH33" s="49">
        <f>('-3 Traffic Assumptions'!AM9*'-2 Pricing Assumptions'!$C$19)+('-3 Traffic Assumptions'!AM9*'-2 Pricing Assumptions'!$C$20)+('-3 Traffic Assumptions'!AM9*'-2 Pricing Assumptions'!$C$21)+('-3 Traffic Assumptions'!AM9*'-2 Pricing Assumptions'!$C$18)+('-3 Traffic Assumptions'!AM9*'-2 Pricing Assumptions'!$C$17)</f>
        <v>58.99499999999999</v>
      </c>
      <c r="AI33" s="49">
        <f>('-3 Traffic Assumptions'!AN9*'-2 Pricing Assumptions'!$C$19)+('-3 Traffic Assumptions'!AN9*'-2 Pricing Assumptions'!$C$20)+('-3 Traffic Assumptions'!AN9*'-2 Pricing Assumptions'!$C$21)+('-3 Traffic Assumptions'!AN9*'-2 Pricing Assumptions'!$C$18)+('-3 Traffic Assumptions'!AN9*'-2 Pricing Assumptions'!$C$17)</f>
        <v>58.99499999999999</v>
      </c>
      <c r="AJ33" s="49">
        <f>('-3 Traffic Assumptions'!AO9*'-2 Pricing Assumptions'!$C$19)+('-3 Traffic Assumptions'!AO9*'-2 Pricing Assumptions'!$C$20)+('-3 Traffic Assumptions'!AO9*'-2 Pricing Assumptions'!$C$21)+('-3 Traffic Assumptions'!AO9*'-2 Pricing Assumptions'!$C$18)+('-3 Traffic Assumptions'!AO9*'-2 Pricing Assumptions'!$C$17)</f>
        <v>58.99499999999999</v>
      </c>
      <c r="AK33" s="49">
        <f>('-3 Traffic Assumptions'!AP9*'-2 Pricing Assumptions'!$C$19)+('-3 Traffic Assumptions'!AP9*'-2 Pricing Assumptions'!$C$20)+('-3 Traffic Assumptions'!AP9*'-2 Pricing Assumptions'!$C$21)+('-3 Traffic Assumptions'!AP9*'-2 Pricing Assumptions'!$C$18)+('-3 Traffic Assumptions'!AP9*'-2 Pricing Assumptions'!$C$17)</f>
        <v>58.99499999999999</v>
      </c>
      <c r="AL33" s="49">
        <f>('-3 Traffic Assumptions'!AQ9*'-2 Pricing Assumptions'!$C$19)+('-3 Traffic Assumptions'!AQ9*'-2 Pricing Assumptions'!$C$20)+('-3 Traffic Assumptions'!AQ9*'-2 Pricing Assumptions'!$C$21)+('-3 Traffic Assumptions'!AQ9*'-2 Pricing Assumptions'!$C$18)+('-3 Traffic Assumptions'!AQ9*'-2 Pricing Assumptions'!$C$17)</f>
        <v>58.99499999999999</v>
      </c>
      <c r="AM33" s="49">
        <f>('-3 Traffic Assumptions'!AR9*'-2 Pricing Assumptions'!$C$19)+('-3 Traffic Assumptions'!AR9*'-2 Pricing Assumptions'!$C$20)+('-3 Traffic Assumptions'!AR9*'-2 Pricing Assumptions'!$C$21)+('-3 Traffic Assumptions'!AR9*'-2 Pricing Assumptions'!$C$18)+('-3 Traffic Assumptions'!AR9*'-2 Pricing Assumptions'!$C$17)</f>
        <v>58.99499999999999</v>
      </c>
      <c r="AN33" s="49">
        <f>('-3 Traffic Assumptions'!AS9*'-2 Pricing Assumptions'!$C$19)+('-3 Traffic Assumptions'!AS9*'-2 Pricing Assumptions'!$C$20)+('-3 Traffic Assumptions'!AS9*'-2 Pricing Assumptions'!$C$21)+('-3 Traffic Assumptions'!AS9*'-2 Pricing Assumptions'!$C$18)+('-3 Traffic Assumptions'!AS9*'-2 Pricing Assumptions'!$C$17)</f>
        <v>58.99499999999999</v>
      </c>
      <c r="AO33" s="49">
        <f>('-3 Traffic Assumptions'!AT9*'-2 Pricing Assumptions'!$C$19)+('-3 Traffic Assumptions'!AT9*'-2 Pricing Assumptions'!$C$20)+('-3 Traffic Assumptions'!AT9*'-2 Pricing Assumptions'!$C$21)+('-3 Traffic Assumptions'!AT9*'-2 Pricing Assumptions'!$C$18)+('-3 Traffic Assumptions'!AT9*'-2 Pricing Assumptions'!$C$17)</f>
        <v>58.99499999999999</v>
      </c>
      <c r="AP33" s="49">
        <f>('-3 Traffic Assumptions'!AU9*'-2 Pricing Assumptions'!$C$19)+('-3 Traffic Assumptions'!AU9*'-2 Pricing Assumptions'!$C$20)+('-3 Traffic Assumptions'!AU9*'-2 Pricing Assumptions'!$C$21)+('-3 Traffic Assumptions'!AU9*'-2 Pricing Assumptions'!$C$18)+('-3 Traffic Assumptions'!AU9*'-2 Pricing Assumptions'!$C$17)</f>
        <v>58.99499999999999</v>
      </c>
      <c r="AQ33" s="49">
        <f>('-3 Traffic Assumptions'!AV9*'-2 Pricing Assumptions'!$C$19)+('-3 Traffic Assumptions'!AV9*'-2 Pricing Assumptions'!$C$20)+('-3 Traffic Assumptions'!AV9*'-2 Pricing Assumptions'!$C$21)+('-3 Traffic Assumptions'!AV9*'-2 Pricing Assumptions'!$C$18)+('-3 Traffic Assumptions'!AV9*'-2 Pricing Assumptions'!$C$17)</f>
        <v>58.99499999999999</v>
      </c>
      <c r="AR33" s="49">
        <f>('-3 Traffic Assumptions'!AW9*'-2 Pricing Assumptions'!$C$19)+('-3 Traffic Assumptions'!AW9*'-2 Pricing Assumptions'!$C$20)+('-3 Traffic Assumptions'!AW9*'-2 Pricing Assumptions'!$C$21)+('-3 Traffic Assumptions'!AW9*'-2 Pricing Assumptions'!$C$18)+('-3 Traffic Assumptions'!AW9*'-2 Pricing Assumptions'!$C$17)</f>
        <v>58.99499999999999</v>
      </c>
      <c r="AS33" s="49">
        <f>('-3 Traffic Assumptions'!AX9*'-2 Pricing Assumptions'!$C$19)+('-3 Traffic Assumptions'!AX9*'-2 Pricing Assumptions'!$C$20)+('-3 Traffic Assumptions'!AX9*'-2 Pricing Assumptions'!$C$21)+('-3 Traffic Assumptions'!AX9*'-2 Pricing Assumptions'!$C$18)+('-3 Traffic Assumptions'!AX9*'-2 Pricing Assumptions'!$C$17)</f>
        <v>58.99499999999999</v>
      </c>
      <c r="AT33" s="49">
        <f>('-3 Traffic Assumptions'!AY9*'-2 Pricing Assumptions'!$C$19)+('-3 Traffic Assumptions'!AY9*'-2 Pricing Assumptions'!$C$20)+('-3 Traffic Assumptions'!AY9*'-2 Pricing Assumptions'!$C$21)+('-3 Traffic Assumptions'!AY9*'-2 Pricing Assumptions'!$C$18)+('-3 Traffic Assumptions'!AY9*'-2 Pricing Assumptions'!$C$17)</f>
        <v>58.99499999999999</v>
      </c>
      <c r="AU33" s="49">
        <f>('-3 Traffic Assumptions'!AZ9*'-2 Pricing Assumptions'!$C$19)+('-3 Traffic Assumptions'!AZ9*'-2 Pricing Assumptions'!$C$20)+('-3 Traffic Assumptions'!AZ9*'-2 Pricing Assumptions'!$C$21)+('-3 Traffic Assumptions'!AZ9*'-2 Pricing Assumptions'!$C$18)+('-3 Traffic Assumptions'!AZ9*'-2 Pricing Assumptions'!$C$17)</f>
        <v>58.99499999999999</v>
      </c>
      <c r="AV33" s="49">
        <f>('-3 Traffic Assumptions'!BA9*'-2 Pricing Assumptions'!$C$19)+('-3 Traffic Assumptions'!BA9*'-2 Pricing Assumptions'!$C$20)+('-3 Traffic Assumptions'!BA9*'-2 Pricing Assumptions'!$C$21)+('-3 Traffic Assumptions'!BA9*'-2 Pricing Assumptions'!$C$18)+('-3 Traffic Assumptions'!BA9*'-2 Pricing Assumptions'!$C$17)</f>
        <v>58.99499999999999</v>
      </c>
      <c r="AW33" s="49">
        <f>('-3 Traffic Assumptions'!BB9*'-2 Pricing Assumptions'!$C$19)+('-3 Traffic Assumptions'!BB9*'-2 Pricing Assumptions'!$C$20)+('-3 Traffic Assumptions'!BB9*'-2 Pricing Assumptions'!$C$21)+('-3 Traffic Assumptions'!BB9*'-2 Pricing Assumptions'!$C$18)+('-3 Traffic Assumptions'!BB9*'-2 Pricing Assumptions'!$C$17)</f>
        <v>58.99499999999999</v>
      </c>
      <c r="AX33" s="49">
        <f>('-3 Traffic Assumptions'!BC9*'-2 Pricing Assumptions'!$C$19)+('-3 Traffic Assumptions'!BC9*'-2 Pricing Assumptions'!$C$20)+('-3 Traffic Assumptions'!BC9*'-2 Pricing Assumptions'!$C$21)+('-3 Traffic Assumptions'!BC9*'-2 Pricing Assumptions'!$C$18)+('-3 Traffic Assumptions'!BC9*'-2 Pricing Assumptions'!$C$17)</f>
        <v>58.99499999999999</v>
      </c>
      <c r="AY33" s="49">
        <f>('-3 Traffic Assumptions'!BD9*'-2 Pricing Assumptions'!$C$19)+('-3 Traffic Assumptions'!BD9*'-2 Pricing Assumptions'!$C$20)+('-3 Traffic Assumptions'!BD9*'-2 Pricing Assumptions'!$C$21)+('-3 Traffic Assumptions'!BD9*'-2 Pricing Assumptions'!$C$18)+('-3 Traffic Assumptions'!BD9*'-2 Pricing Assumptions'!$C$17)</f>
        <v>58.99499999999999</v>
      </c>
      <c r="AZ33" s="49">
        <f>('-3 Traffic Assumptions'!BE9*'-2 Pricing Assumptions'!$C$19)+('-3 Traffic Assumptions'!BE9*'-2 Pricing Assumptions'!$C$20)+('-3 Traffic Assumptions'!BE9*'-2 Pricing Assumptions'!$C$21)+('-3 Traffic Assumptions'!BE9*'-2 Pricing Assumptions'!$C$18)+('-3 Traffic Assumptions'!BE9*'-2 Pricing Assumptions'!$C$17)</f>
        <v>58.99499999999999</v>
      </c>
      <c r="BA33" s="49">
        <f>('-3 Traffic Assumptions'!BF9*'-2 Pricing Assumptions'!$C$19)+('-3 Traffic Assumptions'!BF9*'-2 Pricing Assumptions'!$C$20)+('-3 Traffic Assumptions'!BF9*'-2 Pricing Assumptions'!$C$21)+('-3 Traffic Assumptions'!BF9*'-2 Pricing Assumptions'!$C$18)+('-3 Traffic Assumptions'!BF9*'-2 Pricing Assumptions'!$C$17)</f>
        <v>58.99499999999999</v>
      </c>
      <c r="BB33" s="49">
        <f>('-3 Traffic Assumptions'!BG9*'-2 Pricing Assumptions'!$C$19)+('-3 Traffic Assumptions'!BG9*'-2 Pricing Assumptions'!$C$20)+('-3 Traffic Assumptions'!BG9*'-2 Pricing Assumptions'!$C$21)+('-3 Traffic Assumptions'!BG9*'-2 Pricing Assumptions'!$C$18)+('-3 Traffic Assumptions'!BG9*'-2 Pricing Assumptions'!$C$17)</f>
        <v>58.99499999999999</v>
      </c>
      <c r="BC33" s="49">
        <f>('-3 Traffic Assumptions'!BH9*'-2 Pricing Assumptions'!$C$19)+('-3 Traffic Assumptions'!BH9*'-2 Pricing Assumptions'!$C$20)+('-3 Traffic Assumptions'!BH9*'-2 Pricing Assumptions'!$C$21)+('-3 Traffic Assumptions'!BH9*'-2 Pricing Assumptions'!$C$18)+('-3 Traffic Assumptions'!BH9*'-2 Pricing Assumptions'!$C$17)</f>
        <v>58.99499999999999</v>
      </c>
      <c r="BD33" s="49">
        <f>('-3 Traffic Assumptions'!BI9*'-2 Pricing Assumptions'!$C$19)+('-3 Traffic Assumptions'!BI9*'-2 Pricing Assumptions'!$C$20)+('-3 Traffic Assumptions'!BI9*'-2 Pricing Assumptions'!$C$21)+('-3 Traffic Assumptions'!BI9*'-2 Pricing Assumptions'!$C$18)+('-3 Traffic Assumptions'!BI9*'-2 Pricing Assumptions'!$C$17)</f>
        <v>58.99499999999999</v>
      </c>
      <c r="BE33" s="49">
        <f>('-3 Traffic Assumptions'!BJ9*'-2 Pricing Assumptions'!$C$19)+('-3 Traffic Assumptions'!BJ9*'-2 Pricing Assumptions'!$C$20)+('-3 Traffic Assumptions'!BJ9*'-2 Pricing Assumptions'!$C$21)+('-3 Traffic Assumptions'!BJ9*'-2 Pricing Assumptions'!$C$18)+('-3 Traffic Assumptions'!BJ9*'-2 Pricing Assumptions'!$C$17)</f>
        <v>58.99499999999999</v>
      </c>
      <c r="BF33" s="49">
        <f>('-3 Traffic Assumptions'!BK9*'-2 Pricing Assumptions'!$C$19)+('-3 Traffic Assumptions'!BK9*'-2 Pricing Assumptions'!$C$20)+('-3 Traffic Assumptions'!BK9*'-2 Pricing Assumptions'!$C$21)+('-3 Traffic Assumptions'!BK9*'-2 Pricing Assumptions'!$C$18)+('-3 Traffic Assumptions'!BK9*'-2 Pricing Assumptions'!$C$17)</f>
        <v>58.99499999999999</v>
      </c>
      <c r="BG33" s="49">
        <f>('-3 Traffic Assumptions'!BL9*'-2 Pricing Assumptions'!$C$19)+('-3 Traffic Assumptions'!BL9*'-2 Pricing Assumptions'!$C$20)+('-3 Traffic Assumptions'!BL9*'-2 Pricing Assumptions'!$C$21)+('-3 Traffic Assumptions'!BL9*'-2 Pricing Assumptions'!$C$18)+('-3 Traffic Assumptions'!BL9*'-2 Pricing Assumptions'!$C$17)</f>
        <v>58.99499999999999</v>
      </c>
      <c r="BH33" s="49">
        <f>('-3 Traffic Assumptions'!BM9*'-2 Pricing Assumptions'!$C$19)+('-3 Traffic Assumptions'!BM9*'-2 Pricing Assumptions'!$C$20)+('-3 Traffic Assumptions'!BM9*'-2 Pricing Assumptions'!$C$21)+('-3 Traffic Assumptions'!BM9*'-2 Pricing Assumptions'!$C$18)+('-3 Traffic Assumptions'!BM9*'-2 Pricing Assumptions'!$C$17)</f>
        <v>58.99499999999999</v>
      </c>
      <c r="BI33" s="49">
        <f>('-3 Traffic Assumptions'!BN9*'-2 Pricing Assumptions'!$C$19)+('-3 Traffic Assumptions'!BN9*'-2 Pricing Assumptions'!$C$20)+('-3 Traffic Assumptions'!BN9*'-2 Pricing Assumptions'!$C$21)+('-3 Traffic Assumptions'!BN9*'-2 Pricing Assumptions'!$C$18)+('-3 Traffic Assumptions'!BN9*'-2 Pricing Assumptions'!$C$17)</f>
        <v>58.99499999999999</v>
      </c>
      <c r="BJ33" s="49">
        <f>('-3 Traffic Assumptions'!BO9*'-2 Pricing Assumptions'!$C$19)+('-3 Traffic Assumptions'!BO9*'-2 Pricing Assumptions'!$C$20)+('-3 Traffic Assumptions'!BO9*'-2 Pricing Assumptions'!$C$21)+('-3 Traffic Assumptions'!BO9*'-2 Pricing Assumptions'!$C$18)+('-3 Traffic Assumptions'!BO9*'-2 Pricing Assumptions'!$C$17)</f>
        <v>58.99499999999999</v>
      </c>
      <c r="BK33" s="49">
        <f>('-3 Traffic Assumptions'!BP9*'-2 Pricing Assumptions'!$C$19)+('-3 Traffic Assumptions'!BP9*'-2 Pricing Assumptions'!$C$20)+('-3 Traffic Assumptions'!BP9*'-2 Pricing Assumptions'!$C$21)+('-3 Traffic Assumptions'!BP9*'-2 Pricing Assumptions'!$C$18)+('-3 Traffic Assumptions'!BP9*'-2 Pricing Assumptions'!$C$17)</f>
        <v>58.99499999999999</v>
      </c>
      <c r="BL33" s="49">
        <f>('-3 Traffic Assumptions'!BQ9*'-2 Pricing Assumptions'!$C$19)+('-3 Traffic Assumptions'!BQ9*'-2 Pricing Assumptions'!$C$20)+('-3 Traffic Assumptions'!BQ9*'-2 Pricing Assumptions'!$C$21)+('-3 Traffic Assumptions'!BQ9*'-2 Pricing Assumptions'!$C$18)+('-3 Traffic Assumptions'!BQ9*'-2 Pricing Assumptions'!$C$17)</f>
        <v>58.99499999999999</v>
      </c>
      <c r="BM33" s="49">
        <f>('-3 Traffic Assumptions'!BR9*'-2 Pricing Assumptions'!$C$19)+('-3 Traffic Assumptions'!BR9*'-2 Pricing Assumptions'!$C$20)+('-3 Traffic Assumptions'!BR9*'-2 Pricing Assumptions'!$C$21)+('-3 Traffic Assumptions'!BR9*'-2 Pricing Assumptions'!$C$18)+('-3 Traffic Assumptions'!BR9*'-2 Pricing Assumptions'!$C$17)</f>
        <v>58.99499999999999</v>
      </c>
      <c r="BN33" s="49">
        <f>('-3 Traffic Assumptions'!BS9*'-2 Pricing Assumptions'!$C$19)+('-3 Traffic Assumptions'!BS9*'-2 Pricing Assumptions'!$C$20)+('-3 Traffic Assumptions'!BS9*'-2 Pricing Assumptions'!$C$21)+('-3 Traffic Assumptions'!BS9*'-2 Pricing Assumptions'!$C$18)+('-3 Traffic Assumptions'!BS9*'-2 Pricing Assumptions'!$C$17)</f>
        <v>58.99499999999999</v>
      </c>
      <c r="BO33" s="49">
        <f>('-3 Traffic Assumptions'!BT9*'-2 Pricing Assumptions'!$C$19)+('-3 Traffic Assumptions'!BT9*'-2 Pricing Assumptions'!$C$20)+('-3 Traffic Assumptions'!BT9*'-2 Pricing Assumptions'!$C$21)+('-3 Traffic Assumptions'!BT9*'-2 Pricing Assumptions'!$C$18)+('-3 Traffic Assumptions'!BT9*'-2 Pricing Assumptions'!$C$17)</f>
        <v>58.99499999999999</v>
      </c>
      <c r="BP33" s="49">
        <f>('-3 Traffic Assumptions'!BU9*'-2 Pricing Assumptions'!$C$19)+('-3 Traffic Assumptions'!BU9*'-2 Pricing Assumptions'!$C$20)+('-3 Traffic Assumptions'!BU9*'-2 Pricing Assumptions'!$C$21)+('-3 Traffic Assumptions'!BU9*'-2 Pricing Assumptions'!$C$18)+('-3 Traffic Assumptions'!BU9*'-2 Pricing Assumptions'!$C$17)</f>
        <v>58.99499999999999</v>
      </c>
      <c r="BQ33" s="49">
        <f>('-3 Traffic Assumptions'!BV9*'-2 Pricing Assumptions'!$C$19)+('-3 Traffic Assumptions'!BV9*'-2 Pricing Assumptions'!$C$20)+('-3 Traffic Assumptions'!BV9*'-2 Pricing Assumptions'!$C$21)+('-3 Traffic Assumptions'!BV9*'-2 Pricing Assumptions'!$C$18)+('-3 Traffic Assumptions'!BV9*'-2 Pricing Assumptions'!$C$17)</f>
        <v>58.99499999999999</v>
      </c>
      <c r="BR33" s="49">
        <f>('-3 Traffic Assumptions'!BW9*'-2 Pricing Assumptions'!$C$19)+('-3 Traffic Assumptions'!BW9*'-2 Pricing Assumptions'!$C$20)+('-3 Traffic Assumptions'!BW9*'-2 Pricing Assumptions'!$C$21)+('-3 Traffic Assumptions'!BW9*'-2 Pricing Assumptions'!$C$18)+('-3 Traffic Assumptions'!BW9*'-2 Pricing Assumptions'!$C$17)</f>
        <v>58.99499999999999</v>
      </c>
      <c r="BS33" s="49">
        <f>('-3 Traffic Assumptions'!BX9*'-2 Pricing Assumptions'!$C$19)+('-3 Traffic Assumptions'!BX9*'-2 Pricing Assumptions'!$C$20)+('-3 Traffic Assumptions'!BX9*'-2 Pricing Assumptions'!$C$21)+('-3 Traffic Assumptions'!BX9*'-2 Pricing Assumptions'!$C$18)+('-3 Traffic Assumptions'!BX9*'-2 Pricing Assumptions'!$C$17)</f>
        <v>58.99499999999999</v>
      </c>
      <c r="BT33" s="49">
        <f>('-3 Traffic Assumptions'!BY9*'-2 Pricing Assumptions'!$C$19)+('-3 Traffic Assumptions'!BY9*'-2 Pricing Assumptions'!$C$20)+('-3 Traffic Assumptions'!BY9*'-2 Pricing Assumptions'!$C$21)+('-3 Traffic Assumptions'!BY9*'-2 Pricing Assumptions'!$C$18)+('-3 Traffic Assumptions'!BY9*'-2 Pricing Assumptions'!$C$17)</f>
        <v>58.99499999999999</v>
      </c>
      <c r="BU33" s="49">
        <f>('-3 Traffic Assumptions'!BZ9*'-2 Pricing Assumptions'!$C$19)+('-3 Traffic Assumptions'!BZ9*'-2 Pricing Assumptions'!$C$20)+('-3 Traffic Assumptions'!BZ9*'-2 Pricing Assumptions'!$C$21)+('-3 Traffic Assumptions'!BZ9*'-2 Pricing Assumptions'!$C$18)+('-3 Traffic Assumptions'!BZ9*'-2 Pricing Assumptions'!$C$17)</f>
        <v>58.99499999999999</v>
      </c>
      <c r="BV33" s="49">
        <f>('-3 Traffic Assumptions'!CA9*'-2 Pricing Assumptions'!$C$19)+('-3 Traffic Assumptions'!CA9*'-2 Pricing Assumptions'!$C$20)+('-3 Traffic Assumptions'!CA9*'-2 Pricing Assumptions'!$C$21)+('-3 Traffic Assumptions'!CA9*'-2 Pricing Assumptions'!$C$18)+('-3 Traffic Assumptions'!CA9*'-2 Pricing Assumptions'!$C$17)</f>
        <v>58.99499999999999</v>
      </c>
      <c r="BW33" s="49">
        <f>('-3 Traffic Assumptions'!CB9*'-2 Pricing Assumptions'!$C$19)+('-3 Traffic Assumptions'!CB9*'-2 Pricing Assumptions'!$C$20)+('-3 Traffic Assumptions'!CB9*'-2 Pricing Assumptions'!$C$21)+('-3 Traffic Assumptions'!CB9*'-2 Pricing Assumptions'!$C$18)+('-3 Traffic Assumptions'!CB9*'-2 Pricing Assumptions'!$C$17)</f>
        <v>58.99499999999999</v>
      </c>
      <c r="BX33" s="49">
        <f>('-3 Traffic Assumptions'!CC9*'-2 Pricing Assumptions'!$C$19)+('-3 Traffic Assumptions'!CC9*'-2 Pricing Assumptions'!$C$20)+('-3 Traffic Assumptions'!CC9*'-2 Pricing Assumptions'!$C$21)+('-3 Traffic Assumptions'!CC9*'-2 Pricing Assumptions'!$C$18)+('-3 Traffic Assumptions'!CC9*'-2 Pricing Assumptions'!$C$17)</f>
        <v>58.99499999999999</v>
      </c>
      <c r="BY33" s="49">
        <f>('-3 Traffic Assumptions'!CD9*'-2 Pricing Assumptions'!$C$19)+('-3 Traffic Assumptions'!CD9*'-2 Pricing Assumptions'!$C$20)+('-3 Traffic Assumptions'!CD9*'-2 Pricing Assumptions'!$C$21)+('-3 Traffic Assumptions'!CD9*'-2 Pricing Assumptions'!$C$18)+('-3 Traffic Assumptions'!CD9*'-2 Pricing Assumptions'!$C$17)</f>
        <v>58.99499999999999</v>
      </c>
      <c r="BZ33" s="49">
        <f>('-3 Traffic Assumptions'!CE9*'-2 Pricing Assumptions'!$C$19)+('-3 Traffic Assumptions'!CE9*'-2 Pricing Assumptions'!$C$20)+('-3 Traffic Assumptions'!CE9*'-2 Pricing Assumptions'!$C$21)+('-3 Traffic Assumptions'!CE9*'-2 Pricing Assumptions'!$C$18)+('-3 Traffic Assumptions'!CE9*'-2 Pricing Assumptions'!$C$17)</f>
        <v>58.99499999999999</v>
      </c>
      <c r="CA33" s="49">
        <f>('-3 Traffic Assumptions'!CF9*'-2 Pricing Assumptions'!$C$19)+('-3 Traffic Assumptions'!CF9*'-2 Pricing Assumptions'!$C$20)+('-3 Traffic Assumptions'!CF9*'-2 Pricing Assumptions'!$C$21)+('-3 Traffic Assumptions'!CF9*'-2 Pricing Assumptions'!$C$18)+('-3 Traffic Assumptions'!CF9*'-2 Pricing Assumptions'!$C$17)</f>
        <v>58.99499999999999</v>
      </c>
      <c r="CB33" s="49">
        <f>('-3 Traffic Assumptions'!CG9*'-2 Pricing Assumptions'!$C$19)+('-3 Traffic Assumptions'!CG9*'-2 Pricing Assumptions'!$C$20)+('-3 Traffic Assumptions'!CG9*'-2 Pricing Assumptions'!$C$21)+('-3 Traffic Assumptions'!CG9*'-2 Pricing Assumptions'!$C$18)+('-3 Traffic Assumptions'!CG9*'-2 Pricing Assumptions'!$C$17)</f>
        <v>58.99499999999999</v>
      </c>
      <c r="CC33" s="49">
        <f>('-3 Traffic Assumptions'!CH9*'-2 Pricing Assumptions'!$C$19)+('-3 Traffic Assumptions'!CH9*'-2 Pricing Assumptions'!$C$20)+('-3 Traffic Assumptions'!CH9*'-2 Pricing Assumptions'!$C$21)+('-3 Traffic Assumptions'!CH9*'-2 Pricing Assumptions'!$C$18)+('-3 Traffic Assumptions'!CH9*'-2 Pricing Assumptions'!$C$17)</f>
        <v>58.99499999999999</v>
      </c>
      <c r="CD33" s="49">
        <f>('-3 Traffic Assumptions'!CI9*'-2 Pricing Assumptions'!$C$19)+('-3 Traffic Assumptions'!CI9*'-2 Pricing Assumptions'!$C$20)+('-3 Traffic Assumptions'!CI9*'-2 Pricing Assumptions'!$C$21)+('-3 Traffic Assumptions'!CI9*'-2 Pricing Assumptions'!$C$18)+('-3 Traffic Assumptions'!CI9*'-2 Pricing Assumptions'!$C$17)</f>
        <v>58.99499999999999</v>
      </c>
      <c r="CE33" s="49">
        <f>('-3 Traffic Assumptions'!CJ9*'-2 Pricing Assumptions'!$C$19)+('-3 Traffic Assumptions'!CJ9*'-2 Pricing Assumptions'!$C$20)+('-3 Traffic Assumptions'!CJ9*'-2 Pricing Assumptions'!$C$21)+('-3 Traffic Assumptions'!CJ9*'-2 Pricing Assumptions'!$C$18)+('-3 Traffic Assumptions'!CJ9*'-2 Pricing Assumptions'!$C$17)</f>
        <v>58.99499999999999</v>
      </c>
      <c r="CF33" s="49">
        <f>('-3 Traffic Assumptions'!CK9*'-2 Pricing Assumptions'!$C$19)+('-3 Traffic Assumptions'!CK9*'-2 Pricing Assumptions'!$C$20)+('-3 Traffic Assumptions'!CK9*'-2 Pricing Assumptions'!$C$21)+('-3 Traffic Assumptions'!CK9*'-2 Pricing Assumptions'!$C$18)+('-3 Traffic Assumptions'!CK9*'-2 Pricing Assumptions'!$C$17)</f>
        <v>58.99499999999999</v>
      </c>
      <c r="CG33" s="49">
        <f>('-3 Traffic Assumptions'!CL9*'-2 Pricing Assumptions'!$C$19)+('-3 Traffic Assumptions'!CL9*'-2 Pricing Assumptions'!$C$20)+('-3 Traffic Assumptions'!CL9*'-2 Pricing Assumptions'!$C$21)+('-3 Traffic Assumptions'!CL9*'-2 Pricing Assumptions'!$C$18)+('-3 Traffic Assumptions'!CL9*'-2 Pricing Assumptions'!$C$17)</f>
        <v>58.99499999999999</v>
      </c>
      <c r="CH33" s="49">
        <f>('-3 Traffic Assumptions'!CM9*'-2 Pricing Assumptions'!$C$19)+('-3 Traffic Assumptions'!CM9*'-2 Pricing Assumptions'!$C$20)+('-3 Traffic Assumptions'!CM9*'-2 Pricing Assumptions'!$C$21)+('-3 Traffic Assumptions'!CM9*'-2 Pricing Assumptions'!$C$18)+('-3 Traffic Assumptions'!CM9*'-2 Pricing Assumptions'!$C$17)</f>
        <v>58.99499999999999</v>
      </c>
      <c r="CI33" s="49">
        <f>('-3 Traffic Assumptions'!CN9*'-2 Pricing Assumptions'!$C$19)+('-3 Traffic Assumptions'!CN9*'-2 Pricing Assumptions'!$C$20)+('-3 Traffic Assumptions'!CN9*'-2 Pricing Assumptions'!$C$21)+('-3 Traffic Assumptions'!CN9*'-2 Pricing Assumptions'!$C$18)+('-3 Traffic Assumptions'!CN9*'-2 Pricing Assumptions'!$C$17)</f>
        <v>58.99499999999999</v>
      </c>
      <c r="CJ33" s="49">
        <f>('-3 Traffic Assumptions'!CO9*'-2 Pricing Assumptions'!$C$19)+('-3 Traffic Assumptions'!CO9*'-2 Pricing Assumptions'!$C$20)+('-3 Traffic Assumptions'!CO9*'-2 Pricing Assumptions'!$C$21)+('-3 Traffic Assumptions'!CO9*'-2 Pricing Assumptions'!$C$18)+('-3 Traffic Assumptions'!CO9*'-2 Pricing Assumptions'!$C$17)</f>
        <v>58.99499999999999</v>
      </c>
      <c r="CK33" s="49">
        <f>('-3 Traffic Assumptions'!CP9*'-2 Pricing Assumptions'!$C$19)+('-3 Traffic Assumptions'!CP9*'-2 Pricing Assumptions'!$C$20)+('-3 Traffic Assumptions'!CP9*'-2 Pricing Assumptions'!$C$21)+('-3 Traffic Assumptions'!CP9*'-2 Pricing Assumptions'!$C$18)+('-3 Traffic Assumptions'!CP9*'-2 Pricing Assumptions'!$C$17)</f>
        <v>58.99499999999999</v>
      </c>
      <c r="CL33" s="49">
        <f>('-3 Traffic Assumptions'!CQ9*'-2 Pricing Assumptions'!$C$19)+('-3 Traffic Assumptions'!CQ9*'-2 Pricing Assumptions'!$C$20)+('-3 Traffic Assumptions'!CQ9*'-2 Pricing Assumptions'!$C$21)+('-3 Traffic Assumptions'!CQ9*'-2 Pricing Assumptions'!$C$18)+('-3 Traffic Assumptions'!CQ9*'-2 Pricing Assumptions'!$C$17)</f>
        <v>58.99499999999999</v>
      </c>
      <c r="CM33" s="49">
        <f>('-3 Traffic Assumptions'!CR9*'-2 Pricing Assumptions'!$C$19)+('-3 Traffic Assumptions'!CR9*'-2 Pricing Assumptions'!$C$20)+('-3 Traffic Assumptions'!CR9*'-2 Pricing Assumptions'!$C$21)+('-3 Traffic Assumptions'!CR9*'-2 Pricing Assumptions'!$C$18)+('-3 Traffic Assumptions'!CR9*'-2 Pricing Assumptions'!$C$17)</f>
        <v>58.99499999999999</v>
      </c>
      <c r="CN33" s="49">
        <f>('-3 Traffic Assumptions'!CS9*'-2 Pricing Assumptions'!$C$19)+('-3 Traffic Assumptions'!CS9*'-2 Pricing Assumptions'!$C$20)+('-3 Traffic Assumptions'!CS9*'-2 Pricing Assumptions'!$C$21)+('-3 Traffic Assumptions'!CS9*'-2 Pricing Assumptions'!$C$18)+('-3 Traffic Assumptions'!CS9*'-2 Pricing Assumptions'!$C$17)</f>
        <v>58.99499999999999</v>
      </c>
      <c r="CO33" s="49">
        <f>('-3 Traffic Assumptions'!CT9*'-2 Pricing Assumptions'!$C$19)+('-3 Traffic Assumptions'!CT9*'-2 Pricing Assumptions'!$C$20)+('-3 Traffic Assumptions'!CT9*'-2 Pricing Assumptions'!$C$21)+('-3 Traffic Assumptions'!CT9*'-2 Pricing Assumptions'!$C$18)+('-3 Traffic Assumptions'!CT9*'-2 Pricing Assumptions'!$C$17)</f>
        <v>58.99499999999999</v>
      </c>
      <c r="CP33" s="49">
        <f>('-3 Traffic Assumptions'!CU9*'-2 Pricing Assumptions'!$C$19)+('-3 Traffic Assumptions'!CU9*'-2 Pricing Assumptions'!$C$20)+('-3 Traffic Assumptions'!CU9*'-2 Pricing Assumptions'!$C$21)+('-3 Traffic Assumptions'!CU9*'-2 Pricing Assumptions'!$C$18)+('-3 Traffic Assumptions'!CU9*'-2 Pricing Assumptions'!$C$17)</f>
        <v>58.99499999999999</v>
      </c>
      <c r="CQ33" s="49">
        <f>('-3 Traffic Assumptions'!CV9*'-2 Pricing Assumptions'!$C$19)+('-3 Traffic Assumptions'!CV9*'-2 Pricing Assumptions'!$C$20)+('-3 Traffic Assumptions'!CV9*'-2 Pricing Assumptions'!$C$21)+('-3 Traffic Assumptions'!CV9*'-2 Pricing Assumptions'!$C$18)+('-3 Traffic Assumptions'!CV9*'-2 Pricing Assumptions'!$C$17)</f>
        <v>58.99499999999999</v>
      </c>
      <c r="CR33" s="49">
        <f>('-3 Traffic Assumptions'!CW9*'-2 Pricing Assumptions'!$C$19)+('-3 Traffic Assumptions'!CW9*'-2 Pricing Assumptions'!$C$20)+('-3 Traffic Assumptions'!CW9*'-2 Pricing Assumptions'!$C$21)+('-3 Traffic Assumptions'!CW9*'-2 Pricing Assumptions'!$C$18)+('-3 Traffic Assumptions'!CW9*'-2 Pricing Assumptions'!$C$17)</f>
        <v>58.99499999999999</v>
      </c>
      <c r="CS33" s="49">
        <f>('-3 Traffic Assumptions'!CX9*'-2 Pricing Assumptions'!$C$19)+('-3 Traffic Assumptions'!CX9*'-2 Pricing Assumptions'!$C$20)+('-3 Traffic Assumptions'!CX9*'-2 Pricing Assumptions'!$C$21)+('-3 Traffic Assumptions'!CX9*'-2 Pricing Assumptions'!$C$18)+('-3 Traffic Assumptions'!CX9*'-2 Pricing Assumptions'!$C$17)</f>
        <v>58.99499999999999</v>
      </c>
      <c r="CT33" s="49">
        <f>('-3 Traffic Assumptions'!CY9*'-2 Pricing Assumptions'!$C$19)+('-3 Traffic Assumptions'!CY9*'-2 Pricing Assumptions'!$C$20)+('-3 Traffic Assumptions'!CY9*'-2 Pricing Assumptions'!$C$21)+('-3 Traffic Assumptions'!CY9*'-2 Pricing Assumptions'!$C$18)+('-3 Traffic Assumptions'!CY9*'-2 Pricing Assumptions'!$C$17)</f>
        <v>58.99499999999999</v>
      </c>
      <c r="CU33" s="49">
        <f>('-3 Traffic Assumptions'!CZ9*'-2 Pricing Assumptions'!$C$19)+('-3 Traffic Assumptions'!CZ9*'-2 Pricing Assumptions'!$C$20)+('-3 Traffic Assumptions'!CZ9*'-2 Pricing Assumptions'!$C$21)+('-3 Traffic Assumptions'!CZ9*'-2 Pricing Assumptions'!$C$18)+('-3 Traffic Assumptions'!CZ9*'-2 Pricing Assumptions'!$C$17)</f>
        <v>58.99499999999999</v>
      </c>
      <c r="CV33" s="49">
        <f>('-3 Traffic Assumptions'!DA9*'-2 Pricing Assumptions'!$C$19)+('-3 Traffic Assumptions'!DA9*'-2 Pricing Assumptions'!$C$20)+('-3 Traffic Assumptions'!DA9*'-2 Pricing Assumptions'!$C$21)+('-3 Traffic Assumptions'!DA9*'-2 Pricing Assumptions'!$C$18)+('-3 Traffic Assumptions'!DA9*'-2 Pricing Assumptions'!$C$17)</f>
        <v>58.99499999999999</v>
      </c>
      <c r="CW33" s="49">
        <f>('-3 Traffic Assumptions'!DB9*'-2 Pricing Assumptions'!$C$19)+('-3 Traffic Assumptions'!DB9*'-2 Pricing Assumptions'!$C$20)+('-3 Traffic Assumptions'!DB9*'-2 Pricing Assumptions'!$C$21)+('-3 Traffic Assumptions'!DB9*'-2 Pricing Assumptions'!$C$18)+('-3 Traffic Assumptions'!DB9*'-2 Pricing Assumptions'!$C$17)</f>
        <v>58.99499999999999</v>
      </c>
      <c r="CX33" s="49">
        <f>('-3 Traffic Assumptions'!DC9*'-2 Pricing Assumptions'!$C$19)+('-3 Traffic Assumptions'!DC9*'-2 Pricing Assumptions'!$C$20)+('-3 Traffic Assumptions'!DC9*'-2 Pricing Assumptions'!$C$21)+('-3 Traffic Assumptions'!DC9*'-2 Pricing Assumptions'!$C$18)+('-3 Traffic Assumptions'!DC9*'-2 Pricing Assumptions'!$C$17)</f>
        <v>58.99499999999999</v>
      </c>
      <c r="CY33" s="49">
        <f>('-3 Traffic Assumptions'!DD9*'-2 Pricing Assumptions'!$C$19)+('-3 Traffic Assumptions'!DD9*'-2 Pricing Assumptions'!$C$20)+('-3 Traffic Assumptions'!DD9*'-2 Pricing Assumptions'!$C$21)+('-3 Traffic Assumptions'!DD9*'-2 Pricing Assumptions'!$C$18)+('-3 Traffic Assumptions'!DD9*'-2 Pricing Assumptions'!$C$17)</f>
        <v>58.99499999999999</v>
      </c>
      <c r="CZ33" s="49">
        <f>('-3 Traffic Assumptions'!DE9*'-2 Pricing Assumptions'!$C$19)+('-3 Traffic Assumptions'!DE9*'-2 Pricing Assumptions'!$C$20)+('-3 Traffic Assumptions'!DE9*'-2 Pricing Assumptions'!$C$21)+('-3 Traffic Assumptions'!DE9*'-2 Pricing Assumptions'!$C$18)+('-3 Traffic Assumptions'!DE9*'-2 Pricing Assumptions'!$C$17)</f>
        <v>58.99499999999999</v>
      </c>
      <c r="DA33" s="49">
        <f>('-3 Traffic Assumptions'!DF9*'-2 Pricing Assumptions'!$C$19)+('-3 Traffic Assumptions'!DF9*'-2 Pricing Assumptions'!$C$20)+('-3 Traffic Assumptions'!DF9*'-2 Pricing Assumptions'!$C$21)+('-3 Traffic Assumptions'!DF9*'-2 Pricing Assumptions'!$C$18)+('-3 Traffic Assumptions'!DF9*'-2 Pricing Assumptions'!$C$17)</f>
        <v>58.99499999999999</v>
      </c>
      <c r="DB33" s="49">
        <f>('-3 Traffic Assumptions'!DG9*'-2 Pricing Assumptions'!$C$19)+('-3 Traffic Assumptions'!DG9*'-2 Pricing Assumptions'!$C$20)+('-3 Traffic Assumptions'!DG9*'-2 Pricing Assumptions'!$C$21)+('-3 Traffic Assumptions'!DG9*'-2 Pricing Assumptions'!$C$18)+('-3 Traffic Assumptions'!DG9*'-2 Pricing Assumptions'!$C$17)</f>
        <v>58.99499999999999</v>
      </c>
      <c r="DC33" s="49">
        <f>('-3 Traffic Assumptions'!DH9*'-2 Pricing Assumptions'!$C$19)+('-3 Traffic Assumptions'!DH9*'-2 Pricing Assumptions'!$C$20)+('-3 Traffic Assumptions'!DH9*'-2 Pricing Assumptions'!$C$21)+('-3 Traffic Assumptions'!DH9*'-2 Pricing Assumptions'!$C$18)+('-3 Traffic Assumptions'!DH9*'-2 Pricing Assumptions'!$C$17)</f>
        <v>58.99499999999999</v>
      </c>
      <c r="DD33" s="49">
        <f>('-3 Traffic Assumptions'!DI9*'-2 Pricing Assumptions'!$C$19)+('-3 Traffic Assumptions'!DI9*'-2 Pricing Assumptions'!$C$20)+('-3 Traffic Assumptions'!DI9*'-2 Pricing Assumptions'!$C$21)+('-3 Traffic Assumptions'!DI9*'-2 Pricing Assumptions'!$C$18)+('-3 Traffic Assumptions'!DI9*'-2 Pricing Assumptions'!$C$17)</f>
        <v>58.99499999999999</v>
      </c>
      <c r="DE33" s="49">
        <f>('-3 Traffic Assumptions'!DJ9*'-2 Pricing Assumptions'!$C$19)+('-3 Traffic Assumptions'!DJ9*'-2 Pricing Assumptions'!$C$20)+('-3 Traffic Assumptions'!DJ9*'-2 Pricing Assumptions'!$C$21)+('-3 Traffic Assumptions'!DJ9*'-2 Pricing Assumptions'!$C$18)+('-3 Traffic Assumptions'!DJ9*'-2 Pricing Assumptions'!$C$17)</f>
        <v>58.99499999999999</v>
      </c>
      <c r="DF33" s="49">
        <f>('-3 Traffic Assumptions'!DK9*'-2 Pricing Assumptions'!$C$19)+('-3 Traffic Assumptions'!DK9*'-2 Pricing Assumptions'!$C$20)+('-3 Traffic Assumptions'!DK9*'-2 Pricing Assumptions'!$C$21)+('-3 Traffic Assumptions'!DK9*'-2 Pricing Assumptions'!$C$18)+('-3 Traffic Assumptions'!DK9*'-2 Pricing Assumptions'!$C$17)</f>
        <v>58.99499999999999</v>
      </c>
      <c r="DG33" s="49">
        <f>('-3 Traffic Assumptions'!DL9*'-2 Pricing Assumptions'!$C$19)+('-3 Traffic Assumptions'!DL9*'-2 Pricing Assumptions'!$C$20)+('-3 Traffic Assumptions'!DL9*'-2 Pricing Assumptions'!$C$21)+('-3 Traffic Assumptions'!DL9*'-2 Pricing Assumptions'!$C$18)+('-3 Traffic Assumptions'!DL9*'-2 Pricing Assumptions'!$C$17)</f>
        <v>58.99499999999999</v>
      </c>
      <c r="DH33" s="49">
        <f>('-3 Traffic Assumptions'!DM9*'-2 Pricing Assumptions'!$C$19)+('-3 Traffic Assumptions'!DM9*'-2 Pricing Assumptions'!$C$20)+('-3 Traffic Assumptions'!DM9*'-2 Pricing Assumptions'!$C$21)+('-3 Traffic Assumptions'!DM9*'-2 Pricing Assumptions'!$C$18)+('-3 Traffic Assumptions'!DM9*'-2 Pricing Assumptions'!$C$17)</f>
        <v>58.99499999999999</v>
      </c>
      <c r="DI33" s="49">
        <f>('-3 Traffic Assumptions'!DN9*'-2 Pricing Assumptions'!$C$19)+('-3 Traffic Assumptions'!DN9*'-2 Pricing Assumptions'!$C$20)+('-3 Traffic Assumptions'!DN9*'-2 Pricing Assumptions'!$C$21)+('-3 Traffic Assumptions'!DN9*'-2 Pricing Assumptions'!$C$18)+('-3 Traffic Assumptions'!DN9*'-2 Pricing Assumptions'!$C$17)</f>
        <v>58.99499999999999</v>
      </c>
      <c r="DJ33" s="49">
        <f>('-3 Traffic Assumptions'!DO9*'-2 Pricing Assumptions'!$C$19)+('-3 Traffic Assumptions'!DO9*'-2 Pricing Assumptions'!$C$20)+('-3 Traffic Assumptions'!DO9*'-2 Pricing Assumptions'!$C$21)+('-3 Traffic Assumptions'!DO9*'-2 Pricing Assumptions'!$C$18)+('-3 Traffic Assumptions'!DO9*'-2 Pricing Assumptions'!$C$17)</f>
        <v>58.99499999999999</v>
      </c>
      <c r="DK33" s="49">
        <f>('-3 Traffic Assumptions'!DP9*'-2 Pricing Assumptions'!$C$19)+('-3 Traffic Assumptions'!DP9*'-2 Pricing Assumptions'!$C$20)+('-3 Traffic Assumptions'!DP9*'-2 Pricing Assumptions'!$C$21)+('-3 Traffic Assumptions'!DP9*'-2 Pricing Assumptions'!$C$18)+('-3 Traffic Assumptions'!DP9*'-2 Pricing Assumptions'!$C$17)</f>
        <v>58.99499999999999</v>
      </c>
      <c r="DL33" s="49">
        <f>('-3 Traffic Assumptions'!DQ9*'-2 Pricing Assumptions'!$C$19)+('-3 Traffic Assumptions'!DQ9*'-2 Pricing Assumptions'!$C$20)+('-3 Traffic Assumptions'!DQ9*'-2 Pricing Assumptions'!$C$21)+('-3 Traffic Assumptions'!DQ9*'-2 Pricing Assumptions'!$C$18)+('-3 Traffic Assumptions'!DQ9*'-2 Pricing Assumptions'!$C$17)</f>
        <v>58.99499999999999</v>
      </c>
      <c r="DM33" s="49">
        <f>('-3 Traffic Assumptions'!DR9*'-2 Pricing Assumptions'!$C$19)+('-3 Traffic Assumptions'!DR9*'-2 Pricing Assumptions'!$C$20)+('-3 Traffic Assumptions'!DR9*'-2 Pricing Assumptions'!$C$21)+('-3 Traffic Assumptions'!DR9*'-2 Pricing Assumptions'!$C$18)+('-3 Traffic Assumptions'!DR9*'-2 Pricing Assumptions'!$C$17)</f>
        <v>58.99499999999999</v>
      </c>
      <c r="DN33" s="49">
        <f>('-3 Traffic Assumptions'!DS9*'-2 Pricing Assumptions'!$C$19)+('-3 Traffic Assumptions'!DS9*'-2 Pricing Assumptions'!$C$20)+('-3 Traffic Assumptions'!DS9*'-2 Pricing Assumptions'!$C$21)+('-3 Traffic Assumptions'!DS9*'-2 Pricing Assumptions'!$C$18)+('-3 Traffic Assumptions'!DS9*'-2 Pricing Assumptions'!$C$17)</f>
        <v>58.99499999999999</v>
      </c>
      <c r="DO33" s="49">
        <f>('-3 Traffic Assumptions'!DT9*'-2 Pricing Assumptions'!$C$19)+('-3 Traffic Assumptions'!DT9*'-2 Pricing Assumptions'!$C$20)+('-3 Traffic Assumptions'!DT9*'-2 Pricing Assumptions'!$C$21)+('-3 Traffic Assumptions'!DT9*'-2 Pricing Assumptions'!$C$18)+('-3 Traffic Assumptions'!DT9*'-2 Pricing Assumptions'!$C$17)</f>
        <v>58.99499999999999</v>
      </c>
      <c r="DP33" s="49">
        <f>('-3 Traffic Assumptions'!DU9*'-2 Pricing Assumptions'!$C$19)+('-3 Traffic Assumptions'!DU9*'-2 Pricing Assumptions'!$C$20)+('-3 Traffic Assumptions'!DU9*'-2 Pricing Assumptions'!$C$21)+('-3 Traffic Assumptions'!DU9*'-2 Pricing Assumptions'!$C$18)+('-3 Traffic Assumptions'!DU9*'-2 Pricing Assumptions'!$C$17)</f>
        <v>58.99499999999999</v>
      </c>
      <c r="DQ33" s="49">
        <f>('-3 Traffic Assumptions'!DV9*'-2 Pricing Assumptions'!$C$19)+('-3 Traffic Assumptions'!DV9*'-2 Pricing Assumptions'!$C$20)+('-3 Traffic Assumptions'!DV9*'-2 Pricing Assumptions'!$C$21)+('-3 Traffic Assumptions'!DV9*'-2 Pricing Assumptions'!$C$18)+('-3 Traffic Assumptions'!DV9*'-2 Pricing Assumptions'!$C$17)</f>
        <v>58.99499999999999</v>
      </c>
      <c r="DR33" s="49">
        <f>('-3 Traffic Assumptions'!DW9*'-2 Pricing Assumptions'!$C$19)+('-3 Traffic Assumptions'!DW9*'-2 Pricing Assumptions'!$C$20)+('-3 Traffic Assumptions'!DW9*'-2 Pricing Assumptions'!$C$21)+('-3 Traffic Assumptions'!DW9*'-2 Pricing Assumptions'!$C$18)+('-3 Traffic Assumptions'!DW9*'-2 Pricing Assumptions'!$C$17)</f>
        <v>58.99499999999999</v>
      </c>
      <c r="DS33" s="49">
        <f>('-3 Traffic Assumptions'!DX9*'-2 Pricing Assumptions'!$C$19)+('-3 Traffic Assumptions'!DX9*'-2 Pricing Assumptions'!$C$20)+('-3 Traffic Assumptions'!DX9*'-2 Pricing Assumptions'!$C$21)+('-3 Traffic Assumptions'!DX9*'-2 Pricing Assumptions'!$C$18)+('-3 Traffic Assumptions'!DX9*'-2 Pricing Assumptions'!$C$17)</f>
        <v>58.99499999999999</v>
      </c>
    </row>
    <row r="34" spans="1:124" s="1" customFormat="1" ht="12.75" x14ac:dyDescent="0.2">
      <c r="B34" s="35" t="s">
        <v>130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>
        <f>('-3 Traffic Assumptions'!N10*'-2 Pricing Assumptions'!$C$19)+('-3 Traffic Assumptions'!N10*'-2 Pricing Assumptions'!$C$20)+('-3 Traffic Assumptions'!N10*'-2 Pricing Assumptions'!$C$21)+('-3 Traffic Assumptions'!N10*'-2 Pricing Assumptions'!$C$18)+('-3 Traffic Assumptions'!N10*'-2 Pricing Assumptions'!$C$17)</f>
        <v>7.0793999999999997</v>
      </c>
      <c r="N34" s="49">
        <f>('-3 Traffic Assumptions'!O10*'-2 Pricing Assumptions'!$C$19)+('-3 Traffic Assumptions'!O10*'-2 Pricing Assumptions'!$C$20)+('-3 Traffic Assumptions'!O10*'-2 Pricing Assumptions'!$C$21)+('-3 Traffic Assumptions'!O10*'-2 Pricing Assumptions'!$C$18)+('-3 Traffic Assumptions'!O10*'-2 Pricing Assumptions'!$C$17)</f>
        <v>7.0793999999999997</v>
      </c>
      <c r="O34" s="49">
        <f>('-3 Traffic Assumptions'!P10*'-2 Pricing Assumptions'!$C$19)+('-3 Traffic Assumptions'!P10*'-2 Pricing Assumptions'!$C$20)+('-3 Traffic Assumptions'!P10*'-2 Pricing Assumptions'!$C$21)+('-3 Traffic Assumptions'!P10*'-2 Pricing Assumptions'!$C$18)+('-3 Traffic Assumptions'!P10*'-2 Pricing Assumptions'!$C$17)</f>
        <v>7.0793999999999997</v>
      </c>
      <c r="P34" s="49">
        <f>('-3 Traffic Assumptions'!Q10*'-2 Pricing Assumptions'!$C$19)+('-3 Traffic Assumptions'!Q10*'-2 Pricing Assumptions'!$C$20)+('-3 Traffic Assumptions'!Q10*'-2 Pricing Assumptions'!$C$21)+('-3 Traffic Assumptions'!Q10*'-2 Pricing Assumptions'!$C$18)+('-3 Traffic Assumptions'!Q10*'-2 Pricing Assumptions'!$C$17)</f>
        <v>7.0793999999999997</v>
      </c>
      <c r="Q34" s="49">
        <f>('-3 Traffic Assumptions'!R10*'-2 Pricing Assumptions'!$C$19)+('-3 Traffic Assumptions'!R10*'-2 Pricing Assumptions'!$C$20)+('-3 Traffic Assumptions'!R10*'-2 Pricing Assumptions'!$C$21)+('-3 Traffic Assumptions'!R10*'-2 Pricing Assumptions'!$C$18)+('-3 Traffic Assumptions'!R10*'-2 Pricing Assumptions'!$C$17)</f>
        <v>7.0793999999999997</v>
      </c>
      <c r="R34" s="49">
        <f>('-3 Traffic Assumptions'!S10*'-2 Pricing Assumptions'!$C$19)+('-3 Traffic Assumptions'!S10*'-2 Pricing Assumptions'!$C$20)+('-3 Traffic Assumptions'!S10*'-2 Pricing Assumptions'!$C$21)+('-3 Traffic Assumptions'!S10*'-2 Pricing Assumptions'!$C$18)+('-3 Traffic Assumptions'!S10*'-2 Pricing Assumptions'!$C$17)</f>
        <v>7.0793999999999997</v>
      </c>
      <c r="S34" s="49">
        <f>('-3 Traffic Assumptions'!T10*'-2 Pricing Assumptions'!$C$19)+('-3 Traffic Assumptions'!T10*'-2 Pricing Assumptions'!$C$20)+('-3 Traffic Assumptions'!T10*'-2 Pricing Assumptions'!$C$21)+('-3 Traffic Assumptions'!T10*'-2 Pricing Assumptions'!$C$18)+('-3 Traffic Assumptions'!T10*'-2 Pricing Assumptions'!$C$17)</f>
        <v>7.0793999999999997</v>
      </c>
      <c r="T34" s="49">
        <f>('-3 Traffic Assumptions'!U10*'-2 Pricing Assumptions'!$C$19)+('-3 Traffic Assumptions'!U10*'-2 Pricing Assumptions'!$C$20)+('-3 Traffic Assumptions'!U10*'-2 Pricing Assumptions'!$C$21)+('-3 Traffic Assumptions'!U10*'-2 Pricing Assumptions'!$C$18)+('-3 Traffic Assumptions'!U10*'-2 Pricing Assumptions'!$C$17)</f>
        <v>7.0793999999999997</v>
      </c>
      <c r="U34" s="49">
        <f>('-3 Traffic Assumptions'!V10*'-2 Pricing Assumptions'!$C$19)+('-3 Traffic Assumptions'!V10*'-2 Pricing Assumptions'!$C$20)+('-3 Traffic Assumptions'!V10*'-2 Pricing Assumptions'!$C$21)+('-3 Traffic Assumptions'!V10*'-2 Pricing Assumptions'!$C$18)+('-3 Traffic Assumptions'!V10*'-2 Pricing Assumptions'!$C$17)</f>
        <v>7.0793999999999997</v>
      </c>
      <c r="V34" s="49">
        <f>('-3 Traffic Assumptions'!W10*'-2 Pricing Assumptions'!$C$19)+('-3 Traffic Assumptions'!W10*'-2 Pricing Assumptions'!$C$20)+('-3 Traffic Assumptions'!W10*'-2 Pricing Assumptions'!$C$21)+('-3 Traffic Assumptions'!W10*'-2 Pricing Assumptions'!$C$18)+('-3 Traffic Assumptions'!W10*'-2 Pricing Assumptions'!$C$17)</f>
        <v>7.0793999999999997</v>
      </c>
      <c r="W34" s="49">
        <f>('-3 Traffic Assumptions'!X10*'-2 Pricing Assumptions'!$C$19)+('-3 Traffic Assumptions'!X10*'-2 Pricing Assumptions'!$C$20)+('-3 Traffic Assumptions'!X10*'-2 Pricing Assumptions'!$C$21)+('-3 Traffic Assumptions'!X10*'-2 Pricing Assumptions'!$C$18)+('-3 Traffic Assumptions'!X10*'-2 Pricing Assumptions'!$C$17)</f>
        <v>7.0793999999999997</v>
      </c>
      <c r="X34" s="49">
        <f>('-3 Traffic Assumptions'!Y10*'-2 Pricing Assumptions'!$C$19)+('-3 Traffic Assumptions'!Y10*'-2 Pricing Assumptions'!$C$20)+('-3 Traffic Assumptions'!Y10*'-2 Pricing Assumptions'!$C$21)+('-3 Traffic Assumptions'!Y10*'-2 Pricing Assumptions'!$C$18)+('-3 Traffic Assumptions'!Y10*'-2 Pricing Assumptions'!$C$17)</f>
        <v>7.0793999999999997</v>
      </c>
      <c r="Y34" s="49">
        <f>('-3 Traffic Assumptions'!Z10*'-2 Pricing Assumptions'!$C$19)+('-3 Traffic Assumptions'!Z10*'-2 Pricing Assumptions'!$C$20)+('-3 Traffic Assumptions'!Z10*'-2 Pricing Assumptions'!$C$21)+('-3 Traffic Assumptions'!Z10*'-2 Pricing Assumptions'!$C$18)+('-3 Traffic Assumptions'!Z10*'-2 Pricing Assumptions'!$C$17)</f>
        <v>7.0793999999999997</v>
      </c>
      <c r="Z34" s="49">
        <f>('-3 Traffic Assumptions'!AA10*'-2 Pricing Assumptions'!$C$19)+('-3 Traffic Assumptions'!AA10*'-2 Pricing Assumptions'!$C$20)+('-3 Traffic Assumptions'!AA10*'-2 Pricing Assumptions'!$C$21)+('-3 Traffic Assumptions'!AA10*'-2 Pricing Assumptions'!$C$18)+('-3 Traffic Assumptions'!AA10*'-2 Pricing Assumptions'!$C$17)</f>
        <v>7.0793999999999997</v>
      </c>
      <c r="AA34" s="49">
        <f>('-3 Traffic Assumptions'!AB10*'-2 Pricing Assumptions'!$C$19)+('-3 Traffic Assumptions'!AB10*'-2 Pricing Assumptions'!$C$20)+('-3 Traffic Assumptions'!AB10*'-2 Pricing Assumptions'!$C$21)+('-3 Traffic Assumptions'!AB10*'-2 Pricing Assumptions'!$C$18)+('-3 Traffic Assumptions'!AB10*'-2 Pricing Assumptions'!$C$17)</f>
        <v>7.0793999999999997</v>
      </c>
      <c r="AB34" s="49">
        <f>('-3 Traffic Assumptions'!AC10*'-2 Pricing Assumptions'!$C$19)+('-3 Traffic Assumptions'!AC10*'-2 Pricing Assumptions'!$C$20)+('-3 Traffic Assumptions'!AC10*'-2 Pricing Assumptions'!$C$21)+('-3 Traffic Assumptions'!AC10*'-2 Pricing Assumptions'!$C$18)+('-3 Traffic Assumptions'!AC10*'-2 Pricing Assumptions'!$C$17)</f>
        <v>7.0793999999999997</v>
      </c>
      <c r="AC34" s="49">
        <f>('-3 Traffic Assumptions'!AD10*'-2 Pricing Assumptions'!$C$19)+('-3 Traffic Assumptions'!AD10*'-2 Pricing Assumptions'!$C$20)+('-3 Traffic Assumptions'!AD10*'-2 Pricing Assumptions'!$C$21)+('-3 Traffic Assumptions'!AD10*'-2 Pricing Assumptions'!$C$18)+('-3 Traffic Assumptions'!AD10*'-2 Pricing Assumptions'!$C$17)</f>
        <v>7.0793999999999997</v>
      </c>
      <c r="AD34" s="49">
        <f>('-3 Traffic Assumptions'!AE10*'-2 Pricing Assumptions'!$C$19)+('-3 Traffic Assumptions'!AE10*'-2 Pricing Assumptions'!$C$20)+('-3 Traffic Assumptions'!AE10*'-2 Pricing Assumptions'!$C$21)+('-3 Traffic Assumptions'!AE10*'-2 Pricing Assumptions'!$C$18)+('-3 Traffic Assumptions'!AE10*'-2 Pricing Assumptions'!$C$17)</f>
        <v>7.0793999999999997</v>
      </c>
      <c r="AE34" s="49">
        <f>('-3 Traffic Assumptions'!AF10*'-2 Pricing Assumptions'!$C$19)+('-3 Traffic Assumptions'!AF10*'-2 Pricing Assumptions'!$C$20)+('-3 Traffic Assumptions'!AF10*'-2 Pricing Assumptions'!$C$21)+('-3 Traffic Assumptions'!AF10*'-2 Pricing Assumptions'!$C$18)+('-3 Traffic Assumptions'!AF10*'-2 Pricing Assumptions'!$C$17)</f>
        <v>7.0793999999999997</v>
      </c>
      <c r="AF34" s="49">
        <f>('-3 Traffic Assumptions'!AG10*'-2 Pricing Assumptions'!$C$19)+('-3 Traffic Assumptions'!AG10*'-2 Pricing Assumptions'!$C$20)+('-3 Traffic Assumptions'!AG10*'-2 Pricing Assumptions'!$C$21)+('-3 Traffic Assumptions'!AG10*'-2 Pricing Assumptions'!$C$18)+('-3 Traffic Assumptions'!AG10*'-2 Pricing Assumptions'!$C$17)</f>
        <v>7.0793999999999997</v>
      </c>
      <c r="AG34" s="49">
        <f>('-3 Traffic Assumptions'!AH10*'-2 Pricing Assumptions'!$C$19)+('-3 Traffic Assumptions'!AH10*'-2 Pricing Assumptions'!$C$20)+('-3 Traffic Assumptions'!AH10*'-2 Pricing Assumptions'!$C$21)+('-3 Traffic Assumptions'!AH10*'-2 Pricing Assumptions'!$C$18)+('-3 Traffic Assumptions'!AH10*'-2 Pricing Assumptions'!$C$17)</f>
        <v>7.0793999999999997</v>
      </c>
      <c r="AH34" s="49">
        <f>('-3 Traffic Assumptions'!AI10*'-2 Pricing Assumptions'!$C$19)+('-3 Traffic Assumptions'!AI10*'-2 Pricing Assumptions'!$C$20)+('-3 Traffic Assumptions'!AI10*'-2 Pricing Assumptions'!$C$21)+('-3 Traffic Assumptions'!AI10*'-2 Pricing Assumptions'!$C$18)+('-3 Traffic Assumptions'!AI10*'-2 Pricing Assumptions'!$C$17)</f>
        <v>7.0793999999999997</v>
      </c>
      <c r="AI34" s="49">
        <f>('-3 Traffic Assumptions'!AJ10*'-2 Pricing Assumptions'!$C$19)+('-3 Traffic Assumptions'!AJ10*'-2 Pricing Assumptions'!$C$20)+('-3 Traffic Assumptions'!AJ10*'-2 Pricing Assumptions'!$C$21)+('-3 Traffic Assumptions'!AJ10*'-2 Pricing Assumptions'!$C$18)+('-3 Traffic Assumptions'!AJ10*'-2 Pricing Assumptions'!$C$17)</f>
        <v>7.0793999999999997</v>
      </c>
      <c r="AJ34" s="49">
        <f>('-3 Traffic Assumptions'!AK10*'-2 Pricing Assumptions'!$C$19)+('-3 Traffic Assumptions'!AK10*'-2 Pricing Assumptions'!$C$20)+('-3 Traffic Assumptions'!AK10*'-2 Pricing Assumptions'!$C$21)+('-3 Traffic Assumptions'!AK10*'-2 Pricing Assumptions'!$C$18)+('-3 Traffic Assumptions'!AK10*'-2 Pricing Assumptions'!$C$17)</f>
        <v>7.0793999999999997</v>
      </c>
      <c r="AK34" s="49">
        <f>('-3 Traffic Assumptions'!AL10*'-2 Pricing Assumptions'!$C$19)+('-3 Traffic Assumptions'!AL10*'-2 Pricing Assumptions'!$C$20)+('-3 Traffic Assumptions'!AL10*'-2 Pricing Assumptions'!$C$21)+('-3 Traffic Assumptions'!AL10*'-2 Pricing Assumptions'!$C$18)+('-3 Traffic Assumptions'!AL10*'-2 Pricing Assumptions'!$C$17)</f>
        <v>7.0793999999999997</v>
      </c>
      <c r="AL34" s="49">
        <f>('-3 Traffic Assumptions'!AM10*'-2 Pricing Assumptions'!$C$19)+('-3 Traffic Assumptions'!AM10*'-2 Pricing Assumptions'!$C$20)+('-3 Traffic Assumptions'!AM10*'-2 Pricing Assumptions'!$C$21)+('-3 Traffic Assumptions'!AM10*'-2 Pricing Assumptions'!$C$18)+('-3 Traffic Assumptions'!AM10*'-2 Pricing Assumptions'!$C$17)</f>
        <v>7.0793999999999997</v>
      </c>
      <c r="AM34" s="49">
        <f>('-3 Traffic Assumptions'!AN10*'-2 Pricing Assumptions'!$C$19)+('-3 Traffic Assumptions'!AN10*'-2 Pricing Assumptions'!$C$20)+('-3 Traffic Assumptions'!AN10*'-2 Pricing Assumptions'!$C$21)+('-3 Traffic Assumptions'!AN10*'-2 Pricing Assumptions'!$C$18)+('-3 Traffic Assumptions'!AN10*'-2 Pricing Assumptions'!$C$17)</f>
        <v>7.0793999999999997</v>
      </c>
      <c r="AN34" s="49">
        <f>('-3 Traffic Assumptions'!AO10*'-2 Pricing Assumptions'!$C$19)+('-3 Traffic Assumptions'!AO10*'-2 Pricing Assumptions'!$C$20)+('-3 Traffic Assumptions'!AO10*'-2 Pricing Assumptions'!$C$21)+('-3 Traffic Assumptions'!AO10*'-2 Pricing Assumptions'!$C$18)+('-3 Traffic Assumptions'!AO10*'-2 Pricing Assumptions'!$C$17)</f>
        <v>7.0793999999999997</v>
      </c>
      <c r="AO34" s="49">
        <f>('-3 Traffic Assumptions'!AP10*'-2 Pricing Assumptions'!$C$19)+('-3 Traffic Assumptions'!AP10*'-2 Pricing Assumptions'!$C$20)+('-3 Traffic Assumptions'!AP10*'-2 Pricing Assumptions'!$C$21)+('-3 Traffic Assumptions'!AP10*'-2 Pricing Assumptions'!$C$18)+('-3 Traffic Assumptions'!AP10*'-2 Pricing Assumptions'!$C$17)</f>
        <v>7.0793999999999997</v>
      </c>
      <c r="AP34" s="49">
        <f>('-3 Traffic Assumptions'!AQ10*'-2 Pricing Assumptions'!$C$19)+('-3 Traffic Assumptions'!AQ10*'-2 Pricing Assumptions'!$C$20)+('-3 Traffic Assumptions'!AQ10*'-2 Pricing Assumptions'!$C$21)+('-3 Traffic Assumptions'!AQ10*'-2 Pricing Assumptions'!$C$18)+('-3 Traffic Assumptions'!AQ10*'-2 Pricing Assumptions'!$C$17)</f>
        <v>7.0793999999999997</v>
      </c>
      <c r="AQ34" s="49">
        <f>('-3 Traffic Assumptions'!AR10*'-2 Pricing Assumptions'!$C$19)+('-3 Traffic Assumptions'!AR10*'-2 Pricing Assumptions'!$C$20)+('-3 Traffic Assumptions'!AR10*'-2 Pricing Assumptions'!$C$21)+('-3 Traffic Assumptions'!AR10*'-2 Pricing Assumptions'!$C$18)+('-3 Traffic Assumptions'!AR10*'-2 Pricing Assumptions'!$C$17)</f>
        <v>7.0793999999999997</v>
      </c>
      <c r="AR34" s="49">
        <f>('-3 Traffic Assumptions'!AS10*'-2 Pricing Assumptions'!$C$19)+('-3 Traffic Assumptions'!AS10*'-2 Pricing Assumptions'!$C$20)+('-3 Traffic Assumptions'!AS10*'-2 Pricing Assumptions'!$C$21)+('-3 Traffic Assumptions'!AS10*'-2 Pricing Assumptions'!$C$18)+('-3 Traffic Assumptions'!AS10*'-2 Pricing Assumptions'!$C$17)</f>
        <v>7.0793999999999997</v>
      </c>
      <c r="AS34" s="49">
        <f>('-3 Traffic Assumptions'!AT10*'-2 Pricing Assumptions'!$C$19)+('-3 Traffic Assumptions'!AT10*'-2 Pricing Assumptions'!$C$20)+('-3 Traffic Assumptions'!AT10*'-2 Pricing Assumptions'!$C$21)+('-3 Traffic Assumptions'!AT10*'-2 Pricing Assumptions'!$C$18)+('-3 Traffic Assumptions'!AT10*'-2 Pricing Assumptions'!$C$17)</f>
        <v>7.0793999999999997</v>
      </c>
      <c r="AT34" s="49">
        <f>('-3 Traffic Assumptions'!AU10*'-2 Pricing Assumptions'!$C$19)+('-3 Traffic Assumptions'!AU10*'-2 Pricing Assumptions'!$C$20)+('-3 Traffic Assumptions'!AU10*'-2 Pricing Assumptions'!$C$21)+('-3 Traffic Assumptions'!AU10*'-2 Pricing Assumptions'!$C$18)+('-3 Traffic Assumptions'!AU10*'-2 Pricing Assumptions'!$C$17)</f>
        <v>7.0793999999999997</v>
      </c>
      <c r="AU34" s="49">
        <f>('-3 Traffic Assumptions'!AV10*'-2 Pricing Assumptions'!$C$19)+('-3 Traffic Assumptions'!AV10*'-2 Pricing Assumptions'!$C$20)+('-3 Traffic Assumptions'!AV10*'-2 Pricing Assumptions'!$C$21)+('-3 Traffic Assumptions'!AV10*'-2 Pricing Assumptions'!$C$18)+('-3 Traffic Assumptions'!AV10*'-2 Pricing Assumptions'!$C$17)</f>
        <v>7.0793999999999997</v>
      </c>
      <c r="AV34" s="49">
        <f>('-3 Traffic Assumptions'!AW10*'-2 Pricing Assumptions'!$C$19)+('-3 Traffic Assumptions'!AW10*'-2 Pricing Assumptions'!$C$20)+('-3 Traffic Assumptions'!AW10*'-2 Pricing Assumptions'!$C$21)+('-3 Traffic Assumptions'!AW10*'-2 Pricing Assumptions'!$C$18)+('-3 Traffic Assumptions'!AW10*'-2 Pricing Assumptions'!$C$17)</f>
        <v>7.0793999999999997</v>
      </c>
      <c r="AW34" s="49">
        <f>('-3 Traffic Assumptions'!AX10*'-2 Pricing Assumptions'!$C$19)+('-3 Traffic Assumptions'!AX10*'-2 Pricing Assumptions'!$C$20)+('-3 Traffic Assumptions'!AX10*'-2 Pricing Assumptions'!$C$21)+('-3 Traffic Assumptions'!AX10*'-2 Pricing Assumptions'!$C$18)+('-3 Traffic Assumptions'!AX10*'-2 Pricing Assumptions'!$C$17)</f>
        <v>7.0793999999999997</v>
      </c>
      <c r="AX34" s="49">
        <f>('-3 Traffic Assumptions'!AY10*'-2 Pricing Assumptions'!$C$19)+('-3 Traffic Assumptions'!AY10*'-2 Pricing Assumptions'!$C$20)+('-3 Traffic Assumptions'!AY10*'-2 Pricing Assumptions'!$C$21)+('-3 Traffic Assumptions'!AY10*'-2 Pricing Assumptions'!$C$18)+('-3 Traffic Assumptions'!AY10*'-2 Pricing Assumptions'!$C$17)</f>
        <v>7.0793999999999997</v>
      </c>
      <c r="AY34" s="49">
        <f>('-3 Traffic Assumptions'!AZ10*'-2 Pricing Assumptions'!$C$19)+('-3 Traffic Assumptions'!AZ10*'-2 Pricing Assumptions'!$C$20)+('-3 Traffic Assumptions'!AZ10*'-2 Pricing Assumptions'!$C$21)+('-3 Traffic Assumptions'!AZ10*'-2 Pricing Assumptions'!$C$18)+('-3 Traffic Assumptions'!AZ10*'-2 Pricing Assumptions'!$C$17)</f>
        <v>7.0793999999999997</v>
      </c>
      <c r="AZ34" s="49">
        <f>('-3 Traffic Assumptions'!BA10*'-2 Pricing Assumptions'!$C$19)+('-3 Traffic Assumptions'!BA10*'-2 Pricing Assumptions'!$C$20)+('-3 Traffic Assumptions'!BA10*'-2 Pricing Assumptions'!$C$21)+('-3 Traffic Assumptions'!BA10*'-2 Pricing Assumptions'!$C$18)+('-3 Traffic Assumptions'!BA10*'-2 Pricing Assumptions'!$C$17)</f>
        <v>7.0793999999999997</v>
      </c>
      <c r="BA34" s="49">
        <f>('-3 Traffic Assumptions'!BB10*'-2 Pricing Assumptions'!$C$19)+('-3 Traffic Assumptions'!BB10*'-2 Pricing Assumptions'!$C$20)+('-3 Traffic Assumptions'!BB10*'-2 Pricing Assumptions'!$C$21)+('-3 Traffic Assumptions'!BB10*'-2 Pricing Assumptions'!$C$18)+('-3 Traffic Assumptions'!BB10*'-2 Pricing Assumptions'!$C$17)</f>
        <v>7.0793999999999997</v>
      </c>
      <c r="BB34" s="49">
        <f>('-3 Traffic Assumptions'!BC10*'-2 Pricing Assumptions'!$C$19)+('-3 Traffic Assumptions'!BC10*'-2 Pricing Assumptions'!$C$20)+('-3 Traffic Assumptions'!BC10*'-2 Pricing Assumptions'!$C$21)+('-3 Traffic Assumptions'!BC10*'-2 Pricing Assumptions'!$C$18)+('-3 Traffic Assumptions'!BC10*'-2 Pricing Assumptions'!$C$17)</f>
        <v>7.0793999999999997</v>
      </c>
      <c r="BC34" s="49">
        <f>('-3 Traffic Assumptions'!BD10*'-2 Pricing Assumptions'!$C$19)+('-3 Traffic Assumptions'!BD10*'-2 Pricing Assumptions'!$C$20)+('-3 Traffic Assumptions'!BD10*'-2 Pricing Assumptions'!$C$21)+('-3 Traffic Assumptions'!BD10*'-2 Pricing Assumptions'!$C$18)+('-3 Traffic Assumptions'!BD10*'-2 Pricing Assumptions'!$C$17)</f>
        <v>7.0793999999999997</v>
      </c>
      <c r="BD34" s="49">
        <f>('-3 Traffic Assumptions'!BE10*'-2 Pricing Assumptions'!$C$19)+('-3 Traffic Assumptions'!BE10*'-2 Pricing Assumptions'!$C$20)+('-3 Traffic Assumptions'!BE10*'-2 Pricing Assumptions'!$C$21)+('-3 Traffic Assumptions'!BE10*'-2 Pricing Assumptions'!$C$18)+('-3 Traffic Assumptions'!BE10*'-2 Pricing Assumptions'!$C$17)</f>
        <v>7.0793999999999997</v>
      </c>
      <c r="BE34" s="49">
        <f>('-3 Traffic Assumptions'!BF10*'-2 Pricing Assumptions'!$C$19)+('-3 Traffic Assumptions'!BF10*'-2 Pricing Assumptions'!$C$20)+('-3 Traffic Assumptions'!BF10*'-2 Pricing Assumptions'!$C$21)+('-3 Traffic Assumptions'!BF10*'-2 Pricing Assumptions'!$C$18)+('-3 Traffic Assumptions'!BF10*'-2 Pricing Assumptions'!$C$17)</f>
        <v>7.0793999999999997</v>
      </c>
      <c r="BF34" s="49">
        <f>('-3 Traffic Assumptions'!BG10*'-2 Pricing Assumptions'!$C$19)+('-3 Traffic Assumptions'!BG10*'-2 Pricing Assumptions'!$C$20)+('-3 Traffic Assumptions'!BG10*'-2 Pricing Assumptions'!$C$21)+('-3 Traffic Assumptions'!BG10*'-2 Pricing Assumptions'!$C$18)+('-3 Traffic Assumptions'!BG10*'-2 Pricing Assumptions'!$C$17)</f>
        <v>7.0793999999999997</v>
      </c>
      <c r="BG34" s="49">
        <f>('-3 Traffic Assumptions'!BH10*'-2 Pricing Assumptions'!$C$19)+('-3 Traffic Assumptions'!BH10*'-2 Pricing Assumptions'!$C$20)+('-3 Traffic Assumptions'!BH10*'-2 Pricing Assumptions'!$C$21)+('-3 Traffic Assumptions'!BH10*'-2 Pricing Assumptions'!$C$18)+('-3 Traffic Assumptions'!BH10*'-2 Pricing Assumptions'!$C$17)</f>
        <v>7.0793999999999997</v>
      </c>
      <c r="BH34" s="49">
        <f>('-3 Traffic Assumptions'!BI10*'-2 Pricing Assumptions'!$C$19)+('-3 Traffic Assumptions'!BI10*'-2 Pricing Assumptions'!$C$20)+('-3 Traffic Assumptions'!BI10*'-2 Pricing Assumptions'!$C$21)+('-3 Traffic Assumptions'!BI10*'-2 Pricing Assumptions'!$C$18)+('-3 Traffic Assumptions'!BI10*'-2 Pricing Assumptions'!$C$17)</f>
        <v>7.0793999999999997</v>
      </c>
      <c r="BI34" s="49">
        <f>('-3 Traffic Assumptions'!BJ10*'-2 Pricing Assumptions'!$C$19)+('-3 Traffic Assumptions'!BJ10*'-2 Pricing Assumptions'!$C$20)+('-3 Traffic Assumptions'!BJ10*'-2 Pricing Assumptions'!$C$21)+('-3 Traffic Assumptions'!BJ10*'-2 Pricing Assumptions'!$C$18)+('-3 Traffic Assumptions'!BJ10*'-2 Pricing Assumptions'!$C$17)</f>
        <v>7.0793999999999997</v>
      </c>
      <c r="BJ34" s="49">
        <f>('-3 Traffic Assumptions'!BK10*'-2 Pricing Assumptions'!$C$19)+('-3 Traffic Assumptions'!BK10*'-2 Pricing Assumptions'!$C$20)+('-3 Traffic Assumptions'!BK10*'-2 Pricing Assumptions'!$C$21)+('-3 Traffic Assumptions'!BK10*'-2 Pricing Assumptions'!$C$18)+('-3 Traffic Assumptions'!BK10*'-2 Pricing Assumptions'!$C$17)</f>
        <v>7.0793999999999997</v>
      </c>
      <c r="BK34" s="49">
        <f>('-3 Traffic Assumptions'!BL10*'-2 Pricing Assumptions'!$C$19)+('-3 Traffic Assumptions'!BL10*'-2 Pricing Assumptions'!$C$20)+('-3 Traffic Assumptions'!BL10*'-2 Pricing Assumptions'!$C$21)+('-3 Traffic Assumptions'!BL10*'-2 Pricing Assumptions'!$C$18)+('-3 Traffic Assumptions'!BL10*'-2 Pricing Assumptions'!$C$17)</f>
        <v>7.0793999999999997</v>
      </c>
      <c r="BL34" s="49">
        <f>('-3 Traffic Assumptions'!BM10*'-2 Pricing Assumptions'!$C$19)+('-3 Traffic Assumptions'!BM10*'-2 Pricing Assumptions'!$C$20)+('-3 Traffic Assumptions'!BM10*'-2 Pricing Assumptions'!$C$21)+('-3 Traffic Assumptions'!BM10*'-2 Pricing Assumptions'!$C$18)+('-3 Traffic Assumptions'!BM10*'-2 Pricing Assumptions'!$C$17)</f>
        <v>7.0793999999999997</v>
      </c>
      <c r="BM34" s="49">
        <f>('-3 Traffic Assumptions'!BN10*'-2 Pricing Assumptions'!$C$19)+('-3 Traffic Assumptions'!BN10*'-2 Pricing Assumptions'!$C$20)+('-3 Traffic Assumptions'!BN10*'-2 Pricing Assumptions'!$C$21)+('-3 Traffic Assumptions'!BN10*'-2 Pricing Assumptions'!$C$18)+('-3 Traffic Assumptions'!BN10*'-2 Pricing Assumptions'!$C$17)</f>
        <v>7.0793999999999997</v>
      </c>
      <c r="BN34" s="49">
        <f>('-3 Traffic Assumptions'!BO10*'-2 Pricing Assumptions'!$C$19)+('-3 Traffic Assumptions'!BO10*'-2 Pricing Assumptions'!$C$20)+('-3 Traffic Assumptions'!BO10*'-2 Pricing Assumptions'!$C$21)+('-3 Traffic Assumptions'!BO10*'-2 Pricing Assumptions'!$C$18)+('-3 Traffic Assumptions'!BO10*'-2 Pricing Assumptions'!$C$17)</f>
        <v>7.0793999999999997</v>
      </c>
      <c r="BO34" s="49">
        <f>('-3 Traffic Assumptions'!BP10*'-2 Pricing Assumptions'!$C$19)+('-3 Traffic Assumptions'!BP10*'-2 Pricing Assumptions'!$C$20)+('-3 Traffic Assumptions'!BP10*'-2 Pricing Assumptions'!$C$21)+('-3 Traffic Assumptions'!BP10*'-2 Pricing Assumptions'!$C$18)+('-3 Traffic Assumptions'!BP10*'-2 Pricing Assumptions'!$C$17)</f>
        <v>7.0793999999999997</v>
      </c>
      <c r="BP34" s="49">
        <f>('-3 Traffic Assumptions'!BQ10*'-2 Pricing Assumptions'!$C$19)+('-3 Traffic Assumptions'!BQ10*'-2 Pricing Assumptions'!$C$20)+('-3 Traffic Assumptions'!BQ10*'-2 Pricing Assumptions'!$C$21)+('-3 Traffic Assumptions'!BQ10*'-2 Pricing Assumptions'!$C$18)+('-3 Traffic Assumptions'!BQ10*'-2 Pricing Assumptions'!$C$17)</f>
        <v>7.0793999999999997</v>
      </c>
      <c r="BQ34" s="49">
        <f>('-3 Traffic Assumptions'!BR10*'-2 Pricing Assumptions'!$C$19)+('-3 Traffic Assumptions'!BR10*'-2 Pricing Assumptions'!$C$20)+('-3 Traffic Assumptions'!BR10*'-2 Pricing Assumptions'!$C$21)+('-3 Traffic Assumptions'!BR10*'-2 Pricing Assumptions'!$C$18)+('-3 Traffic Assumptions'!BR10*'-2 Pricing Assumptions'!$C$17)</f>
        <v>7.0793999999999997</v>
      </c>
      <c r="BR34" s="49">
        <f>('-3 Traffic Assumptions'!BS10*'-2 Pricing Assumptions'!$C$19)+('-3 Traffic Assumptions'!BS10*'-2 Pricing Assumptions'!$C$20)+('-3 Traffic Assumptions'!BS10*'-2 Pricing Assumptions'!$C$21)+('-3 Traffic Assumptions'!BS10*'-2 Pricing Assumptions'!$C$18)+('-3 Traffic Assumptions'!BS10*'-2 Pricing Assumptions'!$C$17)</f>
        <v>7.0793999999999997</v>
      </c>
      <c r="BS34" s="49">
        <f>('-3 Traffic Assumptions'!BT10*'-2 Pricing Assumptions'!$C$19)+('-3 Traffic Assumptions'!BT10*'-2 Pricing Assumptions'!$C$20)+('-3 Traffic Assumptions'!BT10*'-2 Pricing Assumptions'!$C$21)+('-3 Traffic Assumptions'!BT10*'-2 Pricing Assumptions'!$C$18)+('-3 Traffic Assumptions'!BT10*'-2 Pricing Assumptions'!$C$17)</f>
        <v>7.0793999999999997</v>
      </c>
      <c r="BT34" s="49">
        <f>('-3 Traffic Assumptions'!BU10*'-2 Pricing Assumptions'!$C$19)+('-3 Traffic Assumptions'!BU10*'-2 Pricing Assumptions'!$C$20)+('-3 Traffic Assumptions'!BU10*'-2 Pricing Assumptions'!$C$21)+('-3 Traffic Assumptions'!BU10*'-2 Pricing Assumptions'!$C$18)+('-3 Traffic Assumptions'!BU10*'-2 Pricing Assumptions'!$C$17)</f>
        <v>7.0793999999999997</v>
      </c>
      <c r="BU34" s="49">
        <f>('-3 Traffic Assumptions'!BV10*'-2 Pricing Assumptions'!$C$19)+('-3 Traffic Assumptions'!BV10*'-2 Pricing Assumptions'!$C$20)+('-3 Traffic Assumptions'!BV10*'-2 Pricing Assumptions'!$C$21)+('-3 Traffic Assumptions'!BV10*'-2 Pricing Assumptions'!$C$18)+('-3 Traffic Assumptions'!BV10*'-2 Pricing Assumptions'!$C$17)</f>
        <v>7.0793999999999997</v>
      </c>
      <c r="BV34" s="49">
        <f>('-3 Traffic Assumptions'!BW10*'-2 Pricing Assumptions'!$C$19)+('-3 Traffic Assumptions'!BW10*'-2 Pricing Assumptions'!$C$20)+('-3 Traffic Assumptions'!BW10*'-2 Pricing Assumptions'!$C$21)+('-3 Traffic Assumptions'!BW10*'-2 Pricing Assumptions'!$C$18)+('-3 Traffic Assumptions'!BW10*'-2 Pricing Assumptions'!$C$17)</f>
        <v>7.0793999999999997</v>
      </c>
      <c r="BW34" s="49">
        <f>('-3 Traffic Assumptions'!BX10*'-2 Pricing Assumptions'!$C$19)+('-3 Traffic Assumptions'!BX10*'-2 Pricing Assumptions'!$C$20)+('-3 Traffic Assumptions'!BX10*'-2 Pricing Assumptions'!$C$21)+('-3 Traffic Assumptions'!BX10*'-2 Pricing Assumptions'!$C$18)+('-3 Traffic Assumptions'!BX10*'-2 Pricing Assumptions'!$C$17)</f>
        <v>7.0793999999999997</v>
      </c>
      <c r="BX34" s="49">
        <f>('-3 Traffic Assumptions'!BY10*'-2 Pricing Assumptions'!$C$19)+('-3 Traffic Assumptions'!BY10*'-2 Pricing Assumptions'!$C$20)+('-3 Traffic Assumptions'!BY10*'-2 Pricing Assumptions'!$C$21)+('-3 Traffic Assumptions'!BY10*'-2 Pricing Assumptions'!$C$18)+('-3 Traffic Assumptions'!BY10*'-2 Pricing Assumptions'!$C$17)</f>
        <v>7.0793999999999997</v>
      </c>
      <c r="BY34" s="49">
        <f>('-3 Traffic Assumptions'!BZ10*'-2 Pricing Assumptions'!$C$19)+('-3 Traffic Assumptions'!BZ10*'-2 Pricing Assumptions'!$C$20)+('-3 Traffic Assumptions'!BZ10*'-2 Pricing Assumptions'!$C$21)+('-3 Traffic Assumptions'!BZ10*'-2 Pricing Assumptions'!$C$18)+('-3 Traffic Assumptions'!BZ10*'-2 Pricing Assumptions'!$C$17)</f>
        <v>7.0793999999999997</v>
      </c>
      <c r="BZ34" s="49">
        <f>('-3 Traffic Assumptions'!CA10*'-2 Pricing Assumptions'!$C$19)+('-3 Traffic Assumptions'!CA10*'-2 Pricing Assumptions'!$C$20)+('-3 Traffic Assumptions'!CA10*'-2 Pricing Assumptions'!$C$21)+('-3 Traffic Assumptions'!CA10*'-2 Pricing Assumptions'!$C$18)+('-3 Traffic Assumptions'!CA10*'-2 Pricing Assumptions'!$C$17)</f>
        <v>7.0793999999999997</v>
      </c>
      <c r="CA34" s="49">
        <f>('-3 Traffic Assumptions'!CB10*'-2 Pricing Assumptions'!$C$19)+('-3 Traffic Assumptions'!CB10*'-2 Pricing Assumptions'!$C$20)+('-3 Traffic Assumptions'!CB10*'-2 Pricing Assumptions'!$C$21)+('-3 Traffic Assumptions'!CB10*'-2 Pricing Assumptions'!$C$18)+('-3 Traffic Assumptions'!CB10*'-2 Pricing Assumptions'!$C$17)</f>
        <v>7.0793999999999997</v>
      </c>
      <c r="CB34" s="49">
        <f>('-3 Traffic Assumptions'!CC10*'-2 Pricing Assumptions'!$C$19)+('-3 Traffic Assumptions'!CC10*'-2 Pricing Assumptions'!$C$20)+('-3 Traffic Assumptions'!CC10*'-2 Pricing Assumptions'!$C$21)+('-3 Traffic Assumptions'!CC10*'-2 Pricing Assumptions'!$C$18)+('-3 Traffic Assumptions'!CC10*'-2 Pricing Assumptions'!$C$17)</f>
        <v>7.0793999999999997</v>
      </c>
      <c r="CC34" s="49">
        <f>('-3 Traffic Assumptions'!CD10*'-2 Pricing Assumptions'!$C$19)+('-3 Traffic Assumptions'!CD10*'-2 Pricing Assumptions'!$C$20)+('-3 Traffic Assumptions'!CD10*'-2 Pricing Assumptions'!$C$21)+('-3 Traffic Assumptions'!CD10*'-2 Pricing Assumptions'!$C$18)+('-3 Traffic Assumptions'!CD10*'-2 Pricing Assumptions'!$C$17)</f>
        <v>7.0793999999999997</v>
      </c>
      <c r="CD34" s="49">
        <f>('-3 Traffic Assumptions'!CE10*'-2 Pricing Assumptions'!$C$19)+('-3 Traffic Assumptions'!CE10*'-2 Pricing Assumptions'!$C$20)+('-3 Traffic Assumptions'!CE10*'-2 Pricing Assumptions'!$C$21)+('-3 Traffic Assumptions'!CE10*'-2 Pricing Assumptions'!$C$18)+('-3 Traffic Assumptions'!CE10*'-2 Pricing Assumptions'!$C$17)</f>
        <v>7.0793999999999997</v>
      </c>
      <c r="CE34" s="49">
        <f>('-3 Traffic Assumptions'!CF10*'-2 Pricing Assumptions'!$C$19)+('-3 Traffic Assumptions'!CF10*'-2 Pricing Assumptions'!$C$20)+('-3 Traffic Assumptions'!CF10*'-2 Pricing Assumptions'!$C$21)+('-3 Traffic Assumptions'!CF10*'-2 Pricing Assumptions'!$C$18)+('-3 Traffic Assumptions'!CF10*'-2 Pricing Assumptions'!$C$17)</f>
        <v>7.0793999999999997</v>
      </c>
      <c r="CF34" s="49">
        <f>('-3 Traffic Assumptions'!CG10*'-2 Pricing Assumptions'!$C$19)+('-3 Traffic Assumptions'!CG10*'-2 Pricing Assumptions'!$C$20)+('-3 Traffic Assumptions'!CG10*'-2 Pricing Assumptions'!$C$21)+('-3 Traffic Assumptions'!CG10*'-2 Pricing Assumptions'!$C$18)+('-3 Traffic Assumptions'!CG10*'-2 Pricing Assumptions'!$C$17)</f>
        <v>7.0793999999999997</v>
      </c>
      <c r="CG34" s="49">
        <f>('-3 Traffic Assumptions'!CH10*'-2 Pricing Assumptions'!$C$19)+('-3 Traffic Assumptions'!CH10*'-2 Pricing Assumptions'!$C$20)+('-3 Traffic Assumptions'!CH10*'-2 Pricing Assumptions'!$C$21)+('-3 Traffic Assumptions'!CH10*'-2 Pricing Assumptions'!$C$18)+('-3 Traffic Assumptions'!CH10*'-2 Pricing Assumptions'!$C$17)</f>
        <v>7.0793999999999997</v>
      </c>
      <c r="CH34" s="49">
        <f>('-3 Traffic Assumptions'!CI10*'-2 Pricing Assumptions'!$C$19)+('-3 Traffic Assumptions'!CI10*'-2 Pricing Assumptions'!$C$20)+('-3 Traffic Assumptions'!CI10*'-2 Pricing Assumptions'!$C$21)+('-3 Traffic Assumptions'!CI10*'-2 Pricing Assumptions'!$C$18)+('-3 Traffic Assumptions'!CI10*'-2 Pricing Assumptions'!$C$17)</f>
        <v>7.0793999999999997</v>
      </c>
      <c r="CI34" s="49">
        <f>('-3 Traffic Assumptions'!CJ10*'-2 Pricing Assumptions'!$C$19)+('-3 Traffic Assumptions'!CJ10*'-2 Pricing Assumptions'!$C$20)+('-3 Traffic Assumptions'!CJ10*'-2 Pricing Assumptions'!$C$21)+('-3 Traffic Assumptions'!CJ10*'-2 Pricing Assumptions'!$C$18)+('-3 Traffic Assumptions'!CJ10*'-2 Pricing Assumptions'!$C$17)</f>
        <v>7.0793999999999997</v>
      </c>
      <c r="CJ34" s="49">
        <f>('-3 Traffic Assumptions'!CK10*'-2 Pricing Assumptions'!$C$19)+('-3 Traffic Assumptions'!CK10*'-2 Pricing Assumptions'!$C$20)+('-3 Traffic Assumptions'!CK10*'-2 Pricing Assumptions'!$C$21)+('-3 Traffic Assumptions'!CK10*'-2 Pricing Assumptions'!$C$18)+('-3 Traffic Assumptions'!CK10*'-2 Pricing Assumptions'!$C$17)</f>
        <v>7.0793999999999997</v>
      </c>
      <c r="CK34" s="49">
        <f>('-3 Traffic Assumptions'!CL10*'-2 Pricing Assumptions'!$C$19)+('-3 Traffic Assumptions'!CL10*'-2 Pricing Assumptions'!$C$20)+('-3 Traffic Assumptions'!CL10*'-2 Pricing Assumptions'!$C$21)+('-3 Traffic Assumptions'!CL10*'-2 Pricing Assumptions'!$C$18)+('-3 Traffic Assumptions'!CL10*'-2 Pricing Assumptions'!$C$17)</f>
        <v>7.0793999999999997</v>
      </c>
      <c r="CL34" s="49">
        <f>('-3 Traffic Assumptions'!CM10*'-2 Pricing Assumptions'!$C$19)+('-3 Traffic Assumptions'!CM10*'-2 Pricing Assumptions'!$C$20)+('-3 Traffic Assumptions'!CM10*'-2 Pricing Assumptions'!$C$21)+('-3 Traffic Assumptions'!CM10*'-2 Pricing Assumptions'!$C$18)+('-3 Traffic Assumptions'!CM10*'-2 Pricing Assumptions'!$C$17)</f>
        <v>7.0793999999999997</v>
      </c>
      <c r="CM34" s="49">
        <f>('-3 Traffic Assumptions'!CN10*'-2 Pricing Assumptions'!$C$19)+('-3 Traffic Assumptions'!CN10*'-2 Pricing Assumptions'!$C$20)+('-3 Traffic Assumptions'!CN10*'-2 Pricing Assumptions'!$C$21)+('-3 Traffic Assumptions'!CN10*'-2 Pricing Assumptions'!$C$18)+('-3 Traffic Assumptions'!CN10*'-2 Pricing Assumptions'!$C$17)</f>
        <v>7.0793999999999997</v>
      </c>
      <c r="CN34" s="49">
        <f>('-3 Traffic Assumptions'!CO10*'-2 Pricing Assumptions'!$C$19)+('-3 Traffic Assumptions'!CO10*'-2 Pricing Assumptions'!$C$20)+('-3 Traffic Assumptions'!CO10*'-2 Pricing Assumptions'!$C$21)+('-3 Traffic Assumptions'!CO10*'-2 Pricing Assumptions'!$C$18)+('-3 Traffic Assumptions'!CO10*'-2 Pricing Assumptions'!$C$17)</f>
        <v>7.0793999999999997</v>
      </c>
      <c r="CO34" s="49">
        <f>('-3 Traffic Assumptions'!CP10*'-2 Pricing Assumptions'!$C$19)+('-3 Traffic Assumptions'!CP10*'-2 Pricing Assumptions'!$C$20)+('-3 Traffic Assumptions'!CP10*'-2 Pricing Assumptions'!$C$21)+('-3 Traffic Assumptions'!CP10*'-2 Pricing Assumptions'!$C$18)+('-3 Traffic Assumptions'!CP10*'-2 Pricing Assumptions'!$C$17)</f>
        <v>7.0793999999999997</v>
      </c>
      <c r="CP34" s="49">
        <f>('-3 Traffic Assumptions'!CQ10*'-2 Pricing Assumptions'!$C$19)+('-3 Traffic Assumptions'!CQ10*'-2 Pricing Assumptions'!$C$20)+('-3 Traffic Assumptions'!CQ10*'-2 Pricing Assumptions'!$C$21)+('-3 Traffic Assumptions'!CQ10*'-2 Pricing Assumptions'!$C$18)+('-3 Traffic Assumptions'!CQ10*'-2 Pricing Assumptions'!$C$17)</f>
        <v>7.0793999999999997</v>
      </c>
      <c r="CQ34" s="49">
        <f>('-3 Traffic Assumptions'!CR10*'-2 Pricing Assumptions'!$C$19)+('-3 Traffic Assumptions'!CR10*'-2 Pricing Assumptions'!$C$20)+('-3 Traffic Assumptions'!CR10*'-2 Pricing Assumptions'!$C$21)+('-3 Traffic Assumptions'!CR10*'-2 Pricing Assumptions'!$C$18)+('-3 Traffic Assumptions'!CR10*'-2 Pricing Assumptions'!$C$17)</f>
        <v>7.0793999999999997</v>
      </c>
      <c r="CR34" s="49">
        <f>('-3 Traffic Assumptions'!CS10*'-2 Pricing Assumptions'!$C$19)+('-3 Traffic Assumptions'!CS10*'-2 Pricing Assumptions'!$C$20)+('-3 Traffic Assumptions'!CS10*'-2 Pricing Assumptions'!$C$21)+('-3 Traffic Assumptions'!CS10*'-2 Pricing Assumptions'!$C$18)+('-3 Traffic Assumptions'!CS10*'-2 Pricing Assumptions'!$C$17)</f>
        <v>7.0793999999999997</v>
      </c>
      <c r="CS34" s="49">
        <f>('-3 Traffic Assumptions'!CT10*'-2 Pricing Assumptions'!$C$19)+('-3 Traffic Assumptions'!CT10*'-2 Pricing Assumptions'!$C$20)+('-3 Traffic Assumptions'!CT10*'-2 Pricing Assumptions'!$C$21)+('-3 Traffic Assumptions'!CT10*'-2 Pricing Assumptions'!$C$18)+('-3 Traffic Assumptions'!CT10*'-2 Pricing Assumptions'!$C$17)</f>
        <v>7.0793999999999997</v>
      </c>
      <c r="CT34" s="49">
        <f>('-3 Traffic Assumptions'!CU10*'-2 Pricing Assumptions'!$C$19)+('-3 Traffic Assumptions'!CU10*'-2 Pricing Assumptions'!$C$20)+('-3 Traffic Assumptions'!CU10*'-2 Pricing Assumptions'!$C$21)+('-3 Traffic Assumptions'!CU10*'-2 Pricing Assumptions'!$C$18)+('-3 Traffic Assumptions'!CU10*'-2 Pricing Assumptions'!$C$17)</f>
        <v>7.0793999999999997</v>
      </c>
      <c r="CU34" s="49">
        <f>('-3 Traffic Assumptions'!CV10*'-2 Pricing Assumptions'!$C$19)+('-3 Traffic Assumptions'!CV10*'-2 Pricing Assumptions'!$C$20)+('-3 Traffic Assumptions'!CV10*'-2 Pricing Assumptions'!$C$21)+('-3 Traffic Assumptions'!CV10*'-2 Pricing Assumptions'!$C$18)+('-3 Traffic Assumptions'!CV10*'-2 Pricing Assumptions'!$C$17)</f>
        <v>7.0793999999999997</v>
      </c>
      <c r="CV34" s="49">
        <f>('-3 Traffic Assumptions'!CW10*'-2 Pricing Assumptions'!$C$19)+('-3 Traffic Assumptions'!CW10*'-2 Pricing Assumptions'!$C$20)+('-3 Traffic Assumptions'!CW10*'-2 Pricing Assumptions'!$C$21)+('-3 Traffic Assumptions'!CW10*'-2 Pricing Assumptions'!$C$18)+('-3 Traffic Assumptions'!CW10*'-2 Pricing Assumptions'!$C$17)</f>
        <v>7.0793999999999997</v>
      </c>
      <c r="CW34" s="49">
        <f>('-3 Traffic Assumptions'!CX10*'-2 Pricing Assumptions'!$C$19)+('-3 Traffic Assumptions'!CX10*'-2 Pricing Assumptions'!$C$20)+('-3 Traffic Assumptions'!CX10*'-2 Pricing Assumptions'!$C$21)+('-3 Traffic Assumptions'!CX10*'-2 Pricing Assumptions'!$C$18)+('-3 Traffic Assumptions'!CX10*'-2 Pricing Assumptions'!$C$17)</f>
        <v>7.0793999999999997</v>
      </c>
      <c r="CX34" s="49">
        <f>('-3 Traffic Assumptions'!CY10*'-2 Pricing Assumptions'!$C$19)+('-3 Traffic Assumptions'!CY10*'-2 Pricing Assumptions'!$C$20)+('-3 Traffic Assumptions'!CY10*'-2 Pricing Assumptions'!$C$21)+('-3 Traffic Assumptions'!CY10*'-2 Pricing Assumptions'!$C$18)+('-3 Traffic Assumptions'!CY10*'-2 Pricing Assumptions'!$C$17)</f>
        <v>7.0793999999999997</v>
      </c>
      <c r="CY34" s="49">
        <f>('-3 Traffic Assumptions'!CZ10*'-2 Pricing Assumptions'!$C$19)+('-3 Traffic Assumptions'!CZ10*'-2 Pricing Assumptions'!$C$20)+('-3 Traffic Assumptions'!CZ10*'-2 Pricing Assumptions'!$C$21)+('-3 Traffic Assumptions'!CZ10*'-2 Pricing Assumptions'!$C$18)+('-3 Traffic Assumptions'!CZ10*'-2 Pricing Assumptions'!$C$17)</f>
        <v>7.0793999999999997</v>
      </c>
      <c r="CZ34" s="49">
        <f>('-3 Traffic Assumptions'!DA10*'-2 Pricing Assumptions'!$C$19)+('-3 Traffic Assumptions'!DA10*'-2 Pricing Assumptions'!$C$20)+('-3 Traffic Assumptions'!DA10*'-2 Pricing Assumptions'!$C$21)+('-3 Traffic Assumptions'!DA10*'-2 Pricing Assumptions'!$C$18)+('-3 Traffic Assumptions'!DA10*'-2 Pricing Assumptions'!$C$17)</f>
        <v>7.0793999999999997</v>
      </c>
      <c r="DA34" s="49">
        <f>('-3 Traffic Assumptions'!DB10*'-2 Pricing Assumptions'!$C$19)+('-3 Traffic Assumptions'!DB10*'-2 Pricing Assumptions'!$C$20)+('-3 Traffic Assumptions'!DB10*'-2 Pricing Assumptions'!$C$21)+('-3 Traffic Assumptions'!DB10*'-2 Pricing Assumptions'!$C$18)+('-3 Traffic Assumptions'!DB10*'-2 Pricing Assumptions'!$C$17)</f>
        <v>7.0793999999999997</v>
      </c>
      <c r="DB34" s="49">
        <f>('-3 Traffic Assumptions'!DC10*'-2 Pricing Assumptions'!$C$19)+('-3 Traffic Assumptions'!DC10*'-2 Pricing Assumptions'!$C$20)+('-3 Traffic Assumptions'!DC10*'-2 Pricing Assumptions'!$C$21)+('-3 Traffic Assumptions'!DC10*'-2 Pricing Assumptions'!$C$18)+('-3 Traffic Assumptions'!DC10*'-2 Pricing Assumptions'!$C$17)</f>
        <v>7.0793999999999997</v>
      </c>
      <c r="DC34" s="49">
        <f>('-3 Traffic Assumptions'!DD10*'-2 Pricing Assumptions'!$C$19)+('-3 Traffic Assumptions'!DD10*'-2 Pricing Assumptions'!$C$20)+('-3 Traffic Assumptions'!DD10*'-2 Pricing Assumptions'!$C$21)+('-3 Traffic Assumptions'!DD10*'-2 Pricing Assumptions'!$C$18)+('-3 Traffic Assumptions'!DD10*'-2 Pricing Assumptions'!$C$17)</f>
        <v>7.0793999999999997</v>
      </c>
      <c r="DD34" s="49">
        <f>('-3 Traffic Assumptions'!DE10*'-2 Pricing Assumptions'!$C$19)+('-3 Traffic Assumptions'!DE10*'-2 Pricing Assumptions'!$C$20)+('-3 Traffic Assumptions'!DE10*'-2 Pricing Assumptions'!$C$21)+('-3 Traffic Assumptions'!DE10*'-2 Pricing Assumptions'!$C$18)+('-3 Traffic Assumptions'!DE10*'-2 Pricing Assumptions'!$C$17)</f>
        <v>7.0793999999999997</v>
      </c>
      <c r="DE34" s="49">
        <f>('-3 Traffic Assumptions'!DF10*'-2 Pricing Assumptions'!$C$19)+('-3 Traffic Assumptions'!DF10*'-2 Pricing Assumptions'!$C$20)+('-3 Traffic Assumptions'!DF10*'-2 Pricing Assumptions'!$C$21)+('-3 Traffic Assumptions'!DF10*'-2 Pricing Assumptions'!$C$18)+('-3 Traffic Assumptions'!DF10*'-2 Pricing Assumptions'!$C$17)</f>
        <v>7.0793999999999997</v>
      </c>
      <c r="DF34" s="49">
        <f>('-3 Traffic Assumptions'!DG10*'-2 Pricing Assumptions'!$C$19)+('-3 Traffic Assumptions'!DG10*'-2 Pricing Assumptions'!$C$20)+('-3 Traffic Assumptions'!DG10*'-2 Pricing Assumptions'!$C$21)+('-3 Traffic Assumptions'!DG10*'-2 Pricing Assumptions'!$C$18)+('-3 Traffic Assumptions'!DG10*'-2 Pricing Assumptions'!$C$17)</f>
        <v>7.0793999999999997</v>
      </c>
      <c r="DG34" s="49">
        <f>('-3 Traffic Assumptions'!DH10*'-2 Pricing Assumptions'!$C$19)+('-3 Traffic Assumptions'!DH10*'-2 Pricing Assumptions'!$C$20)+('-3 Traffic Assumptions'!DH10*'-2 Pricing Assumptions'!$C$21)+('-3 Traffic Assumptions'!DH10*'-2 Pricing Assumptions'!$C$18)+('-3 Traffic Assumptions'!DH10*'-2 Pricing Assumptions'!$C$17)</f>
        <v>7.0793999999999997</v>
      </c>
      <c r="DH34" s="49">
        <f>('-3 Traffic Assumptions'!DI10*'-2 Pricing Assumptions'!$C$19)+('-3 Traffic Assumptions'!DI10*'-2 Pricing Assumptions'!$C$20)+('-3 Traffic Assumptions'!DI10*'-2 Pricing Assumptions'!$C$21)+('-3 Traffic Assumptions'!DI10*'-2 Pricing Assumptions'!$C$18)+('-3 Traffic Assumptions'!DI10*'-2 Pricing Assumptions'!$C$17)</f>
        <v>7.0793999999999997</v>
      </c>
      <c r="DI34" s="49">
        <f>('-3 Traffic Assumptions'!DJ10*'-2 Pricing Assumptions'!$C$19)+('-3 Traffic Assumptions'!DJ10*'-2 Pricing Assumptions'!$C$20)+('-3 Traffic Assumptions'!DJ10*'-2 Pricing Assumptions'!$C$21)+('-3 Traffic Assumptions'!DJ10*'-2 Pricing Assumptions'!$C$18)+('-3 Traffic Assumptions'!DJ10*'-2 Pricing Assumptions'!$C$17)</f>
        <v>7.0793999999999997</v>
      </c>
      <c r="DJ34" s="49">
        <f>('-3 Traffic Assumptions'!DK10*'-2 Pricing Assumptions'!$C$19)+('-3 Traffic Assumptions'!DK10*'-2 Pricing Assumptions'!$C$20)+('-3 Traffic Assumptions'!DK10*'-2 Pricing Assumptions'!$C$21)+('-3 Traffic Assumptions'!DK10*'-2 Pricing Assumptions'!$C$18)+('-3 Traffic Assumptions'!DK10*'-2 Pricing Assumptions'!$C$17)</f>
        <v>7.0793999999999997</v>
      </c>
      <c r="DK34" s="49">
        <f>('-3 Traffic Assumptions'!DL10*'-2 Pricing Assumptions'!$C$19)+('-3 Traffic Assumptions'!DL10*'-2 Pricing Assumptions'!$C$20)+('-3 Traffic Assumptions'!DL10*'-2 Pricing Assumptions'!$C$21)+('-3 Traffic Assumptions'!DL10*'-2 Pricing Assumptions'!$C$18)+('-3 Traffic Assumptions'!DL10*'-2 Pricing Assumptions'!$C$17)</f>
        <v>7.0793999999999997</v>
      </c>
      <c r="DL34" s="49">
        <f>('-3 Traffic Assumptions'!DM10*'-2 Pricing Assumptions'!$C$19)+('-3 Traffic Assumptions'!DM10*'-2 Pricing Assumptions'!$C$20)+('-3 Traffic Assumptions'!DM10*'-2 Pricing Assumptions'!$C$21)+('-3 Traffic Assumptions'!DM10*'-2 Pricing Assumptions'!$C$18)+('-3 Traffic Assumptions'!DM10*'-2 Pricing Assumptions'!$C$17)</f>
        <v>7.0793999999999997</v>
      </c>
      <c r="DM34" s="49">
        <f>('-3 Traffic Assumptions'!DN10*'-2 Pricing Assumptions'!$C$19)+('-3 Traffic Assumptions'!DN10*'-2 Pricing Assumptions'!$C$20)+('-3 Traffic Assumptions'!DN10*'-2 Pricing Assumptions'!$C$21)+('-3 Traffic Assumptions'!DN10*'-2 Pricing Assumptions'!$C$18)+('-3 Traffic Assumptions'!DN10*'-2 Pricing Assumptions'!$C$17)</f>
        <v>7.0793999999999997</v>
      </c>
      <c r="DN34" s="49">
        <f>('-3 Traffic Assumptions'!DO10*'-2 Pricing Assumptions'!$C$19)+('-3 Traffic Assumptions'!DO10*'-2 Pricing Assumptions'!$C$20)+('-3 Traffic Assumptions'!DO10*'-2 Pricing Assumptions'!$C$21)+('-3 Traffic Assumptions'!DO10*'-2 Pricing Assumptions'!$C$18)+('-3 Traffic Assumptions'!DO10*'-2 Pricing Assumptions'!$C$17)</f>
        <v>7.0793999999999997</v>
      </c>
      <c r="DO34" s="49">
        <f>('-3 Traffic Assumptions'!DP10*'-2 Pricing Assumptions'!$C$19)+('-3 Traffic Assumptions'!DP10*'-2 Pricing Assumptions'!$C$20)+('-3 Traffic Assumptions'!DP10*'-2 Pricing Assumptions'!$C$21)+('-3 Traffic Assumptions'!DP10*'-2 Pricing Assumptions'!$C$18)+('-3 Traffic Assumptions'!DP10*'-2 Pricing Assumptions'!$C$17)</f>
        <v>7.0793999999999997</v>
      </c>
      <c r="DP34" s="49">
        <f>('-3 Traffic Assumptions'!DQ10*'-2 Pricing Assumptions'!$C$19)+('-3 Traffic Assumptions'!DQ10*'-2 Pricing Assumptions'!$C$20)+('-3 Traffic Assumptions'!DQ10*'-2 Pricing Assumptions'!$C$21)+('-3 Traffic Assumptions'!DQ10*'-2 Pricing Assumptions'!$C$18)+('-3 Traffic Assumptions'!DQ10*'-2 Pricing Assumptions'!$C$17)</f>
        <v>7.0793999999999997</v>
      </c>
      <c r="DQ34" s="49">
        <f>('-3 Traffic Assumptions'!DR10*'-2 Pricing Assumptions'!$C$19)+('-3 Traffic Assumptions'!DR10*'-2 Pricing Assumptions'!$C$20)+('-3 Traffic Assumptions'!DR10*'-2 Pricing Assumptions'!$C$21)+('-3 Traffic Assumptions'!DR10*'-2 Pricing Assumptions'!$C$18)+('-3 Traffic Assumptions'!DR10*'-2 Pricing Assumptions'!$C$17)</f>
        <v>7.0793999999999997</v>
      </c>
      <c r="DR34" s="49">
        <f>('-3 Traffic Assumptions'!DS10*'-2 Pricing Assumptions'!$C$19)+('-3 Traffic Assumptions'!DS10*'-2 Pricing Assumptions'!$C$20)+('-3 Traffic Assumptions'!DS10*'-2 Pricing Assumptions'!$C$21)+('-3 Traffic Assumptions'!DS10*'-2 Pricing Assumptions'!$C$18)+('-3 Traffic Assumptions'!DS10*'-2 Pricing Assumptions'!$C$17)</f>
        <v>7.0793999999999997</v>
      </c>
      <c r="DS34" s="49">
        <f>('-3 Traffic Assumptions'!DT10*'-2 Pricing Assumptions'!$C$19)+('-3 Traffic Assumptions'!DT10*'-2 Pricing Assumptions'!$C$20)+('-3 Traffic Assumptions'!DT10*'-2 Pricing Assumptions'!$C$21)+('-3 Traffic Assumptions'!DT10*'-2 Pricing Assumptions'!$C$18)+('-3 Traffic Assumptions'!DT10*'-2 Pricing Assumptions'!$C$17)</f>
        <v>7.0793999999999997</v>
      </c>
    </row>
    <row r="35" spans="1:124" s="1" customFormat="1" ht="12.75" x14ac:dyDescent="0.2">
      <c r="B35" s="35" t="s">
        <v>131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>
        <f>('-3 Traffic Assumptions'!N11*'-2 Pricing Assumptions'!$C$19)+('-3 Traffic Assumptions'!N11*'-2 Pricing Assumptions'!$C$20)+('-3 Traffic Assumptions'!N11*'-2 Pricing Assumptions'!$C$21)+('-3 Traffic Assumptions'!N11*'-2 Pricing Assumptions'!$C$18)+('-3 Traffic Assumptions'!N11*'-2 Pricing Assumptions'!$C$17)</f>
        <v>0.84952800000000006</v>
      </c>
      <c r="O35" s="49">
        <f>('-3 Traffic Assumptions'!O11*'-2 Pricing Assumptions'!$C$19)+('-3 Traffic Assumptions'!O11*'-2 Pricing Assumptions'!$C$20)+('-3 Traffic Assumptions'!O11*'-2 Pricing Assumptions'!$C$21)+('-3 Traffic Assumptions'!O11*'-2 Pricing Assumptions'!$C$18)+('-3 Traffic Assumptions'!O11*'-2 Pricing Assumptions'!$C$17)</f>
        <v>0.84952800000000006</v>
      </c>
      <c r="P35" s="49">
        <f>('-3 Traffic Assumptions'!P11*'-2 Pricing Assumptions'!$C$19)+('-3 Traffic Assumptions'!P11*'-2 Pricing Assumptions'!$C$20)+('-3 Traffic Assumptions'!P11*'-2 Pricing Assumptions'!$C$21)+('-3 Traffic Assumptions'!P11*'-2 Pricing Assumptions'!$C$18)+('-3 Traffic Assumptions'!P11*'-2 Pricing Assumptions'!$C$17)</f>
        <v>0.84952800000000006</v>
      </c>
      <c r="Q35" s="49">
        <f>('-3 Traffic Assumptions'!Q11*'-2 Pricing Assumptions'!$C$19)+('-3 Traffic Assumptions'!Q11*'-2 Pricing Assumptions'!$C$20)+('-3 Traffic Assumptions'!Q11*'-2 Pricing Assumptions'!$C$21)+('-3 Traffic Assumptions'!Q11*'-2 Pricing Assumptions'!$C$18)+('-3 Traffic Assumptions'!Q11*'-2 Pricing Assumptions'!$C$17)</f>
        <v>0.84952800000000006</v>
      </c>
      <c r="R35" s="49">
        <f>('-3 Traffic Assumptions'!R11*'-2 Pricing Assumptions'!$C$19)+('-3 Traffic Assumptions'!R11*'-2 Pricing Assumptions'!$C$20)+('-3 Traffic Assumptions'!R11*'-2 Pricing Assumptions'!$C$21)+('-3 Traffic Assumptions'!R11*'-2 Pricing Assumptions'!$C$18)+('-3 Traffic Assumptions'!R11*'-2 Pricing Assumptions'!$C$17)</f>
        <v>0.84952800000000006</v>
      </c>
      <c r="S35" s="49">
        <f>('-3 Traffic Assumptions'!S11*'-2 Pricing Assumptions'!$C$19)+('-3 Traffic Assumptions'!S11*'-2 Pricing Assumptions'!$C$20)+('-3 Traffic Assumptions'!S11*'-2 Pricing Assumptions'!$C$21)+('-3 Traffic Assumptions'!S11*'-2 Pricing Assumptions'!$C$18)+('-3 Traffic Assumptions'!S11*'-2 Pricing Assumptions'!$C$17)</f>
        <v>0.84952800000000006</v>
      </c>
      <c r="T35" s="49">
        <f>('-3 Traffic Assumptions'!T11*'-2 Pricing Assumptions'!$C$19)+('-3 Traffic Assumptions'!T11*'-2 Pricing Assumptions'!$C$20)+('-3 Traffic Assumptions'!T11*'-2 Pricing Assumptions'!$C$21)+('-3 Traffic Assumptions'!T11*'-2 Pricing Assumptions'!$C$18)+('-3 Traffic Assumptions'!T11*'-2 Pricing Assumptions'!$C$17)</f>
        <v>0.84952800000000006</v>
      </c>
      <c r="U35" s="49">
        <f>('-3 Traffic Assumptions'!U11*'-2 Pricing Assumptions'!$C$19)+('-3 Traffic Assumptions'!U11*'-2 Pricing Assumptions'!$C$20)+('-3 Traffic Assumptions'!U11*'-2 Pricing Assumptions'!$C$21)+('-3 Traffic Assumptions'!U11*'-2 Pricing Assumptions'!$C$18)+('-3 Traffic Assumptions'!U11*'-2 Pricing Assumptions'!$C$17)</f>
        <v>0.84952800000000006</v>
      </c>
      <c r="V35" s="49">
        <f>('-3 Traffic Assumptions'!V11*'-2 Pricing Assumptions'!$C$19)+('-3 Traffic Assumptions'!V11*'-2 Pricing Assumptions'!$C$20)+('-3 Traffic Assumptions'!V11*'-2 Pricing Assumptions'!$C$21)+('-3 Traffic Assumptions'!V11*'-2 Pricing Assumptions'!$C$18)+('-3 Traffic Assumptions'!V11*'-2 Pricing Assumptions'!$C$17)</f>
        <v>0.84952800000000006</v>
      </c>
      <c r="W35" s="49">
        <f>('-3 Traffic Assumptions'!W11*'-2 Pricing Assumptions'!$C$19)+('-3 Traffic Assumptions'!W11*'-2 Pricing Assumptions'!$C$20)+('-3 Traffic Assumptions'!W11*'-2 Pricing Assumptions'!$C$21)+('-3 Traffic Assumptions'!W11*'-2 Pricing Assumptions'!$C$18)+('-3 Traffic Assumptions'!W11*'-2 Pricing Assumptions'!$C$17)</f>
        <v>0.84952800000000006</v>
      </c>
      <c r="X35" s="49">
        <f>('-3 Traffic Assumptions'!X11*'-2 Pricing Assumptions'!$C$19)+('-3 Traffic Assumptions'!X11*'-2 Pricing Assumptions'!$C$20)+('-3 Traffic Assumptions'!X11*'-2 Pricing Assumptions'!$C$21)+('-3 Traffic Assumptions'!X11*'-2 Pricing Assumptions'!$C$18)+('-3 Traffic Assumptions'!X11*'-2 Pricing Assumptions'!$C$17)</f>
        <v>0.84952800000000006</v>
      </c>
      <c r="Y35" s="49">
        <f>('-3 Traffic Assumptions'!Y11*'-2 Pricing Assumptions'!$C$19)+('-3 Traffic Assumptions'!Y11*'-2 Pricing Assumptions'!$C$20)+('-3 Traffic Assumptions'!Y11*'-2 Pricing Assumptions'!$C$21)+('-3 Traffic Assumptions'!Y11*'-2 Pricing Assumptions'!$C$18)+('-3 Traffic Assumptions'!Y11*'-2 Pricing Assumptions'!$C$17)</f>
        <v>0.84952800000000006</v>
      </c>
      <c r="Z35" s="49">
        <f>('-3 Traffic Assumptions'!Z11*'-2 Pricing Assumptions'!$C$19)+('-3 Traffic Assumptions'!Z11*'-2 Pricing Assumptions'!$C$20)+('-3 Traffic Assumptions'!Z11*'-2 Pricing Assumptions'!$C$21)+('-3 Traffic Assumptions'!Z11*'-2 Pricing Assumptions'!$C$18)+('-3 Traffic Assumptions'!Z11*'-2 Pricing Assumptions'!$C$17)</f>
        <v>0.84952800000000006</v>
      </c>
      <c r="AA35" s="49">
        <f>('-3 Traffic Assumptions'!AA11*'-2 Pricing Assumptions'!$C$19)+('-3 Traffic Assumptions'!AA11*'-2 Pricing Assumptions'!$C$20)+('-3 Traffic Assumptions'!AA11*'-2 Pricing Assumptions'!$C$21)+('-3 Traffic Assumptions'!AA11*'-2 Pricing Assumptions'!$C$18)+('-3 Traffic Assumptions'!AA11*'-2 Pricing Assumptions'!$C$17)</f>
        <v>0.84952800000000006</v>
      </c>
      <c r="AB35" s="49">
        <f>('-3 Traffic Assumptions'!AB11*'-2 Pricing Assumptions'!$C$19)+('-3 Traffic Assumptions'!AB11*'-2 Pricing Assumptions'!$C$20)+('-3 Traffic Assumptions'!AB11*'-2 Pricing Assumptions'!$C$21)+('-3 Traffic Assumptions'!AB11*'-2 Pricing Assumptions'!$C$18)+('-3 Traffic Assumptions'!AB11*'-2 Pricing Assumptions'!$C$17)</f>
        <v>0.84952800000000006</v>
      </c>
      <c r="AC35" s="49">
        <f>('-3 Traffic Assumptions'!AC11*'-2 Pricing Assumptions'!$C$19)+('-3 Traffic Assumptions'!AC11*'-2 Pricing Assumptions'!$C$20)+('-3 Traffic Assumptions'!AC11*'-2 Pricing Assumptions'!$C$21)+('-3 Traffic Assumptions'!AC11*'-2 Pricing Assumptions'!$C$18)+('-3 Traffic Assumptions'!AC11*'-2 Pricing Assumptions'!$C$17)</f>
        <v>0.84952800000000006</v>
      </c>
      <c r="AD35" s="49">
        <f>('-3 Traffic Assumptions'!AD11*'-2 Pricing Assumptions'!$C$19)+('-3 Traffic Assumptions'!AD11*'-2 Pricing Assumptions'!$C$20)+('-3 Traffic Assumptions'!AD11*'-2 Pricing Assumptions'!$C$21)+('-3 Traffic Assumptions'!AD11*'-2 Pricing Assumptions'!$C$18)+('-3 Traffic Assumptions'!AD11*'-2 Pricing Assumptions'!$C$17)</f>
        <v>0.84952800000000006</v>
      </c>
      <c r="AE35" s="49">
        <f>('-3 Traffic Assumptions'!AE11*'-2 Pricing Assumptions'!$C$19)+('-3 Traffic Assumptions'!AE11*'-2 Pricing Assumptions'!$C$20)+('-3 Traffic Assumptions'!AE11*'-2 Pricing Assumptions'!$C$21)+('-3 Traffic Assumptions'!AE11*'-2 Pricing Assumptions'!$C$18)+('-3 Traffic Assumptions'!AE11*'-2 Pricing Assumptions'!$C$17)</f>
        <v>0.84952800000000006</v>
      </c>
      <c r="AF35" s="49">
        <f>('-3 Traffic Assumptions'!AF11*'-2 Pricing Assumptions'!$C$19)+('-3 Traffic Assumptions'!AF11*'-2 Pricing Assumptions'!$C$20)+('-3 Traffic Assumptions'!AF11*'-2 Pricing Assumptions'!$C$21)+('-3 Traffic Assumptions'!AF11*'-2 Pricing Assumptions'!$C$18)+('-3 Traffic Assumptions'!AF11*'-2 Pricing Assumptions'!$C$17)</f>
        <v>0.84952800000000006</v>
      </c>
      <c r="AG35" s="49">
        <f>('-3 Traffic Assumptions'!AG11*'-2 Pricing Assumptions'!$C$19)+('-3 Traffic Assumptions'!AG11*'-2 Pricing Assumptions'!$C$20)+('-3 Traffic Assumptions'!AG11*'-2 Pricing Assumptions'!$C$21)+('-3 Traffic Assumptions'!AG11*'-2 Pricing Assumptions'!$C$18)+('-3 Traffic Assumptions'!AG11*'-2 Pricing Assumptions'!$C$17)</f>
        <v>0.84952800000000006</v>
      </c>
      <c r="AH35" s="49">
        <f>('-3 Traffic Assumptions'!AH11*'-2 Pricing Assumptions'!$C$19)+('-3 Traffic Assumptions'!AH11*'-2 Pricing Assumptions'!$C$20)+('-3 Traffic Assumptions'!AH11*'-2 Pricing Assumptions'!$C$21)+('-3 Traffic Assumptions'!AH11*'-2 Pricing Assumptions'!$C$18)+('-3 Traffic Assumptions'!AH11*'-2 Pricing Assumptions'!$C$17)</f>
        <v>0.84952800000000006</v>
      </c>
      <c r="AI35" s="49">
        <f>('-3 Traffic Assumptions'!AI11*'-2 Pricing Assumptions'!$C$19)+('-3 Traffic Assumptions'!AI11*'-2 Pricing Assumptions'!$C$20)+('-3 Traffic Assumptions'!AI11*'-2 Pricing Assumptions'!$C$21)+('-3 Traffic Assumptions'!AI11*'-2 Pricing Assumptions'!$C$18)+('-3 Traffic Assumptions'!AI11*'-2 Pricing Assumptions'!$C$17)</f>
        <v>0.84952800000000006</v>
      </c>
      <c r="AJ35" s="49">
        <f>('-3 Traffic Assumptions'!AJ11*'-2 Pricing Assumptions'!$C$19)+('-3 Traffic Assumptions'!AJ11*'-2 Pricing Assumptions'!$C$20)+('-3 Traffic Assumptions'!AJ11*'-2 Pricing Assumptions'!$C$21)+('-3 Traffic Assumptions'!AJ11*'-2 Pricing Assumptions'!$C$18)+('-3 Traffic Assumptions'!AJ11*'-2 Pricing Assumptions'!$C$17)</f>
        <v>0.84952800000000006</v>
      </c>
      <c r="AK35" s="49">
        <f>('-3 Traffic Assumptions'!AK11*'-2 Pricing Assumptions'!$C$19)+('-3 Traffic Assumptions'!AK11*'-2 Pricing Assumptions'!$C$20)+('-3 Traffic Assumptions'!AK11*'-2 Pricing Assumptions'!$C$21)+('-3 Traffic Assumptions'!AK11*'-2 Pricing Assumptions'!$C$18)+('-3 Traffic Assumptions'!AK11*'-2 Pricing Assumptions'!$C$17)</f>
        <v>0.84952800000000006</v>
      </c>
      <c r="AL35" s="49">
        <f>('-3 Traffic Assumptions'!AL11*'-2 Pricing Assumptions'!$C$19)+('-3 Traffic Assumptions'!AL11*'-2 Pricing Assumptions'!$C$20)+('-3 Traffic Assumptions'!AL11*'-2 Pricing Assumptions'!$C$21)+('-3 Traffic Assumptions'!AL11*'-2 Pricing Assumptions'!$C$18)+('-3 Traffic Assumptions'!AL11*'-2 Pricing Assumptions'!$C$17)</f>
        <v>0.84952800000000006</v>
      </c>
      <c r="AM35" s="49">
        <f>('-3 Traffic Assumptions'!AM11*'-2 Pricing Assumptions'!$C$19)+('-3 Traffic Assumptions'!AM11*'-2 Pricing Assumptions'!$C$20)+('-3 Traffic Assumptions'!AM11*'-2 Pricing Assumptions'!$C$21)+('-3 Traffic Assumptions'!AM11*'-2 Pricing Assumptions'!$C$18)+('-3 Traffic Assumptions'!AM11*'-2 Pricing Assumptions'!$C$17)</f>
        <v>0.84952800000000006</v>
      </c>
      <c r="AN35" s="49">
        <f>('-3 Traffic Assumptions'!AN11*'-2 Pricing Assumptions'!$C$19)+('-3 Traffic Assumptions'!AN11*'-2 Pricing Assumptions'!$C$20)+('-3 Traffic Assumptions'!AN11*'-2 Pricing Assumptions'!$C$21)+('-3 Traffic Assumptions'!AN11*'-2 Pricing Assumptions'!$C$18)+('-3 Traffic Assumptions'!AN11*'-2 Pricing Assumptions'!$C$17)</f>
        <v>0.84952800000000006</v>
      </c>
      <c r="AO35" s="49">
        <f>('-3 Traffic Assumptions'!AO11*'-2 Pricing Assumptions'!$C$19)+('-3 Traffic Assumptions'!AO11*'-2 Pricing Assumptions'!$C$20)+('-3 Traffic Assumptions'!AO11*'-2 Pricing Assumptions'!$C$21)+('-3 Traffic Assumptions'!AO11*'-2 Pricing Assumptions'!$C$18)+('-3 Traffic Assumptions'!AO11*'-2 Pricing Assumptions'!$C$17)</f>
        <v>0.84952800000000006</v>
      </c>
      <c r="AP35" s="49">
        <f>('-3 Traffic Assumptions'!AP11*'-2 Pricing Assumptions'!$C$19)+('-3 Traffic Assumptions'!AP11*'-2 Pricing Assumptions'!$C$20)+('-3 Traffic Assumptions'!AP11*'-2 Pricing Assumptions'!$C$21)+('-3 Traffic Assumptions'!AP11*'-2 Pricing Assumptions'!$C$18)+('-3 Traffic Assumptions'!AP11*'-2 Pricing Assumptions'!$C$17)</f>
        <v>0.84952800000000006</v>
      </c>
      <c r="AQ35" s="49">
        <f>('-3 Traffic Assumptions'!AQ11*'-2 Pricing Assumptions'!$C$19)+('-3 Traffic Assumptions'!AQ11*'-2 Pricing Assumptions'!$C$20)+('-3 Traffic Assumptions'!AQ11*'-2 Pricing Assumptions'!$C$21)+('-3 Traffic Assumptions'!AQ11*'-2 Pricing Assumptions'!$C$18)+('-3 Traffic Assumptions'!AQ11*'-2 Pricing Assumptions'!$C$17)</f>
        <v>0.84952800000000006</v>
      </c>
      <c r="AR35" s="49">
        <f>('-3 Traffic Assumptions'!AR11*'-2 Pricing Assumptions'!$C$19)+('-3 Traffic Assumptions'!AR11*'-2 Pricing Assumptions'!$C$20)+('-3 Traffic Assumptions'!AR11*'-2 Pricing Assumptions'!$C$21)+('-3 Traffic Assumptions'!AR11*'-2 Pricing Assumptions'!$C$18)+('-3 Traffic Assumptions'!AR11*'-2 Pricing Assumptions'!$C$17)</f>
        <v>0.84952800000000006</v>
      </c>
      <c r="AS35" s="49">
        <f>('-3 Traffic Assumptions'!AS11*'-2 Pricing Assumptions'!$C$19)+('-3 Traffic Assumptions'!AS11*'-2 Pricing Assumptions'!$C$20)+('-3 Traffic Assumptions'!AS11*'-2 Pricing Assumptions'!$C$21)+('-3 Traffic Assumptions'!AS11*'-2 Pricing Assumptions'!$C$18)+('-3 Traffic Assumptions'!AS11*'-2 Pricing Assumptions'!$C$17)</f>
        <v>0.84952800000000006</v>
      </c>
      <c r="AT35" s="49">
        <f>('-3 Traffic Assumptions'!AT11*'-2 Pricing Assumptions'!$C$19)+('-3 Traffic Assumptions'!AT11*'-2 Pricing Assumptions'!$C$20)+('-3 Traffic Assumptions'!AT11*'-2 Pricing Assumptions'!$C$21)+('-3 Traffic Assumptions'!AT11*'-2 Pricing Assumptions'!$C$18)+('-3 Traffic Assumptions'!AT11*'-2 Pricing Assumptions'!$C$17)</f>
        <v>0.84952800000000006</v>
      </c>
      <c r="AU35" s="49">
        <f>('-3 Traffic Assumptions'!AU11*'-2 Pricing Assumptions'!$C$19)+('-3 Traffic Assumptions'!AU11*'-2 Pricing Assumptions'!$C$20)+('-3 Traffic Assumptions'!AU11*'-2 Pricing Assumptions'!$C$21)+('-3 Traffic Assumptions'!AU11*'-2 Pricing Assumptions'!$C$18)+('-3 Traffic Assumptions'!AU11*'-2 Pricing Assumptions'!$C$17)</f>
        <v>0.84952800000000006</v>
      </c>
      <c r="AV35" s="49">
        <f>('-3 Traffic Assumptions'!AV11*'-2 Pricing Assumptions'!$C$19)+('-3 Traffic Assumptions'!AV11*'-2 Pricing Assumptions'!$C$20)+('-3 Traffic Assumptions'!AV11*'-2 Pricing Assumptions'!$C$21)+('-3 Traffic Assumptions'!AV11*'-2 Pricing Assumptions'!$C$18)+('-3 Traffic Assumptions'!AV11*'-2 Pricing Assumptions'!$C$17)</f>
        <v>0.84952800000000006</v>
      </c>
      <c r="AW35" s="49">
        <f>('-3 Traffic Assumptions'!AW11*'-2 Pricing Assumptions'!$C$19)+('-3 Traffic Assumptions'!AW11*'-2 Pricing Assumptions'!$C$20)+('-3 Traffic Assumptions'!AW11*'-2 Pricing Assumptions'!$C$21)+('-3 Traffic Assumptions'!AW11*'-2 Pricing Assumptions'!$C$18)+('-3 Traffic Assumptions'!AW11*'-2 Pricing Assumptions'!$C$17)</f>
        <v>0.84952800000000006</v>
      </c>
      <c r="AX35" s="49">
        <f>('-3 Traffic Assumptions'!AX11*'-2 Pricing Assumptions'!$C$19)+('-3 Traffic Assumptions'!AX11*'-2 Pricing Assumptions'!$C$20)+('-3 Traffic Assumptions'!AX11*'-2 Pricing Assumptions'!$C$21)+('-3 Traffic Assumptions'!AX11*'-2 Pricing Assumptions'!$C$18)+('-3 Traffic Assumptions'!AX11*'-2 Pricing Assumptions'!$C$17)</f>
        <v>0.84952800000000006</v>
      </c>
      <c r="AY35" s="49">
        <f>('-3 Traffic Assumptions'!AY11*'-2 Pricing Assumptions'!$C$19)+('-3 Traffic Assumptions'!AY11*'-2 Pricing Assumptions'!$C$20)+('-3 Traffic Assumptions'!AY11*'-2 Pricing Assumptions'!$C$21)+('-3 Traffic Assumptions'!AY11*'-2 Pricing Assumptions'!$C$18)+('-3 Traffic Assumptions'!AY11*'-2 Pricing Assumptions'!$C$17)</f>
        <v>0.84952800000000006</v>
      </c>
      <c r="AZ35" s="49">
        <f>('-3 Traffic Assumptions'!AZ11*'-2 Pricing Assumptions'!$C$19)+('-3 Traffic Assumptions'!AZ11*'-2 Pricing Assumptions'!$C$20)+('-3 Traffic Assumptions'!AZ11*'-2 Pricing Assumptions'!$C$21)+('-3 Traffic Assumptions'!AZ11*'-2 Pricing Assumptions'!$C$18)+('-3 Traffic Assumptions'!AZ11*'-2 Pricing Assumptions'!$C$17)</f>
        <v>0.84952800000000006</v>
      </c>
      <c r="BA35" s="49">
        <f>('-3 Traffic Assumptions'!BA11*'-2 Pricing Assumptions'!$C$19)+('-3 Traffic Assumptions'!BA11*'-2 Pricing Assumptions'!$C$20)+('-3 Traffic Assumptions'!BA11*'-2 Pricing Assumptions'!$C$21)+('-3 Traffic Assumptions'!BA11*'-2 Pricing Assumptions'!$C$18)+('-3 Traffic Assumptions'!BA11*'-2 Pricing Assumptions'!$C$17)</f>
        <v>0.84952800000000006</v>
      </c>
      <c r="BB35" s="49">
        <f>('-3 Traffic Assumptions'!BB11*'-2 Pricing Assumptions'!$C$19)+('-3 Traffic Assumptions'!BB11*'-2 Pricing Assumptions'!$C$20)+('-3 Traffic Assumptions'!BB11*'-2 Pricing Assumptions'!$C$21)+('-3 Traffic Assumptions'!BB11*'-2 Pricing Assumptions'!$C$18)+('-3 Traffic Assumptions'!BB11*'-2 Pricing Assumptions'!$C$17)</f>
        <v>0.84952800000000006</v>
      </c>
      <c r="BC35" s="49">
        <f>('-3 Traffic Assumptions'!BC11*'-2 Pricing Assumptions'!$C$19)+('-3 Traffic Assumptions'!BC11*'-2 Pricing Assumptions'!$C$20)+('-3 Traffic Assumptions'!BC11*'-2 Pricing Assumptions'!$C$21)+('-3 Traffic Assumptions'!BC11*'-2 Pricing Assumptions'!$C$18)+('-3 Traffic Assumptions'!BC11*'-2 Pricing Assumptions'!$C$17)</f>
        <v>0.84952800000000006</v>
      </c>
      <c r="BD35" s="49">
        <f>('-3 Traffic Assumptions'!BD11*'-2 Pricing Assumptions'!$C$19)+('-3 Traffic Assumptions'!BD11*'-2 Pricing Assumptions'!$C$20)+('-3 Traffic Assumptions'!BD11*'-2 Pricing Assumptions'!$C$21)+('-3 Traffic Assumptions'!BD11*'-2 Pricing Assumptions'!$C$18)+('-3 Traffic Assumptions'!BD11*'-2 Pricing Assumptions'!$C$17)</f>
        <v>0.84952800000000006</v>
      </c>
      <c r="BE35" s="49">
        <f>('-3 Traffic Assumptions'!BE11*'-2 Pricing Assumptions'!$C$19)+('-3 Traffic Assumptions'!BE11*'-2 Pricing Assumptions'!$C$20)+('-3 Traffic Assumptions'!BE11*'-2 Pricing Assumptions'!$C$21)+('-3 Traffic Assumptions'!BE11*'-2 Pricing Assumptions'!$C$18)+('-3 Traffic Assumptions'!BE11*'-2 Pricing Assumptions'!$C$17)</f>
        <v>0.84952800000000006</v>
      </c>
      <c r="BF35" s="49">
        <f>('-3 Traffic Assumptions'!BF11*'-2 Pricing Assumptions'!$C$19)+('-3 Traffic Assumptions'!BF11*'-2 Pricing Assumptions'!$C$20)+('-3 Traffic Assumptions'!BF11*'-2 Pricing Assumptions'!$C$21)+('-3 Traffic Assumptions'!BF11*'-2 Pricing Assumptions'!$C$18)+('-3 Traffic Assumptions'!BF11*'-2 Pricing Assumptions'!$C$17)</f>
        <v>0.84952800000000006</v>
      </c>
      <c r="BG35" s="49">
        <f>('-3 Traffic Assumptions'!BG11*'-2 Pricing Assumptions'!$C$19)+('-3 Traffic Assumptions'!BG11*'-2 Pricing Assumptions'!$C$20)+('-3 Traffic Assumptions'!BG11*'-2 Pricing Assumptions'!$C$21)+('-3 Traffic Assumptions'!BG11*'-2 Pricing Assumptions'!$C$18)+('-3 Traffic Assumptions'!BG11*'-2 Pricing Assumptions'!$C$17)</f>
        <v>0.84952800000000006</v>
      </c>
      <c r="BH35" s="49">
        <f>('-3 Traffic Assumptions'!BH11*'-2 Pricing Assumptions'!$C$19)+('-3 Traffic Assumptions'!BH11*'-2 Pricing Assumptions'!$C$20)+('-3 Traffic Assumptions'!BH11*'-2 Pricing Assumptions'!$C$21)+('-3 Traffic Assumptions'!BH11*'-2 Pricing Assumptions'!$C$18)+('-3 Traffic Assumptions'!BH11*'-2 Pricing Assumptions'!$C$17)</f>
        <v>0.84952800000000006</v>
      </c>
      <c r="BI35" s="49">
        <f>('-3 Traffic Assumptions'!BI11*'-2 Pricing Assumptions'!$C$19)+('-3 Traffic Assumptions'!BI11*'-2 Pricing Assumptions'!$C$20)+('-3 Traffic Assumptions'!BI11*'-2 Pricing Assumptions'!$C$21)+('-3 Traffic Assumptions'!BI11*'-2 Pricing Assumptions'!$C$18)+('-3 Traffic Assumptions'!BI11*'-2 Pricing Assumptions'!$C$17)</f>
        <v>0.84952800000000006</v>
      </c>
      <c r="BJ35" s="49">
        <f>('-3 Traffic Assumptions'!BJ11*'-2 Pricing Assumptions'!$C$19)+('-3 Traffic Assumptions'!BJ11*'-2 Pricing Assumptions'!$C$20)+('-3 Traffic Assumptions'!BJ11*'-2 Pricing Assumptions'!$C$21)+('-3 Traffic Assumptions'!BJ11*'-2 Pricing Assumptions'!$C$18)+('-3 Traffic Assumptions'!BJ11*'-2 Pricing Assumptions'!$C$17)</f>
        <v>0.84952800000000006</v>
      </c>
      <c r="BK35" s="49">
        <f>('-3 Traffic Assumptions'!BK11*'-2 Pricing Assumptions'!$C$19)+('-3 Traffic Assumptions'!BK11*'-2 Pricing Assumptions'!$C$20)+('-3 Traffic Assumptions'!BK11*'-2 Pricing Assumptions'!$C$21)+('-3 Traffic Assumptions'!BK11*'-2 Pricing Assumptions'!$C$18)+('-3 Traffic Assumptions'!BK11*'-2 Pricing Assumptions'!$C$17)</f>
        <v>0.84952800000000006</v>
      </c>
      <c r="BL35" s="49">
        <f>('-3 Traffic Assumptions'!BL11*'-2 Pricing Assumptions'!$C$19)+('-3 Traffic Assumptions'!BL11*'-2 Pricing Assumptions'!$C$20)+('-3 Traffic Assumptions'!BL11*'-2 Pricing Assumptions'!$C$21)+('-3 Traffic Assumptions'!BL11*'-2 Pricing Assumptions'!$C$18)+('-3 Traffic Assumptions'!BL11*'-2 Pricing Assumptions'!$C$17)</f>
        <v>0.84952800000000006</v>
      </c>
      <c r="BM35" s="49">
        <f>('-3 Traffic Assumptions'!BM11*'-2 Pricing Assumptions'!$C$19)+('-3 Traffic Assumptions'!BM11*'-2 Pricing Assumptions'!$C$20)+('-3 Traffic Assumptions'!BM11*'-2 Pricing Assumptions'!$C$21)+('-3 Traffic Assumptions'!BM11*'-2 Pricing Assumptions'!$C$18)+('-3 Traffic Assumptions'!BM11*'-2 Pricing Assumptions'!$C$17)</f>
        <v>0.84952800000000006</v>
      </c>
      <c r="BN35" s="49">
        <f>('-3 Traffic Assumptions'!BN11*'-2 Pricing Assumptions'!$C$19)+('-3 Traffic Assumptions'!BN11*'-2 Pricing Assumptions'!$C$20)+('-3 Traffic Assumptions'!BN11*'-2 Pricing Assumptions'!$C$21)+('-3 Traffic Assumptions'!BN11*'-2 Pricing Assumptions'!$C$18)+('-3 Traffic Assumptions'!BN11*'-2 Pricing Assumptions'!$C$17)</f>
        <v>0.84952800000000006</v>
      </c>
      <c r="BO35" s="49">
        <f>('-3 Traffic Assumptions'!BO11*'-2 Pricing Assumptions'!$C$19)+('-3 Traffic Assumptions'!BO11*'-2 Pricing Assumptions'!$C$20)+('-3 Traffic Assumptions'!BO11*'-2 Pricing Assumptions'!$C$21)+('-3 Traffic Assumptions'!BO11*'-2 Pricing Assumptions'!$C$18)+('-3 Traffic Assumptions'!BO11*'-2 Pricing Assumptions'!$C$17)</f>
        <v>0.84952800000000006</v>
      </c>
      <c r="BP35" s="49">
        <f>('-3 Traffic Assumptions'!BP11*'-2 Pricing Assumptions'!$C$19)+('-3 Traffic Assumptions'!BP11*'-2 Pricing Assumptions'!$C$20)+('-3 Traffic Assumptions'!BP11*'-2 Pricing Assumptions'!$C$21)+('-3 Traffic Assumptions'!BP11*'-2 Pricing Assumptions'!$C$18)+('-3 Traffic Assumptions'!BP11*'-2 Pricing Assumptions'!$C$17)</f>
        <v>0.84952800000000006</v>
      </c>
      <c r="BQ35" s="49">
        <f>('-3 Traffic Assumptions'!BQ11*'-2 Pricing Assumptions'!$C$19)+('-3 Traffic Assumptions'!BQ11*'-2 Pricing Assumptions'!$C$20)+('-3 Traffic Assumptions'!BQ11*'-2 Pricing Assumptions'!$C$21)+('-3 Traffic Assumptions'!BQ11*'-2 Pricing Assumptions'!$C$18)+('-3 Traffic Assumptions'!BQ11*'-2 Pricing Assumptions'!$C$17)</f>
        <v>0.84952800000000006</v>
      </c>
      <c r="BR35" s="49">
        <f>('-3 Traffic Assumptions'!BR11*'-2 Pricing Assumptions'!$C$19)+('-3 Traffic Assumptions'!BR11*'-2 Pricing Assumptions'!$C$20)+('-3 Traffic Assumptions'!BR11*'-2 Pricing Assumptions'!$C$21)+('-3 Traffic Assumptions'!BR11*'-2 Pricing Assumptions'!$C$18)+('-3 Traffic Assumptions'!BR11*'-2 Pricing Assumptions'!$C$17)</f>
        <v>0.84952800000000006</v>
      </c>
      <c r="BS35" s="49">
        <f>('-3 Traffic Assumptions'!BS11*'-2 Pricing Assumptions'!$C$19)+('-3 Traffic Assumptions'!BS11*'-2 Pricing Assumptions'!$C$20)+('-3 Traffic Assumptions'!BS11*'-2 Pricing Assumptions'!$C$21)+('-3 Traffic Assumptions'!BS11*'-2 Pricing Assumptions'!$C$18)+('-3 Traffic Assumptions'!BS11*'-2 Pricing Assumptions'!$C$17)</f>
        <v>0.84952800000000006</v>
      </c>
      <c r="BT35" s="49">
        <f>('-3 Traffic Assumptions'!BT11*'-2 Pricing Assumptions'!$C$19)+('-3 Traffic Assumptions'!BT11*'-2 Pricing Assumptions'!$C$20)+('-3 Traffic Assumptions'!BT11*'-2 Pricing Assumptions'!$C$21)+('-3 Traffic Assumptions'!BT11*'-2 Pricing Assumptions'!$C$18)+('-3 Traffic Assumptions'!BT11*'-2 Pricing Assumptions'!$C$17)</f>
        <v>0.84952800000000006</v>
      </c>
      <c r="BU35" s="49">
        <f>('-3 Traffic Assumptions'!BU11*'-2 Pricing Assumptions'!$C$19)+('-3 Traffic Assumptions'!BU11*'-2 Pricing Assumptions'!$C$20)+('-3 Traffic Assumptions'!BU11*'-2 Pricing Assumptions'!$C$21)+('-3 Traffic Assumptions'!BU11*'-2 Pricing Assumptions'!$C$18)+('-3 Traffic Assumptions'!BU11*'-2 Pricing Assumptions'!$C$17)</f>
        <v>0.84952800000000006</v>
      </c>
      <c r="BV35" s="49">
        <f>('-3 Traffic Assumptions'!BV11*'-2 Pricing Assumptions'!$C$19)+('-3 Traffic Assumptions'!BV11*'-2 Pricing Assumptions'!$C$20)+('-3 Traffic Assumptions'!BV11*'-2 Pricing Assumptions'!$C$21)+('-3 Traffic Assumptions'!BV11*'-2 Pricing Assumptions'!$C$18)+('-3 Traffic Assumptions'!BV11*'-2 Pricing Assumptions'!$C$17)</f>
        <v>0.84952800000000006</v>
      </c>
      <c r="BW35" s="49">
        <f>('-3 Traffic Assumptions'!BW11*'-2 Pricing Assumptions'!$C$19)+('-3 Traffic Assumptions'!BW11*'-2 Pricing Assumptions'!$C$20)+('-3 Traffic Assumptions'!BW11*'-2 Pricing Assumptions'!$C$21)+('-3 Traffic Assumptions'!BW11*'-2 Pricing Assumptions'!$C$18)+('-3 Traffic Assumptions'!BW11*'-2 Pricing Assumptions'!$C$17)</f>
        <v>0.84952800000000006</v>
      </c>
      <c r="BX35" s="49">
        <f>('-3 Traffic Assumptions'!BX11*'-2 Pricing Assumptions'!$C$19)+('-3 Traffic Assumptions'!BX11*'-2 Pricing Assumptions'!$C$20)+('-3 Traffic Assumptions'!BX11*'-2 Pricing Assumptions'!$C$21)+('-3 Traffic Assumptions'!BX11*'-2 Pricing Assumptions'!$C$18)+('-3 Traffic Assumptions'!BX11*'-2 Pricing Assumptions'!$C$17)</f>
        <v>0.84952800000000006</v>
      </c>
      <c r="BY35" s="49">
        <f>('-3 Traffic Assumptions'!BY11*'-2 Pricing Assumptions'!$C$19)+('-3 Traffic Assumptions'!BY11*'-2 Pricing Assumptions'!$C$20)+('-3 Traffic Assumptions'!BY11*'-2 Pricing Assumptions'!$C$21)+('-3 Traffic Assumptions'!BY11*'-2 Pricing Assumptions'!$C$18)+('-3 Traffic Assumptions'!BY11*'-2 Pricing Assumptions'!$C$17)</f>
        <v>0.84952800000000006</v>
      </c>
      <c r="BZ35" s="49">
        <f>('-3 Traffic Assumptions'!BZ11*'-2 Pricing Assumptions'!$C$19)+('-3 Traffic Assumptions'!BZ11*'-2 Pricing Assumptions'!$C$20)+('-3 Traffic Assumptions'!BZ11*'-2 Pricing Assumptions'!$C$21)+('-3 Traffic Assumptions'!BZ11*'-2 Pricing Assumptions'!$C$18)+('-3 Traffic Assumptions'!BZ11*'-2 Pricing Assumptions'!$C$17)</f>
        <v>0.84952800000000006</v>
      </c>
      <c r="CA35" s="49">
        <f>('-3 Traffic Assumptions'!CA11*'-2 Pricing Assumptions'!$C$19)+('-3 Traffic Assumptions'!CA11*'-2 Pricing Assumptions'!$C$20)+('-3 Traffic Assumptions'!CA11*'-2 Pricing Assumptions'!$C$21)+('-3 Traffic Assumptions'!CA11*'-2 Pricing Assumptions'!$C$18)+('-3 Traffic Assumptions'!CA11*'-2 Pricing Assumptions'!$C$17)</f>
        <v>0.84952800000000006</v>
      </c>
      <c r="CB35" s="49">
        <f>('-3 Traffic Assumptions'!CB11*'-2 Pricing Assumptions'!$C$19)+('-3 Traffic Assumptions'!CB11*'-2 Pricing Assumptions'!$C$20)+('-3 Traffic Assumptions'!CB11*'-2 Pricing Assumptions'!$C$21)+('-3 Traffic Assumptions'!CB11*'-2 Pricing Assumptions'!$C$18)+('-3 Traffic Assumptions'!CB11*'-2 Pricing Assumptions'!$C$17)</f>
        <v>0.84952800000000006</v>
      </c>
      <c r="CC35" s="49">
        <f>('-3 Traffic Assumptions'!CC11*'-2 Pricing Assumptions'!$C$19)+('-3 Traffic Assumptions'!CC11*'-2 Pricing Assumptions'!$C$20)+('-3 Traffic Assumptions'!CC11*'-2 Pricing Assumptions'!$C$21)+('-3 Traffic Assumptions'!CC11*'-2 Pricing Assumptions'!$C$18)+('-3 Traffic Assumptions'!CC11*'-2 Pricing Assumptions'!$C$17)</f>
        <v>0.84952800000000006</v>
      </c>
      <c r="CD35" s="49">
        <f>('-3 Traffic Assumptions'!CD11*'-2 Pricing Assumptions'!$C$19)+('-3 Traffic Assumptions'!CD11*'-2 Pricing Assumptions'!$C$20)+('-3 Traffic Assumptions'!CD11*'-2 Pricing Assumptions'!$C$21)+('-3 Traffic Assumptions'!CD11*'-2 Pricing Assumptions'!$C$18)+('-3 Traffic Assumptions'!CD11*'-2 Pricing Assumptions'!$C$17)</f>
        <v>0.84952800000000006</v>
      </c>
      <c r="CE35" s="49">
        <f>('-3 Traffic Assumptions'!CE11*'-2 Pricing Assumptions'!$C$19)+('-3 Traffic Assumptions'!CE11*'-2 Pricing Assumptions'!$C$20)+('-3 Traffic Assumptions'!CE11*'-2 Pricing Assumptions'!$C$21)+('-3 Traffic Assumptions'!CE11*'-2 Pricing Assumptions'!$C$18)+('-3 Traffic Assumptions'!CE11*'-2 Pricing Assumptions'!$C$17)</f>
        <v>0.84952800000000006</v>
      </c>
      <c r="CF35" s="49">
        <f>('-3 Traffic Assumptions'!CF11*'-2 Pricing Assumptions'!$C$19)+('-3 Traffic Assumptions'!CF11*'-2 Pricing Assumptions'!$C$20)+('-3 Traffic Assumptions'!CF11*'-2 Pricing Assumptions'!$C$21)+('-3 Traffic Assumptions'!CF11*'-2 Pricing Assumptions'!$C$18)+('-3 Traffic Assumptions'!CF11*'-2 Pricing Assumptions'!$C$17)</f>
        <v>0.84952800000000006</v>
      </c>
      <c r="CG35" s="49">
        <f>('-3 Traffic Assumptions'!CG11*'-2 Pricing Assumptions'!$C$19)+('-3 Traffic Assumptions'!CG11*'-2 Pricing Assumptions'!$C$20)+('-3 Traffic Assumptions'!CG11*'-2 Pricing Assumptions'!$C$21)+('-3 Traffic Assumptions'!CG11*'-2 Pricing Assumptions'!$C$18)+('-3 Traffic Assumptions'!CG11*'-2 Pricing Assumptions'!$C$17)</f>
        <v>0.84952800000000006</v>
      </c>
      <c r="CH35" s="49">
        <f>('-3 Traffic Assumptions'!CH11*'-2 Pricing Assumptions'!$C$19)+('-3 Traffic Assumptions'!CH11*'-2 Pricing Assumptions'!$C$20)+('-3 Traffic Assumptions'!CH11*'-2 Pricing Assumptions'!$C$21)+('-3 Traffic Assumptions'!CH11*'-2 Pricing Assumptions'!$C$18)+('-3 Traffic Assumptions'!CH11*'-2 Pricing Assumptions'!$C$17)</f>
        <v>0.84952800000000006</v>
      </c>
      <c r="CI35" s="49">
        <f>('-3 Traffic Assumptions'!CI11*'-2 Pricing Assumptions'!$C$19)+('-3 Traffic Assumptions'!CI11*'-2 Pricing Assumptions'!$C$20)+('-3 Traffic Assumptions'!CI11*'-2 Pricing Assumptions'!$C$21)+('-3 Traffic Assumptions'!CI11*'-2 Pricing Assumptions'!$C$18)+('-3 Traffic Assumptions'!CI11*'-2 Pricing Assumptions'!$C$17)</f>
        <v>0.84952800000000006</v>
      </c>
      <c r="CJ35" s="49">
        <f>('-3 Traffic Assumptions'!CJ11*'-2 Pricing Assumptions'!$C$19)+('-3 Traffic Assumptions'!CJ11*'-2 Pricing Assumptions'!$C$20)+('-3 Traffic Assumptions'!CJ11*'-2 Pricing Assumptions'!$C$21)+('-3 Traffic Assumptions'!CJ11*'-2 Pricing Assumptions'!$C$18)+('-3 Traffic Assumptions'!CJ11*'-2 Pricing Assumptions'!$C$17)</f>
        <v>0.84952800000000006</v>
      </c>
      <c r="CK35" s="49">
        <f>('-3 Traffic Assumptions'!CK11*'-2 Pricing Assumptions'!$C$19)+('-3 Traffic Assumptions'!CK11*'-2 Pricing Assumptions'!$C$20)+('-3 Traffic Assumptions'!CK11*'-2 Pricing Assumptions'!$C$21)+('-3 Traffic Assumptions'!CK11*'-2 Pricing Assumptions'!$C$18)+('-3 Traffic Assumptions'!CK11*'-2 Pricing Assumptions'!$C$17)</f>
        <v>0.84952800000000006</v>
      </c>
      <c r="CL35" s="49">
        <f>('-3 Traffic Assumptions'!CL11*'-2 Pricing Assumptions'!$C$19)+('-3 Traffic Assumptions'!CL11*'-2 Pricing Assumptions'!$C$20)+('-3 Traffic Assumptions'!CL11*'-2 Pricing Assumptions'!$C$21)+('-3 Traffic Assumptions'!CL11*'-2 Pricing Assumptions'!$C$18)+('-3 Traffic Assumptions'!CL11*'-2 Pricing Assumptions'!$C$17)</f>
        <v>0.84952800000000006</v>
      </c>
      <c r="CM35" s="49">
        <f>('-3 Traffic Assumptions'!CM11*'-2 Pricing Assumptions'!$C$19)+('-3 Traffic Assumptions'!CM11*'-2 Pricing Assumptions'!$C$20)+('-3 Traffic Assumptions'!CM11*'-2 Pricing Assumptions'!$C$21)+('-3 Traffic Assumptions'!CM11*'-2 Pricing Assumptions'!$C$18)+('-3 Traffic Assumptions'!CM11*'-2 Pricing Assumptions'!$C$17)</f>
        <v>0.84952800000000006</v>
      </c>
      <c r="CN35" s="49">
        <f>('-3 Traffic Assumptions'!CN11*'-2 Pricing Assumptions'!$C$19)+('-3 Traffic Assumptions'!CN11*'-2 Pricing Assumptions'!$C$20)+('-3 Traffic Assumptions'!CN11*'-2 Pricing Assumptions'!$C$21)+('-3 Traffic Assumptions'!CN11*'-2 Pricing Assumptions'!$C$18)+('-3 Traffic Assumptions'!CN11*'-2 Pricing Assumptions'!$C$17)</f>
        <v>0.84952800000000006</v>
      </c>
      <c r="CO35" s="49">
        <f>('-3 Traffic Assumptions'!CO11*'-2 Pricing Assumptions'!$C$19)+('-3 Traffic Assumptions'!CO11*'-2 Pricing Assumptions'!$C$20)+('-3 Traffic Assumptions'!CO11*'-2 Pricing Assumptions'!$C$21)+('-3 Traffic Assumptions'!CO11*'-2 Pricing Assumptions'!$C$18)+('-3 Traffic Assumptions'!CO11*'-2 Pricing Assumptions'!$C$17)</f>
        <v>0.84952800000000006</v>
      </c>
      <c r="CP35" s="49">
        <f>('-3 Traffic Assumptions'!CP11*'-2 Pricing Assumptions'!$C$19)+('-3 Traffic Assumptions'!CP11*'-2 Pricing Assumptions'!$C$20)+('-3 Traffic Assumptions'!CP11*'-2 Pricing Assumptions'!$C$21)+('-3 Traffic Assumptions'!CP11*'-2 Pricing Assumptions'!$C$18)+('-3 Traffic Assumptions'!CP11*'-2 Pricing Assumptions'!$C$17)</f>
        <v>0.84952800000000006</v>
      </c>
      <c r="CQ35" s="49">
        <f>('-3 Traffic Assumptions'!CQ11*'-2 Pricing Assumptions'!$C$19)+('-3 Traffic Assumptions'!CQ11*'-2 Pricing Assumptions'!$C$20)+('-3 Traffic Assumptions'!CQ11*'-2 Pricing Assumptions'!$C$21)+('-3 Traffic Assumptions'!CQ11*'-2 Pricing Assumptions'!$C$18)+('-3 Traffic Assumptions'!CQ11*'-2 Pricing Assumptions'!$C$17)</f>
        <v>0.84952800000000006</v>
      </c>
      <c r="CR35" s="49">
        <f>('-3 Traffic Assumptions'!CR11*'-2 Pricing Assumptions'!$C$19)+('-3 Traffic Assumptions'!CR11*'-2 Pricing Assumptions'!$C$20)+('-3 Traffic Assumptions'!CR11*'-2 Pricing Assumptions'!$C$21)+('-3 Traffic Assumptions'!CR11*'-2 Pricing Assumptions'!$C$18)+('-3 Traffic Assumptions'!CR11*'-2 Pricing Assumptions'!$C$17)</f>
        <v>0.84952800000000006</v>
      </c>
      <c r="CS35" s="49">
        <f>('-3 Traffic Assumptions'!CS11*'-2 Pricing Assumptions'!$C$19)+('-3 Traffic Assumptions'!CS11*'-2 Pricing Assumptions'!$C$20)+('-3 Traffic Assumptions'!CS11*'-2 Pricing Assumptions'!$C$21)+('-3 Traffic Assumptions'!CS11*'-2 Pricing Assumptions'!$C$18)+('-3 Traffic Assumptions'!CS11*'-2 Pricing Assumptions'!$C$17)</f>
        <v>0.84952800000000006</v>
      </c>
      <c r="CT35" s="49">
        <f>('-3 Traffic Assumptions'!CT11*'-2 Pricing Assumptions'!$C$19)+('-3 Traffic Assumptions'!CT11*'-2 Pricing Assumptions'!$C$20)+('-3 Traffic Assumptions'!CT11*'-2 Pricing Assumptions'!$C$21)+('-3 Traffic Assumptions'!CT11*'-2 Pricing Assumptions'!$C$18)+('-3 Traffic Assumptions'!CT11*'-2 Pricing Assumptions'!$C$17)</f>
        <v>0.84952800000000006</v>
      </c>
      <c r="CU35" s="49">
        <f>('-3 Traffic Assumptions'!CU11*'-2 Pricing Assumptions'!$C$19)+('-3 Traffic Assumptions'!CU11*'-2 Pricing Assumptions'!$C$20)+('-3 Traffic Assumptions'!CU11*'-2 Pricing Assumptions'!$C$21)+('-3 Traffic Assumptions'!CU11*'-2 Pricing Assumptions'!$C$18)+('-3 Traffic Assumptions'!CU11*'-2 Pricing Assumptions'!$C$17)</f>
        <v>0.84952800000000006</v>
      </c>
      <c r="CV35" s="49">
        <f>('-3 Traffic Assumptions'!CV11*'-2 Pricing Assumptions'!$C$19)+('-3 Traffic Assumptions'!CV11*'-2 Pricing Assumptions'!$C$20)+('-3 Traffic Assumptions'!CV11*'-2 Pricing Assumptions'!$C$21)+('-3 Traffic Assumptions'!CV11*'-2 Pricing Assumptions'!$C$18)+('-3 Traffic Assumptions'!CV11*'-2 Pricing Assumptions'!$C$17)</f>
        <v>0.84952800000000006</v>
      </c>
      <c r="CW35" s="49">
        <f>('-3 Traffic Assumptions'!CW11*'-2 Pricing Assumptions'!$C$19)+('-3 Traffic Assumptions'!CW11*'-2 Pricing Assumptions'!$C$20)+('-3 Traffic Assumptions'!CW11*'-2 Pricing Assumptions'!$C$21)+('-3 Traffic Assumptions'!CW11*'-2 Pricing Assumptions'!$C$18)+('-3 Traffic Assumptions'!CW11*'-2 Pricing Assumptions'!$C$17)</f>
        <v>0.84952800000000006</v>
      </c>
      <c r="CX35" s="49">
        <f>('-3 Traffic Assumptions'!CX11*'-2 Pricing Assumptions'!$C$19)+('-3 Traffic Assumptions'!CX11*'-2 Pricing Assumptions'!$C$20)+('-3 Traffic Assumptions'!CX11*'-2 Pricing Assumptions'!$C$21)+('-3 Traffic Assumptions'!CX11*'-2 Pricing Assumptions'!$C$18)+('-3 Traffic Assumptions'!CX11*'-2 Pricing Assumptions'!$C$17)</f>
        <v>0.84952800000000006</v>
      </c>
      <c r="CY35" s="49">
        <f>('-3 Traffic Assumptions'!CY11*'-2 Pricing Assumptions'!$C$19)+('-3 Traffic Assumptions'!CY11*'-2 Pricing Assumptions'!$C$20)+('-3 Traffic Assumptions'!CY11*'-2 Pricing Assumptions'!$C$21)+('-3 Traffic Assumptions'!CY11*'-2 Pricing Assumptions'!$C$18)+('-3 Traffic Assumptions'!CY11*'-2 Pricing Assumptions'!$C$17)</f>
        <v>0.84952800000000006</v>
      </c>
      <c r="CZ35" s="49">
        <f>('-3 Traffic Assumptions'!CZ11*'-2 Pricing Assumptions'!$C$19)+('-3 Traffic Assumptions'!CZ11*'-2 Pricing Assumptions'!$C$20)+('-3 Traffic Assumptions'!CZ11*'-2 Pricing Assumptions'!$C$21)+('-3 Traffic Assumptions'!CZ11*'-2 Pricing Assumptions'!$C$18)+('-3 Traffic Assumptions'!CZ11*'-2 Pricing Assumptions'!$C$17)</f>
        <v>0.84952800000000006</v>
      </c>
      <c r="DA35" s="49">
        <f>('-3 Traffic Assumptions'!DA11*'-2 Pricing Assumptions'!$C$19)+('-3 Traffic Assumptions'!DA11*'-2 Pricing Assumptions'!$C$20)+('-3 Traffic Assumptions'!DA11*'-2 Pricing Assumptions'!$C$21)+('-3 Traffic Assumptions'!DA11*'-2 Pricing Assumptions'!$C$18)+('-3 Traffic Assumptions'!DA11*'-2 Pricing Assumptions'!$C$17)</f>
        <v>0.84952800000000006</v>
      </c>
      <c r="DB35" s="49">
        <f>('-3 Traffic Assumptions'!DB11*'-2 Pricing Assumptions'!$C$19)+('-3 Traffic Assumptions'!DB11*'-2 Pricing Assumptions'!$C$20)+('-3 Traffic Assumptions'!DB11*'-2 Pricing Assumptions'!$C$21)+('-3 Traffic Assumptions'!DB11*'-2 Pricing Assumptions'!$C$18)+('-3 Traffic Assumptions'!DB11*'-2 Pricing Assumptions'!$C$17)</f>
        <v>0.84952800000000006</v>
      </c>
      <c r="DC35" s="49">
        <f>('-3 Traffic Assumptions'!DC11*'-2 Pricing Assumptions'!$C$19)+('-3 Traffic Assumptions'!DC11*'-2 Pricing Assumptions'!$C$20)+('-3 Traffic Assumptions'!DC11*'-2 Pricing Assumptions'!$C$21)+('-3 Traffic Assumptions'!DC11*'-2 Pricing Assumptions'!$C$18)+('-3 Traffic Assumptions'!DC11*'-2 Pricing Assumptions'!$C$17)</f>
        <v>0.84952800000000006</v>
      </c>
      <c r="DD35" s="49">
        <f>('-3 Traffic Assumptions'!DD11*'-2 Pricing Assumptions'!$C$19)+('-3 Traffic Assumptions'!DD11*'-2 Pricing Assumptions'!$C$20)+('-3 Traffic Assumptions'!DD11*'-2 Pricing Assumptions'!$C$21)+('-3 Traffic Assumptions'!DD11*'-2 Pricing Assumptions'!$C$18)+('-3 Traffic Assumptions'!DD11*'-2 Pricing Assumptions'!$C$17)</f>
        <v>0.84952800000000006</v>
      </c>
      <c r="DE35" s="49">
        <f>('-3 Traffic Assumptions'!DE11*'-2 Pricing Assumptions'!$C$19)+('-3 Traffic Assumptions'!DE11*'-2 Pricing Assumptions'!$C$20)+('-3 Traffic Assumptions'!DE11*'-2 Pricing Assumptions'!$C$21)+('-3 Traffic Assumptions'!DE11*'-2 Pricing Assumptions'!$C$18)+('-3 Traffic Assumptions'!DE11*'-2 Pricing Assumptions'!$C$17)</f>
        <v>0.84952800000000006</v>
      </c>
      <c r="DF35" s="49">
        <f>('-3 Traffic Assumptions'!DF11*'-2 Pricing Assumptions'!$C$19)+('-3 Traffic Assumptions'!DF11*'-2 Pricing Assumptions'!$C$20)+('-3 Traffic Assumptions'!DF11*'-2 Pricing Assumptions'!$C$21)+('-3 Traffic Assumptions'!DF11*'-2 Pricing Assumptions'!$C$18)+('-3 Traffic Assumptions'!DF11*'-2 Pricing Assumptions'!$C$17)</f>
        <v>0.84952800000000006</v>
      </c>
      <c r="DG35" s="49">
        <f>('-3 Traffic Assumptions'!DG11*'-2 Pricing Assumptions'!$C$19)+('-3 Traffic Assumptions'!DG11*'-2 Pricing Assumptions'!$C$20)+('-3 Traffic Assumptions'!DG11*'-2 Pricing Assumptions'!$C$21)+('-3 Traffic Assumptions'!DG11*'-2 Pricing Assumptions'!$C$18)+('-3 Traffic Assumptions'!DG11*'-2 Pricing Assumptions'!$C$17)</f>
        <v>0.84952800000000006</v>
      </c>
      <c r="DH35" s="49">
        <f>('-3 Traffic Assumptions'!DH11*'-2 Pricing Assumptions'!$C$19)+('-3 Traffic Assumptions'!DH11*'-2 Pricing Assumptions'!$C$20)+('-3 Traffic Assumptions'!DH11*'-2 Pricing Assumptions'!$C$21)+('-3 Traffic Assumptions'!DH11*'-2 Pricing Assumptions'!$C$18)+('-3 Traffic Assumptions'!DH11*'-2 Pricing Assumptions'!$C$17)</f>
        <v>0.84952800000000006</v>
      </c>
      <c r="DI35" s="49">
        <f>('-3 Traffic Assumptions'!DI11*'-2 Pricing Assumptions'!$C$19)+('-3 Traffic Assumptions'!DI11*'-2 Pricing Assumptions'!$C$20)+('-3 Traffic Assumptions'!DI11*'-2 Pricing Assumptions'!$C$21)+('-3 Traffic Assumptions'!DI11*'-2 Pricing Assumptions'!$C$18)+('-3 Traffic Assumptions'!DI11*'-2 Pricing Assumptions'!$C$17)</f>
        <v>0.84952800000000006</v>
      </c>
      <c r="DJ35" s="49">
        <f>('-3 Traffic Assumptions'!DJ11*'-2 Pricing Assumptions'!$C$19)+('-3 Traffic Assumptions'!DJ11*'-2 Pricing Assumptions'!$C$20)+('-3 Traffic Assumptions'!DJ11*'-2 Pricing Assumptions'!$C$21)+('-3 Traffic Assumptions'!DJ11*'-2 Pricing Assumptions'!$C$18)+('-3 Traffic Assumptions'!DJ11*'-2 Pricing Assumptions'!$C$17)</f>
        <v>0.84952800000000006</v>
      </c>
      <c r="DK35" s="49">
        <f>('-3 Traffic Assumptions'!DK11*'-2 Pricing Assumptions'!$C$19)+('-3 Traffic Assumptions'!DK11*'-2 Pricing Assumptions'!$C$20)+('-3 Traffic Assumptions'!DK11*'-2 Pricing Assumptions'!$C$21)+('-3 Traffic Assumptions'!DK11*'-2 Pricing Assumptions'!$C$18)+('-3 Traffic Assumptions'!DK11*'-2 Pricing Assumptions'!$C$17)</f>
        <v>0.84952800000000006</v>
      </c>
      <c r="DL35" s="49">
        <f>('-3 Traffic Assumptions'!DL11*'-2 Pricing Assumptions'!$C$19)+('-3 Traffic Assumptions'!DL11*'-2 Pricing Assumptions'!$C$20)+('-3 Traffic Assumptions'!DL11*'-2 Pricing Assumptions'!$C$21)+('-3 Traffic Assumptions'!DL11*'-2 Pricing Assumptions'!$C$18)+('-3 Traffic Assumptions'!DL11*'-2 Pricing Assumptions'!$C$17)</f>
        <v>0.84952800000000006</v>
      </c>
      <c r="DM35" s="49">
        <f>('-3 Traffic Assumptions'!DM11*'-2 Pricing Assumptions'!$C$19)+('-3 Traffic Assumptions'!DM11*'-2 Pricing Assumptions'!$C$20)+('-3 Traffic Assumptions'!DM11*'-2 Pricing Assumptions'!$C$21)+('-3 Traffic Assumptions'!DM11*'-2 Pricing Assumptions'!$C$18)+('-3 Traffic Assumptions'!DM11*'-2 Pricing Assumptions'!$C$17)</f>
        <v>0.84952800000000006</v>
      </c>
      <c r="DN35" s="49">
        <f>('-3 Traffic Assumptions'!DN11*'-2 Pricing Assumptions'!$C$19)+('-3 Traffic Assumptions'!DN11*'-2 Pricing Assumptions'!$C$20)+('-3 Traffic Assumptions'!DN11*'-2 Pricing Assumptions'!$C$21)+('-3 Traffic Assumptions'!DN11*'-2 Pricing Assumptions'!$C$18)+('-3 Traffic Assumptions'!DN11*'-2 Pricing Assumptions'!$C$17)</f>
        <v>0.84952800000000006</v>
      </c>
      <c r="DO35" s="49">
        <f>('-3 Traffic Assumptions'!DO11*'-2 Pricing Assumptions'!$C$19)+('-3 Traffic Assumptions'!DO11*'-2 Pricing Assumptions'!$C$20)+('-3 Traffic Assumptions'!DO11*'-2 Pricing Assumptions'!$C$21)+('-3 Traffic Assumptions'!DO11*'-2 Pricing Assumptions'!$C$18)+('-3 Traffic Assumptions'!DO11*'-2 Pricing Assumptions'!$C$17)</f>
        <v>0.84952800000000006</v>
      </c>
      <c r="DP35" s="49">
        <f>('-3 Traffic Assumptions'!DP11*'-2 Pricing Assumptions'!$C$19)+('-3 Traffic Assumptions'!DP11*'-2 Pricing Assumptions'!$C$20)+('-3 Traffic Assumptions'!DP11*'-2 Pricing Assumptions'!$C$21)+('-3 Traffic Assumptions'!DP11*'-2 Pricing Assumptions'!$C$18)+('-3 Traffic Assumptions'!DP11*'-2 Pricing Assumptions'!$C$17)</f>
        <v>0.84952800000000006</v>
      </c>
      <c r="DQ35" s="49">
        <f>('-3 Traffic Assumptions'!DQ11*'-2 Pricing Assumptions'!$C$19)+('-3 Traffic Assumptions'!DQ11*'-2 Pricing Assumptions'!$C$20)+('-3 Traffic Assumptions'!DQ11*'-2 Pricing Assumptions'!$C$21)+('-3 Traffic Assumptions'!DQ11*'-2 Pricing Assumptions'!$C$18)+('-3 Traffic Assumptions'!DQ11*'-2 Pricing Assumptions'!$C$17)</f>
        <v>0.84952800000000006</v>
      </c>
      <c r="DR35" s="49">
        <f>('-3 Traffic Assumptions'!DR11*'-2 Pricing Assumptions'!$C$19)+('-3 Traffic Assumptions'!DR11*'-2 Pricing Assumptions'!$C$20)+('-3 Traffic Assumptions'!DR11*'-2 Pricing Assumptions'!$C$21)+('-3 Traffic Assumptions'!DR11*'-2 Pricing Assumptions'!$C$18)+('-3 Traffic Assumptions'!DR11*'-2 Pricing Assumptions'!$C$17)</f>
        <v>0.84952800000000006</v>
      </c>
      <c r="DS35" s="49">
        <f>('-3 Traffic Assumptions'!DS11*'-2 Pricing Assumptions'!$C$19)+('-3 Traffic Assumptions'!DS11*'-2 Pricing Assumptions'!$C$20)+('-3 Traffic Assumptions'!DS11*'-2 Pricing Assumptions'!$C$21)+('-3 Traffic Assumptions'!DS11*'-2 Pricing Assumptions'!$C$18)+('-3 Traffic Assumptions'!DS11*'-2 Pricing Assumptions'!$C$17)</f>
        <v>0.84952800000000006</v>
      </c>
    </row>
    <row r="36" spans="1:124" s="1" customFormat="1" ht="12.75" x14ac:dyDescent="0.2">
      <c r="B36" s="95" t="s">
        <v>353</v>
      </c>
      <c r="C36" s="101">
        <f>INDEX('-3 Traffic Assumptions'!$J:$J,MATCH('-1 Model'!C$2,'-3 Traffic Assumptions'!$A:$A))*Step_3_Product_Cost</f>
        <v>70</v>
      </c>
      <c r="D36" s="101">
        <f>INDEX('-3 Traffic Assumptions'!$J:$J,MATCH('-1 Model'!D$2,'-3 Traffic Assumptions'!$A:$A))*Step_3_Product_Cost</f>
        <v>70</v>
      </c>
      <c r="E36" s="101">
        <f>INDEX('-3 Traffic Assumptions'!$J:$J,MATCH('-1 Model'!E$2,'-3 Traffic Assumptions'!$A:$A))*Step_3_Product_Cost</f>
        <v>70</v>
      </c>
      <c r="F36" s="101">
        <f>INDEX('-3 Traffic Assumptions'!$J:$J,MATCH('-1 Model'!F$2,'-3 Traffic Assumptions'!$A:$A))*Step_3_Product_Cost</f>
        <v>70</v>
      </c>
      <c r="G36" s="101">
        <f>INDEX('-3 Traffic Assumptions'!$J:$J,MATCH('-1 Model'!G$2,'-3 Traffic Assumptions'!$A:$A))*Step_3_Product_Cost</f>
        <v>70</v>
      </c>
      <c r="H36" s="101">
        <f>INDEX('-3 Traffic Assumptions'!$J:$J,MATCH('-1 Model'!H$2,'-3 Traffic Assumptions'!$A:$A))*Step_3_Product_Cost</f>
        <v>70</v>
      </c>
      <c r="I36" s="101">
        <f>INDEX('-3 Traffic Assumptions'!$J:$J,MATCH('-1 Model'!I$2,'-3 Traffic Assumptions'!$A:$A))*Step_3_Product_Cost</f>
        <v>70</v>
      </c>
      <c r="J36" s="101">
        <f>INDEX('-3 Traffic Assumptions'!$J:$J,MATCH('-1 Model'!J$2,'-3 Traffic Assumptions'!$A:$A))*Step_3_Product_Cost</f>
        <v>70</v>
      </c>
      <c r="K36" s="101">
        <f>INDEX('-3 Traffic Assumptions'!$J:$J,MATCH('-1 Model'!K$2,'-3 Traffic Assumptions'!$A:$A))*Step_3_Product_Cost</f>
        <v>70</v>
      </c>
      <c r="L36" s="101">
        <f>INDEX('-3 Traffic Assumptions'!$J:$J,MATCH('-1 Model'!L$2,'-3 Traffic Assumptions'!$A:$A))*Step_3_Product_Cost</f>
        <v>70</v>
      </c>
      <c r="M36" s="101">
        <f>INDEX('-3 Traffic Assumptions'!$J:$J,MATCH('-1 Model'!M$2,'-3 Traffic Assumptions'!$A:$A))*Step_3_Product_Cost</f>
        <v>70</v>
      </c>
      <c r="N36" s="101">
        <f>INDEX('-3 Traffic Assumptions'!$J:$J,MATCH('-1 Model'!N$2,'-3 Traffic Assumptions'!$A:$A))*Step_3_Product_Cost</f>
        <v>70</v>
      </c>
      <c r="O36" s="101">
        <f>INDEX('-3 Traffic Assumptions'!$J:$J,MATCH('-1 Model'!O$2,'-3 Traffic Assumptions'!$A:$A))*Step_3_Product_Cost</f>
        <v>70</v>
      </c>
      <c r="P36" s="101">
        <f>INDEX('-3 Traffic Assumptions'!$J:$J,MATCH('-1 Model'!P$2,'-3 Traffic Assumptions'!$A:$A))*Step_3_Product_Cost</f>
        <v>70</v>
      </c>
      <c r="Q36" s="101">
        <f>INDEX('-3 Traffic Assumptions'!$J:$J,MATCH('-1 Model'!Q$2,'-3 Traffic Assumptions'!$A:$A))*Step_3_Product_Cost</f>
        <v>70</v>
      </c>
      <c r="R36" s="101">
        <f>INDEX('-3 Traffic Assumptions'!$J:$J,MATCH('-1 Model'!R$2,'-3 Traffic Assumptions'!$A:$A))*Step_3_Product_Cost</f>
        <v>70</v>
      </c>
      <c r="S36" s="101">
        <f>INDEX('-3 Traffic Assumptions'!$J:$J,MATCH('-1 Model'!S$2,'-3 Traffic Assumptions'!$A:$A))*Step_3_Product_Cost</f>
        <v>70</v>
      </c>
      <c r="T36" s="101">
        <f>INDEX('-3 Traffic Assumptions'!$J:$J,MATCH('-1 Model'!T$2,'-3 Traffic Assumptions'!$A:$A))*Step_3_Product_Cost</f>
        <v>70</v>
      </c>
      <c r="U36" s="101">
        <f>INDEX('-3 Traffic Assumptions'!$J:$J,MATCH('-1 Model'!U$2,'-3 Traffic Assumptions'!$A:$A))*Step_3_Product_Cost</f>
        <v>70</v>
      </c>
      <c r="V36" s="101">
        <f>INDEX('-3 Traffic Assumptions'!$J:$J,MATCH('-1 Model'!V$2,'-3 Traffic Assumptions'!$A:$A))*Step_3_Product_Cost</f>
        <v>70</v>
      </c>
      <c r="W36" s="101">
        <f>INDEX('-3 Traffic Assumptions'!$J:$J,MATCH('-1 Model'!W$2,'-3 Traffic Assumptions'!$A:$A))*Step_3_Product_Cost</f>
        <v>70</v>
      </c>
      <c r="X36" s="101">
        <f>INDEX('-3 Traffic Assumptions'!$J:$J,MATCH('-1 Model'!X$2,'-3 Traffic Assumptions'!$A:$A))*Step_3_Product_Cost</f>
        <v>70</v>
      </c>
      <c r="Y36" s="101">
        <f>INDEX('-3 Traffic Assumptions'!$J:$J,MATCH('-1 Model'!Y$2,'-3 Traffic Assumptions'!$A:$A))*Step_3_Product_Cost</f>
        <v>70</v>
      </c>
      <c r="Z36" s="101">
        <f>INDEX('-3 Traffic Assumptions'!$J:$J,MATCH('-1 Model'!Z$2,'-3 Traffic Assumptions'!$A:$A))*Step_3_Product_Cost</f>
        <v>70</v>
      </c>
      <c r="AA36" s="101">
        <f>INDEX('-3 Traffic Assumptions'!$J:$J,MATCH('-1 Model'!AA$2,'-3 Traffic Assumptions'!$A:$A))*Step_3_Product_Cost</f>
        <v>70</v>
      </c>
      <c r="AB36" s="101">
        <f>INDEX('-3 Traffic Assumptions'!$J:$J,MATCH('-1 Model'!AB$2,'-3 Traffic Assumptions'!$A:$A))*Step_3_Product_Cost</f>
        <v>70</v>
      </c>
      <c r="AC36" s="101">
        <f>INDEX('-3 Traffic Assumptions'!$J:$J,MATCH('-1 Model'!AC$2,'-3 Traffic Assumptions'!$A:$A))*Step_3_Product_Cost</f>
        <v>70</v>
      </c>
      <c r="AD36" s="101">
        <f>INDEX('-3 Traffic Assumptions'!$J:$J,MATCH('-1 Model'!AD$2,'-3 Traffic Assumptions'!$A:$A))*Step_3_Product_Cost</f>
        <v>70</v>
      </c>
      <c r="AE36" s="101">
        <f>INDEX('-3 Traffic Assumptions'!$J:$J,MATCH('-1 Model'!AE$2,'-3 Traffic Assumptions'!$A:$A))*Step_3_Product_Cost</f>
        <v>70</v>
      </c>
      <c r="AF36" s="101">
        <f>INDEX('-3 Traffic Assumptions'!$J:$J,MATCH('-1 Model'!AF$2,'-3 Traffic Assumptions'!$A:$A))*Step_3_Product_Cost</f>
        <v>70</v>
      </c>
      <c r="AG36" s="101">
        <f>INDEX('-3 Traffic Assumptions'!$J:$J,MATCH('-1 Model'!AG$2,'-3 Traffic Assumptions'!$A:$A))*Step_3_Product_Cost</f>
        <v>70</v>
      </c>
      <c r="AH36" s="101">
        <f>INDEX('-3 Traffic Assumptions'!$J:$J,MATCH('-1 Model'!AH$2,'-3 Traffic Assumptions'!$A:$A))*Step_3_Product_Cost</f>
        <v>70</v>
      </c>
      <c r="AI36" s="101">
        <f>INDEX('-3 Traffic Assumptions'!$J:$J,MATCH('-1 Model'!AI$2,'-3 Traffic Assumptions'!$A:$A))*Step_3_Product_Cost</f>
        <v>70</v>
      </c>
      <c r="AJ36" s="101">
        <f>INDEX('-3 Traffic Assumptions'!$J:$J,MATCH('-1 Model'!AJ$2,'-3 Traffic Assumptions'!$A:$A))*Step_3_Product_Cost</f>
        <v>70</v>
      </c>
      <c r="AK36" s="101">
        <f>INDEX('-3 Traffic Assumptions'!$J:$J,MATCH('-1 Model'!AK$2,'-3 Traffic Assumptions'!$A:$A))*Step_3_Product_Cost</f>
        <v>70</v>
      </c>
      <c r="AL36" s="101">
        <f>INDEX('-3 Traffic Assumptions'!$J:$J,MATCH('-1 Model'!AL$2,'-3 Traffic Assumptions'!$A:$A))*Step_3_Product_Cost</f>
        <v>70</v>
      </c>
      <c r="AM36" s="101">
        <f>INDEX('-3 Traffic Assumptions'!$J:$J,MATCH('-1 Model'!AM$2,'-3 Traffic Assumptions'!$A:$A))*Step_3_Product_Cost</f>
        <v>70</v>
      </c>
      <c r="AN36" s="101">
        <f>INDEX('-3 Traffic Assumptions'!$J:$J,MATCH('-1 Model'!AN$2,'-3 Traffic Assumptions'!$A:$A))*Step_3_Product_Cost</f>
        <v>70</v>
      </c>
      <c r="AO36" s="101">
        <f>INDEX('-3 Traffic Assumptions'!$J:$J,MATCH('-1 Model'!AO$2,'-3 Traffic Assumptions'!$A:$A))*Step_3_Product_Cost</f>
        <v>70</v>
      </c>
      <c r="AP36" s="101">
        <f>INDEX('-3 Traffic Assumptions'!$J:$J,MATCH('-1 Model'!AP$2,'-3 Traffic Assumptions'!$A:$A))*Step_3_Product_Cost</f>
        <v>70</v>
      </c>
      <c r="AQ36" s="101">
        <f>INDEX('-3 Traffic Assumptions'!$J:$J,MATCH('-1 Model'!AQ$2,'-3 Traffic Assumptions'!$A:$A))*Step_3_Product_Cost</f>
        <v>70</v>
      </c>
      <c r="AR36" s="101">
        <f>INDEX('-3 Traffic Assumptions'!$J:$J,MATCH('-1 Model'!AR$2,'-3 Traffic Assumptions'!$A:$A))*Step_3_Product_Cost</f>
        <v>70</v>
      </c>
      <c r="AS36" s="101">
        <f>INDEX('-3 Traffic Assumptions'!$J:$J,MATCH('-1 Model'!AS$2,'-3 Traffic Assumptions'!$A:$A))*Step_3_Product_Cost</f>
        <v>70</v>
      </c>
      <c r="AT36" s="101">
        <f>INDEX('-3 Traffic Assumptions'!$J:$J,MATCH('-1 Model'!AT$2,'-3 Traffic Assumptions'!$A:$A))*Step_3_Product_Cost</f>
        <v>70</v>
      </c>
      <c r="AU36" s="101">
        <f>INDEX('-3 Traffic Assumptions'!$J:$J,MATCH('-1 Model'!AU$2,'-3 Traffic Assumptions'!$A:$A))*Step_3_Product_Cost</f>
        <v>70</v>
      </c>
      <c r="AV36" s="101">
        <f>INDEX('-3 Traffic Assumptions'!$J:$J,MATCH('-1 Model'!AV$2,'-3 Traffic Assumptions'!$A:$A))*Step_3_Product_Cost</f>
        <v>70</v>
      </c>
      <c r="AW36" s="101">
        <f>INDEX('-3 Traffic Assumptions'!$J:$J,MATCH('-1 Model'!AW$2,'-3 Traffic Assumptions'!$A:$A))*Step_3_Product_Cost</f>
        <v>70</v>
      </c>
      <c r="AX36" s="101">
        <f>INDEX('-3 Traffic Assumptions'!$J:$J,MATCH('-1 Model'!AX$2,'-3 Traffic Assumptions'!$A:$A))*Step_3_Product_Cost</f>
        <v>70</v>
      </c>
      <c r="AY36" s="101">
        <f>INDEX('-3 Traffic Assumptions'!$J:$J,MATCH('-1 Model'!AY$2,'-3 Traffic Assumptions'!$A:$A))*Step_3_Product_Cost</f>
        <v>70</v>
      </c>
      <c r="AZ36" s="101">
        <f>INDEX('-3 Traffic Assumptions'!$J:$J,MATCH('-1 Model'!AZ$2,'-3 Traffic Assumptions'!$A:$A))*Step_3_Product_Cost</f>
        <v>70</v>
      </c>
      <c r="BA36" s="101">
        <f>INDEX('-3 Traffic Assumptions'!$J:$J,MATCH('-1 Model'!BA$2,'-3 Traffic Assumptions'!$A:$A))*Step_3_Product_Cost</f>
        <v>70</v>
      </c>
      <c r="BB36" s="101">
        <f>INDEX('-3 Traffic Assumptions'!$J:$J,MATCH('-1 Model'!BB$2,'-3 Traffic Assumptions'!$A:$A))*Step_3_Product_Cost</f>
        <v>70</v>
      </c>
      <c r="BC36" s="101">
        <f>INDEX('-3 Traffic Assumptions'!$J:$J,MATCH('-1 Model'!BC$2,'-3 Traffic Assumptions'!$A:$A))*Step_3_Product_Cost</f>
        <v>70</v>
      </c>
      <c r="BD36" s="101">
        <f>INDEX('-3 Traffic Assumptions'!$J:$J,MATCH('-1 Model'!BD$2,'-3 Traffic Assumptions'!$A:$A))*Step_3_Product_Cost</f>
        <v>70</v>
      </c>
      <c r="BE36" s="101">
        <f>INDEX('-3 Traffic Assumptions'!$J:$J,MATCH('-1 Model'!BE$2,'-3 Traffic Assumptions'!$A:$A))*Step_3_Product_Cost</f>
        <v>70</v>
      </c>
      <c r="BF36" s="101">
        <f>INDEX('-3 Traffic Assumptions'!$J:$J,MATCH('-1 Model'!BF$2,'-3 Traffic Assumptions'!$A:$A))*Step_3_Product_Cost</f>
        <v>70</v>
      </c>
      <c r="BG36" s="101">
        <f>INDEX('-3 Traffic Assumptions'!$J:$J,MATCH('-1 Model'!BG$2,'-3 Traffic Assumptions'!$A:$A))*Step_3_Product_Cost</f>
        <v>70</v>
      </c>
      <c r="BH36" s="101">
        <f>INDEX('-3 Traffic Assumptions'!$J:$J,MATCH('-1 Model'!BH$2,'-3 Traffic Assumptions'!$A:$A))*Step_3_Product_Cost</f>
        <v>70</v>
      </c>
      <c r="BI36" s="101">
        <f>INDEX('-3 Traffic Assumptions'!$J:$J,MATCH('-1 Model'!BI$2,'-3 Traffic Assumptions'!$A:$A))*Step_3_Product_Cost</f>
        <v>70</v>
      </c>
      <c r="BJ36" s="101">
        <f>INDEX('-3 Traffic Assumptions'!$J:$J,MATCH('-1 Model'!BJ$2,'-3 Traffic Assumptions'!$A:$A))*Step_3_Product_Cost</f>
        <v>70</v>
      </c>
      <c r="BK36" s="101">
        <f>INDEX('-3 Traffic Assumptions'!$J:$J,MATCH('-1 Model'!BK$2,'-3 Traffic Assumptions'!$A:$A))*Step_3_Product_Cost</f>
        <v>70</v>
      </c>
      <c r="BL36" s="101">
        <f>INDEX('-3 Traffic Assumptions'!$J:$J,MATCH('-1 Model'!BL$2,'-3 Traffic Assumptions'!$A:$A))*Step_3_Product_Cost</f>
        <v>70</v>
      </c>
      <c r="BM36" s="101">
        <f>INDEX('-3 Traffic Assumptions'!$J:$J,MATCH('-1 Model'!BM$2,'-3 Traffic Assumptions'!$A:$A))*Step_3_Product_Cost</f>
        <v>70</v>
      </c>
      <c r="BN36" s="101">
        <f>INDEX('-3 Traffic Assumptions'!$J:$J,MATCH('-1 Model'!BN$2,'-3 Traffic Assumptions'!$A:$A))*Step_3_Product_Cost</f>
        <v>70</v>
      </c>
      <c r="BO36" s="101">
        <f>INDEX('-3 Traffic Assumptions'!$J:$J,MATCH('-1 Model'!BO$2,'-3 Traffic Assumptions'!$A:$A))*Step_3_Product_Cost</f>
        <v>70</v>
      </c>
      <c r="BP36" s="101">
        <f>INDEX('-3 Traffic Assumptions'!$J:$J,MATCH('-1 Model'!BP$2,'-3 Traffic Assumptions'!$A:$A))*Step_3_Product_Cost</f>
        <v>70</v>
      </c>
      <c r="BQ36" s="101">
        <f>INDEX('-3 Traffic Assumptions'!$J:$J,MATCH('-1 Model'!BQ$2,'-3 Traffic Assumptions'!$A:$A))*Step_3_Product_Cost</f>
        <v>70</v>
      </c>
      <c r="BR36" s="101">
        <f>INDEX('-3 Traffic Assumptions'!$J:$J,MATCH('-1 Model'!BR$2,'-3 Traffic Assumptions'!$A:$A))*Step_3_Product_Cost</f>
        <v>70</v>
      </c>
      <c r="BS36" s="101">
        <f>INDEX('-3 Traffic Assumptions'!$J:$J,MATCH('-1 Model'!BS$2,'-3 Traffic Assumptions'!$A:$A))*Step_3_Product_Cost</f>
        <v>70</v>
      </c>
      <c r="BT36" s="101">
        <f>INDEX('-3 Traffic Assumptions'!$J:$J,MATCH('-1 Model'!BT$2,'-3 Traffic Assumptions'!$A:$A))*Step_3_Product_Cost</f>
        <v>70</v>
      </c>
      <c r="BU36" s="101">
        <f>INDEX('-3 Traffic Assumptions'!$J:$J,MATCH('-1 Model'!BU$2,'-3 Traffic Assumptions'!$A:$A))*Step_3_Product_Cost</f>
        <v>70</v>
      </c>
      <c r="BV36" s="101">
        <f>INDEX('-3 Traffic Assumptions'!$J:$J,MATCH('-1 Model'!BV$2,'-3 Traffic Assumptions'!$A:$A))*Step_3_Product_Cost</f>
        <v>70</v>
      </c>
      <c r="BW36" s="101">
        <f>INDEX('-3 Traffic Assumptions'!$J:$J,MATCH('-1 Model'!BW$2,'-3 Traffic Assumptions'!$A:$A))*Step_3_Product_Cost</f>
        <v>70</v>
      </c>
      <c r="BX36" s="101">
        <f>INDEX('-3 Traffic Assumptions'!$J:$J,MATCH('-1 Model'!BX$2,'-3 Traffic Assumptions'!$A:$A))*Step_3_Product_Cost</f>
        <v>70</v>
      </c>
      <c r="BY36" s="101">
        <f>INDEX('-3 Traffic Assumptions'!$J:$J,MATCH('-1 Model'!BY$2,'-3 Traffic Assumptions'!$A:$A))*Step_3_Product_Cost</f>
        <v>70</v>
      </c>
      <c r="BZ36" s="101">
        <f>INDEX('-3 Traffic Assumptions'!$J:$J,MATCH('-1 Model'!BZ$2,'-3 Traffic Assumptions'!$A:$A))*Step_3_Product_Cost</f>
        <v>70</v>
      </c>
      <c r="CA36" s="101">
        <f>INDEX('-3 Traffic Assumptions'!$J:$J,MATCH('-1 Model'!CA$2,'-3 Traffic Assumptions'!$A:$A))*Step_3_Product_Cost</f>
        <v>70</v>
      </c>
      <c r="CB36" s="101">
        <f>INDEX('-3 Traffic Assumptions'!$J:$J,MATCH('-1 Model'!CB$2,'-3 Traffic Assumptions'!$A:$A))*Step_3_Product_Cost</f>
        <v>70</v>
      </c>
      <c r="CC36" s="101">
        <f>INDEX('-3 Traffic Assumptions'!$J:$J,MATCH('-1 Model'!CC$2,'-3 Traffic Assumptions'!$A:$A))*Step_3_Product_Cost</f>
        <v>70</v>
      </c>
      <c r="CD36" s="101">
        <f>INDEX('-3 Traffic Assumptions'!$J:$J,MATCH('-1 Model'!CD$2,'-3 Traffic Assumptions'!$A:$A))*Step_3_Product_Cost</f>
        <v>70</v>
      </c>
      <c r="CE36" s="101">
        <f>INDEX('-3 Traffic Assumptions'!$J:$J,MATCH('-1 Model'!CE$2,'-3 Traffic Assumptions'!$A:$A))*Step_3_Product_Cost</f>
        <v>70</v>
      </c>
      <c r="CF36" s="101">
        <f>INDEX('-3 Traffic Assumptions'!$J:$J,MATCH('-1 Model'!CF$2,'-3 Traffic Assumptions'!$A:$A))*Step_3_Product_Cost</f>
        <v>70</v>
      </c>
      <c r="CG36" s="101">
        <f>INDEX('-3 Traffic Assumptions'!$J:$J,MATCH('-1 Model'!CG$2,'-3 Traffic Assumptions'!$A:$A))*Step_3_Product_Cost</f>
        <v>70</v>
      </c>
      <c r="CH36" s="101">
        <f>INDEX('-3 Traffic Assumptions'!$J:$J,MATCH('-1 Model'!CH$2,'-3 Traffic Assumptions'!$A:$A))*Step_3_Product_Cost</f>
        <v>70</v>
      </c>
      <c r="CI36" s="101">
        <f>INDEX('-3 Traffic Assumptions'!$J:$J,MATCH('-1 Model'!CI$2,'-3 Traffic Assumptions'!$A:$A))*Step_3_Product_Cost</f>
        <v>70</v>
      </c>
      <c r="CJ36" s="101">
        <f>INDEX('-3 Traffic Assumptions'!$J:$J,MATCH('-1 Model'!CJ$2,'-3 Traffic Assumptions'!$A:$A))*Step_3_Product_Cost</f>
        <v>70</v>
      </c>
      <c r="CK36" s="101">
        <f>INDEX('-3 Traffic Assumptions'!$J:$J,MATCH('-1 Model'!CK$2,'-3 Traffic Assumptions'!$A:$A))*Step_3_Product_Cost</f>
        <v>70</v>
      </c>
      <c r="CL36" s="101">
        <f>INDEX('-3 Traffic Assumptions'!$J:$J,MATCH('-1 Model'!CL$2,'-3 Traffic Assumptions'!$A:$A))*Step_3_Product_Cost</f>
        <v>70</v>
      </c>
      <c r="CM36" s="101">
        <f>INDEX('-3 Traffic Assumptions'!$J:$J,MATCH('-1 Model'!CM$2,'-3 Traffic Assumptions'!$A:$A))*Step_3_Product_Cost</f>
        <v>70</v>
      </c>
      <c r="CN36" s="101">
        <f>INDEX('-3 Traffic Assumptions'!$J:$J,MATCH('-1 Model'!CN$2,'-3 Traffic Assumptions'!$A:$A))*Step_3_Product_Cost</f>
        <v>70</v>
      </c>
      <c r="CO36" s="101">
        <f>INDEX('-3 Traffic Assumptions'!$J:$J,MATCH('-1 Model'!CO$2,'-3 Traffic Assumptions'!$A:$A))*Step_3_Product_Cost</f>
        <v>70</v>
      </c>
      <c r="CP36" s="101">
        <f>INDEX('-3 Traffic Assumptions'!$J:$J,MATCH('-1 Model'!CP$2,'-3 Traffic Assumptions'!$A:$A))*Step_3_Product_Cost</f>
        <v>70</v>
      </c>
      <c r="CQ36" s="101">
        <f>INDEX('-3 Traffic Assumptions'!$J:$J,MATCH('-1 Model'!CQ$2,'-3 Traffic Assumptions'!$A:$A))*Step_3_Product_Cost</f>
        <v>70</v>
      </c>
      <c r="CR36" s="101">
        <f>INDEX('-3 Traffic Assumptions'!$J:$J,MATCH('-1 Model'!CR$2,'-3 Traffic Assumptions'!$A:$A))*Step_3_Product_Cost</f>
        <v>70</v>
      </c>
      <c r="CS36" s="101">
        <f>INDEX('-3 Traffic Assumptions'!$J:$J,MATCH('-1 Model'!CS$2,'-3 Traffic Assumptions'!$A:$A))*Step_3_Product_Cost</f>
        <v>70</v>
      </c>
      <c r="CT36" s="101">
        <f>INDEX('-3 Traffic Assumptions'!$J:$J,MATCH('-1 Model'!CT$2,'-3 Traffic Assumptions'!$A:$A))*Step_3_Product_Cost</f>
        <v>70</v>
      </c>
      <c r="CU36" s="101">
        <f>INDEX('-3 Traffic Assumptions'!$J:$J,MATCH('-1 Model'!CU$2,'-3 Traffic Assumptions'!$A:$A))*Step_3_Product_Cost</f>
        <v>70</v>
      </c>
      <c r="CV36" s="101">
        <f>INDEX('-3 Traffic Assumptions'!$J:$J,MATCH('-1 Model'!CV$2,'-3 Traffic Assumptions'!$A:$A))*Step_3_Product_Cost</f>
        <v>70</v>
      </c>
      <c r="CW36" s="101">
        <f>INDEX('-3 Traffic Assumptions'!$J:$J,MATCH('-1 Model'!CW$2,'-3 Traffic Assumptions'!$A:$A))*Step_3_Product_Cost</f>
        <v>70</v>
      </c>
      <c r="CX36" s="101">
        <f>INDEX('-3 Traffic Assumptions'!$J:$J,MATCH('-1 Model'!CX$2,'-3 Traffic Assumptions'!$A:$A))*Step_3_Product_Cost</f>
        <v>70</v>
      </c>
      <c r="CY36" s="101">
        <f>INDEX('-3 Traffic Assumptions'!$J:$J,MATCH('-1 Model'!CY$2,'-3 Traffic Assumptions'!$A:$A))*Step_3_Product_Cost</f>
        <v>70</v>
      </c>
      <c r="CZ36" s="101">
        <f>INDEX('-3 Traffic Assumptions'!$J:$J,MATCH('-1 Model'!CZ$2,'-3 Traffic Assumptions'!$A:$A))*Step_3_Product_Cost</f>
        <v>70</v>
      </c>
      <c r="DA36" s="101">
        <f>INDEX('-3 Traffic Assumptions'!$J:$J,MATCH('-1 Model'!DA$2,'-3 Traffic Assumptions'!$A:$A))*Step_3_Product_Cost</f>
        <v>70</v>
      </c>
      <c r="DB36" s="101">
        <f>INDEX('-3 Traffic Assumptions'!$J:$J,MATCH('-1 Model'!DB$2,'-3 Traffic Assumptions'!$A:$A))*Step_3_Product_Cost</f>
        <v>70</v>
      </c>
      <c r="DC36" s="101">
        <f>INDEX('-3 Traffic Assumptions'!$J:$J,MATCH('-1 Model'!DC$2,'-3 Traffic Assumptions'!$A:$A))*Step_3_Product_Cost</f>
        <v>70</v>
      </c>
      <c r="DD36" s="101">
        <f>INDEX('-3 Traffic Assumptions'!$J:$J,MATCH('-1 Model'!DD$2,'-3 Traffic Assumptions'!$A:$A))*Step_3_Product_Cost</f>
        <v>70</v>
      </c>
      <c r="DE36" s="101">
        <f>INDEX('-3 Traffic Assumptions'!$J:$J,MATCH('-1 Model'!DE$2,'-3 Traffic Assumptions'!$A:$A))*Step_3_Product_Cost</f>
        <v>70</v>
      </c>
      <c r="DF36" s="101">
        <f>INDEX('-3 Traffic Assumptions'!$J:$J,MATCH('-1 Model'!DF$2,'-3 Traffic Assumptions'!$A:$A))*Step_3_Product_Cost</f>
        <v>70</v>
      </c>
      <c r="DG36" s="101">
        <f>INDEX('-3 Traffic Assumptions'!$J:$J,MATCH('-1 Model'!DG$2,'-3 Traffic Assumptions'!$A:$A))*Step_3_Product_Cost</f>
        <v>70</v>
      </c>
      <c r="DH36" s="101">
        <f>INDEX('-3 Traffic Assumptions'!$J:$J,MATCH('-1 Model'!DH$2,'-3 Traffic Assumptions'!$A:$A))*Step_3_Product_Cost</f>
        <v>70</v>
      </c>
      <c r="DI36" s="101">
        <f>INDEX('-3 Traffic Assumptions'!$J:$J,MATCH('-1 Model'!DI$2,'-3 Traffic Assumptions'!$A:$A))*Step_3_Product_Cost</f>
        <v>70</v>
      </c>
      <c r="DJ36" s="101">
        <f>INDEX('-3 Traffic Assumptions'!$J:$J,MATCH('-1 Model'!DJ$2,'-3 Traffic Assumptions'!$A:$A))*Step_3_Product_Cost</f>
        <v>70</v>
      </c>
      <c r="DK36" s="101">
        <f>INDEX('-3 Traffic Assumptions'!$J:$J,MATCH('-1 Model'!DK$2,'-3 Traffic Assumptions'!$A:$A))*Step_3_Product_Cost</f>
        <v>70</v>
      </c>
      <c r="DL36" s="101">
        <f>INDEX('-3 Traffic Assumptions'!$J:$J,MATCH('-1 Model'!DL$2,'-3 Traffic Assumptions'!$A:$A))*Step_3_Product_Cost</f>
        <v>70</v>
      </c>
      <c r="DM36" s="101">
        <f>INDEX('-3 Traffic Assumptions'!$J:$J,MATCH('-1 Model'!DM$2,'-3 Traffic Assumptions'!$A:$A))*Step_3_Product_Cost</f>
        <v>70</v>
      </c>
      <c r="DN36" s="101">
        <f>INDEX('-3 Traffic Assumptions'!$J:$J,MATCH('-1 Model'!DN$2,'-3 Traffic Assumptions'!$A:$A))*Step_3_Product_Cost</f>
        <v>70</v>
      </c>
      <c r="DO36" s="101">
        <f>INDEX('-3 Traffic Assumptions'!$J:$J,MATCH('-1 Model'!DO$2,'-3 Traffic Assumptions'!$A:$A))*Step_3_Product_Cost</f>
        <v>70</v>
      </c>
      <c r="DP36" s="101">
        <f>INDEX('-3 Traffic Assumptions'!$J:$J,MATCH('-1 Model'!DP$2,'-3 Traffic Assumptions'!$A:$A))*Step_3_Product_Cost</f>
        <v>70</v>
      </c>
      <c r="DQ36" s="101">
        <f>INDEX('-3 Traffic Assumptions'!$J:$J,MATCH('-1 Model'!DQ$2,'-3 Traffic Assumptions'!$A:$A))*Step_3_Product_Cost</f>
        <v>70</v>
      </c>
      <c r="DR36" s="101">
        <f>INDEX('-3 Traffic Assumptions'!$J:$J,MATCH('-1 Model'!DR$2,'-3 Traffic Assumptions'!$A:$A))*Step_3_Product_Cost</f>
        <v>70</v>
      </c>
      <c r="DS36" s="101">
        <f>INDEX('-3 Traffic Assumptions'!$J:$J,MATCH('-1 Model'!DS$2,'-3 Traffic Assumptions'!$A:$A))*Step_3_Product_Cost</f>
        <v>70</v>
      </c>
    </row>
    <row r="37" spans="1:124" s="1" customFormat="1" ht="12.75" x14ac:dyDescent="0.2">
      <c r="B37" s="95" t="s">
        <v>354</v>
      </c>
      <c r="C37" s="101">
        <f>INDEX('-3 Traffic Assumptions'!$K:$K,MATCH('-1 Model'!C$2,'-3 Traffic Assumptions'!$A:$A))*Step_4_Product_Cost</f>
        <v>17.5</v>
      </c>
      <c r="D37" s="101">
        <f>INDEX('-3 Traffic Assumptions'!$K:$K,MATCH('-1 Model'!D$2,'-3 Traffic Assumptions'!$A:$A))*Step_4_Product_Cost</f>
        <v>17.5</v>
      </c>
      <c r="E37" s="101">
        <f>INDEX('-3 Traffic Assumptions'!$K:$K,MATCH('-1 Model'!E$2,'-3 Traffic Assumptions'!$A:$A))*Step_4_Product_Cost</f>
        <v>17.5</v>
      </c>
      <c r="F37" s="101">
        <f>INDEX('-3 Traffic Assumptions'!$K:$K,MATCH('-1 Model'!F$2,'-3 Traffic Assumptions'!$A:$A))*Step_4_Product_Cost</f>
        <v>17.5</v>
      </c>
      <c r="G37" s="101">
        <f>INDEX('-3 Traffic Assumptions'!$K:$K,MATCH('-1 Model'!G$2,'-3 Traffic Assumptions'!$A:$A))*Step_4_Product_Cost</f>
        <v>17.5</v>
      </c>
      <c r="H37" s="101">
        <f>INDEX('-3 Traffic Assumptions'!$K:$K,MATCH('-1 Model'!H$2,'-3 Traffic Assumptions'!$A:$A))*Step_4_Product_Cost</f>
        <v>17.5</v>
      </c>
      <c r="I37" s="101">
        <f>INDEX('-3 Traffic Assumptions'!$K:$K,MATCH('-1 Model'!I$2,'-3 Traffic Assumptions'!$A:$A))*Step_4_Product_Cost</f>
        <v>17.5</v>
      </c>
      <c r="J37" s="101">
        <f>INDEX('-3 Traffic Assumptions'!$K:$K,MATCH('-1 Model'!J$2,'-3 Traffic Assumptions'!$A:$A))*Step_4_Product_Cost</f>
        <v>17.5</v>
      </c>
      <c r="K37" s="101">
        <f>INDEX('-3 Traffic Assumptions'!$K:$K,MATCH('-1 Model'!K$2,'-3 Traffic Assumptions'!$A:$A))*Step_4_Product_Cost</f>
        <v>17.5</v>
      </c>
      <c r="L37" s="101">
        <f>INDEX('-3 Traffic Assumptions'!$K:$K,MATCH('-1 Model'!L$2,'-3 Traffic Assumptions'!$A:$A))*Step_4_Product_Cost</f>
        <v>17.5</v>
      </c>
      <c r="M37" s="101">
        <f>INDEX('-3 Traffic Assumptions'!$K:$K,MATCH('-1 Model'!M$2,'-3 Traffic Assumptions'!$A:$A))*Step_4_Product_Cost</f>
        <v>17.5</v>
      </c>
      <c r="N37" s="101">
        <f>INDEX('-3 Traffic Assumptions'!$K:$K,MATCH('-1 Model'!N$2,'-3 Traffic Assumptions'!$A:$A))*Step_4_Product_Cost</f>
        <v>17.5</v>
      </c>
      <c r="O37" s="101">
        <f>INDEX('-3 Traffic Assumptions'!$K:$K,MATCH('-1 Model'!O$2,'-3 Traffic Assumptions'!$A:$A))*Step_4_Product_Cost</f>
        <v>17.5</v>
      </c>
      <c r="P37" s="101">
        <f>INDEX('-3 Traffic Assumptions'!$K:$K,MATCH('-1 Model'!P$2,'-3 Traffic Assumptions'!$A:$A))*Step_4_Product_Cost</f>
        <v>17.5</v>
      </c>
      <c r="Q37" s="101">
        <f>INDEX('-3 Traffic Assumptions'!$K:$K,MATCH('-1 Model'!Q$2,'-3 Traffic Assumptions'!$A:$A))*Step_4_Product_Cost</f>
        <v>17.5</v>
      </c>
      <c r="R37" s="101">
        <f>INDEX('-3 Traffic Assumptions'!$K:$K,MATCH('-1 Model'!R$2,'-3 Traffic Assumptions'!$A:$A))*Step_4_Product_Cost</f>
        <v>17.5</v>
      </c>
      <c r="S37" s="101">
        <f>INDEX('-3 Traffic Assumptions'!$K:$K,MATCH('-1 Model'!S$2,'-3 Traffic Assumptions'!$A:$A))*Step_4_Product_Cost</f>
        <v>17.5</v>
      </c>
      <c r="T37" s="101">
        <f>INDEX('-3 Traffic Assumptions'!$K:$K,MATCH('-1 Model'!T$2,'-3 Traffic Assumptions'!$A:$A))*Step_4_Product_Cost</f>
        <v>17.5</v>
      </c>
      <c r="U37" s="101">
        <f>INDEX('-3 Traffic Assumptions'!$K:$K,MATCH('-1 Model'!U$2,'-3 Traffic Assumptions'!$A:$A))*Step_4_Product_Cost</f>
        <v>17.5</v>
      </c>
      <c r="V37" s="101">
        <f>INDEX('-3 Traffic Assumptions'!$K:$K,MATCH('-1 Model'!V$2,'-3 Traffic Assumptions'!$A:$A))*Step_4_Product_Cost</f>
        <v>17.5</v>
      </c>
      <c r="W37" s="101">
        <f>INDEX('-3 Traffic Assumptions'!$K:$K,MATCH('-1 Model'!W$2,'-3 Traffic Assumptions'!$A:$A))*Step_4_Product_Cost</f>
        <v>17.5</v>
      </c>
      <c r="X37" s="101">
        <f>INDEX('-3 Traffic Assumptions'!$K:$K,MATCH('-1 Model'!X$2,'-3 Traffic Assumptions'!$A:$A))*Step_4_Product_Cost</f>
        <v>17.5</v>
      </c>
      <c r="Y37" s="101">
        <f>INDEX('-3 Traffic Assumptions'!$K:$K,MATCH('-1 Model'!Y$2,'-3 Traffic Assumptions'!$A:$A))*Step_4_Product_Cost</f>
        <v>17.5</v>
      </c>
      <c r="Z37" s="101">
        <f>INDEX('-3 Traffic Assumptions'!$K:$K,MATCH('-1 Model'!Z$2,'-3 Traffic Assumptions'!$A:$A))*Step_4_Product_Cost</f>
        <v>17.5</v>
      </c>
      <c r="AA37" s="101">
        <f>INDEX('-3 Traffic Assumptions'!$K:$K,MATCH('-1 Model'!AA$2,'-3 Traffic Assumptions'!$A:$A))*Step_4_Product_Cost</f>
        <v>17.5</v>
      </c>
      <c r="AB37" s="101">
        <f>INDEX('-3 Traffic Assumptions'!$K:$K,MATCH('-1 Model'!AB$2,'-3 Traffic Assumptions'!$A:$A))*Step_4_Product_Cost</f>
        <v>17.5</v>
      </c>
      <c r="AC37" s="101">
        <f>INDEX('-3 Traffic Assumptions'!$K:$K,MATCH('-1 Model'!AC$2,'-3 Traffic Assumptions'!$A:$A))*Step_4_Product_Cost</f>
        <v>17.5</v>
      </c>
      <c r="AD37" s="101">
        <f>INDEX('-3 Traffic Assumptions'!$K:$K,MATCH('-1 Model'!AD$2,'-3 Traffic Assumptions'!$A:$A))*Step_4_Product_Cost</f>
        <v>17.5</v>
      </c>
      <c r="AE37" s="101">
        <f>INDEX('-3 Traffic Assumptions'!$K:$K,MATCH('-1 Model'!AE$2,'-3 Traffic Assumptions'!$A:$A))*Step_4_Product_Cost</f>
        <v>17.5</v>
      </c>
      <c r="AF37" s="101">
        <f>INDEX('-3 Traffic Assumptions'!$K:$K,MATCH('-1 Model'!AF$2,'-3 Traffic Assumptions'!$A:$A))*Step_4_Product_Cost</f>
        <v>17.5</v>
      </c>
      <c r="AG37" s="101">
        <f>INDEX('-3 Traffic Assumptions'!$K:$K,MATCH('-1 Model'!AG$2,'-3 Traffic Assumptions'!$A:$A))*Step_4_Product_Cost</f>
        <v>17.5</v>
      </c>
      <c r="AH37" s="101">
        <f>INDEX('-3 Traffic Assumptions'!$K:$K,MATCH('-1 Model'!AH$2,'-3 Traffic Assumptions'!$A:$A))*Step_4_Product_Cost</f>
        <v>17.5</v>
      </c>
      <c r="AI37" s="101">
        <f>INDEX('-3 Traffic Assumptions'!$K:$K,MATCH('-1 Model'!AI$2,'-3 Traffic Assumptions'!$A:$A))*Step_4_Product_Cost</f>
        <v>17.5</v>
      </c>
      <c r="AJ37" s="101">
        <f>INDEX('-3 Traffic Assumptions'!$K:$K,MATCH('-1 Model'!AJ$2,'-3 Traffic Assumptions'!$A:$A))*Step_4_Product_Cost</f>
        <v>17.5</v>
      </c>
      <c r="AK37" s="101">
        <f>INDEX('-3 Traffic Assumptions'!$K:$K,MATCH('-1 Model'!AK$2,'-3 Traffic Assumptions'!$A:$A))*Step_4_Product_Cost</f>
        <v>17.5</v>
      </c>
      <c r="AL37" s="101">
        <f>INDEX('-3 Traffic Assumptions'!$K:$K,MATCH('-1 Model'!AL$2,'-3 Traffic Assumptions'!$A:$A))*Step_4_Product_Cost</f>
        <v>17.5</v>
      </c>
      <c r="AM37" s="101">
        <f>INDEX('-3 Traffic Assumptions'!$K:$K,MATCH('-1 Model'!AM$2,'-3 Traffic Assumptions'!$A:$A))*Step_4_Product_Cost</f>
        <v>17.5</v>
      </c>
      <c r="AN37" s="101">
        <f>INDEX('-3 Traffic Assumptions'!$K:$K,MATCH('-1 Model'!AN$2,'-3 Traffic Assumptions'!$A:$A))*Step_4_Product_Cost</f>
        <v>17.5</v>
      </c>
      <c r="AO37" s="101">
        <f>INDEX('-3 Traffic Assumptions'!$K:$K,MATCH('-1 Model'!AO$2,'-3 Traffic Assumptions'!$A:$A))*Step_4_Product_Cost</f>
        <v>17.5</v>
      </c>
      <c r="AP37" s="101">
        <f>INDEX('-3 Traffic Assumptions'!$K:$K,MATCH('-1 Model'!AP$2,'-3 Traffic Assumptions'!$A:$A))*Step_4_Product_Cost</f>
        <v>17.5</v>
      </c>
      <c r="AQ37" s="101">
        <f>INDEX('-3 Traffic Assumptions'!$K:$K,MATCH('-1 Model'!AQ$2,'-3 Traffic Assumptions'!$A:$A))*Step_4_Product_Cost</f>
        <v>17.5</v>
      </c>
      <c r="AR37" s="101">
        <f>INDEX('-3 Traffic Assumptions'!$K:$K,MATCH('-1 Model'!AR$2,'-3 Traffic Assumptions'!$A:$A))*Step_4_Product_Cost</f>
        <v>17.5</v>
      </c>
      <c r="AS37" s="101">
        <f>INDEX('-3 Traffic Assumptions'!$K:$K,MATCH('-1 Model'!AS$2,'-3 Traffic Assumptions'!$A:$A))*Step_4_Product_Cost</f>
        <v>17.5</v>
      </c>
      <c r="AT37" s="101">
        <f>INDEX('-3 Traffic Assumptions'!$K:$K,MATCH('-1 Model'!AT$2,'-3 Traffic Assumptions'!$A:$A))*Step_4_Product_Cost</f>
        <v>17.5</v>
      </c>
      <c r="AU37" s="101">
        <f>INDEX('-3 Traffic Assumptions'!$K:$K,MATCH('-1 Model'!AU$2,'-3 Traffic Assumptions'!$A:$A))*Step_4_Product_Cost</f>
        <v>17.5</v>
      </c>
      <c r="AV37" s="101">
        <f>INDEX('-3 Traffic Assumptions'!$K:$K,MATCH('-1 Model'!AV$2,'-3 Traffic Assumptions'!$A:$A))*Step_4_Product_Cost</f>
        <v>17.5</v>
      </c>
      <c r="AW37" s="101">
        <f>INDEX('-3 Traffic Assumptions'!$K:$K,MATCH('-1 Model'!AW$2,'-3 Traffic Assumptions'!$A:$A))*Step_4_Product_Cost</f>
        <v>17.5</v>
      </c>
      <c r="AX37" s="101">
        <f>INDEX('-3 Traffic Assumptions'!$K:$K,MATCH('-1 Model'!AX$2,'-3 Traffic Assumptions'!$A:$A))*Step_4_Product_Cost</f>
        <v>17.5</v>
      </c>
      <c r="AY37" s="101">
        <f>INDEX('-3 Traffic Assumptions'!$K:$K,MATCH('-1 Model'!AY$2,'-3 Traffic Assumptions'!$A:$A))*Step_4_Product_Cost</f>
        <v>17.5</v>
      </c>
      <c r="AZ37" s="101">
        <f>INDEX('-3 Traffic Assumptions'!$K:$K,MATCH('-1 Model'!AZ$2,'-3 Traffic Assumptions'!$A:$A))*Step_4_Product_Cost</f>
        <v>17.5</v>
      </c>
      <c r="BA37" s="101">
        <f>INDEX('-3 Traffic Assumptions'!$K:$K,MATCH('-1 Model'!BA$2,'-3 Traffic Assumptions'!$A:$A))*Step_4_Product_Cost</f>
        <v>17.5</v>
      </c>
      <c r="BB37" s="101">
        <f>INDEX('-3 Traffic Assumptions'!$K:$K,MATCH('-1 Model'!BB$2,'-3 Traffic Assumptions'!$A:$A))*Step_4_Product_Cost</f>
        <v>17.5</v>
      </c>
      <c r="BC37" s="101">
        <f>INDEX('-3 Traffic Assumptions'!$K:$K,MATCH('-1 Model'!BC$2,'-3 Traffic Assumptions'!$A:$A))*Step_4_Product_Cost</f>
        <v>17.5</v>
      </c>
      <c r="BD37" s="101">
        <f>INDEX('-3 Traffic Assumptions'!$K:$K,MATCH('-1 Model'!BD$2,'-3 Traffic Assumptions'!$A:$A))*Step_4_Product_Cost</f>
        <v>17.5</v>
      </c>
      <c r="BE37" s="101">
        <f>INDEX('-3 Traffic Assumptions'!$K:$K,MATCH('-1 Model'!BE$2,'-3 Traffic Assumptions'!$A:$A))*Step_4_Product_Cost</f>
        <v>17.5</v>
      </c>
      <c r="BF37" s="101">
        <f>INDEX('-3 Traffic Assumptions'!$K:$K,MATCH('-1 Model'!BF$2,'-3 Traffic Assumptions'!$A:$A))*Step_4_Product_Cost</f>
        <v>17.5</v>
      </c>
      <c r="BG37" s="101">
        <f>INDEX('-3 Traffic Assumptions'!$K:$K,MATCH('-1 Model'!BG$2,'-3 Traffic Assumptions'!$A:$A))*Step_4_Product_Cost</f>
        <v>17.5</v>
      </c>
      <c r="BH37" s="101">
        <f>INDEX('-3 Traffic Assumptions'!$K:$K,MATCH('-1 Model'!BH$2,'-3 Traffic Assumptions'!$A:$A))*Step_4_Product_Cost</f>
        <v>17.5</v>
      </c>
      <c r="BI37" s="101">
        <f>INDEX('-3 Traffic Assumptions'!$K:$K,MATCH('-1 Model'!BI$2,'-3 Traffic Assumptions'!$A:$A))*Step_4_Product_Cost</f>
        <v>17.5</v>
      </c>
      <c r="BJ37" s="101">
        <f>INDEX('-3 Traffic Assumptions'!$K:$K,MATCH('-1 Model'!BJ$2,'-3 Traffic Assumptions'!$A:$A))*Step_4_Product_Cost</f>
        <v>17.5</v>
      </c>
      <c r="BK37" s="101">
        <f>INDEX('-3 Traffic Assumptions'!$K:$K,MATCH('-1 Model'!BK$2,'-3 Traffic Assumptions'!$A:$A))*Step_4_Product_Cost</f>
        <v>17.5</v>
      </c>
      <c r="BL37" s="101">
        <f>INDEX('-3 Traffic Assumptions'!$K:$K,MATCH('-1 Model'!BL$2,'-3 Traffic Assumptions'!$A:$A))*Step_4_Product_Cost</f>
        <v>17.5</v>
      </c>
      <c r="BM37" s="101">
        <f>INDEX('-3 Traffic Assumptions'!$K:$K,MATCH('-1 Model'!BM$2,'-3 Traffic Assumptions'!$A:$A))*Step_4_Product_Cost</f>
        <v>17.5</v>
      </c>
      <c r="BN37" s="101">
        <f>INDEX('-3 Traffic Assumptions'!$K:$K,MATCH('-1 Model'!BN$2,'-3 Traffic Assumptions'!$A:$A))*Step_4_Product_Cost</f>
        <v>17.5</v>
      </c>
      <c r="BO37" s="101">
        <f>INDEX('-3 Traffic Assumptions'!$K:$K,MATCH('-1 Model'!BO$2,'-3 Traffic Assumptions'!$A:$A))*Step_4_Product_Cost</f>
        <v>17.5</v>
      </c>
      <c r="BP37" s="101">
        <f>INDEX('-3 Traffic Assumptions'!$K:$K,MATCH('-1 Model'!BP$2,'-3 Traffic Assumptions'!$A:$A))*Step_4_Product_Cost</f>
        <v>17.5</v>
      </c>
      <c r="BQ37" s="101">
        <f>INDEX('-3 Traffic Assumptions'!$K:$K,MATCH('-1 Model'!BQ$2,'-3 Traffic Assumptions'!$A:$A))*Step_4_Product_Cost</f>
        <v>17.5</v>
      </c>
      <c r="BR37" s="101">
        <f>INDEX('-3 Traffic Assumptions'!$K:$K,MATCH('-1 Model'!BR$2,'-3 Traffic Assumptions'!$A:$A))*Step_4_Product_Cost</f>
        <v>17.5</v>
      </c>
      <c r="BS37" s="101">
        <f>INDEX('-3 Traffic Assumptions'!$K:$K,MATCH('-1 Model'!BS$2,'-3 Traffic Assumptions'!$A:$A))*Step_4_Product_Cost</f>
        <v>17.5</v>
      </c>
      <c r="BT37" s="101">
        <f>INDEX('-3 Traffic Assumptions'!$K:$K,MATCH('-1 Model'!BT$2,'-3 Traffic Assumptions'!$A:$A))*Step_4_Product_Cost</f>
        <v>17.5</v>
      </c>
      <c r="BU37" s="101">
        <f>INDEX('-3 Traffic Assumptions'!$K:$K,MATCH('-1 Model'!BU$2,'-3 Traffic Assumptions'!$A:$A))*Step_4_Product_Cost</f>
        <v>17.5</v>
      </c>
      <c r="BV37" s="101">
        <f>INDEX('-3 Traffic Assumptions'!$K:$K,MATCH('-1 Model'!BV$2,'-3 Traffic Assumptions'!$A:$A))*Step_4_Product_Cost</f>
        <v>17.5</v>
      </c>
      <c r="BW37" s="101">
        <f>INDEX('-3 Traffic Assumptions'!$K:$K,MATCH('-1 Model'!BW$2,'-3 Traffic Assumptions'!$A:$A))*Step_4_Product_Cost</f>
        <v>17.5</v>
      </c>
      <c r="BX37" s="101">
        <f>INDEX('-3 Traffic Assumptions'!$K:$K,MATCH('-1 Model'!BX$2,'-3 Traffic Assumptions'!$A:$A))*Step_4_Product_Cost</f>
        <v>17.5</v>
      </c>
      <c r="BY37" s="101">
        <f>INDEX('-3 Traffic Assumptions'!$K:$K,MATCH('-1 Model'!BY$2,'-3 Traffic Assumptions'!$A:$A))*Step_4_Product_Cost</f>
        <v>17.5</v>
      </c>
      <c r="BZ37" s="101">
        <f>INDEX('-3 Traffic Assumptions'!$K:$K,MATCH('-1 Model'!BZ$2,'-3 Traffic Assumptions'!$A:$A))*Step_4_Product_Cost</f>
        <v>17.5</v>
      </c>
      <c r="CA37" s="101">
        <f>INDEX('-3 Traffic Assumptions'!$K:$K,MATCH('-1 Model'!CA$2,'-3 Traffic Assumptions'!$A:$A))*Step_4_Product_Cost</f>
        <v>17.5</v>
      </c>
      <c r="CB37" s="101">
        <f>INDEX('-3 Traffic Assumptions'!$K:$K,MATCH('-1 Model'!CB$2,'-3 Traffic Assumptions'!$A:$A))*Step_4_Product_Cost</f>
        <v>17.5</v>
      </c>
      <c r="CC37" s="101">
        <f>INDEX('-3 Traffic Assumptions'!$K:$K,MATCH('-1 Model'!CC$2,'-3 Traffic Assumptions'!$A:$A))*Step_4_Product_Cost</f>
        <v>17.5</v>
      </c>
      <c r="CD37" s="101">
        <f>INDEX('-3 Traffic Assumptions'!$K:$K,MATCH('-1 Model'!CD$2,'-3 Traffic Assumptions'!$A:$A))*Step_4_Product_Cost</f>
        <v>17.5</v>
      </c>
      <c r="CE37" s="101">
        <f>INDEX('-3 Traffic Assumptions'!$K:$K,MATCH('-1 Model'!CE$2,'-3 Traffic Assumptions'!$A:$A))*Step_4_Product_Cost</f>
        <v>17.5</v>
      </c>
      <c r="CF37" s="101">
        <f>INDEX('-3 Traffic Assumptions'!$K:$K,MATCH('-1 Model'!CF$2,'-3 Traffic Assumptions'!$A:$A))*Step_4_Product_Cost</f>
        <v>17.5</v>
      </c>
      <c r="CG37" s="101">
        <f>INDEX('-3 Traffic Assumptions'!$K:$K,MATCH('-1 Model'!CG$2,'-3 Traffic Assumptions'!$A:$A))*Step_4_Product_Cost</f>
        <v>17.5</v>
      </c>
      <c r="CH37" s="101">
        <f>INDEX('-3 Traffic Assumptions'!$K:$K,MATCH('-1 Model'!CH$2,'-3 Traffic Assumptions'!$A:$A))*Step_4_Product_Cost</f>
        <v>17.5</v>
      </c>
      <c r="CI37" s="101">
        <f>INDEX('-3 Traffic Assumptions'!$K:$K,MATCH('-1 Model'!CI$2,'-3 Traffic Assumptions'!$A:$A))*Step_4_Product_Cost</f>
        <v>17.5</v>
      </c>
      <c r="CJ37" s="101">
        <f>INDEX('-3 Traffic Assumptions'!$K:$K,MATCH('-1 Model'!CJ$2,'-3 Traffic Assumptions'!$A:$A))*Step_4_Product_Cost</f>
        <v>17.5</v>
      </c>
      <c r="CK37" s="101">
        <f>INDEX('-3 Traffic Assumptions'!$K:$K,MATCH('-1 Model'!CK$2,'-3 Traffic Assumptions'!$A:$A))*Step_4_Product_Cost</f>
        <v>17.5</v>
      </c>
      <c r="CL37" s="101">
        <f>INDEX('-3 Traffic Assumptions'!$K:$K,MATCH('-1 Model'!CL$2,'-3 Traffic Assumptions'!$A:$A))*Step_4_Product_Cost</f>
        <v>17.5</v>
      </c>
      <c r="CM37" s="101">
        <f>INDEX('-3 Traffic Assumptions'!$K:$K,MATCH('-1 Model'!CM$2,'-3 Traffic Assumptions'!$A:$A))*Step_4_Product_Cost</f>
        <v>17.5</v>
      </c>
      <c r="CN37" s="101">
        <f>INDEX('-3 Traffic Assumptions'!$K:$K,MATCH('-1 Model'!CN$2,'-3 Traffic Assumptions'!$A:$A))*Step_4_Product_Cost</f>
        <v>17.5</v>
      </c>
      <c r="CO37" s="101">
        <f>INDEX('-3 Traffic Assumptions'!$K:$K,MATCH('-1 Model'!CO$2,'-3 Traffic Assumptions'!$A:$A))*Step_4_Product_Cost</f>
        <v>17.5</v>
      </c>
      <c r="CP37" s="101">
        <f>INDEX('-3 Traffic Assumptions'!$K:$K,MATCH('-1 Model'!CP$2,'-3 Traffic Assumptions'!$A:$A))*Step_4_Product_Cost</f>
        <v>17.5</v>
      </c>
      <c r="CQ37" s="101">
        <f>INDEX('-3 Traffic Assumptions'!$K:$K,MATCH('-1 Model'!CQ$2,'-3 Traffic Assumptions'!$A:$A))*Step_4_Product_Cost</f>
        <v>17.5</v>
      </c>
      <c r="CR37" s="101">
        <f>INDEX('-3 Traffic Assumptions'!$K:$K,MATCH('-1 Model'!CR$2,'-3 Traffic Assumptions'!$A:$A))*Step_4_Product_Cost</f>
        <v>17.5</v>
      </c>
      <c r="CS37" s="101">
        <f>INDEX('-3 Traffic Assumptions'!$K:$K,MATCH('-1 Model'!CS$2,'-3 Traffic Assumptions'!$A:$A))*Step_4_Product_Cost</f>
        <v>17.5</v>
      </c>
      <c r="CT37" s="101">
        <f>INDEX('-3 Traffic Assumptions'!$K:$K,MATCH('-1 Model'!CT$2,'-3 Traffic Assumptions'!$A:$A))*Step_4_Product_Cost</f>
        <v>17.5</v>
      </c>
      <c r="CU37" s="101">
        <f>INDEX('-3 Traffic Assumptions'!$K:$K,MATCH('-1 Model'!CU$2,'-3 Traffic Assumptions'!$A:$A))*Step_4_Product_Cost</f>
        <v>17.5</v>
      </c>
      <c r="CV37" s="101">
        <f>INDEX('-3 Traffic Assumptions'!$K:$K,MATCH('-1 Model'!CV$2,'-3 Traffic Assumptions'!$A:$A))*Step_4_Product_Cost</f>
        <v>17.5</v>
      </c>
      <c r="CW37" s="101">
        <f>INDEX('-3 Traffic Assumptions'!$K:$K,MATCH('-1 Model'!CW$2,'-3 Traffic Assumptions'!$A:$A))*Step_4_Product_Cost</f>
        <v>17.5</v>
      </c>
      <c r="CX37" s="101">
        <f>INDEX('-3 Traffic Assumptions'!$K:$K,MATCH('-1 Model'!CX$2,'-3 Traffic Assumptions'!$A:$A))*Step_4_Product_Cost</f>
        <v>17.5</v>
      </c>
      <c r="CY37" s="101">
        <f>INDEX('-3 Traffic Assumptions'!$K:$K,MATCH('-1 Model'!CY$2,'-3 Traffic Assumptions'!$A:$A))*Step_4_Product_Cost</f>
        <v>17.5</v>
      </c>
      <c r="CZ37" s="101">
        <f>INDEX('-3 Traffic Assumptions'!$K:$K,MATCH('-1 Model'!CZ$2,'-3 Traffic Assumptions'!$A:$A))*Step_4_Product_Cost</f>
        <v>17.5</v>
      </c>
      <c r="DA37" s="101">
        <f>INDEX('-3 Traffic Assumptions'!$K:$K,MATCH('-1 Model'!DA$2,'-3 Traffic Assumptions'!$A:$A))*Step_4_Product_Cost</f>
        <v>17.5</v>
      </c>
      <c r="DB37" s="101">
        <f>INDEX('-3 Traffic Assumptions'!$K:$K,MATCH('-1 Model'!DB$2,'-3 Traffic Assumptions'!$A:$A))*Step_4_Product_Cost</f>
        <v>17.5</v>
      </c>
      <c r="DC37" s="101">
        <f>INDEX('-3 Traffic Assumptions'!$K:$K,MATCH('-1 Model'!DC$2,'-3 Traffic Assumptions'!$A:$A))*Step_4_Product_Cost</f>
        <v>17.5</v>
      </c>
      <c r="DD37" s="101">
        <f>INDEX('-3 Traffic Assumptions'!$K:$K,MATCH('-1 Model'!DD$2,'-3 Traffic Assumptions'!$A:$A))*Step_4_Product_Cost</f>
        <v>17.5</v>
      </c>
      <c r="DE37" s="101">
        <f>INDEX('-3 Traffic Assumptions'!$K:$K,MATCH('-1 Model'!DE$2,'-3 Traffic Assumptions'!$A:$A))*Step_4_Product_Cost</f>
        <v>17.5</v>
      </c>
      <c r="DF37" s="101">
        <f>INDEX('-3 Traffic Assumptions'!$K:$K,MATCH('-1 Model'!DF$2,'-3 Traffic Assumptions'!$A:$A))*Step_4_Product_Cost</f>
        <v>17.5</v>
      </c>
      <c r="DG37" s="101">
        <f>INDEX('-3 Traffic Assumptions'!$K:$K,MATCH('-1 Model'!DG$2,'-3 Traffic Assumptions'!$A:$A))*Step_4_Product_Cost</f>
        <v>17.5</v>
      </c>
      <c r="DH37" s="101">
        <f>INDEX('-3 Traffic Assumptions'!$K:$K,MATCH('-1 Model'!DH$2,'-3 Traffic Assumptions'!$A:$A))*Step_4_Product_Cost</f>
        <v>17.5</v>
      </c>
      <c r="DI37" s="101">
        <f>INDEX('-3 Traffic Assumptions'!$K:$K,MATCH('-1 Model'!DI$2,'-3 Traffic Assumptions'!$A:$A))*Step_4_Product_Cost</f>
        <v>17.5</v>
      </c>
      <c r="DJ37" s="101">
        <f>INDEX('-3 Traffic Assumptions'!$K:$K,MATCH('-1 Model'!DJ$2,'-3 Traffic Assumptions'!$A:$A))*Step_4_Product_Cost</f>
        <v>17.5</v>
      </c>
      <c r="DK37" s="101">
        <f>INDEX('-3 Traffic Assumptions'!$K:$K,MATCH('-1 Model'!DK$2,'-3 Traffic Assumptions'!$A:$A))*Step_4_Product_Cost</f>
        <v>17.5</v>
      </c>
      <c r="DL37" s="101">
        <f>INDEX('-3 Traffic Assumptions'!$K:$K,MATCH('-1 Model'!DL$2,'-3 Traffic Assumptions'!$A:$A))*Step_4_Product_Cost</f>
        <v>17.5</v>
      </c>
      <c r="DM37" s="101">
        <f>INDEX('-3 Traffic Assumptions'!$K:$K,MATCH('-1 Model'!DM$2,'-3 Traffic Assumptions'!$A:$A))*Step_4_Product_Cost</f>
        <v>17.5</v>
      </c>
      <c r="DN37" s="101">
        <f>INDEX('-3 Traffic Assumptions'!$K:$K,MATCH('-1 Model'!DN$2,'-3 Traffic Assumptions'!$A:$A))*Step_4_Product_Cost</f>
        <v>17.5</v>
      </c>
      <c r="DO37" s="101">
        <f>INDEX('-3 Traffic Assumptions'!$K:$K,MATCH('-1 Model'!DO$2,'-3 Traffic Assumptions'!$A:$A))*Step_4_Product_Cost</f>
        <v>17.5</v>
      </c>
      <c r="DP37" s="101">
        <f>INDEX('-3 Traffic Assumptions'!$K:$K,MATCH('-1 Model'!DP$2,'-3 Traffic Assumptions'!$A:$A))*Step_4_Product_Cost</f>
        <v>17.5</v>
      </c>
      <c r="DQ37" s="101">
        <f>INDEX('-3 Traffic Assumptions'!$K:$K,MATCH('-1 Model'!DQ$2,'-3 Traffic Assumptions'!$A:$A))*Step_4_Product_Cost</f>
        <v>17.5</v>
      </c>
      <c r="DR37" s="101">
        <f>INDEX('-3 Traffic Assumptions'!$K:$K,MATCH('-1 Model'!DR$2,'-3 Traffic Assumptions'!$A:$A))*Step_4_Product_Cost</f>
        <v>17.5</v>
      </c>
      <c r="DS37" s="101">
        <f>INDEX('-3 Traffic Assumptions'!$K:$K,MATCH('-1 Model'!DS$2,'-3 Traffic Assumptions'!$A:$A))*Step_4_Product_Cost</f>
        <v>17.5</v>
      </c>
    </row>
    <row r="38" spans="1:124" s="1" customFormat="1" ht="12.75" x14ac:dyDescent="0.2">
      <c r="B38" s="35" t="s">
        <v>4</v>
      </c>
      <c r="C38" s="49"/>
      <c r="D38" s="49"/>
      <c r="E38" s="49"/>
      <c r="F38" s="49">
        <f>('-3 Traffic Assumptions'!Q2+'-3 Traffic Assumptions'!Q2)*'-2 Pricing Assumptions'!$F$18</f>
        <v>320</v>
      </c>
      <c r="G38" s="49">
        <f>('-3 Traffic Assumptions'!R2+'-3 Traffic Assumptions'!R2)*'-2 Pricing Assumptions'!$F$18</f>
        <v>320</v>
      </c>
      <c r="H38" s="49">
        <f>('-3 Traffic Assumptions'!S2+'-3 Traffic Assumptions'!S2)*'-2 Pricing Assumptions'!$F$18</f>
        <v>320</v>
      </c>
      <c r="I38" s="49">
        <f>('-3 Traffic Assumptions'!T2+'-3 Traffic Assumptions'!T2)*'-2 Pricing Assumptions'!$F$18</f>
        <v>320</v>
      </c>
      <c r="J38" s="49">
        <f>('-3 Traffic Assumptions'!U2+'-3 Traffic Assumptions'!U2)*'-2 Pricing Assumptions'!$F$18</f>
        <v>320</v>
      </c>
      <c r="K38" s="49">
        <f>('-3 Traffic Assumptions'!V2+'-3 Traffic Assumptions'!V2)*'-2 Pricing Assumptions'!$F$18</f>
        <v>320</v>
      </c>
      <c r="L38" s="49">
        <f>('-3 Traffic Assumptions'!W2+'-3 Traffic Assumptions'!W2)*'-2 Pricing Assumptions'!$F$18</f>
        <v>320</v>
      </c>
      <c r="M38" s="49">
        <f>('-3 Traffic Assumptions'!X2+'-3 Traffic Assumptions'!X2)*'-2 Pricing Assumptions'!$F$18</f>
        <v>320</v>
      </c>
      <c r="N38" s="49">
        <f>('-3 Traffic Assumptions'!Y2+'-3 Traffic Assumptions'!Y2)*'-2 Pricing Assumptions'!$F$18</f>
        <v>320</v>
      </c>
      <c r="O38" s="49">
        <f>('-3 Traffic Assumptions'!Z2+'-3 Traffic Assumptions'!Z2)*'-2 Pricing Assumptions'!$F$18</f>
        <v>320</v>
      </c>
      <c r="P38" s="49">
        <f>('-3 Traffic Assumptions'!AA2+'-3 Traffic Assumptions'!AA2)*'-2 Pricing Assumptions'!$F$18</f>
        <v>320</v>
      </c>
      <c r="Q38" s="49">
        <f>('-3 Traffic Assumptions'!AB2+'-3 Traffic Assumptions'!AB2)*'-2 Pricing Assumptions'!$F$18</f>
        <v>320</v>
      </c>
      <c r="R38" s="49">
        <f>('-3 Traffic Assumptions'!AC2+'-3 Traffic Assumptions'!AC2)*'-2 Pricing Assumptions'!$F$18</f>
        <v>320</v>
      </c>
      <c r="S38" s="49">
        <f>('-3 Traffic Assumptions'!AD2+'-3 Traffic Assumptions'!AD2)*'-2 Pricing Assumptions'!$F$18</f>
        <v>320</v>
      </c>
      <c r="T38" s="49">
        <f>('-3 Traffic Assumptions'!AE2+'-3 Traffic Assumptions'!AE2)*'-2 Pricing Assumptions'!$F$18</f>
        <v>320</v>
      </c>
      <c r="U38" s="49">
        <f>('-3 Traffic Assumptions'!AF2+'-3 Traffic Assumptions'!AF2)*'-2 Pricing Assumptions'!$F$18</f>
        <v>320</v>
      </c>
      <c r="V38" s="49">
        <f>('-3 Traffic Assumptions'!AG2+'-3 Traffic Assumptions'!AG2)*'-2 Pricing Assumptions'!$F$18</f>
        <v>320</v>
      </c>
      <c r="W38" s="49">
        <f>('-3 Traffic Assumptions'!AH2+'-3 Traffic Assumptions'!AH2)*'-2 Pricing Assumptions'!$F$18</f>
        <v>320</v>
      </c>
      <c r="X38" s="49">
        <f>('-3 Traffic Assumptions'!AI2+'-3 Traffic Assumptions'!AI2)*'-2 Pricing Assumptions'!$F$18</f>
        <v>320</v>
      </c>
      <c r="Y38" s="49">
        <f>('-3 Traffic Assumptions'!AJ2+'-3 Traffic Assumptions'!AJ2)*'-2 Pricing Assumptions'!$F$18</f>
        <v>320</v>
      </c>
      <c r="Z38" s="49">
        <f>('-3 Traffic Assumptions'!AK2+'-3 Traffic Assumptions'!AK2)*'-2 Pricing Assumptions'!$F$18</f>
        <v>320</v>
      </c>
      <c r="AA38" s="49">
        <f>('-3 Traffic Assumptions'!AL2+'-3 Traffic Assumptions'!AL2)*'-2 Pricing Assumptions'!$F$18</f>
        <v>320</v>
      </c>
      <c r="AB38" s="49">
        <f>('-3 Traffic Assumptions'!AM2+'-3 Traffic Assumptions'!AM2)*'-2 Pricing Assumptions'!$F$18</f>
        <v>320</v>
      </c>
      <c r="AC38" s="49">
        <f>('-3 Traffic Assumptions'!AN2+'-3 Traffic Assumptions'!AN2)*'-2 Pricing Assumptions'!$F$18</f>
        <v>320</v>
      </c>
      <c r="AD38" s="49">
        <f>('-3 Traffic Assumptions'!AO2+'-3 Traffic Assumptions'!AO2)*'-2 Pricing Assumptions'!$F$18</f>
        <v>320</v>
      </c>
      <c r="AE38" s="49">
        <f>('-3 Traffic Assumptions'!AP2+'-3 Traffic Assumptions'!AP2)*'-2 Pricing Assumptions'!$F$18</f>
        <v>320</v>
      </c>
      <c r="AF38" s="49">
        <f>('-3 Traffic Assumptions'!AQ2+'-3 Traffic Assumptions'!AQ2)*'-2 Pricing Assumptions'!$F$18</f>
        <v>320</v>
      </c>
      <c r="AG38" s="49">
        <f>('-3 Traffic Assumptions'!AR2+'-3 Traffic Assumptions'!AR2)*'-2 Pricing Assumptions'!$F$18</f>
        <v>320</v>
      </c>
      <c r="AH38" s="49">
        <f>('-3 Traffic Assumptions'!AS2+'-3 Traffic Assumptions'!AS2)*'-2 Pricing Assumptions'!$F$18</f>
        <v>320</v>
      </c>
      <c r="AI38" s="49">
        <f>('-3 Traffic Assumptions'!AT2+'-3 Traffic Assumptions'!AT2)*'-2 Pricing Assumptions'!$F$18</f>
        <v>320</v>
      </c>
      <c r="AJ38" s="49">
        <f>('-3 Traffic Assumptions'!AU2+'-3 Traffic Assumptions'!AU2)*'-2 Pricing Assumptions'!$F$18</f>
        <v>320</v>
      </c>
      <c r="AK38" s="49">
        <f>('-3 Traffic Assumptions'!AV2+'-3 Traffic Assumptions'!AV2)*'-2 Pricing Assumptions'!$F$18</f>
        <v>320</v>
      </c>
      <c r="AL38" s="49">
        <f>('-3 Traffic Assumptions'!AW2+'-3 Traffic Assumptions'!AW2)*'-2 Pricing Assumptions'!$F$18</f>
        <v>320</v>
      </c>
      <c r="AM38" s="49">
        <f>('-3 Traffic Assumptions'!AX2+'-3 Traffic Assumptions'!AX2)*'-2 Pricing Assumptions'!$F$18</f>
        <v>320</v>
      </c>
      <c r="AN38" s="49">
        <f>('-3 Traffic Assumptions'!AY2+'-3 Traffic Assumptions'!AY2)*'-2 Pricing Assumptions'!$F$18</f>
        <v>320</v>
      </c>
      <c r="AO38" s="49">
        <f>('-3 Traffic Assumptions'!AZ2+'-3 Traffic Assumptions'!AZ2)*'-2 Pricing Assumptions'!$F$18</f>
        <v>320</v>
      </c>
      <c r="AP38" s="49">
        <f>('-3 Traffic Assumptions'!BA2+'-3 Traffic Assumptions'!BA2)*'-2 Pricing Assumptions'!$F$18</f>
        <v>320</v>
      </c>
      <c r="AQ38" s="49">
        <f>('-3 Traffic Assumptions'!BB2+'-3 Traffic Assumptions'!BB2)*'-2 Pricing Assumptions'!$F$18</f>
        <v>320</v>
      </c>
      <c r="AR38" s="49">
        <f>('-3 Traffic Assumptions'!BC2+'-3 Traffic Assumptions'!BC2)*'-2 Pricing Assumptions'!$F$18</f>
        <v>320</v>
      </c>
      <c r="AS38" s="49">
        <f>('-3 Traffic Assumptions'!BD2+'-3 Traffic Assumptions'!BD2)*'-2 Pricing Assumptions'!$F$18</f>
        <v>320</v>
      </c>
      <c r="AT38" s="49">
        <f>('-3 Traffic Assumptions'!BE2+'-3 Traffic Assumptions'!BE2)*'-2 Pricing Assumptions'!$F$18</f>
        <v>320</v>
      </c>
      <c r="AU38" s="49">
        <f>('-3 Traffic Assumptions'!BF2+'-3 Traffic Assumptions'!BF2)*'-2 Pricing Assumptions'!$F$18</f>
        <v>320</v>
      </c>
      <c r="AV38" s="49">
        <f>('-3 Traffic Assumptions'!BG2+'-3 Traffic Assumptions'!BG2)*'-2 Pricing Assumptions'!$F$18</f>
        <v>320</v>
      </c>
      <c r="AW38" s="49">
        <f>('-3 Traffic Assumptions'!BH2+'-3 Traffic Assumptions'!BH2)*'-2 Pricing Assumptions'!$F$18</f>
        <v>320</v>
      </c>
      <c r="AX38" s="49">
        <f>('-3 Traffic Assumptions'!BI2+'-3 Traffic Assumptions'!BI2)*'-2 Pricing Assumptions'!$F$18</f>
        <v>320</v>
      </c>
      <c r="AY38" s="49">
        <f>('-3 Traffic Assumptions'!BJ2+'-3 Traffic Assumptions'!BJ2)*'-2 Pricing Assumptions'!$F$18</f>
        <v>320</v>
      </c>
      <c r="AZ38" s="49">
        <f>('-3 Traffic Assumptions'!BK2+'-3 Traffic Assumptions'!BK2)*'-2 Pricing Assumptions'!$F$18</f>
        <v>320</v>
      </c>
      <c r="BA38" s="49">
        <f>('-3 Traffic Assumptions'!BL2+'-3 Traffic Assumptions'!BL2)*'-2 Pricing Assumptions'!$F$18</f>
        <v>320</v>
      </c>
      <c r="BB38" s="49">
        <f>('-3 Traffic Assumptions'!BM2+'-3 Traffic Assumptions'!BM2)*'-2 Pricing Assumptions'!$F$18</f>
        <v>320</v>
      </c>
      <c r="BC38" s="49">
        <f>('-3 Traffic Assumptions'!BN2+'-3 Traffic Assumptions'!BN2)*'-2 Pricing Assumptions'!$F$18</f>
        <v>320</v>
      </c>
      <c r="BD38" s="49">
        <f>('-3 Traffic Assumptions'!BO2+'-3 Traffic Assumptions'!BO2)*'-2 Pricing Assumptions'!$F$18</f>
        <v>320</v>
      </c>
      <c r="BE38" s="49">
        <f>('-3 Traffic Assumptions'!BP2+'-3 Traffic Assumptions'!BP2)*'-2 Pricing Assumptions'!$F$18</f>
        <v>320</v>
      </c>
      <c r="BF38" s="49">
        <f>('-3 Traffic Assumptions'!BQ2+'-3 Traffic Assumptions'!BQ2)*'-2 Pricing Assumptions'!$F$18</f>
        <v>320</v>
      </c>
      <c r="BG38" s="49">
        <f>('-3 Traffic Assumptions'!BR2+'-3 Traffic Assumptions'!BR2)*'-2 Pricing Assumptions'!$F$18</f>
        <v>320</v>
      </c>
      <c r="BH38" s="49">
        <f>('-3 Traffic Assumptions'!BS2+'-3 Traffic Assumptions'!BS2)*'-2 Pricing Assumptions'!$F$18</f>
        <v>320</v>
      </c>
      <c r="BI38" s="49">
        <f>('-3 Traffic Assumptions'!BT2+'-3 Traffic Assumptions'!BT2)*'-2 Pricing Assumptions'!$F$18</f>
        <v>320</v>
      </c>
      <c r="BJ38" s="49">
        <f>('-3 Traffic Assumptions'!BU2+'-3 Traffic Assumptions'!BU2)*'-2 Pricing Assumptions'!$F$18</f>
        <v>320</v>
      </c>
      <c r="BK38" s="49">
        <f>('-3 Traffic Assumptions'!BV2+'-3 Traffic Assumptions'!BV2)*'-2 Pricing Assumptions'!$F$18</f>
        <v>320</v>
      </c>
      <c r="BL38" s="49">
        <f>('-3 Traffic Assumptions'!BW2+'-3 Traffic Assumptions'!BW2)*'-2 Pricing Assumptions'!$F$18</f>
        <v>320</v>
      </c>
      <c r="BM38" s="49">
        <f>('-3 Traffic Assumptions'!BX2+'-3 Traffic Assumptions'!BX2)*'-2 Pricing Assumptions'!$F$18</f>
        <v>320</v>
      </c>
      <c r="BN38" s="49">
        <f>('-3 Traffic Assumptions'!BY2+'-3 Traffic Assumptions'!BY2)*'-2 Pricing Assumptions'!$F$18</f>
        <v>320</v>
      </c>
      <c r="BO38" s="49">
        <f>('-3 Traffic Assumptions'!BZ2+'-3 Traffic Assumptions'!BZ2)*'-2 Pricing Assumptions'!$F$18</f>
        <v>320</v>
      </c>
      <c r="BP38" s="49">
        <f>('-3 Traffic Assumptions'!CA2+'-3 Traffic Assumptions'!CA2)*'-2 Pricing Assumptions'!$F$18</f>
        <v>320</v>
      </c>
      <c r="BQ38" s="49">
        <f>('-3 Traffic Assumptions'!CB2+'-3 Traffic Assumptions'!CB2)*'-2 Pricing Assumptions'!$F$18</f>
        <v>320</v>
      </c>
      <c r="BR38" s="49">
        <f>('-3 Traffic Assumptions'!CC2+'-3 Traffic Assumptions'!CC2)*'-2 Pricing Assumptions'!$F$18</f>
        <v>320</v>
      </c>
      <c r="BS38" s="49">
        <f>('-3 Traffic Assumptions'!CD2+'-3 Traffic Assumptions'!CD2)*'-2 Pricing Assumptions'!$F$18</f>
        <v>320</v>
      </c>
      <c r="BT38" s="49">
        <f>('-3 Traffic Assumptions'!CE2+'-3 Traffic Assumptions'!CE2)*'-2 Pricing Assumptions'!$F$18</f>
        <v>320</v>
      </c>
      <c r="BU38" s="49">
        <f>('-3 Traffic Assumptions'!CF2+'-3 Traffic Assumptions'!CF2)*'-2 Pricing Assumptions'!$F$18</f>
        <v>320</v>
      </c>
      <c r="BV38" s="49">
        <f>('-3 Traffic Assumptions'!CG2+'-3 Traffic Assumptions'!CG2)*'-2 Pricing Assumptions'!$F$18</f>
        <v>320</v>
      </c>
      <c r="BW38" s="49">
        <f>('-3 Traffic Assumptions'!CH2+'-3 Traffic Assumptions'!CH2)*'-2 Pricing Assumptions'!$F$18</f>
        <v>320</v>
      </c>
      <c r="BX38" s="49">
        <f>('-3 Traffic Assumptions'!CI2+'-3 Traffic Assumptions'!CI2)*'-2 Pricing Assumptions'!$F$18</f>
        <v>320</v>
      </c>
      <c r="BY38" s="49">
        <f>('-3 Traffic Assumptions'!CJ2+'-3 Traffic Assumptions'!CJ2)*'-2 Pricing Assumptions'!$F$18</f>
        <v>320</v>
      </c>
      <c r="BZ38" s="49">
        <f>('-3 Traffic Assumptions'!CK2+'-3 Traffic Assumptions'!CK2)*'-2 Pricing Assumptions'!$F$18</f>
        <v>320</v>
      </c>
      <c r="CA38" s="49">
        <f>('-3 Traffic Assumptions'!CL2+'-3 Traffic Assumptions'!CL2)*'-2 Pricing Assumptions'!$F$18</f>
        <v>320</v>
      </c>
      <c r="CB38" s="49">
        <f>('-3 Traffic Assumptions'!CM2+'-3 Traffic Assumptions'!CM2)*'-2 Pricing Assumptions'!$F$18</f>
        <v>320</v>
      </c>
      <c r="CC38" s="49">
        <f>('-3 Traffic Assumptions'!CN2+'-3 Traffic Assumptions'!CN2)*'-2 Pricing Assumptions'!$F$18</f>
        <v>320</v>
      </c>
      <c r="CD38" s="49">
        <f>('-3 Traffic Assumptions'!CO2+'-3 Traffic Assumptions'!CO2)*'-2 Pricing Assumptions'!$F$18</f>
        <v>320</v>
      </c>
      <c r="CE38" s="49">
        <f>('-3 Traffic Assumptions'!CP2+'-3 Traffic Assumptions'!CP2)*'-2 Pricing Assumptions'!$F$18</f>
        <v>320</v>
      </c>
      <c r="CF38" s="49">
        <f>('-3 Traffic Assumptions'!CQ2+'-3 Traffic Assumptions'!CQ2)*'-2 Pricing Assumptions'!$F$18</f>
        <v>320</v>
      </c>
      <c r="CG38" s="49">
        <f>('-3 Traffic Assumptions'!CR2+'-3 Traffic Assumptions'!CR2)*'-2 Pricing Assumptions'!$F$18</f>
        <v>320</v>
      </c>
      <c r="CH38" s="49">
        <f>('-3 Traffic Assumptions'!CS2+'-3 Traffic Assumptions'!CS2)*'-2 Pricing Assumptions'!$F$18</f>
        <v>320</v>
      </c>
      <c r="CI38" s="49">
        <f>('-3 Traffic Assumptions'!CT2+'-3 Traffic Assumptions'!CT2)*'-2 Pricing Assumptions'!$F$18</f>
        <v>320</v>
      </c>
      <c r="CJ38" s="49">
        <f>('-3 Traffic Assumptions'!CU2+'-3 Traffic Assumptions'!CU2)*'-2 Pricing Assumptions'!$F$18</f>
        <v>320</v>
      </c>
      <c r="CK38" s="49">
        <f>('-3 Traffic Assumptions'!CV2+'-3 Traffic Assumptions'!CV2)*'-2 Pricing Assumptions'!$F$18</f>
        <v>320</v>
      </c>
      <c r="CL38" s="49">
        <f>('-3 Traffic Assumptions'!CW2+'-3 Traffic Assumptions'!CW2)*'-2 Pricing Assumptions'!$F$18</f>
        <v>320</v>
      </c>
      <c r="CM38" s="49">
        <f>('-3 Traffic Assumptions'!CX2+'-3 Traffic Assumptions'!CX2)*'-2 Pricing Assumptions'!$F$18</f>
        <v>320</v>
      </c>
      <c r="CN38" s="49">
        <f>('-3 Traffic Assumptions'!CY2+'-3 Traffic Assumptions'!CY2)*'-2 Pricing Assumptions'!$F$18</f>
        <v>320</v>
      </c>
      <c r="CO38" s="49">
        <f>('-3 Traffic Assumptions'!CZ2+'-3 Traffic Assumptions'!CZ2)*'-2 Pricing Assumptions'!$F$18</f>
        <v>320</v>
      </c>
      <c r="CP38" s="49">
        <f>('-3 Traffic Assumptions'!DA2+'-3 Traffic Assumptions'!DA2)*'-2 Pricing Assumptions'!$F$18</f>
        <v>320</v>
      </c>
      <c r="CQ38" s="49">
        <f>('-3 Traffic Assumptions'!DB2+'-3 Traffic Assumptions'!DB2)*'-2 Pricing Assumptions'!$F$18</f>
        <v>320</v>
      </c>
      <c r="CR38" s="49">
        <f>('-3 Traffic Assumptions'!DC2+'-3 Traffic Assumptions'!DC2)*'-2 Pricing Assumptions'!$F$18</f>
        <v>320</v>
      </c>
      <c r="CS38" s="49">
        <f>('-3 Traffic Assumptions'!DD2+'-3 Traffic Assumptions'!DD2)*'-2 Pricing Assumptions'!$F$18</f>
        <v>320</v>
      </c>
      <c r="CT38" s="49">
        <f>('-3 Traffic Assumptions'!DE2+'-3 Traffic Assumptions'!DE2)*'-2 Pricing Assumptions'!$F$18</f>
        <v>320</v>
      </c>
      <c r="CU38" s="49">
        <f>('-3 Traffic Assumptions'!DF2+'-3 Traffic Assumptions'!DF2)*'-2 Pricing Assumptions'!$F$18</f>
        <v>320</v>
      </c>
      <c r="CV38" s="49">
        <f>('-3 Traffic Assumptions'!DG2+'-3 Traffic Assumptions'!DG2)*'-2 Pricing Assumptions'!$F$18</f>
        <v>320</v>
      </c>
      <c r="CW38" s="49">
        <f>('-3 Traffic Assumptions'!DH2+'-3 Traffic Assumptions'!DH2)*'-2 Pricing Assumptions'!$F$18</f>
        <v>320</v>
      </c>
      <c r="CX38" s="49">
        <f>('-3 Traffic Assumptions'!DI2+'-3 Traffic Assumptions'!DI2)*'-2 Pricing Assumptions'!$F$18</f>
        <v>320</v>
      </c>
      <c r="CY38" s="49">
        <f>('-3 Traffic Assumptions'!DJ2+'-3 Traffic Assumptions'!DJ2)*'-2 Pricing Assumptions'!$F$18</f>
        <v>320</v>
      </c>
      <c r="CZ38" s="49">
        <f>('-3 Traffic Assumptions'!DK2+'-3 Traffic Assumptions'!DK2)*'-2 Pricing Assumptions'!$F$18</f>
        <v>320</v>
      </c>
      <c r="DA38" s="49">
        <f>('-3 Traffic Assumptions'!DL2+'-3 Traffic Assumptions'!DL2)*'-2 Pricing Assumptions'!$F$18</f>
        <v>320</v>
      </c>
      <c r="DB38" s="49">
        <f>('-3 Traffic Assumptions'!DM2+'-3 Traffic Assumptions'!DM2)*'-2 Pricing Assumptions'!$F$18</f>
        <v>320</v>
      </c>
      <c r="DC38" s="49">
        <f>('-3 Traffic Assumptions'!DN2+'-3 Traffic Assumptions'!DN2)*'-2 Pricing Assumptions'!$F$18</f>
        <v>320</v>
      </c>
      <c r="DD38" s="49">
        <f>('-3 Traffic Assumptions'!DO2+'-3 Traffic Assumptions'!DO2)*'-2 Pricing Assumptions'!$F$18</f>
        <v>320</v>
      </c>
      <c r="DE38" s="49">
        <f>('-3 Traffic Assumptions'!DP2+'-3 Traffic Assumptions'!DP2)*'-2 Pricing Assumptions'!$F$18</f>
        <v>320</v>
      </c>
      <c r="DF38" s="49">
        <f>('-3 Traffic Assumptions'!DQ2+'-3 Traffic Assumptions'!DQ2)*'-2 Pricing Assumptions'!$F$18</f>
        <v>320</v>
      </c>
      <c r="DG38" s="49">
        <f>('-3 Traffic Assumptions'!DR2+'-3 Traffic Assumptions'!DR2)*'-2 Pricing Assumptions'!$F$18</f>
        <v>320</v>
      </c>
      <c r="DH38" s="49">
        <f>('-3 Traffic Assumptions'!DS2+'-3 Traffic Assumptions'!DS2)*'-2 Pricing Assumptions'!$F$18</f>
        <v>320</v>
      </c>
      <c r="DI38" s="49">
        <f>('-3 Traffic Assumptions'!DT2+'-3 Traffic Assumptions'!DT2)*'-2 Pricing Assumptions'!$F$18</f>
        <v>320</v>
      </c>
      <c r="DJ38" s="49">
        <f>('-3 Traffic Assumptions'!DU2+'-3 Traffic Assumptions'!DU2)*'-2 Pricing Assumptions'!$F$18</f>
        <v>320</v>
      </c>
      <c r="DK38" s="49">
        <f>('-3 Traffic Assumptions'!DV2+'-3 Traffic Assumptions'!DV2)*'-2 Pricing Assumptions'!$F$18</f>
        <v>320</v>
      </c>
      <c r="DL38" s="49">
        <f>('-3 Traffic Assumptions'!DW2+'-3 Traffic Assumptions'!DW2)*'-2 Pricing Assumptions'!$F$18</f>
        <v>320</v>
      </c>
      <c r="DM38" s="49">
        <f>('-3 Traffic Assumptions'!DX2+'-3 Traffic Assumptions'!DX2)*'-2 Pricing Assumptions'!$F$18</f>
        <v>320</v>
      </c>
      <c r="DN38" s="49">
        <f>('-3 Traffic Assumptions'!DY2+'-3 Traffic Assumptions'!DY2)*'-2 Pricing Assumptions'!$F$18</f>
        <v>320</v>
      </c>
      <c r="DO38" s="49">
        <f>('-3 Traffic Assumptions'!DZ2+'-3 Traffic Assumptions'!DZ2)*'-2 Pricing Assumptions'!$F$18</f>
        <v>320</v>
      </c>
      <c r="DP38" s="49">
        <f>('-3 Traffic Assumptions'!EA2+'-3 Traffic Assumptions'!EA2)*'-2 Pricing Assumptions'!$F$18</f>
        <v>320</v>
      </c>
      <c r="DQ38" s="49">
        <f>('-3 Traffic Assumptions'!EB2+'-3 Traffic Assumptions'!EB2)*'-2 Pricing Assumptions'!$F$18</f>
        <v>320</v>
      </c>
      <c r="DR38" s="49">
        <f>('-3 Traffic Assumptions'!EC2+'-3 Traffic Assumptions'!EC2)*'-2 Pricing Assumptions'!$F$18</f>
        <v>0</v>
      </c>
      <c r="DS38" s="49">
        <f>('-3 Traffic Assumptions'!ED2+'-3 Traffic Assumptions'!ED2)*'-2 Pricing Assumptions'!$F$18</f>
        <v>0</v>
      </c>
    </row>
    <row r="39" spans="1:124" s="1" customFormat="1" ht="12.75" x14ac:dyDescent="0.2">
      <c r="B39" s="35" t="s">
        <v>168</v>
      </c>
      <c r="C39" s="49">
        <f>C20*'-2 Pricing Assumptions'!$F$13</f>
        <v>17.685850000000002</v>
      </c>
      <c r="D39" s="49">
        <f>D20*'-2 Pricing Assumptions'!$F$13</f>
        <v>17.685850000000002</v>
      </c>
      <c r="E39" s="49">
        <f>E20*'-2 Pricing Assumptions'!$F$13</f>
        <v>17.685850000000002</v>
      </c>
      <c r="F39" s="49">
        <f>F20*'-2 Pricing Assumptions'!$F$13</f>
        <v>110.69690124999998</v>
      </c>
      <c r="G39" s="49">
        <f>G20*'-2 Pricing Assumptions'!$F$13</f>
        <v>110.69690124999998</v>
      </c>
      <c r="H39" s="49">
        <f>H20*'-2 Pricing Assumptions'!$F$13</f>
        <v>110.69690124999998</v>
      </c>
      <c r="I39" s="49">
        <f>I20*'-2 Pricing Assumptions'!$F$13</f>
        <v>110.69690124999998</v>
      </c>
      <c r="J39" s="49">
        <f>J20*'-2 Pricing Assumptions'!$F$13</f>
        <v>133.08705107500003</v>
      </c>
      <c r="K39" s="49">
        <f>K20*'-2 Pricing Assumptions'!$F$13</f>
        <v>133.08705107500003</v>
      </c>
      <c r="L39" s="49">
        <f>L20*'-2 Pricing Assumptions'!$F$13</f>
        <v>133.08705107500003</v>
      </c>
      <c r="M39" s="49">
        <f>M20*'-2 Pricing Assumptions'!$F$13</f>
        <v>133.08705107500003</v>
      </c>
      <c r="N39" s="49">
        <f>N20*'-2 Pricing Assumptions'!$F$13</f>
        <v>135.77386905399999</v>
      </c>
      <c r="O39" s="49">
        <f>O20*'-2 Pricing Assumptions'!$F$13</f>
        <v>135.77386905399999</v>
      </c>
      <c r="P39" s="49">
        <f>P20*'-2 Pricing Assumptions'!$F$13</f>
        <v>135.77386905399999</v>
      </c>
      <c r="Q39" s="49">
        <f>Q20*'-2 Pricing Assumptions'!$F$13</f>
        <v>135.77386905399999</v>
      </c>
      <c r="R39" s="49">
        <f>R20*'-2 Pricing Assumptions'!$F$13</f>
        <v>136.09628721147999</v>
      </c>
      <c r="S39" s="49">
        <f>S20*'-2 Pricing Assumptions'!$F$13</f>
        <v>136.09628721147999</v>
      </c>
      <c r="T39" s="49">
        <f>T20*'-2 Pricing Assumptions'!$F$13</f>
        <v>136.09628721147999</v>
      </c>
      <c r="U39" s="49">
        <f>U20*'-2 Pricing Assumptions'!$F$13</f>
        <v>136.09628721147999</v>
      </c>
      <c r="V39" s="49">
        <f>V20*'-2 Pricing Assumptions'!$F$13</f>
        <v>136.09628721147999</v>
      </c>
      <c r="W39" s="49">
        <f>W20*'-2 Pricing Assumptions'!$F$13</f>
        <v>136.09628721147999</v>
      </c>
      <c r="X39" s="49">
        <f>X20*'-2 Pricing Assumptions'!$F$13</f>
        <v>136.09628721147999</v>
      </c>
      <c r="Y39" s="49">
        <f>Y20*'-2 Pricing Assumptions'!$F$13</f>
        <v>136.09628721147999</v>
      </c>
      <c r="Z39" s="49">
        <f>Z20*'-2 Pricing Assumptions'!$F$13</f>
        <v>136.09628721147999</v>
      </c>
      <c r="AA39" s="49">
        <f>AA20*'-2 Pricing Assumptions'!$F$13</f>
        <v>136.09628721147999</v>
      </c>
      <c r="AB39" s="49">
        <f>AB20*'-2 Pricing Assumptions'!$F$13</f>
        <v>136.09628721147999</v>
      </c>
      <c r="AC39" s="49">
        <f>AC20*'-2 Pricing Assumptions'!$F$13</f>
        <v>136.09628721147999</v>
      </c>
      <c r="AD39" s="49">
        <f>AD20*'-2 Pricing Assumptions'!$F$13</f>
        <v>136.09628721147999</v>
      </c>
      <c r="AE39" s="49">
        <f>AE20*'-2 Pricing Assumptions'!$F$13</f>
        <v>136.09628721147999</v>
      </c>
      <c r="AF39" s="49">
        <f>AF20*'-2 Pricing Assumptions'!$F$13</f>
        <v>136.09628721147999</v>
      </c>
      <c r="AG39" s="49">
        <f>AG20*'-2 Pricing Assumptions'!$F$13</f>
        <v>136.09628721147999</v>
      </c>
      <c r="AH39" s="49">
        <f>AH20*'-2 Pricing Assumptions'!$F$13</f>
        <v>136.09628721147999</v>
      </c>
      <c r="AI39" s="49">
        <f>AI20*'-2 Pricing Assumptions'!$F$13</f>
        <v>136.09628721147999</v>
      </c>
      <c r="AJ39" s="49">
        <f>AJ20*'-2 Pricing Assumptions'!$F$13</f>
        <v>136.09628721147999</v>
      </c>
      <c r="AK39" s="49">
        <f>AK20*'-2 Pricing Assumptions'!$F$13</f>
        <v>136.09628721147999</v>
      </c>
      <c r="AL39" s="49">
        <f>AL20*'-2 Pricing Assumptions'!$F$13</f>
        <v>136.09628721147999</v>
      </c>
      <c r="AM39" s="49">
        <f>AM20*'-2 Pricing Assumptions'!$F$13</f>
        <v>136.09628721147999</v>
      </c>
      <c r="AN39" s="49">
        <f>AN20*'-2 Pricing Assumptions'!$F$13</f>
        <v>136.09628721147999</v>
      </c>
      <c r="AO39" s="49">
        <f>AO20*'-2 Pricing Assumptions'!$F$13</f>
        <v>136.09628721147999</v>
      </c>
      <c r="AP39" s="49">
        <f>AP20*'-2 Pricing Assumptions'!$F$13</f>
        <v>136.09628721147999</v>
      </c>
      <c r="AQ39" s="49">
        <f>AQ20*'-2 Pricing Assumptions'!$F$13</f>
        <v>136.09628721147999</v>
      </c>
      <c r="AR39" s="49">
        <f>AR20*'-2 Pricing Assumptions'!$F$13</f>
        <v>136.09628721147999</v>
      </c>
      <c r="AS39" s="49">
        <f>AS20*'-2 Pricing Assumptions'!$F$13</f>
        <v>136.09628721147999</v>
      </c>
      <c r="AT39" s="49">
        <f>AT20*'-2 Pricing Assumptions'!$F$13</f>
        <v>136.09628721147999</v>
      </c>
      <c r="AU39" s="49">
        <f>AU20*'-2 Pricing Assumptions'!$F$13</f>
        <v>159.76520672651998</v>
      </c>
      <c r="AV39" s="49">
        <f>AV20*'-2 Pricing Assumptions'!$F$13</f>
        <v>159.76520672651998</v>
      </c>
      <c r="AW39" s="49">
        <f>AW20*'-2 Pricing Assumptions'!$F$13</f>
        <v>159.76520672651998</v>
      </c>
      <c r="AX39" s="49">
        <f>AX20*'-2 Pricing Assumptions'!$F$13</f>
        <v>159.76520672651998</v>
      </c>
      <c r="AY39" s="49">
        <f>AY20*'-2 Pricing Assumptions'!$F$13</f>
        <v>159.76520672651998</v>
      </c>
      <c r="AZ39" s="49">
        <f>AZ20*'-2 Pricing Assumptions'!$F$13</f>
        <v>159.76520672651998</v>
      </c>
      <c r="BA39" s="49">
        <f>BA20*'-2 Pricing Assumptions'!$F$13</f>
        <v>159.76520672651998</v>
      </c>
      <c r="BB39" s="49">
        <f>BB20*'-2 Pricing Assumptions'!$F$13</f>
        <v>159.76520672651998</v>
      </c>
      <c r="BC39" s="49">
        <f>BC20*'-2 Pricing Assumptions'!$F$13</f>
        <v>159.76520672651998</v>
      </c>
      <c r="BD39" s="49">
        <f>BD20*'-2 Pricing Assumptions'!$F$13</f>
        <v>159.76520672651998</v>
      </c>
      <c r="BE39" s="49">
        <f>BE20*'-2 Pricing Assumptions'!$F$13</f>
        <v>159.76520672651998</v>
      </c>
      <c r="BF39" s="49">
        <f>BF20*'-2 Pricing Assumptions'!$F$13</f>
        <v>159.76520672651998</v>
      </c>
      <c r="BG39" s="49">
        <f>BG20*'-2 Pricing Assumptions'!$F$13</f>
        <v>159.76520672651998</v>
      </c>
      <c r="BH39" s="49">
        <f>BH20*'-2 Pricing Assumptions'!$F$13</f>
        <v>159.76520672651998</v>
      </c>
      <c r="BI39" s="49">
        <f>BI20*'-2 Pricing Assumptions'!$F$13</f>
        <v>159.76520672651998</v>
      </c>
      <c r="BJ39" s="49">
        <f>BJ20*'-2 Pricing Assumptions'!$F$13</f>
        <v>159.76520672651998</v>
      </c>
      <c r="BK39" s="49">
        <f>BK20*'-2 Pricing Assumptions'!$F$13</f>
        <v>159.76520672651998</v>
      </c>
      <c r="BL39" s="49">
        <f>BL20*'-2 Pricing Assumptions'!$F$13</f>
        <v>159.76520672651998</v>
      </c>
      <c r="BM39" s="49">
        <f>BM20*'-2 Pricing Assumptions'!$F$13</f>
        <v>159.76520672651998</v>
      </c>
      <c r="BN39" s="49">
        <f>BN20*'-2 Pricing Assumptions'!$F$13</f>
        <v>159.76520672651998</v>
      </c>
      <c r="BO39" s="49">
        <f>BO20*'-2 Pricing Assumptions'!$F$13</f>
        <v>159.76520672651998</v>
      </c>
      <c r="BP39" s="49">
        <f>BP20*'-2 Pricing Assumptions'!$F$13</f>
        <v>159.76520672651998</v>
      </c>
      <c r="BQ39" s="49">
        <f>BQ20*'-2 Pricing Assumptions'!$F$13</f>
        <v>159.76520672651998</v>
      </c>
      <c r="BR39" s="49">
        <f>BR20*'-2 Pricing Assumptions'!$F$13</f>
        <v>159.76520672651998</v>
      </c>
      <c r="BS39" s="49">
        <f>BS20*'-2 Pricing Assumptions'!$F$13</f>
        <v>159.76520672651998</v>
      </c>
      <c r="BT39" s="49">
        <f>BT20*'-2 Pricing Assumptions'!$F$13</f>
        <v>159.76520672651998</v>
      </c>
      <c r="BU39" s="49">
        <f>BU20*'-2 Pricing Assumptions'!$F$13</f>
        <v>159.76520672651998</v>
      </c>
      <c r="BV39" s="49">
        <f>BV20*'-2 Pricing Assumptions'!$F$13</f>
        <v>159.76520672651998</v>
      </c>
      <c r="BW39" s="49">
        <f>BW20*'-2 Pricing Assumptions'!$F$13</f>
        <v>159.76520672651998</v>
      </c>
      <c r="BX39" s="49">
        <f>BX20*'-2 Pricing Assumptions'!$F$13</f>
        <v>159.76520672651998</v>
      </c>
      <c r="BY39" s="49">
        <f>BY20*'-2 Pricing Assumptions'!$F$13</f>
        <v>159.76520672651998</v>
      </c>
      <c r="BZ39" s="49">
        <f>BZ20*'-2 Pricing Assumptions'!$F$13</f>
        <v>159.76520672651998</v>
      </c>
      <c r="CA39" s="49">
        <f>CA20*'-2 Pricing Assumptions'!$F$13</f>
        <v>159.76520672651998</v>
      </c>
      <c r="CB39" s="49">
        <f>CB20*'-2 Pricing Assumptions'!$F$13</f>
        <v>159.76520672651998</v>
      </c>
      <c r="CC39" s="49">
        <f>CC20*'-2 Pricing Assumptions'!$F$13</f>
        <v>159.76520672651998</v>
      </c>
      <c r="CD39" s="49">
        <f>CD20*'-2 Pricing Assumptions'!$F$13</f>
        <v>159.76520672651998</v>
      </c>
      <c r="CE39" s="49">
        <f>CE20*'-2 Pricing Assumptions'!$F$13</f>
        <v>159.76520672651998</v>
      </c>
      <c r="CF39" s="49">
        <f>CF20*'-2 Pricing Assumptions'!$F$13</f>
        <v>159.76520672651998</v>
      </c>
      <c r="CG39" s="49">
        <f>CG20*'-2 Pricing Assumptions'!$F$13</f>
        <v>159.76520672651998</v>
      </c>
      <c r="CH39" s="49">
        <f>CH20*'-2 Pricing Assumptions'!$F$13</f>
        <v>159.76520672651998</v>
      </c>
      <c r="CI39" s="49">
        <f>CI20*'-2 Pricing Assumptions'!$F$13</f>
        <v>159.76520672651998</v>
      </c>
      <c r="CJ39" s="49">
        <f>CJ20*'-2 Pricing Assumptions'!$F$13</f>
        <v>159.76520672651998</v>
      </c>
      <c r="CK39" s="49">
        <f>CK20*'-2 Pricing Assumptions'!$F$13</f>
        <v>159.76520672651998</v>
      </c>
      <c r="CL39" s="49">
        <f>CL20*'-2 Pricing Assumptions'!$F$13</f>
        <v>159.76520672651998</v>
      </c>
      <c r="CM39" s="49">
        <f>CM20*'-2 Pricing Assumptions'!$F$13</f>
        <v>159.76520672651998</v>
      </c>
      <c r="CN39" s="49">
        <f>CN20*'-2 Pricing Assumptions'!$F$13</f>
        <v>159.76520672651998</v>
      </c>
      <c r="CO39" s="49">
        <f>CO20*'-2 Pricing Assumptions'!$F$13</f>
        <v>159.76520672651998</v>
      </c>
      <c r="CP39" s="49">
        <f>CP20*'-2 Pricing Assumptions'!$F$13</f>
        <v>159.76520672651998</v>
      </c>
      <c r="CQ39" s="49">
        <f>CQ20*'-2 Pricing Assumptions'!$F$13</f>
        <v>159.76520672651998</v>
      </c>
      <c r="CR39" s="49">
        <f>CR20*'-2 Pricing Assumptions'!$F$13</f>
        <v>159.76520672651998</v>
      </c>
      <c r="CS39" s="49">
        <f>CS20*'-2 Pricing Assumptions'!$F$13</f>
        <v>159.76520672651998</v>
      </c>
      <c r="CT39" s="49">
        <f>CT20*'-2 Pricing Assumptions'!$F$13</f>
        <v>159.76520672651998</v>
      </c>
      <c r="CU39" s="49">
        <f>CU20*'-2 Pricing Assumptions'!$F$13</f>
        <v>159.76520672651998</v>
      </c>
      <c r="CV39" s="49">
        <f>CV20*'-2 Pricing Assumptions'!$F$13</f>
        <v>159.76520672651998</v>
      </c>
      <c r="CW39" s="49">
        <f>CW20*'-2 Pricing Assumptions'!$F$13</f>
        <v>159.76520672651998</v>
      </c>
      <c r="CX39" s="49">
        <f>CX20*'-2 Pricing Assumptions'!$F$13</f>
        <v>159.76520672651998</v>
      </c>
      <c r="CY39" s="49">
        <f>CY20*'-2 Pricing Assumptions'!$F$13</f>
        <v>159.76520672651998</v>
      </c>
      <c r="CZ39" s="49">
        <f>CZ20*'-2 Pricing Assumptions'!$F$13</f>
        <v>159.76520672651998</v>
      </c>
      <c r="DA39" s="49">
        <f>DA20*'-2 Pricing Assumptions'!$F$13</f>
        <v>159.76520672651998</v>
      </c>
      <c r="DB39" s="49">
        <f>DB20*'-2 Pricing Assumptions'!$F$13</f>
        <v>159.76520672651998</v>
      </c>
      <c r="DC39" s="49">
        <f>DC20*'-2 Pricing Assumptions'!$F$13</f>
        <v>159.76520672651998</v>
      </c>
      <c r="DD39" s="49">
        <f>DD20*'-2 Pricing Assumptions'!$F$13</f>
        <v>159.76520672651998</v>
      </c>
      <c r="DE39" s="49">
        <f>DE20*'-2 Pricing Assumptions'!$F$13</f>
        <v>159.76520672651998</v>
      </c>
      <c r="DF39" s="49">
        <f>DF20*'-2 Pricing Assumptions'!$F$13</f>
        <v>159.76520672651998</v>
      </c>
      <c r="DG39" s="49">
        <f>DG20*'-2 Pricing Assumptions'!$F$13</f>
        <v>159.76520672651998</v>
      </c>
      <c r="DH39" s="49">
        <f>DH20*'-2 Pricing Assumptions'!$F$13</f>
        <v>159.76520672651998</v>
      </c>
      <c r="DI39" s="49">
        <f>DI20*'-2 Pricing Assumptions'!$F$13</f>
        <v>159.76520672651998</v>
      </c>
      <c r="DJ39" s="49">
        <f>DJ20*'-2 Pricing Assumptions'!$F$13</f>
        <v>159.76520672651998</v>
      </c>
      <c r="DK39" s="49">
        <f>DK20*'-2 Pricing Assumptions'!$F$13</f>
        <v>159.76520672651998</v>
      </c>
      <c r="DL39" s="49">
        <f>DL20*'-2 Pricing Assumptions'!$F$13</f>
        <v>159.76520672651998</v>
      </c>
      <c r="DM39" s="49">
        <f>DM20*'-2 Pricing Assumptions'!$F$13</f>
        <v>159.76520672651998</v>
      </c>
      <c r="DN39" s="49">
        <f>DN20*'-2 Pricing Assumptions'!$F$13</f>
        <v>159.76520672651998</v>
      </c>
      <c r="DO39" s="49">
        <f>DO20*'-2 Pricing Assumptions'!$F$13</f>
        <v>159.76520672651998</v>
      </c>
      <c r="DP39" s="49">
        <f>DP20*'-2 Pricing Assumptions'!$F$13</f>
        <v>159.76520672651998</v>
      </c>
      <c r="DQ39" s="49">
        <f>DQ20*'-2 Pricing Assumptions'!$F$13</f>
        <v>159.76520672651998</v>
      </c>
      <c r="DR39" s="49">
        <f>DR20*'-2 Pricing Assumptions'!$F$13</f>
        <v>159.76520672651998</v>
      </c>
      <c r="DS39" s="49">
        <f>DS20*'-2 Pricing Assumptions'!$F$13</f>
        <v>159.76520672651998</v>
      </c>
    </row>
    <row r="40" spans="1:124" s="1" customFormat="1" ht="12.75" x14ac:dyDescent="0.2">
      <c r="B40" s="95" t="s">
        <v>203</v>
      </c>
      <c r="C40" s="101">
        <v>5000</v>
      </c>
      <c r="D40" s="101">
        <v>5000</v>
      </c>
      <c r="E40" s="101">
        <v>5000</v>
      </c>
      <c r="F40" s="101">
        <v>5000</v>
      </c>
      <c r="G40" s="101">
        <v>5000</v>
      </c>
      <c r="H40" s="101">
        <v>5000</v>
      </c>
      <c r="I40" s="101">
        <v>5000</v>
      </c>
      <c r="J40" s="101">
        <v>5000</v>
      </c>
      <c r="K40" s="101">
        <v>5000</v>
      </c>
      <c r="L40" s="101">
        <v>5000</v>
      </c>
      <c r="M40" s="101">
        <v>5000</v>
      </c>
      <c r="N40" s="101">
        <v>5000</v>
      </c>
      <c r="O40" s="101">
        <v>5000</v>
      </c>
      <c r="P40" s="101">
        <v>5000</v>
      </c>
      <c r="Q40" s="101">
        <v>5000</v>
      </c>
      <c r="R40" s="101">
        <v>5000</v>
      </c>
      <c r="S40" s="101">
        <v>5000</v>
      </c>
      <c r="T40" s="101">
        <v>5000</v>
      </c>
      <c r="U40" s="101">
        <v>5000</v>
      </c>
      <c r="V40" s="101">
        <v>5000</v>
      </c>
      <c r="W40" s="101">
        <v>5000</v>
      </c>
      <c r="X40" s="101">
        <v>5000</v>
      </c>
      <c r="Y40" s="101">
        <v>5000</v>
      </c>
      <c r="Z40" s="101">
        <v>5000</v>
      </c>
      <c r="AA40" s="96">
        <v>5000</v>
      </c>
      <c r="AB40" s="96">
        <v>5000</v>
      </c>
      <c r="AC40" s="96">
        <v>5000</v>
      </c>
      <c r="AD40" s="96">
        <v>5000</v>
      </c>
      <c r="AE40" s="96">
        <v>5000</v>
      </c>
      <c r="AF40" s="96">
        <v>5000</v>
      </c>
      <c r="AG40" s="96">
        <v>5000</v>
      </c>
      <c r="AH40" s="96">
        <v>5000</v>
      </c>
      <c r="AI40" s="96">
        <v>5000</v>
      </c>
      <c r="AJ40" s="96">
        <v>5000</v>
      </c>
      <c r="AK40" s="96">
        <v>5000</v>
      </c>
      <c r="AL40" s="96">
        <v>5000</v>
      </c>
      <c r="AM40" s="96">
        <v>5000</v>
      </c>
      <c r="AN40" s="96">
        <v>5000</v>
      </c>
      <c r="AO40" s="96">
        <v>5000</v>
      </c>
      <c r="AP40" s="96">
        <v>5000</v>
      </c>
      <c r="AQ40" s="96">
        <v>5000</v>
      </c>
      <c r="AR40" s="96">
        <v>5000</v>
      </c>
      <c r="AS40" s="96">
        <v>5000</v>
      </c>
      <c r="AT40" s="96">
        <v>5000</v>
      </c>
      <c r="AU40" s="96">
        <v>5000</v>
      </c>
      <c r="AV40" s="96">
        <v>5000</v>
      </c>
      <c r="AW40" s="96">
        <v>5000</v>
      </c>
      <c r="AX40" s="96">
        <v>5000</v>
      </c>
      <c r="AY40" s="96">
        <v>5000</v>
      </c>
      <c r="AZ40" s="96">
        <v>5000</v>
      </c>
      <c r="BA40" s="96">
        <v>5000</v>
      </c>
      <c r="BB40" s="96">
        <v>5000</v>
      </c>
      <c r="BC40" s="96">
        <v>5000</v>
      </c>
      <c r="BD40" s="96">
        <v>5000</v>
      </c>
      <c r="BE40" s="96">
        <v>5000</v>
      </c>
      <c r="BF40" s="96">
        <v>5000</v>
      </c>
      <c r="BG40" s="96">
        <v>5000</v>
      </c>
      <c r="BH40" s="96">
        <v>5000</v>
      </c>
      <c r="BI40" s="96">
        <v>5000</v>
      </c>
      <c r="BJ40" s="96">
        <v>5000</v>
      </c>
      <c r="BK40" s="96">
        <v>5000</v>
      </c>
      <c r="BL40" s="96">
        <v>5000</v>
      </c>
      <c r="BM40" s="96">
        <v>5000</v>
      </c>
      <c r="BN40" s="96">
        <v>5000</v>
      </c>
      <c r="BO40" s="96">
        <v>5000</v>
      </c>
      <c r="BP40" s="96">
        <v>5000</v>
      </c>
      <c r="BQ40" s="96">
        <v>5000</v>
      </c>
      <c r="BR40" s="96">
        <v>5000</v>
      </c>
      <c r="BS40" s="96">
        <v>5000</v>
      </c>
      <c r="BT40" s="96">
        <v>5000</v>
      </c>
      <c r="BU40" s="96">
        <v>5000</v>
      </c>
      <c r="BV40" s="96">
        <v>5000</v>
      </c>
      <c r="BW40" s="96">
        <v>5000</v>
      </c>
      <c r="BX40" s="96">
        <v>5000</v>
      </c>
      <c r="BY40" s="96">
        <v>5000</v>
      </c>
      <c r="BZ40" s="96">
        <v>5000</v>
      </c>
      <c r="CA40" s="96">
        <v>5000</v>
      </c>
      <c r="CB40" s="96">
        <v>5000</v>
      </c>
      <c r="CC40" s="96">
        <v>5000</v>
      </c>
      <c r="CD40" s="96">
        <v>5000</v>
      </c>
      <c r="CE40" s="96">
        <v>5000</v>
      </c>
      <c r="CF40" s="96">
        <v>5000</v>
      </c>
      <c r="CG40" s="96">
        <v>5000</v>
      </c>
      <c r="CH40" s="96">
        <v>5000</v>
      </c>
      <c r="CI40" s="96">
        <v>5000</v>
      </c>
      <c r="CJ40" s="96">
        <v>5000</v>
      </c>
      <c r="CK40" s="96">
        <v>5000</v>
      </c>
      <c r="CL40" s="96">
        <v>5000</v>
      </c>
      <c r="CM40" s="96">
        <v>5000</v>
      </c>
      <c r="CN40" s="96">
        <v>5000</v>
      </c>
      <c r="CO40" s="96">
        <v>5000</v>
      </c>
      <c r="CP40" s="96">
        <v>5000</v>
      </c>
      <c r="CQ40" s="96">
        <v>5000</v>
      </c>
      <c r="CR40" s="96">
        <v>5000</v>
      </c>
      <c r="CS40" s="96">
        <v>5000</v>
      </c>
      <c r="CT40" s="96">
        <v>5000</v>
      </c>
      <c r="CU40" s="96">
        <v>5000</v>
      </c>
      <c r="CV40" s="96">
        <v>5000</v>
      </c>
      <c r="CW40" s="96">
        <v>5000</v>
      </c>
      <c r="CX40" s="96">
        <v>5000</v>
      </c>
      <c r="CY40" s="96">
        <v>5000</v>
      </c>
      <c r="CZ40" s="96">
        <v>5000</v>
      </c>
      <c r="DA40" s="96">
        <v>5000</v>
      </c>
      <c r="DB40" s="96">
        <v>5000</v>
      </c>
      <c r="DC40" s="96">
        <v>5000</v>
      </c>
      <c r="DD40" s="96">
        <v>5000</v>
      </c>
      <c r="DE40" s="96">
        <v>5000</v>
      </c>
      <c r="DF40" s="96">
        <v>5000</v>
      </c>
      <c r="DG40" s="96">
        <v>5000</v>
      </c>
      <c r="DH40" s="96">
        <v>5000</v>
      </c>
      <c r="DI40" s="96">
        <v>5000</v>
      </c>
      <c r="DJ40" s="96">
        <v>5000</v>
      </c>
      <c r="DK40" s="96">
        <v>5000</v>
      </c>
      <c r="DL40" s="96">
        <v>5000</v>
      </c>
      <c r="DM40" s="96">
        <v>5000</v>
      </c>
      <c r="DN40" s="96">
        <v>5000</v>
      </c>
      <c r="DO40" s="96">
        <v>5000</v>
      </c>
      <c r="DP40" s="96">
        <v>5000</v>
      </c>
      <c r="DQ40" s="96">
        <v>5000</v>
      </c>
      <c r="DR40" s="96">
        <v>5000</v>
      </c>
      <c r="DS40" s="96">
        <v>5000</v>
      </c>
      <c r="DT40" s="96"/>
    </row>
    <row r="41" spans="1:124" s="1" customFormat="1" ht="12.75" x14ac:dyDescent="0.2">
      <c r="B41" s="95" t="s">
        <v>204</v>
      </c>
      <c r="D41" s="96"/>
      <c r="E41" s="96"/>
      <c r="F41" s="101">
        <v>11000</v>
      </c>
      <c r="G41" s="96"/>
      <c r="H41" s="96"/>
      <c r="I41" s="96"/>
      <c r="J41" s="101">
        <v>11000</v>
      </c>
      <c r="K41" s="96"/>
      <c r="L41" s="96"/>
      <c r="M41" s="96"/>
      <c r="N41" s="96"/>
      <c r="O41" s="101">
        <v>11000</v>
      </c>
      <c r="P41" s="96"/>
      <c r="Q41" s="96"/>
      <c r="R41" s="96"/>
      <c r="S41" s="96"/>
      <c r="T41" s="101">
        <v>11000</v>
      </c>
      <c r="U41" s="96"/>
      <c r="V41" s="96"/>
      <c r="W41" s="96"/>
      <c r="X41" s="96"/>
      <c r="Y41" s="101">
        <v>11000</v>
      </c>
      <c r="Z41" s="96"/>
      <c r="AA41" s="96"/>
      <c r="AB41" s="96"/>
      <c r="AC41" s="101">
        <v>11000</v>
      </c>
      <c r="AD41" s="96"/>
      <c r="AE41" s="96"/>
      <c r="AF41" s="96"/>
      <c r="AG41" s="96"/>
      <c r="AH41" s="96"/>
      <c r="AI41" s="96">
        <v>11000</v>
      </c>
      <c r="AJ41" s="96"/>
      <c r="AK41" s="96"/>
      <c r="AL41" s="96"/>
      <c r="AM41" s="96">
        <v>11000</v>
      </c>
      <c r="AN41" s="96"/>
      <c r="AO41" s="96"/>
      <c r="AP41" s="96"/>
      <c r="AQ41" s="96">
        <v>11000</v>
      </c>
      <c r="AR41" s="96"/>
      <c r="AS41" s="96"/>
      <c r="AT41" s="96"/>
      <c r="AU41" s="96">
        <v>11000</v>
      </c>
      <c r="AV41" s="96"/>
      <c r="AW41" s="96"/>
      <c r="AX41" s="96"/>
      <c r="AY41" s="96">
        <v>11000</v>
      </c>
      <c r="AZ41" s="96"/>
      <c r="BA41" s="96"/>
      <c r="BB41" s="96"/>
      <c r="BC41" s="96">
        <v>11000</v>
      </c>
      <c r="BD41" s="96"/>
      <c r="BE41" s="96"/>
      <c r="BF41" s="96"/>
      <c r="BG41" s="96">
        <v>11000</v>
      </c>
      <c r="BH41" s="96"/>
      <c r="BI41" s="96"/>
      <c r="BJ41" s="96"/>
      <c r="BK41" s="96">
        <v>11000</v>
      </c>
      <c r="BL41" s="96"/>
      <c r="BM41" s="96"/>
      <c r="BN41" s="96"/>
      <c r="BO41" s="96">
        <v>11000</v>
      </c>
      <c r="BP41" s="96"/>
      <c r="BQ41" s="96"/>
      <c r="BR41" s="96"/>
      <c r="BS41" s="96">
        <v>11000</v>
      </c>
      <c r="BT41" s="96"/>
      <c r="BU41" s="96"/>
      <c r="BV41" s="96"/>
      <c r="BW41" s="96">
        <v>11000</v>
      </c>
      <c r="BX41" s="96"/>
      <c r="BY41" s="96"/>
      <c r="BZ41" s="96"/>
      <c r="CA41" s="96">
        <v>11000</v>
      </c>
      <c r="CB41" s="96"/>
      <c r="CC41" s="96"/>
      <c r="CD41" s="96"/>
      <c r="CE41" s="96">
        <v>11000</v>
      </c>
      <c r="CF41" s="96"/>
      <c r="CG41" s="96"/>
      <c r="CH41" s="96"/>
      <c r="CI41" s="96">
        <v>11000</v>
      </c>
      <c r="CJ41" s="96"/>
      <c r="CK41" s="96"/>
      <c r="CL41" s="96"/>
      <c r="CM41" s="96">
        <v>11000</v>
      </c>
      <c r="CN41" s="96"/>
      <c r="CO41" s="96"/>
      <c r="CP41" s="96"/>
      <c r="CQ41" s="96">
        <v>11000</v>
      </c>
      <c r="CR41" s="96"/>
      <c r="CS41" s="96"/>
      <c r="CT41" s="96"/>
      <c r="CU41" s="96">
        <v>11000</v>
      </c>
      <c r="CV41" s="96"/>
      <c r="CW41" s="96"/>
      <c r="CX41" s="96"/>
      <c r="CY41" s="96">
        <v>11000</v>
      </c>
      <c r="CZ41" s="96"/>
      <c r="DA41" s="96"/>
      <c r="DB41" s="96"/>
      <c r="DC41" s="96">
        <v>11000</v>
      </c>
      <c r="DD41" s="96"/>
      <c r="DE41" s="96"/>
      <c r="DF41" s="96"/>
      <c r="DG41" s="96">
        <v>11000</v>
      </c>
      <c r="DH41" s="96"/>
      <c r="DI41" s="96"/>
      <c r="DJ41" s="96"/>
      <c r="DK41" s="96">
        <v>11000</v>
      </c>
      <c r="DL41" s="96"/>
      <c r="DM41" s="96"/>
      <c r="DN41" s="96"/>
      <c r="DO41" s="96">
        <v>11000</v>
      </c>
      <c r="DP41" s="96"/>
      <c r="DQ41" s="96"/>
      <c r="DR41" s="96"/>
      <c r="DS41" s="96">
        <v>11000</v>
      </c>
      <c r="DT41" s="96"/>
    </row>
    <row r="42" spans="1:124" s="13" customFormat="1" ht="13.5" customHeight="1" thickBot="1" x14ac:dyDescent="0.25">
      <c r="A42" s="12"/>
      <c r="B42" s="47" t="s">
        <v>3</v>
      </c>
      <c r="C42" s="50">
        <f>SUM(C22:C41)</f>
        <v>6155.4358499999998</v>
      </c>
      <c r="D42" s="50">
        <f>SUM(D22:D41)</f>
        <v>6155.4358499999998</v>
      </c>
      <c r="E42" s="50">
        <f>SUM(E23:E40)</f>
        <v>10151.43585</v>
      </c>
      <c r="F42" s="50">
        <f>SUM(F23:F41)</f>
        <v>21564.446901250001</v>
      </c>
      <c r="G42" s="50">
        <f t="shared" ref="G42:BB42" si="85">SUM(G23:G41)</f>
        <v>10564.446901250001</v>
      </c>
      <c r="H42" s="50">
        <f t="shared" si="85"/>
        <v>10564.446901250001</v>
      </c>
      <c r="I42" s="50">
        <f>SUM(I23:I41)</f>
        <v>10673.14777625</v>
      </c>
      <c r="J42" s="50">
        <f t="shared" si="85"/>
        <v>21695.537926074998</v>
      </c>
      <c r="K42" s="50">
        <f t="shared" si="85"/>
        <v>10695.537926075</v>
      </c>
      <c r="L42" s="50">
        <f t="shared" si="85"/>
        <v>10695.537926075</v>
      </c>
      <c r="M42" s="50">
        <f t="shared" si="85"/>
        <v>10708.582031074999</v>
      </c>
      <c r="N42" s="50">
        <f t="shared" si="85"/>
        <v>10712.118377053997</v>
      </c>
      <c r="O42" s="50">
        <f t="shared" si="85"/>
        <v>21712.118377053997</v>
      </c>
      <c r="P42" s="50">
        <f t="shared" si="85"/>
        <v>10712.118377053997</v>
      </c>
      <c r="Q42" s="50">
        <f t="shared" si="85"/>
        <v>10712.834141653999</v>
      </c>
      <c r="R42" s="50">
        <f t="shared" si="85"/>
        <v>10713.156559811479</v>
      </c>
      <c r="S42" s="50">
        <f t="shared" si="85"/>
        <v>10713.156559811479</v>
      </c>
      <c r="T42" s="50">
        <f t="shared" si="85"/>
        <v>21713.156559811479</v>
      </c>
      <c r="U42" s="50">
        <f t="shared" si="85"/>
        <v>10713.156559811479</v>
      </c>
      <c r="V42" s="50">
        <f t="shared" si="85"/>
        <v>10713.156559811479</v>
      </c>
      <c r="W42" s="50">
        <f t="shared" si="85"/>
        <v>10713.156559811479</v>
      </c>
      <c r="X42" s="50">
        <f t="shared" si="85"/>
        <v>10713.156559811479</v>
      </c>
      <c r="Y42" s="50">
        <f t="shared" si="85"/>
        <v>21713.156559811479</v>
      </c>
      <c r="Z42" s="50">
        <f t="shared" si="85"/>
        <v>10713.156559811479</v>
      </c>
      <c r="AA42" s="50">
        <f t="shared" si="85"/>
        <v>10713.156559811479</v>
      </c>
      <c r="AB42" s="50">
        <f t="shared" si="85"/>
        <v>10713.156559811479</v>
      </c>
      <c r="AC42" s="50">
        <f t="shared" si="85"/>
        <v>21713.156559811479</v>
      </c>
      <c r="AD42" s="50">
        <f t="shared" si="85"/>
        <v>10713.156559811479</v>
      </c>
      <c r="AE42" s="50">
        <f t="shared" si="85"/>
        <v>10713.156559811479</v>
      </c>
      <c r="AF42" s="50">
        <f t="shared" si="85"/>
        <v>10713.156559811479</v>
      </c>
      <c r="AG42" s="50">
        <f t="shared" si="85"/>
        <v>10713.156559811479</v>
      </c>
      <c r="AH42" s="50">
        <f t="shared" si="85"/>
        <v>10713.156559811479</v>
      </c>
      <c r="AI42" s="50">
        <f t="shared" si="85"/>
        <v>21713.156559811479</v>
      </c>
      <c r="AJ42" s="50">
        <f t="shared" si="85"/>
        <v>10713.156559811479</v>
      </c>
      <c r="AK42" s="50">
        <f t="shared" si="85"/>
        <v>10713.156559811479</v>
      </c>
      <c r="AL42" s="50">
        <f t="shared" si="85"/>
        <v>10713.156559811479</v>
      </c>
      <c r="AM42" s="50">
        <f t="shared" si="85"/>
        <v>21713.156559811479</v>
      </c>
      <c r="AN42" s="50">
        <f t="shared" si="85"/>
        <v>10713.156559811479</v>
      </c>
      <c r="AO42" s="50">
        <f t="shared" si="85"/>
        <v>10713.156559811479</v>
      </c>
      <c r="AP42" s="50">
        <f t="shared" si="85"/>
        <v>10713.156559811479</v>
      </c>
      <c r="AQ42" s="50">
        <f t="shared" si="85"/>
        <v>21713.156559811479</v>
      </c>
      <c r="AR42" s="50">
        <f t="shared" si="85"/>
        <v>10713.156559811479</v>
      </c>
      <c r="AS42" s="50">
        <f t="shared" si="85"/>
        <v>10713.156559811479</v>
      </c>
      <c r="AT42" s="50">
        <f t="shared" si="85"/>
        <v>10713.156559811479</v>
      </c>
      <c r="AU42" s="50">
        <f t="shared" si="85"/>
        <v>21736.825479326519</v>
      </c>
      <c r="AV42" s="50">
        <f t="shared" si="85"/>
        <v>10736.825479326519</v>
      </c>
      <c r="AW42" s="50">
        <f t="shared" si="85"/>
        <v>10736.825479326519</v>
      </c>
      <c r="AX42" s="50">
        <f t="shared" si="85"/>
        <v>10736.825479326519</v>
      </c>
      <c r="AY42" s="50">
        <f t="shared" si="85"/>
        <v>21736.825479326519</v>
      </c>
      <c r="AZ42" s="50">
        <f t="shared" si="85"/>
        <v>10736.825479326519</v>
      </c>
      <c r="BA42" s="50">
        <f t="shared" si="85"/>
        <v>10736.825479326519</v>
      </c>
      <c r="BB42" s="50">
        <f t="shared" si="85"/>
        <v>10736.825479326519</v>
      </c>
      <c r="BC42" s="50">
        <f t="shared" ref="BC42" si="86">SUM(BC23:BC41)</f>
        <v>21736.825479326519</v>
      </c>
      <c r="BD42" s="50">
        <f t="shared" ref="BD42" si="87">SUM(BD23:BD41)</f>
        <v>10736.825479326519</v>
      </c>
      <c r="BE42" s="50">
        <f t="shared" ref="BE42" si="88">SUM(BE23:BE41)</f>
        <v>10736.825479326519</v>
      </c>
      <c r="BF42" s="50">
        <f t="shared" ref="BF42" si="89">SUM(BF23:BF41)</f>
        <v>10736.825479326519</v>
      </c>
      <c r="BG42" s="50">
        <f t="shared" ref="BG42" si="90">SUM(BG23:BG41)</f>
        <v>21736.825479326519</v>
      </c>
      <c r="BH42" s="50">
        <f t="shared" ref="BH42" si="91">SUM(BH23:BH41)</f>
        <v>10736.825479326519</v>
      </c>
      <c r="BI42" s="50">
        <f t="shared" ref="BI42" si="92">SUM(BI23:BI41)</f>
        <v>10736.825479326519</v>
      </c>
      <c r="BJ42" s="50">
        <f t="shared" ref="BJ42" si="93">SUM(BJ23:BJ41)</f>
        <v>10736.825479326519</v>
      </c>
      <c r="BK42" s="50">
        <f t="shared" ref="BK42" si="94">SUM(BK23:BK41)</f>
        <v>21736.825479326519</v>
      </c>
      <c r="BL42" s="50">
        <f t="shared" ref="BL42" si="95">SUM(BL23:BL41)</f>
        <v>10736.825479326519</v>
      </c>
      <c r="BM42" s="50">
        <f t="shared" ref="BM42" si="96">SUM(BM23:BM41)</f>
        <v>10736.825479326519</v>
      </c>
      <c r="BN42" s="50">
        <f t="shared" ref="BN42" si="97">SUM(BN23:BN41)</f>
        <v>10736.825479326519</v>
      </c>
      <c r="BO42" s="50">
        <f t="shared" ref="BO42" si="98">SUM(BO23:BO41)</f>
        <v>21736.825479326519</v>
      </c>
      <c r="BP42" s="50">
        <f t="shared" ref="BP42" si="99">SUM(BP23:BP41)</f>
        <v>10736.825479326519</v>
      </c>
      <c r="BQ42" s="50">
        <f t="shared" ref="BQ42" si="100">SUM(BQ23:BQ41)</f>
        <v>10736.825479326519</v>
      </c>
      <c r="BR42" s="50">
        <f t="shared" ref="BR42" si="101">SUM(BR23:BR41)</f>
        <v>10736.825479326519</v>
      </c>
      <c r="BS42" s="50">
        <f t="shared" ref="BS42" si="102">SUM(BS23:BS41)</f>
        <v>21736.825479326519</v>
      </c>
      <c r="BT42" s="50">
        <f t="shared" ref="BT42" si="103">SUM(BT23:BT41)</f>
        <v>10736.825479326519</v>
      </c>
      <c r="BU42" s="50">
        <f t="shared" ref="BU42" si="104">SUM(BU23:BU41)</f>
        <v>10736.825479326519</v>
      </c>
      <c r="BV42" s="50">
        <f t="shared" ref="BV42" si="105">SUM(BV23:BV41)</f>
        <v>10736.825479326519</v>
      </c>
      <c r="BW42" s="50">
        <f t="shared" ref="BW42" si="106">SUM(BW23:BW41)</f>
        <v>21736.825479326519</v>
      </c>
      <c r="BX42" s="50">
        <f t="shared" ref="BX42" si="107">SUM(BX23:BX41)</f>
        <v>10736.825479326519</v>
      </c>
      <c r="BY42" s="50">
        <f t="shared" ref="BY42" si="108">SUM(BY23:BY41)</f>
        <v>10736.825479326519</v>
      </c>
      <c r="BZ42" s="50">
        <f t="shared" ref="BZ42" si="109">SUM(BZ23:BZ41)</f>
        <v>10736.825479326519</v>
      </c>
      <c r="CA42" s="50">
        <f t="shared" ref="CA42" si="110">SUM(CA23:CA41)</f>
        <v>21736.825479326519</v>
      </c>
      <c r="CB42" s="50">
        <f t="shared" ref="CB42" si="111">SUM(CB23:CB41)</f>
        <v>10736.825479326519</v>
      </c>
      <c r="CC42" s="50">
        <f t="shared" ref="CC42" si="112">SUM(CC23:CC41)</f>
        <v>10736.825479326519</v>
      </c>
      <c r="CD42" s="50">
        <f t="shared" ref="CD42" si="113">SUM(CD23:CD41)</f>
        <v>10736.825479326519</v>
      </c>
      <c r="CE42" s="50">
        <f t="shared" ref="CE42" si="114">SUM(CE23:CE41)</f>
        <v>21736.825479326519</v>
      </c>
      <c r="CF42" s="50">
        <f t="shared" ref="CF42" si="115">SUM(CF23:CF41)</f>
        <v>10736.825479326519</v>
      </c>
      <c r="CG42" s="50">
        <f t="shared" ref="CG42" si="116">SUM(CG23:CG41)</f>
        <v>10736.825479326519</v>
      </c>
      <c r="CH42" s="50">
        <f t="shared" ref="CH42" si="117">SUM(CH23:CH41)</f>
        <v>10736.825479326519</v>
      </c>
      <c r="CI42" s="50">
        <f t="shared" ref="CI42" si="118">SUM(CI23:CI41)</f>
        <v>21736.825479326519</v>
      </c>
      <c r="CJ42" s="50">
        <f t="shared" ref="CJ42" si="119">SUM(CJ23:CJ41)</f>
        <v>10736.825479326519</v>
      </c>
      <c r="CK42" s="50">
        <f t="shared" ref="CK42" si="120">SUM(CK23:CK41)</f>
        <v>10736.825479326519</v>
      </c>
      <c r="CL42" s="50">
        <f t="shared" ref="CL42" si="121">SUM(CL23:CL41)</f>
        <v>10736.825479326519</v>
      </c>
      <c r="CM42" s="50">
        <f t="shared" ref="CM42" si="122">SUM(CM23:CM41)</f>
        <v>21736.825479326519</v>
      </c>
      <c r="CN42" s="50">
        <f t="shared" ref="CN42" si="123">SUM(CN23:CN41)</f>
        <v>10736.825479326519</v>
      </c>
      <c r="CO42" s="50">
        <f t="shared" ref="CO42" si="124">SUM(CO23:CO41)</f>
        <v>10736.825479326519</v>
      </c>
      <c r="CP42" s="50">
        <f t="shared" ref="CP42" si="125">SUM(CP23:CP41)</f>
        <v>10736.825479326519</v>
      </c>
      <c r="CQ42" s="50">
        <f t="shared" ref="CQ42" si="126">SUM(CQ23:CQ41)</f>
        <v>21736.825479326519</v>
      </c>
      <c r="CR42" s="50">
        <f t="shared" ref="CR42" si="127">SUM(CR23:CR41)</f>
        <v>10736.825479326519</v>
      </c>
      <c r="CS42" s="50">
        <f t="shared" ref="CS42" si="128">SUM(CS23:CS41)</f>
        <v>10736.825479326519</v>
      </c>
      <c r="CT42" s="50">
        <f t="shared" ref="CT42" si="129">SUM(CT23:CT41)</f>
        <v>10736.825479326519</v>
      </c>
      <c r="CU42" s="50">
        <f t="shared" ref="CU42" si="130">SUM(CU23:CU41)</f>
        <v>21736.825479326519</v>
      </c>
      <c r="CV42" s="50">
        <f t="shared" ref="CV42" si="131">SUM(CV23:CV41)</f>
        <v>10736.825479326519</v>
      </c>
      <c r="CW42" s="50">
        <f t="shared" ref="CW42" si="132">SUM(CW23:CW41)</f>
        <v>10736.825479326519</v>
      </c>
      <c r="CX42" s="50">
        <f t="shared" ref="CX42" si="133">SUM(CX23:CX41)</f>
        <v>10736.825479326519</v>
      </c>
      <c r="CY42" s="50">
        <f t="shared" ref="CY42" si="134">SUM(CY23:CY41)</f>
        <v>21736.825479326519</v>
      </c>
      <c r="CZ42" s="50">
        <f t="shared" ref="CZ42" si="135">SUM(CZ23:CZ41)</f>
        <v>10736.825479326519</v>
      </c>
      <c r="DA42" s="50">
        <f t="shared" ref="DA42" si="136">SUM(DA23:DA41)</f>
        <v>10736.825479326519</v>
      </c>
      <c r="DB42" s="50">
        <f t="shared" ref="DB42" si="137">SUM(DB23:DB41)</f>
        <v>10736.825479326519</v>
      </c>
      <c r="DC42" s="50">
        <f t="shared" ref="DC42" si="138">SUM(DC23:DC41)</f>
        <v>21736.825479326519</v>
      </c>
      <c r="DD42" s="50">
        <f t="shared" ref="DD42" si="139">SUM(DD23:DD41)</f>
        <v>10736.825479326519</v>
      </c>
      <c r="DE42" s="50">
        <f t="shared" ref="DE42" si="140">SUM(DE23:DE41)</f>
        <v>10736.825479326519</v>
      </c>
      <c r="DF42" s="50">
        <f t="shared" ref="DF42" si="141">SUM(DF23:DF41)</f>
        <v>10736.825479326519</v>
      </c>
      <c r="DG42" s="50">
        <f t="shared" ref="DG42" si="142">SUM(DG23:DG41)</f>
        <v>21736.825479326519</v>
      </c>
      <c r="DH42" s="50">
        <f t="shared" ref="DH42" si="143">SUM(DH23:DH41)</f>
        <v>10736.825479326519</v>
      </c>
      <c r="DI42" s="50">
        <f t="shared" ref="DI42" si="144">SUM(DI23:DI41)</f>
        <v>10736.825479326519</v>
      </c>
      <c r="DJ42" s="50">
        <f t="shared" ref="DJ42" si="145">SUM(DJ23:DJ41)</f>
        <v>10736.825479326519</v>
      </c>
      <c r="DK42" s="50">
        <f t="shared" ref="DK42" si="146">SUM(DK23:DK41)</f>
        <v>21736.825479326519</v>
      </c>
      <c r="DL42" s="50">
        <f t="shared" ref="DL42" si="147">SUM(DL23:DL41)</f>
        <v>10736.825479326519</v>
      </c>
      <c r="DM42" s="50">
        <f t="shared" ref="DM42" si="148">SUM(DM23:DM41)</f>
        <v>10736.825479326519</v>
      </c>
      <c r="DN42" s="50">
        <f t="shared" ref="DN42" si="149">SUM(DN23:DN41)</f>
        <v>10736.825479326519</v>
      </c>
      <c r="DO42" s="50">
        <f t="shared" ref="DO42" si="150">SUM(DO23:DO41)</f>
        <v>21736.825479326519</v>
      </c>
      <c r="DP42" s="50">
        <f t="shared" ref="DP42" si="151">SUM(DP23:DP41)</f>
        <v>10736.825479326519</v>
      </c>
      <c r="DQ42" s="50">
        <f t="shared" ref="DQ42" si="152">SUM(DQ23:DQ41)</f>
        <v>10736.825479326519</v>
      </c>
      <c r="DR42" s="50">
        <f t="shared" ref="DR42" si="153">SUM(DR23:DR41)</f>
        <v>9846.8254793265187</v>
      </c>
      <c r="DS42" s="50">
        <f t="shared" ref="DS42" si="154">SUM(DS23:DS41)</f>
        <v>20846.825479326519</v>
      </c>
    </row>
    <row r="43" spans="1:124" s="1" customFormat="1" ht="6.95" customHeight="1" x14ac:dyDescent="0.25">
      <c r="B43" s="3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"/>
      <c r="DB43"/>
    </row>
    <row r="44" spans="1:124" s="13" customFormat="1" ht="13.5" customHeight="1" thickBot="1" x14ac:dyDescent="0.25">
      <c r="B44" s="52" t="s">
        <v>2</v>
      </c>
      <c r="C44" s="55">
        <f t="shared" ref="C44:AH44" si="155">C20-C42</f>
        <v>-5271.1433499999994</v>
      </c>
      <c r="D44" s="55">
        <f t="shared" si="155"/>
        <v>-5271.1433499999994</v>
      </c>
      <c r="E44" s="55">
        <f t="shared" si="155"/>
        <v>-9267.1433500000003</v>
      </c>
      <c r="F44" s="55">
        <f t="shared" si="155"/>
        <v>-16029.601838750003</v>
      </c>
      <c r="G44" s="55">
        <f t="shared" si="155"/>
        <v>-5029.6018387500026</v>
      </c>
      <c r="H44" s="55">
        <f t="shared" si="155"/>
        <v>-5029.6018387500026</v>
      </c>
      <c r="I44" s="55">
        <f t="shared" si="155"/>
        <v>-5138.3027137500012</v>
      </c>
      <c r="J44" s="55">
        <f t="shared" si="155"/>
        <v>-15041.185372324997</v>
      </c>
      <c r="K44" s="55">
        <f t="shared" si="155"/>
        <v>-4041.1853723249988</v>
      </c>
      <c r="L44" s="55">
        <f t="shared" si="155"/>
        <v>-4041.1853723249988</v>
      </c>
      <c r="M44" s="55">
        <f t="shared" si="155"/>
        <v>-4054.2294773249978</v>
      </c>
      <c r="N44" s="55">
        <f t="shared" si="155"/>
        <v>-3923.424924353998</v>
      </c>
      <c r="O44" s="55">
        <f t="shared" si="155"/>
        <v>-14923.424924353998</v>
      </c>
      <c r="P44" s="55">
        <f t="shared" si="155"/>
        <v>-3923.424924353998</v>
      </c>
      <c r="Q44" s="55">
        <f t="shared" si="155"/>
        <v>-3924.1406889539994</v>
      </c>
      <c r="R44" s="55">
        <f t="shared" si="155"/>
        <v>-3908.3421992374806</v>
      </c>
      <c r="S44" s="55">
        <f t="shared" si="155"/>
        <v>-3908.3421992374806</v>
      </c>
      <c r="T44" s="55">
        <f t="shared" si="155"/>
        <v>-14908.342199237481</v>
      </c>
      <c r="U44" s="55">
        <f t="shared" si="155"/>
        <v>-3908.3421992374806</v>
      </c>
      <c r="V44" s="55">
        <f t="shared" si="155"/>
        <v>-3908.3421992374806</v>
      </c>
      <c r="W44" s="55">
        <f t="shared" si="155"/>
        <v>-3908.3421992374806</v>
      </c>
      <c r="X44" s="55">
        <f t="shared" si="155"/>
        <v>-3908.3421992374806</v>
      </c>
      <c r="Y44" s="55">
        <f t="shared" si="155"/>
        <v>-14908.342199237481</v>
      </c>
      <c r="Z44" s="55">
        <f t="shared" si="155"/>
        <v>-3908.3421992374806</v>
      </c>
      <c r="AA44" s="55">
        <f t="shared" si="155"/>
        <v>-3908.3421992374806</v>
      </c>
      <c r="AB44" s="55">
        <f t="shared" si="155"/>
        <v>-3908.3421992374806</v>
      </c>
      <c r="AC44" s="55">
        <f t="shared" si="155"/>
        <v>-14908.342199237481</v>
      </c>
      <c r="AD44" s="55">
        <f t="shared" si="155"/>
        <v>-3908.3421992374806</v>
      </c>
      <c r="AE44" s="55">
        <f t="shared" si="155"/>
        <v>-3908.3421992374806</v>
      </c>
      <c r="AF44" s="55">
        <f t="shared" si="155"/>
        <v>-3908.3421992374806</v>
      </c>
      <c r="AG44" s="55">
        <f t="shared" si="155"/>
        <v>-3908.3421992374806</v>
      </c>
      <c r="AH44" s="55">
        <f t="shared" si="155"/>
        <v>-3908.3421992374806</v>
      </c>
      <c r="AI44" s="55">
        <f t="shared" ref="AI44:BB44" si="156">AI20-AI42</f>
        <v>-14908.342199237481</v>
      </c>
      <c r="AJ44" s="55">
        <f t="shared" si="156"/>
        <v>-3908.3421992374806</v>
      </c>
      <c r="AK44" s="55">
        <f t="shared" si="156"/>
        <v>-3908.3421992374806</v>
      </c>
      <c r="AL44" s="55">
        <f t="shared" si="156"/>
        <v>-3908.3421992374806</v>
      </c>
      <c r="AM44" s="55">
        <f t="shared" si="156"/>
        <v>-14908.342199237481</v>
      </c>
      <c r="AN44" s="55">
        <f t="shared" si="156"/>
        <v>-3908.3421992374806</v>
      </c>
      <c r="AO44" s="55">
        <f t="shared" si="156"/>
        <v>-3908.3421992374806</v>
      </c>
      <c r="AP44" s="55">
        <f t="shared" si="156"/>
        <v>-3908.3421992374806</v>
      </c>
      <c r="AQ44" s="55">
        <f t="shared" si="156"/>
        <v>-14908.342199237481</v>
      </c>
      <c r="AR44" s="55">
        <f t="shared" si="156"/>
        <v>-3908.3421992374806</v>
      </c>
      <c r="AS44" s="55">
        <f t="shared" si="156"/>
        <v>-3908.3421992374806</v>
      </c>
      <c r="AT44" s="55">
        <f t="shared" si="156"/>
        <v>-3908.3421992374806</v>
      </c>
      <c r="AU44" s="55">
        <f t="shared" si="156"/>
        <v>-13748.56514300052</v>
      </c>
      <c r="AV44" s="55">
        <f t="shared" si="156"/>
        <v>-2748.56514300052</v>
      </c>
      <c r="AW44" s="55">
        <f t="shared" si="156"/>
        <v>-2748.56514300052</v>
      </c>
      <c r="AX44" s="55">
        <f t="shared" si="156"/>
        <v>-2748.56514300052</v>
      </c>
      <c r="AY44" s="55">
        <f t="shared" si="156"/>
        <v>-13748.56514300052</v>
      </c>
      <c r="AZ44" s="55">
        <f t="shared" si="156"/>
        <v>-2748.56514300052</v>
      </c>
      <c r="BA44" s="55">
        <f t="shared" si="156"/>
        <v>-2748.56514300052</v>
      </c>
      <c r="BB44" s="55">
        <f t="shared" si="156"/>
        <v>-2748.56514300052</v>
      </c>
      <c r="BC44" s="56">
        <f t="shared" ref="BC44:CH44" si="157">BC20-BC42</f>
        <v>-13748.56514300052</v>
      </c>
      <c r="BD44" s="56">
        <f t="shared" si="157"/>
        <v>-2748.56514300052</v>
      </c>
      <c r="BE44" s="56">
        <f t="shared" si="157"/>
        <v>-2748.56514300052</v>
      </c>
      <c r="BF44" s="56">
        <f t="shared" si="157"/>
        <v>-2748.56514300052</v>
      </c>
      <c r="BG44" s="56">
        <f t="shared" si="157"/>
        <v>-13748.56514300052</v>
      </c>
      <c r="BH44" s="56">
        <f t="shared" si="157"/>
        <v>-2748.56514300052</v>
      </c>
      <c r="BI44" s="56">
        <f t="shared" si="157"/>
        <v>-2748.56514300052</v>
      </c>
      <c r="BJ44" s="56">
        <f t="shared" si="157"/>
        <v>-2748.56514300052</v>
      </c>
      <c r="BK44" s="56">
        <f t="shared" si="157"/>
        <v>-13748.56514300052</v>
      </c>
      <c r="BL44" s="56">
        <f t="shared" si="157"/>
        <v>-2748.56514300052</v>
      </c>
      <c r="BM44" s="56">
        <f t="shared" si="157"/>
        <v>-2748.56514300052</v>
      </c>
      <c r="BN44" s="56">
        <f t="shared" si="157"/>
        <v>-2748.56514300052</v>
      </c>
      <c r="BO44" s="56">
        <f t="shared" si="157"/>
        <v>-13748.56514300052</v>
      </c>
      <c r="BP44" s="56">
        <f t="shared" si="157"/>
        <v>-2748.56514300052</v>
      </c>
      <c r="BQ44" s="56">
        <f t="shared" si="157"/>
        <v>-2748.56514300052</v>
      </c>
      <c r="BR44" s="56">
        <f t="shared" si="157"/>
        <v>-2748.56514300052</v>
      </c>
      <c r="BS44" s="56">
        <f t="shared" si="157"/>
        <v>-13748.56514300052</v>
      </c>
      <c r="BT44" s="56">
        <f t="shared" si="157"/>
        <v>-2748.56514300052</v>
      </c>
      <c r="BU44" s="56">
        <f t="shared" si="157"/>
        <v>-2748.56514300052</v>
      </c>
      <c r="BV44" s="56">
        <f t="shared" si="157"/>
        <v>-2748.56514300052</v>
      </c>
      <c r="BW44" s="56">
        <f t="shared" si="157"/>
        <v>-13748.56514300052</v>
      </c>
      <c r="BX44" s="56">
        <f t="shared" si="157"/>
        <v>-2748.56514300052</v>
      </c>
      <c r="BY44" s="56">
        <f t="shared" si="157"/>
        <v>-2748.56514300052</v>
      </c>
      <c r="BZ44" s="56">
        <f t="shared" si="157"/>
        <v>-2748.56514300052</v>
      </c>
      <c r="CA44" s="56">
        <f t="shared" si="157"/>
        <v>-13748.56514300052</v>
      </c>
      <c r="CB44" s="56">
        <f t="shared" si="157"/>
        <v>-2748.56514300052</v>
      </c>
      <c r="CC44" s="56">
        <f t="shared" si="157"/>
        <v>-2748.56514300052</v>
      </c>
      <c r="CD44" s="56">
        <f t="shared" si="157"/>
        <v>-2748.56514300052</v>
      </c>
      <c r="CE44" s="56">
        <f t="shared" si="157"/>
        <v>-13748.56514300052</v>
      </c>
      <c r="CF44" s="56">
        <f t="shared" si="157"/>
        <v>-2748.56514300052</v>
      </c>
      <c r="CG44" s="56">
        <f t="shared" si="157"/>
        <v>-2748.56514300052</v>
      </c>
      <c r="CH44" s="56">
        <f t="shared" si="157"/>
        <v>-2748.56514300052</v>
      </c>
      <c r="CI44" s="56">
        <f t="shared" ref="CI44:DS44" si="158">CI20-CI42</f>
        <v>-13748.56514300052</v>
      </c>
      <c r="CJ44" s="56">
        <f t="shared" si="158"/>
        <v>-2748.56514300052</v>
      </c>
      <c r="CK44" s="56">
        <f t="shared" si="158"/>
        <v>-2748.56514300052</v>
      </c>
      <c r="CL44" s="56">
        <f t="shared" si="158"/>
        <v>-2748.56514300052</v>
      </c>
      <c r="CM44" s="56">
        <f t="shared" si="158"/>
        <v>-13748.56514300052</v>
      </c>
      <c r="CN44" s="56">
        <f t="shared" si="158"/>
        <v>-2748.56514300052</v>
      </c>
      <c r="CO44" s="56">
        <f t="shared" si="158"/>
        <v>-2748.56514300052</v>
      </c>
      <c r="CP44" s="56">
        <f t="shared" si="158"/>
        <v>-2748.56514300052</v>
      </c>
      <c r="CQ44" s="66">
        <f t="shared" si="158"/>
        <v>-13748.56514300052</v>
      </c>
      <c r="CR44" s="56">
        <f t="shared" si="158"/>
        <v>-2748.56514300052</v>
      </c>
      <c r="CS44" s="56">
        <f t="shared" si="158"/>
        <v>-2748.56514300052</v>
      </c>
      <c r="CT44" s="56">
        <f t="shared" si="158"/>
        <v>-2748.56514300052</v>
      </c>
      <c r="CU44" s="56">
        <f t="shared" si="158"/>
        <v>-13748.56514300052</v>
      </c>
      <c r="CV44" s="56">
        <f t="shared" si="158"/>
        <v>-2748.56514300052</v>
      </c>
      <c r="CW44" s="56">
        <f t="shared" si="158"/>
        <v>-2748.56514300052</v>
      </c>
      <c r="CX44" s="56">
        <f t="shared" si="158"/>
        <v>-2748.56514300052</v>
      </c>
      <c r="CY44" s="56">
        <f t="shared" si="158"/>
        <v>-13748.56514300052</v>
      </c>
      <c r="CZ44" s="56">
        <f t="shared" si="158"/>
        <v>-2748.56514300052</v>
      </c>
      <c r="DA44" s="56">
        <f t="shared" si="158"/>
        <v>-2748.56514300052</v>
      </c>
      <c r="DB44" s="56">
        <f t="shared" si="158"/>
        <v>-2748.56514300052</v>
      </c>
      <c r="DC44" s="56">
        <f t="shared" si="158"/>
        <v>-13748.56514300052</v>
      </c>
      <c r="DD44" s="56">
        <f t="shared" si="158"/>
        <v>-2748.56514300052</v>
      </c>
      <c r="DE44" s="56">
        <f t="shared" si="158"/>
        <v>-2748.56514300052</v>
      </c>
      <c r="DF44" s="56">
        <f t="shared" si="158"/>
        <v>-2748.56514300052</v>
      </c>
      <c r="DG44" s="56">
        <f t="shared" si="158"/>
        <v>-13748.56514300052</v>
      </c>
      <c r="DH44" s="56">
        <f t="shared" si="158"/>
        <v>-2748.56514300052</v>
      </c>
      <c r="DI44" s="56">
        <f t="shared" si="158"/>
        <v>-2748.56514300052</v>
      </c>
      <c r="DJ44" s="56">
        <f t="shared" si="158"/>
        <v>-2748.56514300052</v>
      </c>
      <c r="DK44" s="56">
        <f t="shared" si="158"/>
        <v>-13748.56514300052</v>
      </c>
      <c r="DL44" s="56">
        <f t="shared" si="158"/>
        <v>-2748.56514300052</v>
      </c>
      <c r="DM44" s="56">
        <f t="shared" si="158"/>
        <v>-2748.56514300052</v>
      </c>
      <c r="DN44" s="56">
        <f t="shared" si="158"/>
        <v>-2748.56514300052</v>
      </c>
      <c r="DO44" s="56">
        <f t="shared" si="158"/>
        <v>-13748.56514300052</v>
      </c>
      <c r="DP44" s="56">
        <f t="shared" si="158"/>
        <v>-2748.56514300052</v>
      </c>
      <c r="DQ44" s="56">
        <f t="shared" si="158"/>
        <v>-2748.56514300052</v>
      </c>
      <c r="DR44" s="56">
        <f t="shared" si="158"/>
        <v>-1858.56514300052</v>
      </c>
      <c r="DS44" s="56">
        <f t="shared" si="158"/>
        <v>-12858.56514300052</v>
      </c>
    </row>
    <row r="45" spans="1:124" s="1" customFormat="1" ht="8.4499999999999993" customHeight="1" x14ac:dyDescent="0.25">
      <c r="B45" s="3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"/>
      <c r="DB45"/>
    </row>
    <row r="46" spans="1:124" s="48" customFormat="1" ht="13.5" customHeight="1" thickBot="1" x14ac:dyDescent="0.3">
      <c r="B46" s="52" t="s">
        <v>5</v>
      </c>
      <c r="C46" s="54">
        <f>C44</f>
        <v>-5271.1433499999994</v>
      </c>
      <c r="D46" s="54">
        <f>C46+D44</f>
        <v>-10542.286699999999</v>
      </c>
      <c r="E46" s="54">
        <f>D46+E44</f>
        <v>-19809.430049999999</v>
      </c>
      <c r="F46" s="54">
        <f t="shared" ref="F46:AI46" si="159">E46+F44</f>
        <v>-35839.031888750003</v>
      </c>
      <c r="G46" s="54">
        <f t="shared" si="159"/>
        <v>-40868.633727500004</v>
      </c>
      <c r="H46" s="54">
        <f t="shared" si="159"/>
        <v>-45898.235566250005</v>
      </c>
      <c r="I46" s="54">
        <f t="shared" si="159"/>
        <v>-51036.538280000008</v>
      </c>
      <c r="J46" s="54">
        <f t="shared" si="159"/>
        <v>-66077.723652325003</v>
      </c>
      <c r="K46" s="54">
        <f t="shared" si="159"/>
        <v>-70118.909024649998</v>
      </c>
      <c r="L46" s="54">
        <f t="shared" si="159"/>
        <v>-74160.094396974993</v>
      </c>
      <c r="M46" s="54">
        <f t="shared" si="159"/>
        <v>-78214.323874299997</v>
      </c>
      <c r="N46" s="54">
        <f t="shared" si="159"/>
        <v>-82137.748798653993</v>
      </c>
      <c r="O46" s="54">
        <f t="shared" si="159"/>
        <v>-97061.173723007989</v>
      </c>
      <c r="P46" s="54">
        <f t="shared" si="159"/>
        <v>-100984.59864736199</v>
      </c>
      <c r="Q46" s="54">
        <f t="shared" si="159"/>
        <v>-104908.73933631598</v>
      </c>
      <c r="R46" s="54">
        <f t="shared" si="159"/>
        <v>-108817.08153555346</v>
      </c>
      <c r="S46" s="54">
        <f t="shared" si="159"/>
        <v>-112725.42373479094</v>
      </c>
      <c r="T46" s="54">
        <f t="shared" si="159"/>
        <v>-127633.76593402842</v>
      </c>
      <c r="U46" s="54">
        <f t="shared" si="159"/>
        <v>-131542.10813326589</v>
      </c>
      <c r="V46" s="54">
        <f t="shared" si="159"/>
        <v>-135450.45033250339</v>
      </c>
      <c r="W46" s="54">
        <f t="shared" si="159"/>
        <v>-139358.79253174088</v>
      </c>
      <c r="X46" s="54">
        <f t="shared" si="159"/>
        <v>-143267.13473097837</v>
      </c>
      <c r="Y46" s="54">
        <f t="shared" si="159"/>
        <v>-158175.47693021587</v>
      </c>
      <c r="Z46" s="54">
        <f t="shared" si="159"/>
        <v>-162083.81912945336</v>
      </c>
      <c r="AA46" s="54">
        <f t="shared" si="159"/>
        <v>-165992.16132869085</v>
      </c>
      <c r="AB46" s="54">
        <f t="shared" si="159"/>
        <v>-169900.50352792835</v>
      </c>
      <c r="AC46" s="54">
        <f t="shared" si="159"/>
        <v>-184808.84572716584</v>
      </c>
      <c r="AD46" s="54">
        <f t="shared" si="159"/>
        <v>-188717.18792640333</v>
      </c>
      <c r="AE46" s="54">
        <f t="shared" si="159"/>
        <v>-192625.53012564083</v>
      </c>
      <c r="AF46" s="54">
        <f t="shared" si="159"/>
        <v>-196533.87232487832</v>
      </c>
      <c r="AG46" s="54">
        <f t="shared" si="159"/>
        <v>-200442.21452411581</v>
      </c>
      <c r="AH46" s="54">
        <f t="shared" si="159"/>
        <v>-204350.55672335331</v>
      </c>
      <c r="AI46" s="54">
        <f t="shared" si="159"/>
        <v>-219258.8989225908</v>
      </c>
      <c r="AJ46" s="54">
        <f t="shared" ref="AJ46:BB46" si="160">AI46+AJ44</f>
        <v>-223167.24112182829</v>
      </c>
      <c r="AK46" s="54">
        <f t="shared" si="160"/>
        <v>-227075.58332106579</v>
      </c>
      <c r="AL46" s="54">
        <f t="shared" si="160"/>
        <v>-230983.92552030328</v>
      </c>
      <c r="AM46" s="54">
        <f t="shared" si="160"/>
        <v>-245892.26771954077</v>
      </c>
      <c r="AN46" s="54">
        <f t="shared" si="160"/>
        <v>-249800.60991877827</v>
      </c>
      <c r="AO46" s="54">
        <f t="shared" si="160"/>
        <v>-253708.95211801576</v>
      </c>
      <c r="AP46" s="54">
        <f t="shared" si="160"/>
        <v>-257617.29431725325</v>
      </c>
      <c r="AQ46" s="54">
        <f t="shared" si="160"/>
        <v>-272525.63651649072</v>
      </c>
      <c r="AR46" s="54">
        <f t="shared" si="160"/>
        <v>-276433.97871572821</v>
      </c>
      <c r="AS46" s="54">
        <f t="shared" si="160"/>
        <v>-280342.32091496571</v>
      </c>
      <c r="AT46" s="54">
        <f>AS46+AT44</f>
        <v>-284250.6631142032</v>
      </c>
      <c r="AU46" s="54">
        <f t="shared" si="160"/>
        <v>-297999.22825720371</v>
      </c>
      <c r="AV46" s="54">
        <f t="shared" si="160"/>
        <v>-300747.79340020422</v>
      </c>
      <c r="AW46" s="54">
        <f t="shared" si="160"/>
        <v>-303496.35854320473</v>
      </c>
      <c r="AX46" s="54">
        <f t="shared" si="160"/>
        <v>-306244.92368620523</v>
      </c>
      <c r="AY46" s="54">
        <f t="shared" si="160"/>
        <v>-319993.48882920574</v>
      </c>
      <c r="AZ46" s="54">
        <f t="shared" si="160"/>
        <v>-322742.05397220625</v>
      </c>
      <c r="BA46" s="54">
        <f t="shared" si="160"/>
        <v>-325490.61911520676</v>
      </c>
      <c r="BB46" s="54">
        <f t="shared" si="160"/>
        <v>-328239.18425820727</v>
      </c>
      <c r="BC46" s="54">
        <f>BB46+BC44</f>
        <v>-341987.74940120778</v>
      </c>
      <c r="BD46" s="54">
        <f>BC46+BD44</f>
        <v>-344736.31454420829</v>
      </c>
      <c r="BE46" s="54">
        <f t="shared" ref="BE46:DP46" si="161">BD46+BE44</f>
        <v>-347484.8796872088</v>
      </c>
      <c r="BF46" s="54">
        <f t="shared" si="161"/>
        <v>-350233.44483020931</v>
      </c>
      <c r="BG46" s="54">
        <f t="shared" si="161"/>
        <v>-363982.00997320982</v>
      </c>
      <c r="BH46" s="54">
        <f t="shared" si="161"/>
        <v>-366730.57511621033</v>
      </c>
      <c r="BI46" s="54">
        <f t="shared" si="161"/>
        <v>-369479.14025921084</v>
      </c>
      <c r="BJ46" s="54">
        <f t="shared" si="161"/>
        <v>-372227.70540221134</v>
      </c>
      <c r="BK46" s="54">
        <f t="shared" si="161"/>
        <v>-385976.27054521185</v>
      </c>
      <c r="BL46" s="54">
        <f t="shared" si="161"/>
        <v>-388724.83568821236</v>
      </c>
      <c r="BM46" s="54">
        <f t="shared" si="161"/>
        <v>-391473.40083121287</v>
      </c>
      <c r="BN46" s="54">
        <f t="shared" si="161"/>
        <v>-394221.96597421338</v>
      </c>
      <c r="BO46" s="54">
        <f t="shared" si="161"/>
        <v>-407970.53111721389</v>
      </c>
      <c r="BP46" s="54">
        <f t="shared" si="161"/>
        <v>-410719.0962602144</v>
      </c>
      <c r="BQ46" s="54">
        <f t="shared" si="161"/>
        <v>-413467.66140321491</v>
      </c>
      <c r="BR46" s="54">
        <f t="shared" si="161"/>
        <v>-416216.22654621542</v>
      </c>
      <c r="BS46" s="54">
        <f t="shared" si="161"/>
        <v>-429964.79168921593</v>
      </c>
      <c r="BT46" s="54">
        <f t="shared" si="161"/>
        <v>-432713.35683221644</v>
      </c>
      <c r="BU46" s="54">
        <f t="shared" si="161"/>
        <v>-435461.92197521694</v>
      </c>
      <c r="BV46" s="54">
        <f t="shared" si="161"/>
        <v>-438210.48711821745</v>
      </c>
      <c r="BW46" s="54">
        <f t="shared" si="161"/>
        <v>-451959.05226121796</v>
      </c>
      <c r="BX46" s="54">
        <f t="shared" si="161"/>
        <v>-454707.61740421847</v>
      </c>
      <c r="BY46" s="54">
        <f t="shared" si="161"/>
        <v>-457456.18254721898</v>
      </c>
      <c r="BZ46" s="54">
        <f t="shared" si="161"/>
        <v>-460204.74769021949</v>
      </c>
      <c r="CA46" s="54">
        <f t="shared" si="161"/>
        <v>-473953.31283322</v>
      </c>
      <c r="CB46" s="54">
        <f t="shared" si="161"/>
        <v>-476701.87797622051</v>
      </c>
      <c r="CC46" s="54">
        <f t="shared" si="161"/>
        <v>-479450.44311922102</v>
      </c>
      <c r="CD46" s="54">
        <f t="shared" si="161"/>
        <v>-482199.00826222153</v>
      </c>
      <c r="CE46" s="54">
        <f t="shared" si="161"/>
        <v>-495947.57340522204</v>
      </c>
      <c r="CF46" s="54">
        <f t="shared" si="161"/>
        <v>-498696.13854822255</v>
      </c>
      <c r="CG46" s="54">
        <f t="shared" si="161"/>
        <v>-501444.70369122305</v>
      </c>
      <c r="CH46" s="54">
        <f t="shared" si="161"/>
        <v>-504193.26883422356</v>
      </c>
      <c r="CI46" s="54">
        <f t="shared" si="161"/>
        <v>-517941.83397722407</v>
      </c>
      <c r="CJ46" s="54">
        <f t="shared" si="161"/>
        <v>-520690.39912022458</v>
      </c>
      <c r="CK46" s="54">
        <f t="shared" si="161"/>
        <v>-523438.96426322509</v>
      </c>
      <c r="CL46" s="54">
        <f t="shared" si="161"/>
        <v>-526187.52940622566</v>
      </c>
      <c r="CM46" s="54">
        <f t="shared" si="161"/>
        <v>-539936.09454922623</v>
      </c>
      <c r="CN46" s="54">
        <f t="shared" si="161"/>
        <v>-542684.65969222679</v>
      </c>
      <c r="CO46" s="54">
        <f t="shared" si="161"/>
        <v>-545433.22483522736</v>
      </c>
      <c r="CP46" s="54">
        <f t="shared" si="161"/>
        <v>-548181.78997822793</v>
      </c>
      <c r="CQ46" s="54">
        <f t="shared" si="161"/>
        <v>-561930.35512122849</v>
      </c>
      <c r="CR46" s="54">
        <f t="shared" si="161"/>
        <v>-564678.92026422906</v>
      </c>
      <c r="CS46" s="54">
        <f t="shared" si="161"/>
        <v>-567427.48540722963</v>
      </c>
      <c r="CT46" s="54">
        <f t="shared" si="161"/>
        <v>-570176.0505502302</v>
      </c>
      <c r="CU46" s="54">
        <f t="shared" si="161"/>
        <v>-583924.61569323076</v>
      </c>
      <c r="CV46" s="54">
        <f t="shared" si="161"/>
        <v>-586673.18083623133</v>
      </c>
      <c r="CW46" s="54">
        <f t="shared" si="161"/>
        <v>-589421.7459792319</v>
      </c>
      <c r="CX46" s="54">
        <f t="shared" si="161"/>
        <v>-592170.31112223247</v>
      </c>
      <c r="CY46" s="54">
        <f t="shared" si="161"/>
        <v>-605918.87626523303</v>
      </c>
      <c r="CZ46" s="54">
        <f t="shared" si="161"/>
        <v>-608667.4414082336</v>
      </c>
      <c r="DA46" s="54">
        <f t="shared" si="161"/>
        <v>-611416.00655123417</v>
      </c>
      <c r="DB46" s="54">
        <f t="shared" si="161"/>
        <v>-614164.57169423474</v>
      </c>
      <c r="DC46" s="54">
        <f t="shared" si="161"/>
        <v>-627913.1368372353</v>
      </c>
      <c r="DD46" s="54">
        <f t="shared" si="161"/>
        <v>-630661.70198023587</v>
      </c>
      <c r="DE46" s="54">
        <f t="shared" si="161"/>
        <v>-633410.26712323644</v>
      </c>
      <c r="DF46" s="54">
        <f t="shared" si="161"/>
        <v>-636158.832266237</v>
      </c>
      <c r="DG46" s="54">
        <f t="shared" si="161"/>
        <v>-649907.39740923757</v>
      </c>
      <c r="DH46" s="54">
        <f t="shared" si="161"/>
        <v>-652655.96255223814</v>
      </c>
      <c r="DI46" s="54">
        <f t="shared" si="161"/>
        <v>-655404.52769523871</v>
      </c>
      <c r="DJ46" s="54">
        <f t="shared" si="161"/>
        <v>-658153.09283823927</v>
      </c>
      <c r="DK46" s="54">
        <f t="shared" si="161"/>
        <v>-671901.65798123984</v>
      </c>
      <c r="DL46" s="54">
        <f t="shared" si="161"/>
        <v>-674650.22312424041</v>
      </c>
      <c r="DM46" s="54">
        <f t="shared" si="161"/>
        <v>-677398.78826724098</v>
      </c>
      <c r="DN46" s="54">
        <f t="shared" si="161"/>
        <v>-680147.35341024154</v>
      </c>
      <c r="DO46" s="54">
        <f t="shared" si="161"/>
        <v>-693895.91855324211</v>
      </c>
      <c r="DP46" s="54">
        <f t="shared" si="161"/>
        <v>-696644.48369624268</v>
      </c>
      <c r="DQ46" s="54">
        <f t="shared" ref="DQ46:DS46" si="162">DP46+DQ44</f>
        <v>-699393.04883924325</v>
      </c>
      <c r="DR46" s="54">
        <f t="shared" si="162"/>
        <v>-701251.61398224381</v>
      </c>
      <c r="DS46" s="54">
        <f t="shared" si="162"/>
        <v>-714110.17912524438</v>
      </c>
    </row>
    <row r="47" spans="1:124" s="1" customFormat="1" ht="12.75" x14ac:dyDescent="0.2"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BD47" s="62"/>
    </row>
    <row r="48" spans="1:124" s="1" customFormat="1" ht="27.95" customHeight="1" x14ac:dyDescent="0.35">
      <c r="B48" s="59">
        <f>MIN(C46:BB46)</f>
        <v>-328239.18425820727</v>
      </c>
      <c r="C48" s="16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Y48" s="4"/>
      <c r="Z48" s="4"/>
      <c r="AA48" s="4"/>
      <c r="AB48" s="4"/>
      <c r="AC48" s="4"/>
      <c r="AM48" s="18"/>
      <c r="BB48" s="61"/>
      <c r="BF48" s="13"/>
      <c r="BI48" s="13"/>
      <c r="BK48" s="4"/>
      <c r="BM48" s="4"/>
      <c r="BN48" s="4"/>
      <c r="BO48" s="4"/>
      <c r="BP48" s="4"/>
      <c r="BQ48" s="30"/>
      <c r="BR48" s="67" t="s">
        <v>192</v>
      </c>
      <c r="BS48" s="31"/>
      <c r="DS48" s="1" t="s">
        <v>193</v>
      </c>
    </row>
    <row r="49" spans="1:61" s="1" customFormat="1" ht="12.75" x14ac:dyDescent="0.2">
      <c r="C49" s="16"/>
      <c r="D49" s="16"/>
      <c r="E49" s="4"/>
      <c r="F49" s="1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BI49" s="13"/>
    </row>
    <row r="50" spans="1:61" s="1" customFormat="1" ht="23.25" x14ac:dyDescent="0.35">
      <c r="A50"/>
      <c r="C50" s="3"/>
      <c r="D50" s="3"/>
      <c r="E50" s="3"/>
      <c r="F50" s="57"/>
      <c r="G50" s="3"/>
      <c r="H50" s="3"/>
      <c r="I50" s="3"/>
      <c r="J50" s="57"/>
      <c r="K50" s="3"/>
      <c r="L50" s="3"/>
      <c r="M50" s="3"/>
      <c r="N50" s="57"/>
      <c r="O50" s="3"/>
      <c r="P50" s="3"/>
      <c r="Q50" s="3"/>
      <c r="R50" s="57"/>
      <c r="S50" s="3"/>
      <c r="T50" s="3"/>
      <c r="U50" s="3"/>
      <c r="V50" s="57"/>
      <c r="W50" s="60"/>
      <c r="X50" s="60"/>
      <c r="Y50" s="60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61" s="1" customFormat="1" ht="23.25" x14ac:dyDescent="0.35">
      <c r="A51"/>
      <c r="C51" s="3"/>
      <c r="D51" s="3"/>
      <c r="E51" s="3"/>
      <c r="F51" s="58"/>
      <c r="G51" s="3"/>
      <c r="H51" s="3"/>
      <c r="I51" s="3"/>
      <c r="J51" s="58"/>
      <c r="K51" s="3"/>
      <c r="L51" s="3"/>
      <c r="M51" s="3"/>
      <c r="N51" s="58"/>
      <c r="O51" s="3"/>
      <c r="P51" s="3"/>
      <c r="Q51" s="3"/>
      <c r="R51" s="58"/>
      <c r="S51" s="3"/>
      <c r="T51" s="3"/>
      <c r="U51" s="3"/>
      <c r="V51" s="58"/>
      <c r="W51" s="60"/>
      <c r="X51" s="60"/>
      <c r="Y51" s="60"/>
      <c r="Z51" s="3"/>
      <c r="AA51" s="3"/>
      <c r="AB51" s="3"/>
      <c r="AC51" s="3"/>
      <c r="AD51" s="3"/>
      <c r="AE51" s="3"/>
      <c r="AF51" s="3"/>
      <c r="AG51" s="3"/>
      <c r="AH51" s="3"/>
      <c r="AI51" s="3"/>
      <c r="BH51" s="15"/>
    </row>
  </sheetData>
  <pageMargins left="0" right="0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6" tint="0.79998168889431442"/>
  </sheetPr>
  <dimension ref="A1:W41"/>
  <sheetViews>
    <sheetView tabSelected="1" workbookViewId="0">
      <selection activeCell="E55" sqref="E55"/>
    </sheetView>
  </sheetViews>
  <sheetFormatPr defaultRowHeight="15" x14ac:dyDescent="0.25"/>
  <cols>
    <col min="1" max="1" width="3.85546875" style="98" customWidth="1"/>
    <col min="2" max="2" width="23.28515625" bestFit="1" customWidth="1"/>
    <col min="3" max="3" width="10.85546875" bestFit="1" customWidth="1"/>
    <col min="4" max="4" width="3.42578125" customWidth="1"/>
    <col min="5" max="5" width="23.28515625" bestFit="1" customWidth="1"/>
    <col min="6" max="6" width="11.42578125" bestFit="1" customWidth="1"/>
    <col min="7" max="7" width="4.42578125" customWidth="1"/>
    <col min="8" max="8" width="8.140625" customWidth="1"/>
    <col min="9" max="9" width="10.5703125" customWidth="1"/>
    <col min="10" max="10" width="3.28515625" customWidth="1"/>
    <col min="11" max="11" width="25.140625" bestFit="1" customWidth="1"/>
    <col min="12" max="12" width="15.28515625" bestFit="1" customWidth="1"/>
    <col min="13" max="13" width="5.42578125" customWidth="1"/>
    <col min="14" max="14" width="14.42578125" customWidth="1"/>
    <col min="15" max="15" width="6.42578125" customWidth="1"/>
    <col min="16" max="16" width="10.85546875" bestFit="1" customWidth="1"/>
    <col min="17" max="17" width="5.42578125" customWidth="1"/>
    <col min="18" max="18" width="14.28515625" bestFit="1" customWidth="1"/>
    <col min="19" max="19" width="4.42578125" customWidth="1"/>
    <col min="20" max="20" width="7.28515625" bestFit="1" customWidth="1"/>
    <col min="23" max="23" width="11.5703125" bestFit="1" customWidth="1"/>
  </cols>
  <sheetData>
    <row r="1" spans="2:23" ht="15.75" customHeight="1" x14ac:dyDescent="0.25">
      <c r="B1" s="42"/>
    </row>
    <row r="3" spans="2:23" ht="16.5" customHeight="1" x14ac:dyDescent="0.25">
      <c r="B3" s="140" t="s">
        <v>196</v>
      </c>
      <c r="C3" s="141"/>
      <c r="E3" s="140" t="s">
        <v>208</v>
      </c>
      <c r="F3" s="141"/>
      <c r="H3" s="140" t="s">
        <v>121</v>
      </c>
      <c r="I3" s="141"/>
      <c r="K3" s="142" t="s">
        <v>212</v>
      </c>
      <c r="L3" s="143"/>
      <c r="N3" s="80" t="s">
        <v>194</v>
      </c>
      <c r="O3" s="80" t="s">
        <v>197</v>
      </c>
      <c r="P3" s="80" t="s">
        <v>229</v>
      </c>
    </row>
    <row r="4" spans="2:23" ht="15.75" customHeight="1" x14ac:dyDescent="0.25">
      <c r="B4" s="39" t="s">
        <v>330</v>
      </c>
      <c r="C4" s="128">
        <v>4.99</v>
      </c>
      <c r="E4" s="40" t="s">
        <v>336</v>
      </c>
      <c r="F4" s="130">
        <v>3.99</v>
      </c>
      <c r="H4" s="40" t="s">
        <v>228</v>
      </c>
      <c r="I4" s="132">
        <f>P14</f>
        <v>21.6</v>
      </c>
      <c r="K4" s="93" t="s">
        <v>213</v>
      </c>
      <c r="L4" s="90">
        <f>'-1 Model'!BB46</f>
        <v>-328239.18425820727</v>
      </c>
      <c r="N4" s="76">
        <v>0.4</v>
      </c>
      <c r="O4" s="92">
        <v>100</v>
      </c>
      <c r="P4" s="125">
        <f>Step_2_Upsell_Conversion</f>
        <v>0.85</v>
      </c>
    </row>
    <row r="5" spans="2:23" x14ac:dyDescent="0.25">
      <c r="B5" s="39" t="s">
        <v>331</v>
      </c>
      <c r="C5" s="128">
        <v>98.99</v>
      </c>
      <c r="E5" s="40" t="s">
        <v>337</v>
      </c>
      <c r="F5" s="130">
        <v>94.99</v>
      </c>
      <c r="H5" s="40" t="s">
        <v>227</v>
      </c>
      <c r="I5" s="132">
        <f>P14</f>
        <v>21.6</v>
      </c>
      <c r="K5" s="88" t="s">
        <v>199</v>
      </c>
      <c r="L5" s="71">
        <f>SUM('-1 Model'!D19:AC19)</f>
        <v>27710.942887424015</v>
      </c>
    </row>
    <row r="6" spans="2:23" ht="15.75" thickBot="1" x14ac:dyDescent="0.3">
      <c r="B6" s="39" t="s">
        <v>332</v>
      </c>
      <c r="C6" s="129">
        <v>0.45</v>
      </c>
      <c r="E6" s="40" t="s">
        <v>338</v>
      </c>
      <c r="F6" s="131">
        <v>0.45</v>
      </c>
      <c r="H6" s="37"/>
      <c r="I6" s="37"/>
      <c r="K6" s="88" t="s">
        <v>217</v>
      </c>
      <c r="L6" s="97">
        <f>L5+L4</f>
        <v>-300528.24137078325</v>
      </c>
      <c r="N6" s="93"/>
      <c r="O6" s="89" t="s">
        <v>196</v>
      </c>
      <c r="P6" s="91" t="s">
        <v>208</v>
      </c>
      <c r="Q6" s="83" t="s">
        <v>169</v>
      </c>
    </row>
    <row r="7" spans="2:23" ht="15.75" thickTop="1" x14ac:dyDescent="0.25">
      <c r="B7" s="39" t="s">
        <v>333</v>
      </c>
      <c r="C7" s="129">
        <v>0.23</v>
      </c>
      <c r="E7" s="40" t="s">
        <v>339</v>
      </c>
      <c r="F7" s="131">
        <v>0.23</v>
      </c>
      <c r="H7" s="37"/>
      <c r="I7" s="37"/>
      <c r="K7" s="88" t="s">
        <v>198</v>
      </c>
      <c r="L7" s="71">
        <f>MIN('-1 Model'!46:46)</f>
        <v>-714110.17912524438</v>
      </c>
      <c r="N7" s="88" t="s">
        <v>207</v>
      </c>
      <c r="O7" s="86">
        <f>O4-O8</f>
        <v>60</v>
      </c>
      <c r="P7" s="86">
        <f>P9-P8</f>
        <v>51</v>
      </c>
      <c r="Q7" s="94"/>
      <c r="W7" s="34"/>
    </row>
    <row r="8" spans="2:23" x14ac:dyDescent="0.25">
      <c r="B8" s="39" t="s">
        <v>334</v>
      </c>
      <c r="C8" s="129">
        <v>0.12</v>
      </c>
      <c r="E8" s="40" t="s">
        <v>340</v>
      </c>
      <c r="F8" s="131">
        <v>0.12</v>
      </c>
      <c r="K8" s="88" t="s">
        <v>200</v>
      </c>
      <c r="L8" s="82" t="e">
        <f>((INDEX('-1 Model'!$C$2:$DS$2,MATCH(1,INDEX(--('-1 Model'!$C$46:$DS$46&gt;0),1,0),0)))/4)&amp;TEXT(" months","general")</f>
        <v>#N/A</v>
      </c>
      <c r="N8" s="88" t="s">
        <v>206</v>
      </c>
      <c r="O8" s="86">
        <f>N4*O4</f>
        <v>40</v>
      </c>
      <c r="P8" s="86">
        <f>P9*N4</f>
        <v>34</v>
      </c>
      <c r="Q8" s="94"/>
    </row>
    <row r="9" spans="2:23" x14ac:dyDescent="0.25">
      <c r="B9" s="39" t="s">
        <v>335</v>
      </c>
      <c r="C9" s="129">
        <v>0.12</v>
      </c>
      <c r="E9" s="40" t="s">
        <v>341</v>
      </c>
      <c r="F9" s="129">
        <v>0.12</v>
      </c>
      <c r="J9" s="4"/>
      <c r="K9" s="88" t="s">
        <v>8</v>
      </c>
      <c r="L9" s="100"/>
      <c r="N9" s="87" t="s">
        <v>195</v>
      </c>
      <c r="O9" s="126">
        <f>SUM(O7:O8)</f>
        <v>100</v>
      </c>
      <c r="P9" s="126">
        <f>O9*P4</f>
        <v>85</v>
      </c>
      <c r="Q9" s="79">
        <f>SUM(O9:P9)</f>
        <v>185</v>
      </c>
    </row>
    <row r="10" spans="2:23" ht="15.75" customHeight="1" x14ac:dyDescent="0.25">
      <c r="H10" s="4"/>
      <c r="I10" s="4"/>
      <c r="J10" s="4"/>
      <c r="K10" s="88" t="s">
        <v>201</v>
      </c>
      <c r="L10" s="73">
        <f>I4</f>
        <v>21.6</v>
      </c>
    </row>
    <row r="11" spans="2:23" x14ac:dyDescent="0.25">
      <c r="B11" s="2"/>
      <c r="C11" s="6"/>
      <c r="E11" s="38"/>
      <c r="F11" s="41"/>
      <c r="H11" s="1"/>
      <c r="I11" s="1"/>
      <c r="J11" s="1"/>
      <c r="K11" s="88" t="s">
        <v>202</v>
      </c>
      <c r="L11" s="127">
        <f>'-3 Traffic Assumptions'!B2/7</f>
        <v>14.285714285714286</v>
      </c>
      <c r="N11" s="93" t="s">
        <v>210</v>
      </c>
      <c r="O11" s="91">
        <v>36</v>
      </c>
      <c r="P11" s="84">
        <f>O11*$O$7</f>
        <v>2160</v>
      </c>
    </row>
    <row r="12" spans="2:23" ht="15.75" x14ac:dyDescent="0.25">
      <c r="B12" s="140" t="s">
        <v>215</v>
      </c>
      <c r="C12" s="141"/>
      <c r="E12" s="140" t="s">
        <v>216</v>
      </c>
      <c r="F12" s="141"/>
      <c r="H12" s="144" t="s">
        <v>346</v>
      </c>
      <c r="I12" s="144"/>
      <c r="K12" s="88" t="s">
        <v>127</v>
      </c>
      <c r="L12" s="85">
        <f>C6</f>
        <v>0.45</v>
      </c>
      <c r="N12" s="88" t="s">
        <v>210</v>
      </c>
      <c r="O12" s="86">
        <v>36</v>
      </c>
      <c r="P12" s="72">
        <f>O12*$P$7</f>
        <v>1836</v>
      </c>
    </row>
    <row r="13" spans="2:23" ht="15.75" thickBot="1" x14ac:dyDescent="0.3">
      <c r="B13" s="39" t="s">
        <v>149</v>
      </c>
      <c r="C13" s="136">
        <v>2.5499999999999998</v>
      </c>
      <c r="D13" s="28"/>
      <c r="E13" s="40" t="s">
        <v>9</v>
      </c>
      <c r="F13" s="133">
        <v>0.02</v>
      </c>
      <c r="H13" s="69" t="s">
        <v>348</v>
      </c>
      <c r="I13" s="125">
        <v>0.85</v>
      </c>
      <c r="K13" s="87" t="s">
        <v>128</v>
      </c>
      <c r="L13" s="74">
        <f>C7</f>
        <v>0.23</v>
      </c>
      <c r="N13" s="88" t="s">
        <v>211</v>
      </c>
      <c r="O13" s="81"/>
      <c r="P13" s="75">
        <f>SUM(P11:P12)</f>
        <v>3996</v>
      </c>
    </row>
    <row r="14" spans="2:23" ht="15.75" thickTop="1" x14ac:dyDescent="0.25">
      <c r="B14" s="39" t="s">
        <v>148</v>
      </c>
      <c r="C14" s="136">
        <v>2.65</v>
      </c>
      <c r="D14" s="28"/>
      <c r="E14" s="40" t="s">
        <v>123</v>
      </c>
      <c r="F14" s="133">
        <v>5.5E-2</v>
      </c>
      <c r="H14" s="69" t="s">
        <v>349</v>
      </c>
      <c r="I14" s="125">
        <v>0.2</v>
      </c>
      <c r="N14" s="87" t="s">
        <v>209</v>
      </c>
      <c r="O14" s="78"/>
      <c r="P14" s="106">
        <f>P13/$Q$9</f>
        <v>21.6</v>
      </c>
    </row>
    <row r="15" spans="2:23" x14ac:dyDescent="0.25">
      <c r="B15" s="39" t="s">
        <v>147</v>
      </c>
      <c r="C15" s="136">
        <v>3.1</v>
      </c>
      <c r="D15" s="28"/>
      <c r="E15" s="39" t="s">
        <v>120</v>
      </c>
      <c r="F15" s="134"/>
      <c r="H15" s="69" t="s">
        <v>350</v>
      </c>
      <c r="I15" s="125">
        <v>0.05</v>
      </c>
    </row>
    <row r="16" spans="2:23" x14ac:dyDescent="0.25">
      <c r="B16" s="39" t="s">
        <v>150</v>
      </c>
      <c r="C16" s="136">
        <v>3</v>
      </c>
      <c r="D16" s="28"/>
      <c r="E16" s="39" t="s">
        <v>124</v>
      </c>
      <c r="F16" s="134">
        <v>0.27</v>
      </c>
      <c r="K16" s="93" t="s">
        <v>218</v>
      </c>
      <c r="L16" s="104">
        <f>SUM('-1 Model'!D4:BR13)</f>
        <v>715439.02893256256</v>
      </c>
      <c r="N16" s="93" t="s">
        <v>210</v>
      </c>
      <c r="O16" s="91">
        <v>40</v>
      </c>
      <c r="P16" s="84">
        <f>O16*$O$7</f>
        <v>2400</v>
      </c>
    </row>
    <row r="17" spans="2:16" x14ac:dyDescent="0.25">
      <c r="B17" s="39" t="s">
        <v>139</v>
      </c>
      <c r="C17" s="136">
        <v>3.3</v>
      </c>
      <c r="E17" s="39" t="s">
        <v>122</v>
      </c>
      <c r="F17" s="134">
        <v>0.05</v>
      </c>
      <c r="K17" s="87" t="s">
        <v>219</v>
      </c>
      <c r="L17" s="105">
        <f>(L16*0.1)/2</f>
        <v>35771.951446628133</v>
      </c>
      <c r="N17" s="88" t="s">
        <v>210</v>
      </c>
      <c r="O17" s="86">
        <v>40</v>
      </c>
      <c r="P17" s="72">
        <f>O17*$P$7</f>
        <v>2040</v>
      </c>
    </row>
    <row r="18" spans="2:16" ht="15.75" customHeight="1" thickBot="1" x14ac:dyDescent="0.3">
      <c r="B18" s="39" t="s">
        <v>140</v>
      </c>
      <c r="C18" s="136">
        <v>0.3</v>
      </c>
      <c r="E18" s="39" t="s">
        <v>4</v>
      </c>
      <c r="F18" s="135">
        <v>1.6</v>
      </c>
      <c r="H18" s="140" t="s">
        <v>347</v>
      </c>
      <c r="I18" s="141"/>
      <c r="N18" s="88" t="s">
        <v>211</v>
      </c>
      <c r="O18" s="81"/>
      <c r="P18" s="75">
        <f>SUM(P16:P17)</f>
        <v>4440</v>
      </c>
    </row>
    <row r="19" spans="2:16" ht="15.75" thickTop="1" x14ac:dyDescent="0.25">
      <c r="B19" s="39" t="s">
        <v>141</v>
      </c>
      <c r="C19" s="136">
        <v>1</v>
      </c>
      <c r="H19" s="69" t="s">
        <v>351</v>
      </c>
      <c r="I19" s="69">
        <v>29.99</v>
      </c>
      <c r="N19" s="87" t="s">
        <v>209</v>
      </c>
      <c r="O19" s="78"/>
      <c r="P19" s="106">
        <f>P18/$Q$9</f>
        <v>24</v>
      </c>
    </row>
    <row r="20" spans="2:16" x14ac:dyDescent="0.25">
      <c r="B20" s="39" t="s">
        <v>142</v>
      </c>
      <c r="C20" s="136">
        <v>0.4</v>
      </c>
      <c r="H20" s="69" t="s">
        <v>352</v>
      </c>
      <c r="I20" s="69">
        <v>19.989999999999998</v>
      </c>
    </row>
    <row r="21" spans="2:16" ht="15.75" x14ac:dyDescent="0.25">
      <c r="B21" s="39" t="s">
        <v>143</v>
      </c>
      <c r="C21" s="136">
        <v>0.7</v>
      </c>
      <c r="E21" s="140" t="s">
        <v>155</v>
      </c>
      <c r="F21" s="141"/>
      <c r="L21" s="70"/>
      <c r="N21" s="93" t="s">
        <v>210</v>
      </c>
      <c r="O21" s="91">
        <v>60</v>
      </c>
      <c r="P21" s="84">
        <f>O21*$O$7</f>
        <v>3600</v>
      </c>
    </row>
    <row r="22" spans="2:16" ht="15.75" x14ac:dyDescent="0.25">
      <c r="B22" s="39" t="s">
        <v>355</v>
      </c>
      <c r="C22" s="136">
        <v>3.5</v>
      </c>
      <c r="E22" s="68" t="s">
        <v>156</v>
      </c>
      <c r="F22" s="137">
        <v>0.95</v>
      </c>
      <c r="H22" s="140" t="s">
        <v>205</v>
      </c>
      <c r="I22" s="141"/>
      <c r="N22" s="88" t="s">
        <v>210</v>
      </c>
      <c r="O22" s="86">
        <v>0</v>
      </c>
      <c r="P22" s="72">
        <f>O22*$P$7</f>
        <v>0</v>
      </c>
    </row>
    <row r="23" spans="2:16" ht="15.75" customHeight="1" thickBot="1" x14ac:dyDescent="0.3">
      <c r="B23" s="39" t="s">
        <v>356</v>
      </c>
      <c r="C23" s="136">
        <v>3.5</v>
      </c>
      <c r="E23" s="68" t="s">
        <v>157</v>
      </c>
      <c r="F23" s="137">
        <v>0.73</v>
      </c>
      <c r="H23" s="92">
        <v>40</v>
      </c>
      <c r="I23" s="92">
        <v>30</v>
      </c>
      <c r="N23" s="88" t="s">
        <v>211</v>
      </c>
      <c r="O23" s="81"/>
      <c r="P23" s="75">
        <f>SUM(P21:P22)</f>
        <v>3600</v>
      </c>
    </row>
    <row r="24" spans="2:16" ht="15.75" thickTop="1" x14ac:dyDescent="0.25">
      <c r="D24" s="33"/>
      <c r="E24" s="68" t="s">
        <v>158</v>
      </c>
      <c r="F24" s="137">
        <v>0.69</v>
      </c>
      <c r="H24" s="92">
        <v>40</v>
      </c>
      <c r="I24" s="92">
        <v>30</v>
      </c>
      <c r="N24" s="87" t="s">
        <v>209</v>
      </c>
      <c r="O24" s="78"/>
      <c r="P24" s="106">
        <f>P23/$Q$9</f>
        <v>19.45945945945946</v>
      </c>
    </row>
    <row r="25" spans="2:16" x14ac:dyDescent="0.25">
      <c r="D25" s="33"/>
      <c r="E25" s="68" t="s">
        <v>161</v>
      </c>
      <c r="F25" s="137">
        <v>1.1499999999999999</v>
      </c>
      <c r="H25" s="92">
        <f>SUM(H23:H24)</f>
        <v>80</v>
      </c>
      <c r="I25" s="92">
        <f>SUM(I23:I24)</f>
        <v>60</v>
      </c>
    </row>
    <row r="26" spans="2:16" x14ac:dyDescent="0.25">
      <c r="D26" s="33"/>
      <c r="E26" s="68" t="s">
        <v>165</v>
      </c>
      <c r="F26" s="137">
        <v>0.63</v>
      </c>
      <c r="H26" s="92">
        <f>H25-I25</f>
        <v>20</v>
      </c>
      <c r="I26" s="139">
        <f>H26/H25</f>
        <v>0.25</v>
      </c>
    </row>
    <row r="27" spans="2:16" x14ac:dyDescent="0.25">
      <c r="E27" s="68" t="s">
        <v>162</v>
      </c>
      <c r="F27" s="138">
        <v>0.57499999999999996</v>
      </c>
    </row>
    <row r="28" spans="2:16" x14ac:dyDescent="0.25">
      <c r="E28" s="68" t="s">
        <v>163</v>
      </c>
      <c r="F28" s="138">
        <v>0.28749999999999998</v>
      </c>
    </row>
    <row r="29" spans="2:16" x14ac:dyDescent="0.25">
      <c r="E29" s="68" t="s">
        <v>164</v>
      </c>
      <c r="F29" s="138">
        <v>34.5</v>
      </c>
    </row>
    <row r="38" spans="3:6" x14ac:dyDescent="0.25">
      <c r="F38" s="107"/>
    </row>
    <row r="39" spans="3:6" x14ac:dyDescent="0.25">
      <c r="C39" s="107"/>
      <c r="F39" s="107"/>
    </row>
    <row r="40" spans="3:6" x14ac:dyDescent="0.25">
      <c r="F40" s="107"/>
    </row>
    <row r="41" spans="3:6" x14ac:dyDescent="0.25">
      <c r="F41" s="107"/>
    </row>
  </sheetData>
  <mergeCells count="10">
    <mergeCell ref="H18:I18"/>
    <mergeCell ref="H22:I22"/>
    <mergeCell ref="K3:L3"/>
    <mergeCell ref="E21:F21"/>
    <mergeCell ref="B12:C12"/>
    <mergeCell ref="B3:C3"/>
    <mergeCell ref="E3:F3"/>
    <mergeCell ref="E12:F12"/>
    <mergeCell ref="H3:I3"/>
    <mergeCell ref="H12:I1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79998168889431442"/>
  </sheetPr>
  <dimension ref="A1:ED123"/>
  <sheetViews>
    <sheetView workbookViewId="0">
      <selection activeCell="O20" sqref="O20"/>
    </sheetView>
  </sheetViews>
  <sheetFormatPr defaultRowHeight="15" x14ac:dyDescent="0.25"/>
  <cols>
    <col min="1" max="1" width="6.140625" bestFit="1" customWidth="1"/>
    <col min="2" max="3" width="11.28515625" bestFit="1" customWidth="1"/>
    <col min="4" max="5" width="7.5703125" bestFit="1" customWidth="1"/>
    <col min="6" max="7" width="7.140625" hidden="1" customWidth="1"/>
    <col min="8" max="8" width="8.7109375" bestFit="1" customWidth="1"/>
    <col min="9" max="9" width="9.7109375" bestFit="1" customWidth="1"/>
    <col min="10" max="11" width="9.7109375" style="98" customWidth="1"/>
    <col min="12" max="12" width="16.140625" bestFit="1" customWidth="1"/>
    <col min="13" max="13" width="10.5703125" bestFit="1" customWidth="1"/>
    <col min="14" max="14" width="13.7109375" bestFit="1" customWidth="1"/>
    <col min="15" max="15" width="12" bestFit="1" customWidth="1"/>
    <col min="17" max="17" width="17.7109375" bestFit="1" customWidth="1"/>
    <col min="18" max="19" width="11.5703125" bestFit="1" customWidth="1"/>
    <col min="20" max="20" width="11.140625" bestFit="1" customWidth="1"/>
    <col min="21" max="22" width="10.7109375" bestFit="1" customWidth="1"/>
    <col min="23" max="24" width="6.140625" bestFit="1" customWidth="1"/>
    <col min="25" max="25" width="7.7109375" bestFit="1" customWidth="1"/>
    <col min="26" max="27" width="15" bestFit="1" customWidth="1"/>
    <col min="28" max="28" width="10.5703125" bestFit="1" customWidth="1"/>
    <col min="30" max="30" width="9.5703125" bestFit="1" customWidth="1"/>
  </cols>
  <sheetData>
    <row r="1" spans="1:134" x14ac:dyDescent="0.25">
      <c r="A1" t="s">
        <v>62</v>
      </c>
      <c r="B1" t="s">
        <v>134</v>
      </c>
      <c r="C1" t="s">
        <v>135</v>
      </c>
      <c r="D1" t="s">
        <v>132</v>
      </c>
      <c r="E1" t="s">
        <v>133</v>
      </c>
      <c r="F1" t="s">
        <v>136</v>
      </c>
      <c r="G1" t="s">
        <v>137</v>
      </c>
      <c r="H1" t="s">
        <v>138</v>
      </c>
      <c r="I1" s="99" t="s">
        <v>214</v>
      </c>
      <c r="J1" s="99" t="s">
        <v>342</v>
      </c>
      <c r="K1" s="99" t="s">
        <v>343</v>
      </c>
      <c r="M1" t="s">
        <v>62</v>
      </c>
      <c r="N1">
        <f>INDEX($A$2:$A$53,COLUMN(A1),1)</f>
        <v>1</v>
      </c>
      <c r="O1" s="24">
        <v>2</v>
      </c>
      <c r="P1" s="24">
        <v>3</v>
      </c>
      <c r="Q1" s="24">
        <v>4</v>
      </c>
      <c r="R1" s="24">
        <v>5</v>
      </c>
      <c r="S1" s="24">
        <v>6</v>
      </c>
      <c r="T1" s="24">
        <v>7</v>
      </c>
      <c r="U1" s="24">
        <v>8</v>
      </c>
      <c r="V1" s="24">
        <v>9</v>
      </c>
      <c r="W1" s="24">
        <v>10</v>
      </c>
      <c r="X1" s="24">
        <v>11</v>
      </c>
      <c r="Y1" s="24">
        <v>12</v>
      </c>
      <c r="Z1" s="24">
        <v>13</v>
      </c>
      <c r="AA1" s="24">
        <v>14</v>
      </c>
      <c r="AB1" s="24">
        <v>15</v>
      </c>
      <c r="AC1" s="24">
        <v>16</v>
      </c>
      <c r="AD1" s="24">
        <v>17</v>
      </c>
      <c r="AE1" s="24">
        <v>18</v>
      </c>
      <c r="AF1" s="24">
        <v>19</v>
      </c>
      <c r="AG1" s="24">
        <v>20</v>
      </c>
      <c r="AH1" s="24">
        <v>21</v>
      </c>
      <c r="AI1" s="24">
        <v>22</v>
      </c>
      <c r="AJ1" s="24">
        <v>23</v>
      </c>
      <c r="AK1" s="24">
        <v>24</v>
      </c>
      <c r="AL1" s="24">
        <v>25</v>
      </c>
      <c r="AM1" s="24">
        <v>26</v>
      </c>
      <c r="AN1" s="24">
        <v>27</v>
      </c>
      <c r="AO1" s="24">
        <v>28</v>
      </c>
      <c r="AP1" s="24">
        <v>29</v>
      </c>
      <c r="AQ1" s="24">
        <v>30</v>
      </c>
      <c r="AR1" s="24">
        <v>31</v>
      </c>
      <c r="AS1" s="24">
        <v>32</v>
      </c>
      <c r="AT1" s="24">
        <v>33</v>
      </c>
      <c r="AU1" s="24">
        <v>34</v>
      </c>
      <c r="AV1" s="24">
        <v>35</v>
      </c>
      <c r="AW1" s="24">
        <v>36</v>
      </c>
      <c r="AX1" s="24">
        <v>37</v>
      </c>
      <c r="AY1" s="24">
        <v>38</v>
      </c>
      <c r="AZ1" s="24">
        <v>39</v>
      </c>
      <c r="BA1" s="24">
        <v>40</v>
      </c>
      <c r="BB1" s="24">
        <v>41</v>
      </c>
      <c r="BC1" s="24">
        <v>42</v>
      </c>
      <c r="BD1" s="24">
        <v>43</v>
      </c>
      <c r="BE1" s="24">
        <v>44</v>
      </c>
      <c r="BF1" s="24">
        <v>45</v>
      </c>
      <c r="BG1" s="24">
        <v>46</v>
      </c>
      <c r="BH1" s="24">
        <v>47</v>
      </c>
      <c r="BI1" s="24">
        <v>48</v>
      </c>
      <c r="BJ1" s="24">
        <v>49</v>
      </c>
      <c r="BK1" s="24">
        <v>50</v>
      </c>
      <c r="BL1" s="24">
        <v>51</v>
      </c>
      <c r="BM1" s="24">
        <v>52</v>
      </c>
      <c r="BN1" s="24">
        <v>53</v>
      </c>
      <c r="BO1" s="24">
        <v>54</v>
      </c>
      <c r="BP1" s="24">
        <v>55</v>
      </c>
      <c r="BQ1" s="24">
        <v>56</v>
      </c>
      <c r="BR1" s="24">
        <v>57</v>
      </c>
      <c r="BS1" s="24">
        <v>58</v>
      </c>
      <c r="BT1" s="24">
        <v>59</v>
      </c>
      <c r="BU1" s="24">
        <v>60</v>
      </c>
      <c r="BV1" s="24">
        <v>61</v>
      </c>
      <c r="BW1" s="24">
        <v>62</v>
      </c>
      <c r="BX1" s="24">
        <v>63</v>
      </c>
      <c r="BY1" s="24">
        <v>64</v>
      </c>
      <c r="BZ1" s="24">
        <v>65</v>
      </c>
      <c r="CA1" s="24">
        <v>66</v>
      </c>
      <c r="CB1" s="24">
        <v>67</v>
      </c>
      <c r="CC1" s="24">
        <v>68</v>
      </c>
      <c r="CD1" s="24">
        <v>69</v>
      </c>
      <c r="CE1" s="24">
        <v>70</v>
      </c>
      <c r="CF1" s="24">
        <v>71</v>
      </c>
      <c r="CG1" s="24">
        <v>72</v>
      </c>
      <c r="CH1" s="24">
        <v>73</v>
      </c>
      <c r="CI1" s="24">
        <v>74</v>
      </c>
      <c r="CJ1" s="24">
        <v>75</v>
      </c>
      <c r="CK1" s="24">
        <v>76</v>
      </c>
      <c r="CL1" s="24">
        <v>77</v>
      </c>
      <c r="CM1" s="24">
        <v>78</v>
      </c>
      <c r="CN1" s="24">
        <v>79</v>
      </c>
      <c r="CO1" s="24">
        <v>80</v>
      </c>
      <c r="CP1" s="24">
        <v>81</v>
      </c>
      <c r="CQ1" s="24">
        <v>82</v>
      </c>
      <c r="CR1" s="24">
        <v>83</v>
      </c>
      <c r="CS1" s="24">
        <v>84</v>
      </c>
      <c r="CT1" s="24">
        <v>85</v>
      </c>
      <c r="CU1" s="24">
        <v>86</v>
      </c>
      <c r="CV1" s="24">
        <v>87</v>
      </c>
      <c r="CW1" s="24">
        <v>88</v>
      </c>
      <c r="CX1" s="24">
        <v>89</v>
      </c>
      <c r="CY1" s="24">
        <v>90</v>
      </c>
      <c r="CZ1" s="24">
        <v>91</v>
      </c>
      <c r="DA1" s="24">
        <v>92</v>
      </c>
      <c r="DB1" s="24">
        <v>93</v>
      </c>
      <c r="DC1" s="24">
        <v>94</v>
      </c>
      <c r="DD1" s="24">
        <v>95</v>
      </c>
      <c r="DE1" s="24">
        <v>96</v>
      </c>
      <c r="DF1" s="24">
        <v>97</v>
      </c>
      <c r="DG1" s="24">
        <v>98</v>
      </c>
      <c r="DH1" s="24">
        <v>99</v>
      </c>
      <c r="DI1" s="24">
        <v>100</v>
      </c>
      <c r="DJ1" s="24">
        <v>101</v>
      </c>
      <c r="DK1" s="24">
        <v>102</v>
      </c>
      <c r="DL1" s="24">
        <v>103</v>
      </c>
      <c r="DM1" s="24">
        <v>104</v>
      </c>
      <c r="DN1" s="24">
        <v>105</v>
      </c>
      <c r="DO1" s="24">
        <v>106</v>
      </c>
      <c r="DP1" s="24">
        <v>107</v>
      </c>
      <c r="DQ1" s="24">
        <v>108</v>
      </c>
      <c r="DR1" s="24">
        <v>109</v>
      </c>
      <c r="DS1" s="24">
        <v>110</v>
      </c>
      <c r="DT1" s="24">
        <v>111</v>
      </c>
      <c r="DU1" s="24">
        <v>112</v>
      </c>
      <c r="DV1" s="24">
        <v>113</v>
      </c>
      <c r="DW1" s="24">
        <v>114</v>
      </c>
      <c r="DX1" s="24">
        <v>115</v>
      </c>
      <c r="DY1" s="24">
        <v>116</v>
      </c>
      <c r="DZ1" s="24">
        <v>117</v>
      </c>
      <c r="EA1" s="24">
        <v>118</v>
      </c>
      <c r="EB1" s="24">
        <v>119</v>
      </c>
      <c r="EC1" s="24"/>
      <c r="ED1" s="24"/>
    </row>
    <row r="2" spans="1:134" ht="15.75" customHeight="1" x14ac:dyDescent="0.25">
      <c r="A2" s="24">
        <v>1</v>
      </c>
      <c r="B2" s="103">
        <f>D2</f>
        <v>100</v>
      </c>
      <c r="C2" s="103">
        <f>E2</f>
        <v>85</v>
      </c>
      <c r="D2" s="102">
        <v>100</v>
      </c>
      <c r="E2" s="102">
        <f>D2*'-2 Pricing Assumptions'!$I$13</f>
        <v>85</v>
      </c>
      <c r="F2" s="102"/>
      <c r="G2" s="102"/>
      <c r="H2" s="53">
        <f>C2+(B2-C2)</f>
        <v>100</v>
      </c>
      <c r="I2" s="77">
        <f>B2/7</f>
        <v>14.285714285714286</v>
      </c>
      <c r="J2" s="77">
        <f>B2*'-2 Pricing Assumptions'!$I$14</f>
        <v>20</v>
      </c>
      <c r="K2" s="77">
        <f>B2*'-2 Pricing Assumptions'!$I$15</f>
        <v>5</v>
      </c>
      <c r="M2" t="s">
        <v>134</v>
      </c>
      <c r="N2">
        <f t="shared" ref="N2:V2" si="0">INDEX($B$2:$B$53,COLUMN(A1),1)</f>
        <v>100</v>
      </c>
      <c r="O2">
        <f t="shared" si="0"/>
        <v>100</v>
      </c>
      <c r="P2">
        <f t="shared" si="0"/>
        <v>100</v>
      </c>
      <c r="Q2">
        <f t="shared" si="0"/>
        <v>100</v>
      </c>
      <c r="R2">
        <f t="shared" si="0"/>
        <v>100</v>
      </c>
      <c r="S2">
        <f t="shared" si="0"/>
        <v>100</v>
      </c>
      <c r="T2">
        <f t="shared" si="0"/>
        <v>100</v>
      </c>
      <c r="U2">
        <f t="shared" si="0"/>
        <v>100</v>
      </c>
      <c r="V2">
        <f t="shared" si="0"/>
        <v>100</v>
      </c>
      <c r="W2">
        <f t="shared" ref="W2:BK2" si="1">INDEX($B$2:$B$53,COLUMN(L1),1)</f>
        <v>100</v>
      </c>
      <c r="X2">
        <f t="shared" si="1"/>
        <v>100</v>
      </c>
      <c r="Y2">
        <f t="shared" si="1"/>
        <v>100</v>
      </c>
      <c r="Z2">
        <f t="shared" si="1"/>
        <v>100</v>
      </c>
      <c r="AA2">
        <f t="shared" si="1"/>
        <v>100</v>
      </c>
      <c r="AB2">
        <f t="shared" si="1"/>
        <v>100</v>
      </c>
      <c r="AC2">
        <f t="shared" si="1"/>
        <v>100</v>
      </c>
      <c r="AD2">
        <f t="shared" si="1"/>
        <v>100</v>
      </c>
      <c r="AE2">
        <f t="shared" si="1"/>
        <v>100</v>
      </c>
      <c r="AF2">
        <f t="shared" si="1"/>
        <v>100</v>
      </c>
      <c r="AG2">
        <f t="shared" si="1"/>
        <v>100</v>
      </c>
      <c r="AH2">
        <f t="shared" si="1"/>
        <v>100</v>
      </c>
      <c r="AI2">
        <f t="shared" si="1"/>
        <v>100</v>
      </c>
      <c r="AJ2">
        <f t="shared" si="1"/>
        <v>100</v>
      </c>
      <c r="AK2">
        <f t="shared" si="1"/>
        <v>100</v>
      </c>
      <c r="AL2">
        <f t="shared" si="1"/>
        <v>100</v>
      </c>
      <c r="AM2">
        <f t="shared" si="1"/>
        <v>100</v>
      </c>
      <c r="AN2">
        <f t="shared" si="1"/>
        <v>100</v>
      </c>
      <c r="AO2">
        <f t="shared" si="1"/>
        <v>100</v>
      </c>
      <c r="AP2">
        <f t="shared" si="1"/>
        <v>100</v>
      </c>
      <c r="AQ2">
        <f t="shared" si="1"/>
        <v>100</v>
      </c>
      <c r="AR2">
        <f t="shared" si="1"/>
        <v>100</v>
      </c>
      <c r="AS2">
        <f t="shared" si="1"/>
        <v>100</v>
      </c>
      <c r="AT2">
        <f t="shared" si="1"/>
        <v>100</v>
      </c>
      <c r="AU2">
        <f t="shared" si="1"/>
        <v>100</v>
      </c>
      <c r="AV2">
        <f t="shared" si="1"/>
        <v>100</v>
      </c>
      <c r="AW2">
        <f t="shared" si="1"/>
        <v>100</v>
      </c>
      <c r="AX2">
        <f t="shared" si="1"/>
        <v>100</v>
      </c>
      <c r="AY2">
        <f t="shared" si="1"/>
        <v>100</v>
      </c>
      <c r="AZ2">
        <f t="shared" si="1"/>
        <v>100</v>
      </c>
      <c r="BA2">
        <f t="shared" si="1"/>
        <v>100</v>
      </c>
      <c r="BB2">
        <f t="shared" si="1"/>
        <v>100</v>
      </c>
      <c r="BC2">
        <f t="shared" si="1"/>
        <v>100</v>
      </c>
      <c r="BD2">
        <f t="shared" si="1"/>
        <v>100</v>
      </c>
      <c r="BE2">
        <f t="shared" si="1"/>
        <v>100</v>
      </c>
      <c r="BF2">
        <f t="shared" si="1"/>
        <v>100</v>
      </c>
      <c r="BG2">
        <f t="shared" si="1"/>
        <v>100</v>
      </c>
      <c r="BH2">
        <f t="shared" si="1"/>
        <v>100</v>
      </c>
      <c r="BI2">
        <f t="shared" si="1"/>
        <v>100</v>
      </c>
      <c r="BJ2">
        <f t="shared" si="1"/>
        <v>100</v>
      </c>
      <c r="BK2">
        <f t="shared" si="1"/>
        <v>100</v>
      </c>
      <c r="BL2" s="98">
        <f>INDEX($B$2:$B$122,COLUMN(BA1),1)</f>
        <v>100</v>
      </c>
      <c r="BM2" s="98">
        <f>INDEX($B$2:$B$122,COLUMN(BB1),1)</f>
        <v>100</v>
      </c>
      <c r="BN2">
        <f>INDEX($B$2:$B$122,COLUMN(BC1),1)</f>
        <v>100</v>
      </c>
      <c r="BO2">
        <f t="shared" ref="BO2:DZ2" si="2">INDEX($B$2:$B$122,COLUMN(BD1),1)</f>
        <v>100</v>
      </c>
      <c r="BP2">
        <f t="shared" si="2"/>
        <v>100</v>
      </c>
      <c r="BQ2">
        <f t="shared" si="2"/>
        <v>100</v>
      </c>
      <c r="BR2">
        <f t="shared" si="2"/>
        <v>100</v>
      </c>
      <c r="BS2">
        <f t="shared" si="2"/>
        <v>100</v>
      </c>
      <c r="BT2">
        <f t="shared" si="2"/>
        <v>100</v>
      </c>
      <c r="BU2">
        <f t="shared" si="2"/>
        <v>100</v>
      </c>
      <c r="BV2">
        <f t="shared" si="2"/>
        <v>100</v>
      </c>
      <c r="BW2">
        <f t="shared" si="2"/>
        <v>100</v>
      </c>
      <c r="BX2">
        <f t="shared" si="2"/>
        <v>100</v>
      </c>
      <c r="BY2">
        <f t="shared" si="2"/>
        <v>100</v>
      </c>
      <c r="BZ2">
        <f t="shared" si="2"/>
        <v>100</v>
      </c>
      <c r="CA2">
        <f t="shared" si="2"/>
        <v>100</v>
      </c>
      <c r="CB2">
        <f t="shared" si="2"/>
        <v>100</v>
      </c>
      <c r="CC2">
        <f t="shared" si="2"/>
        <v>100</v>
      </c>
      <c r="CD2">
        <f t="shared" si="2"/>
        <v>100</v>
      </c>
      <c r="CE2">
        <f t="shared" si="2"/>
        <v>100</v>
      </c>
      <c r="CF2">
        <f t="shared" si="2"/>
        <v>100</v>
      </c>
      <c r="CG2">
        <f t="shared" si="2"/>
        <v>100</v>
      </c>
      <c r="CH2">
        <f t="shared" si="2"/>
        <v>100</v>
      </c>
      <c r="CI2">
        <f t="shared" si="2"/>
        <v>100</v>
      </c>
      <c r="CJ2">
        <f t="shared" si="2"/>
        <v>100</v>
      </c>
      <c r="CK2">
        <f t="shared" si="2"/>
        <v>100</v>
      </c>
      <c r="CL2">
        <f t="shared" si="2"/>
        <v>100</v>
      </c>
      <c r="CM2">
        <f t="shared" si="2"/>
        <v>100</v>
      </c>
      <c r="CN2">
        <f t="shared" si="2"/>
        <v>100</v>
      </c>
      <c r="CO2">
        <f t="shared" si="2"/>
        <v>100</v>
      </c>
      <c r="CP2">
        <f t="shared" si="2"/>
        <v>100</v>
      </c>
      <c r="CQ2">
        <f t="shared" si="2"/>
        <v>100</v>
      </c>
      <c r="CR2">
        <f t="shared" si="2"/>
        <v>100</v>
      </c>
      <c r="CS2">
        <f t="shared" si="2"/>
        <v>100</v>
      </c>
      <c r="CT2">
        <f t="shared" si="2"/>
        <v>100</v>
      </c>
      <c r="CU2">
        <f t="shared" si="2"/>
        <v>100</v>
      </c>
      <c r="CV2">
        <f t="shared" si="2"/>
        <v>100</v>
      </c>
      <c r="CW2">
        <f t="shared" si="2"/>
        <v>100</v>
      </c>
      <c r="CX2">
        <f t="shared" si="2"/>
        <v>100</v>
      </c>
      <c r="CY2">
        <f t="shared" si="2"/>
        <v>100</v>
      </c>
      <c r="CZ2">
        <f t="shared" si="2"/>
        <v>100</v>
      </c>
      <c r="DA2">
        <f t="shared" si="2"/>
        <v>100</v>
      </c>
      <c r="DB2">
        <f t="shared" si="2"/>
        <v>100</v>
      </c>
      <c r="DC2">
        <f t="shared" si="2"/>
        <v>100</v>
      </c>
      <c r="DD2">
        <f t="shared" si="2"/>
        <v>100</v>
      </c>
      <c r="DE2">
        <f t="shared" si="2"/>
        <v>100</v>
      </c>
      <c r="DF2">
        <f t="shared" si="2"/>
        <v>100</v>
      </c>
      <c r="DG2">
        <f t="shared" si="2"/>
        <v>100</v>
      </c>
      <c r="DH2">
        <f t="shared" si="2"/>
        <v>100</v>
      </c>
      <c r="DI2">
        <f t="shared" si="2"/>
        <v>100</v>
      </c>
      <c r="DJ2">
        <f t="shared" si="2"/>
        <v>100</v>
      </c>
      <c r="DK2">
        <f t="shared" si="2"/>
        <v>100</v>
      </c>
      <c r="DL2">
        <f t="shared" si="2"/>
        <v>100</v>
      </c>
      <c r="DM2">
        <f t="shared" si="2"/>
        <v>100</v>
      </c>
      <c r="DN2">
        <f t="shared" si="2"/>
        <v>100</v>
      </c>
      <c r="DO2">
        <f t="shared" si="2"/>
        <v>100</v>
      </c>
      <c r="DP2">
        <f t="shared" si="2"/>
        <v>100</v>
      </c>
      <c r="DQ2">
        <f t="shared" si="2"/>
        <v>100</v>
      </c>
      <c r="DR2">
        <f t="shared" si="2"/>
        <v>100</v>
      </c>
      <c r="DS2">
        <f t="shared" si="2"/>
        <v>100</v>
      </c>
      <c r="DT2">
        <f t="shared" si="2"/>
        <v>100</v>
      </c>
      <c r="DU2">
        <f t="shared" si="2"/>
        <v>100</v>
      </c>
      <c r="DV2">
        <f t="shared" si="2"/>
        <v>100</v>
      </c>
      <c r="DW2">
        <f t="shared" si="2"/>
        <v>100</v>
      </c>
      <c r="DX2">
        <f t="shared" si="2"/>
        <v>100</v>
      </c>
      <c r="DY2">
        <f t="shared" si="2"/>
        <v>100</v>
      </c>
      <c r="DZ2">
        <f t="shared" si="2"/>
        <v>100</v>
      </c>
      <c r="EA2">
        <f t="shared" ref="EA2:EB2" si="3">INDEX($B$2:$B$122,COLUMN(DP1),1)</f>
        <v>100</v>
      </c>
      <c r="EB2">
        <f t="shared" si="3"/>
        <v>100</v>
      </c>
      <c r="EC2" s="98"/>
    </row>
    <row r="3" spans="1:134" x14ac:dyDescent="0.25">
      <c r="A3" s="24">
        <v>2</v>
      </c>
      <c r="B3" s="103">
        <f t="shared" ref="B3:B30" si="4">D3</f>
        <v>100</v>
      </c>
      <c r="C3" s="103">
        <f t="shared" ref="C3:C30" si="5">E3</f>
        <v>85</v>
      </c>
      <c r="D3" s="102">
        <v>100</v>
      </c>
      <c r="E3" s="102">
        <f>D3*'-2 Pricing Assumptions'!$I$13</f>
        <v>85</v>
      </c>
      <c r="F3" s="102"/>
      <c r="G3" s="102"/>
      <c r="H3" s="53">
        <f t="shared" ref="H3:H24" si="6">C3+(B3-C3)</f>
        <v>100</v>
      </c>
      <c r="I3" s="77">
        <f t="shared" ref="I3:I66" si="7">B3/7</f>
        <v>14.285714285714286</v>
      </c>
      <c r="J3" s="77">
        <f>B3*'-2 Pricing Assumptions'!$I$14</f>
        <v>20</v>
      </c>
      <c r="K3" s="77">
        <f>B3*'-2 Pricing Assumptions'!$I$15</f>
        <v>5</v>
      </c>
      <c r="M3" t="s">
        <v>135</v>
      </c>
      <c r="N3">
        <f t="shared" ref="N3:V3" si="8">INDEX($C$2:$C$53,COLUMN(A1),1)</f>
        <v>85</v>
      </c>
      <c r="O3">
        <f t="shared" si="8"/>
        <v>85</v>
      </c>
      <c r="P3">
        <f t="shared" si="8"/>
        <v>85</v>
      </c>
      <c r="Q3">
        <f t="shared" si="8"/>
        <v>85</v>
      </c>
      <c r="R3">
        <f t="shared" si="8"/>
        <v>85</v>
      </c>
      <c r="S3">
        <f t="shared" si="8"/>
        <v>85</v>
      </c>
      <c r="T3">
        <f t="shared" si="8"/>
        <v>85</v>
      </c>
      <c r="U3">
        <f t="shared" si="8"/>
        <v>85</v>
      </c>
      <c r="V3">
        <f t="shared" si="8"/>
        <v>85</v>
      </c>
      <c r="W3">
        <f t="shared" ref="W3:BK3" si="9">INDEX($C$2:$C$53,COLUMN(L1),1)</f>
        <v>85</v>
      </c>
      <c r="X3">
        <f t="shared" si="9"/>
        <v>85</v>
      </c>
      <c r="Y3">
        <f t="shared" si="9"/>
        <v>85</v>
      </c>
      <c r="Z3">
        <f t="shared" si="9"/>
        <v>85</v>
      </c>
      <c r="AA3">
        <f t="shared" si="9"/>
        <v>85</v>
      </c>
      <c r="AB3">
        <f t="shared" si="9"/>
        <v>85</v>
      </c>
      <c r="AC3">
        <f t="shared" si="9"/>
        <v>85</v>
      </c>
      <c r="AD3">
        <f t="shared" si="9"/>
        <v>85</v>
      </c>
      <c r="AE3">
        <f t="shared" si="9"/>
        <v>85</v>
      </c>
      <c r="AF3">
        <f t="shared" si="9"/>
        <v>85</v>
      </c>
      <c r="AG3">
        <f t="shared" si="9"/>
        <v>85</v>
      </c>
      <c r="AH3">
        <f t="shared" si="9"/>
        <v>85</v>
      </c>
      <c r="AI3">
        <f t="shared" si="9"/>
        <v>85</v>
      </c>
      <c r="AJ3">
        <f t="shared" si="9"/>
        <v>85</v>
      </c>
      <c r="AK3">
        <f t="shared" si="9"/>
        <v>85</v>
      </c>
      <c r="AL3">
        <f t="shared" si="9"/>
        <v>85</v>
      </c>
      <c r="AM3">
        <f t="shared" si="9"/>
        <v>85</v>
      </c>
      <c r="AN3">
        <f t="shared" si="9"/>
        <v>85</v>
      </c>
      <c r="AO3">
        <f t="shared" si="9"/>
        <v>85</v>
      </c>
      <c r="AP3">
        <f t="shared" si="9"/>
        <v>85</v>
      </c>
      <c r="AQ3">
        <f t="shared" si="9"/>
        <v>85</v>
      </c>
      <c r="AR3">
        <f t="shared" si="9"/>
        <v>85</v>
      </c>
      <c r="AS3">
        <f t="shared" si="9"/>
        <v>85</v>
      </c>
      <c r="AT3">
        <f t="shared" si="9"/>
        <v>85</v>
      </c>
      <c r="AU3">
        <f t="shared" si="9"/>
        <v>85</v>
      </c>
      <c r="AV3">
        <f t="shared" si="9"/>
        <v>85</v>
      </c>
      <c r="AW3">
        <f t="shared" si="9"/>
        <v>85</v>
      </c>
      <c r="AX3">
        <f t="shared" si="9"/>
        <v>85</v>
      </c>
      <c r="AY3">
        <f t="shared" si="9"/>
        <v>85</v>
      </c>
      <c r="AZ3">
        <f t="shared" si="9"/>
        <v>85</v>
      </c>
      <c r="BA3">
        <f t="shared" si="9"/>
        <v>85</v>
      </c>
      <c r="BB3">
        <f t="shared" si="9"/>
        <v>85</v>
      </c>
      <c r="BC3">
        <f t="shared" si="9"/>
        <v>85</v>
      </c>
      <c r="BD3">
        <f t="shared" si="9"/>
        <v>85</v>
      </c>
      <c r="BE3">
        <f t="shared" si="9"/>
        <v>85</v>
      </c>
      <c r="BF3">
        <f t="shared" si="9"/>
        <v>85</v>
      </c>
      <c r="BG3">
        <f t="shared" si="9"/>
        <v>85</v>
      </c>
      <c r="BH3">
        <f t="shared" si="9"/>
        <v>85</v>
      </c>
      <c r="BI3">
        <f t="shared" si="9"/>
        <v>85</v>
      </c>
      <c r="BJ3">
        <f t="shared" si="9"/>
        <v>85</v>
      </c>
      <c r="BK3">
        <f t="shared" si="9"/>
        <v>85</v>
      </c>
      <c r="BL3" s="98">
        <f>INDEX($C$2:$C$122,COLUMN(BA1),1)</f>
        <v>85</v>
      </c>
      <c r="BM3" s="98">
        <f>INDEX($C$2:$C$122,COLUMN(BB1),1)</f>
        <v>85</v>
      </c>
      <c r="BN3">
        <f>INDEX($C$2:$C$122,COLUMN(BC1),1)</f>
        <v>85</v>
      </c>
      <c r="BO3">
        <f t="shared" ref="BO3:DZ3" si="10">INDEX($C$2:$C$122,COLUMN(BD1),1)</f>
        <v>85</v>
      </c>
      <c r="BP3">
        <f t="shared" si="10"/>
        <v>85</v>
      </c>
      <c r="BQ3">
        <f t="shared" si="10"/>
        <v>85</v>
      </c>
      <c r="BR3">
        <f t="shared" si="10"/>
        <v>85</v>
      </c>
      <c r="BS3">
        <f t="shared" si="10"/>
        <v>85</v>
      </c>
      <c r="BT3">
        <f t="shared" si="10"/>
        <v>85</v>
      </c>
      <c r="BU3">
        <f t="shared" si="10"/>
        <v>85</v>
      </c>
      <c r="BV3">
        <f t="shared" si="10"/>
        <v>85</v>
      </c>
      <c r="BW3">
        <f t="shared" si="10"/>
        <v>85</v>
      </c>
      <c r="BX3">
        <f t="shared" si="10"/>
        <v>85</v>
      </c>
      <c r="BY3">
        <f t="shared" si="10"/>
        <v>85</v>
      </c>
      <c r="BZ3">
        <f t="shared" si="10"/>
        <v>85</v>
      </c>
      <c r="CA3">
        <f t="shared" si="10"/>
        <v>85</v>
      </c>
      <c r="CB3">
        <f t="shared" si="10"/>
        <v>85</v>
      </c>
      <c r="CC3">
        <f t="shared" si="10"/>
        <v>85</v>
      </c>
      <c r="CD3">
        <f t="shared" si="10"/>
        <v>85</v>
      </c>
      <c r="CE3">
        <f t="shared" si="10"/>
        <v>85</v>
      </c>
      <c r="CF3">
        <f t="shared" si="10"/>
        <v>85</v>
      </c>
      <c r="CG3">
        <f t="shared" si="10"/>
        <v>85</v>
      </c>
      <c r="CH3">
        <f t="shared" si="10"/>
        <v>85</v>
      </c>
      <c r="CI3">
        <f t="shared" si="10"/>
        <v>85</v>
      </c>
      <c r="CJ3">
        <f t="shared" si="10"/>
        <v>85</v>
      </c>
      <c r="CK3">
        <f t="shared" si="10"/>
        <v>85</v>
      </c>
      <c r="CL3">
        <f t="shared" si="10"/>
        <v>85</v>
      </c>
      <c r="CM3">
        <f t="shared" si="10"/>
        <v>85</v>
      </c>
      <c r="CN3">
        <f t="shared" si="10"/>
        <v>85</v>
      </c>
      <c r="CO3">
        <f t="shared" si="10"/>
        <v>85</v>
      </c>
      <c r="CP3">
        <f t="shared" si="10"/>
        <v>85</v>
      </c>
      <c r="CQ3">
        <f t="shared" si="10"/>
        <v>85</v>
      </c>
      <c r="CR3">
        <f t="shared" si="10"/>
        <v>85</v>
      </c>
      <c r="CS3">
        <f t="shared" si="10"/>
        <v>85</v>
      </c>
      <c r="CT3">
        <f t="shared" si="10"/>
        <v>85</v>
      </c>
      <c r="CU3">
        <f t="shared" si="10"/>
        <v>85</v>
      </c>
      <c r="CV3">
        <f t="shared" si="10"/>
        <v>85</v>
      </c>
      <c r="CW3">
        <f t="shared" si="10"/>
        <v>85</v>
      </c>
      <c r="CX3">
        <f t="shared" si="10"/>
        <v>85</v>
      </c>
      <c r="CY3">
        <f t="shared" si="10"/>
        <v>85</v>
      </c>
      <c r="CZ3">
        <f t="shared" si="10"/>
        <v>85</v>
      </c>
      <c r="DA3">
        <f t="shared" si="10"/>
        <v>85</v>
      </c>
      <c r="DB3">
        <f t="shared" si="10"/>
        <v>85</v>
      </c>
      <c r="DC3">
        <f t="shared" si="10"/>
        <v>85</v>
      </c>
      <c r="DD3">
        <f t="shared" si="10"/>
        <v>85</v>
      </c>
      <c r="DE3">
        <f t="shared" si="10"/>
        <v>85</v>
      </c>
      <c r="DF3">
        <f t="shared" si="10"/>
        <v>85</v>
      </c>
      <c r="DG3">
        <f t="shared" si="10"/>
        <v>85</v>
      </c>
      <c r="DH3">
        <f t="shared" si="10"/>
        <v>85</v>
      </c>
      <c r="DI3">
        <f t="shared" si="10"/>
        <v>85</v>
      </c>
      <c r="DJ3">
        <f t="shared" si="10"/>
        <v>85</v>
      </c>
      <c r="DK3">
        <f t="shared" si="10"/>
        <v>85</v>
      </c>
      <c r="DL3">
        <f t="shared" si="10"/>
        <v>85</v>
      </c>
      <c r="DM3">
        <f t="shared" si="10"/>
        <v>85</v>
      </c>
      <c r="DN3">
        <f t="shared" si="10"/>
        <v>85</v>
      </c>
      <c r="DO3">
        <f t="shared" si="10"/>
        <v>85</v>
      </c>
      <c r="DP3">
        <f t="shared" si="10"/>
        <v>85</v>
      </c>
      <c r="DQ3">
        <f t="shared" si="10"/>
        <v>85</v>
      </c>
      <c r="DR3">
        <f t="shared" si="10"/>
        <v>85</v>
      </c>
      <c r="DS3">
        <f t="shared" si="10"/>
        <v>85</v>
      </c>
      <c r="DT3">
        <f t="shared" si="10"/>
        <v>85</v>
      </c>
      <c r="DU3">
        <f t="shared" si="10"/>
        <v>85</v>
      </c>
      <c r="DV3">
        <f t="shared" si="10"/>
        <v>85</v>
      </c>
      <c r="DW3">
        <f t="shared" si="10"/>
        <v>85</v>
      </c>
      <c r="DX3">
        <f t="shared" si="10"/>
        <v>85</v>
      </c>
      <c r="DY3">
        <f t="shared" si="10"/>
        <v>85</v>
      </c>
      <c r="DZ3">
        <f t="shared" si="10"/>
        <v>85</v>
      </c>
      <c r="EA3">
        <f t="shared" ref="EA3:EB3" si="11">INDEX($C$2:$C$122,COLUMN(DP1),1)</f>
        <v>85</v>
      </c>
      <c r="EB3">
        <f t="shared" si="11"/>
        <v>85</v>
      </c>
      <c r="EC3" s="98"/>
    </row>
    <row r="4" spans="1:134" ht="16.5" customHeight="1" x14ac:dyDescent="0.25">
      <c r="A4" s="24">
        <v>3</v>
      </c>
      <c r="B4" s="103">
        <f t="shared" si="4"/>
        <v>100</v>
      </c>
      <c r="C4" s="103">
        <f t="shared" si="5"/>
        <v>85</v>
      </c>
      <c r="D4" s="102">
        <v>100</v>
      </c>
      <c r="E4" s="102">
        <f>D4*'-2 Pricing Assumptions'!$I$13</f>
        <v>85</v>
      </c>
      <c r="F4" s="102"/>
      <c r="G4" s="102"/>
      <c r="H4" s="53">
        <f t="shared" si="6"/>
        <v>100</v>
      </c>
      <c r="I4" s="77">
        <f t="shared" si="7"/>
        <v>14.285714285714286</v>
      </c>
      <c r="J4" s="77">
        <f>B4*'-2 Pricing Assumptions'!$I$14</f>
        <v>20</v>
      </c>
      <c r="K4" s="77">
        <f>B4*'-2 Pricing Assumptions'!$I$15</f>
        <v>5</v>
      </c>
      <c r="M4" t="s">
        <v>132</v>
      </c>
      <c r="N4">
        <f t="shared" ref="N4:V4" si="12">INDEX($D$2:$D$53,COLUMN(A1),1)</f>
        <v>100</v>
      </c>
      <c r="O4">
        <f t="shared" si="12"/>
        <v>100</v>
      </c>
      <c r="P4">
        <f t="shared" si="12"/>
        <v>100</v>
      </c>
      <c r="Q4">
        <f t="shared" si="12"/>
        <v>100</v>
      </c>
      <c r="R4">
        <f t="shared" si="12"/>
        <v>100</v>
      </c>
      <c r="S4">
        <f t="shared" si="12"/>
        <v>100</v>
      </c>
      <c r="T4">
        <f t="shared" si="12"/>
        <v>100</v>
      </c>
      <c r="U4">
        <f t="shared" si="12"/>
        <v>100</v>
      </c>
      <c r="V4">
        <f t="shared" si="12"/>
        <v>100</v>
      </c>
      <c r="W4">
        <f t="shared" ref="W4:BK4" si="13">INDEX($D$2:$D$53,COLUMN(L1),1)</f>
        <v>100</v>
      </c>
      <c r="X4">
        <f t="shared" si="13"/>
        <v>100</v>
      </c>
      <c r="Y4">
        <f t="shared" si="13"/>
        <v>100</v>
      </c>
      <c r="Z4">
        <f t="shared" si="13"/>
        <v>100</v>
      </c>
      <c r="AA4">
        <f t="shared" si="13"/>
        <v>100</v>
      </c>
      <c r="AB4">
        <f t="shared" si="13"/>
        <v>100</v>
      </c>
      <c r="AC4">
        <f t="shared" si="13"/>
        <v>100</v>
      </c>
      <c r="AD4">
        <f t="shared" si="13"/>
        <v>100</v>
      </c>
      <c r="AE4">
        <f t="shared" si="13"/>
        <v>100</v>
      </c>
      <c r="AF4">
        <f t="shared" si="13"/>
        <v>100</v>
      </c>
      <c r="AG4">
        <f t="shared" si="13"/>
        <v>100</v>
      </c>
      <c r="AH4">
        <f t="shared" si="13"/>
        <v>100</v>
      </c>
      <c r="AI4">
        <f t="shared" si="13"/>
        <v>100</v>
      </c>
      <c r="AJ4">
        <f t="shared" si="13"/>
        <v>100</v>
      </c>
      <c r="AK4">
        <f t="shared" si="13"/>
        <v>100</v>
      </c>
      <c r="AL4">
        <f t="shared" si="13"/>
        <v>100</v>
      </c>
      <c r="AM4">
        <f t="shared" si="13"/>
        <v>100</v>
      </c>
      <c r="AN4">
        <f t="shared" si="13"/>
        <v>100</v>
      </c>
      <c r="AO4">
        <f t="shared" si="13"/>
        <v>100</v>
      </c>
      <c r="AP4">
        <f t="shared" si="13"/>
        <v>100</v>
      </c>
      <c r="AQ4">
        <f t="shared" si="13"/>
        <v>100</v>
      </c>
      <c r="AR4">
        <f t="shared" si="13"/>
        <v>100</v>
      </c>
      <c r="AS4">
        <f t="shared" si="13"/>
        <v>100</v>
      </c>
      <c r="AT4">
        <f t="shared" si="13"/>
        <v>100</v>
      </c>
      <c r="AU4">
        <f t="shared" si="13"/>
        <v>100</v>
      </c>
      <c r="AV4">
        <f t="shared" si="13"/>
        <v>100</v>
      </c>
      <c r="AW4">
        <f t="shared" si="13"/>
        <v>100</v>
      </c>
      <c r="AX4">
        <f t="shared" si="13"/>
        <v>100</v>
      </c>
      <c r="AY4">
        <f t="shared" si="13"/>
        <v>100</v>
      </c>
      <c r="AZ4">
        <f t="shared" si="13"/>
        <v>100</v>
      </c>
      <c r="BA4">
        <f t="shared" si="13"/>
        <v>100</v>
      </c>
      <c r="BB4">
        <f t="shared" si="13"/>
        <v>100</v>
      </c>
      <c r="BC4">
        <f t="shared" si="13"/>
        <v>100</v>
      </c>
      <c r="BD4">
        <f t="shared" si="13"/>
        <v>100</v>
      </c>
      <c r="BE4">
        <f t="shared" si="13"/>
        <v>100</v>
      </c>
      <c r="BF4">
        <f t="shared" si="13"/>
        <v>100</v>
      </c>
      <c r="BG4">
        <f t="shared" si="13"/>
        <v>100</v>
      </c>
      <c r="BH4">
        <f t="shared" si="13"/>
        <v>100</v>
      </c>
      <c r="BI4">
        <f t="shared" si="13"/>
        <v>100</v>
      </c>
      <c r="BJ4">
        <f t="shared" si="13"/>
        <v>100</v>
      </c>
      <c r="BK4">
        <f t="shared" si="13"/>
        <v>100</v>
      </c>
      <c r="BL4" s="98">
        <f>INDEX($D$2:$D$122,COLUMN(BA1),1)</f>
        <v>100</v>
      </c>
      <c r="BM4" s="98">
        <f>INDEX($D$2:$D$122,COLUMN(BB1),1)</f>
        <v>100</v>
      </c>
      <c r="BN4">
        <f>INDEX($D$2:$D$122,COLUMN(BC1),1)</f>
        <v>100</v>
      </c>
      <c r="BO4">
        <f t="shared" ref="BO4:DZ4" si="14">INDEX($D$2:$D$122,COLUMN(BD1),1)</f>
        <v>100</v>
      </c>
      <c r="BP4">
        <f t="shared" si="14"/>
        <v>100</v>
      </c>
      <c r="BQ4">
        <f t="shared" si="14"/>
        <v>100</v>
      </c>
      <c r="BR4">
        <f t="shared" si="14"/>
        <v>100</v>
      </c>
      <c r="BS4">
        <f t="shared" si="14"/>
        <v>100</v>
      </c>
      <c r="BT4">
        <f t="shared" si="14"/>
        <v>100</v>
      </c>
      <c r="BU4">
        <f t="shared" si="14"/>
        <v>100</v>
      </c>
      <c r="BV4">
        <f t="shared" si="14"/>
        <v>100</v>
      </c>
      <c r="BW4">
        <f t="shared" si="14"/>
        <v>100</v>
      </c>
      <c r="BX4">
        <f t="shared" si="14"/>
        <v>100</v>
      </c>
      <c r="BY4">
        <f t="shared" si="14"/>
        <v>100</v>
      </c>
      <c r="BZ4">
        <f t="shared" si="14"/>
        <v>100</v>
      </c>
      <c r="CA4">
        <f t="shared" si="14"/>
        <v>100</v>
      </c>
      <c r="CB4">
        <f t="shared" si="14"/>
        <v>100</v>
      </c>
      <c r="CC4">
        <f t="shared" si="14"/>
        <v>100</v>
      </c>
      <c r="CD4">
        <f t="shared" si="14"/>
        <v>100</v>
      </c>
      <c r="CE4">
        <f t="shared" si="14"/>
        <v>100</v>
      </c>
      <c r="CF4">
        <f t="shared" si="14"/>
        <v>100</v>
      </c>
      <c r="CG4">
        <f t="shared" si="14"/>
        <v>100</v>
      </c>
      <c r="CH4">
        <f t="shared" si="14"/>
        <v>100</v>
      </c>
      <c r="CI4">
        <f t="shared" si="14"/>
        <v>100</v>
      </c>
      <c r="CJ4">
        <f t="shared" si="14"/>
        <v>100</v>
      </c>
      <c r="CK4">
        <f t="shared" si="14"/>
        <v>100</v>
      </c>
      <c r="CL4">
        <f t="shared" si="14"/>
        <v>100</v>
      </c>
      <c r="CM4">
        <f t="shared" si="14"/>
        <v>100</v>
      </c>
      <c r="CN4">
        <f t="shared" si="14"/>
        <v>100</v>
      </c>
      <c r="CO4">
        <f t="shared" si="14"/>
        <v>100</v>
      </c>
      <c r="CP4">
        <f t="shared" si="14"/>
        <v>100</v>
      </c>
      <c r="CQ4">
        <f t="shared" si="14"/>
        <v>100</v>
      </c>
      <c r="CR4">
        <f t="shared" si="14"/>
        <v>100</v>
      </c>
      <c r="CS4">
        <f t="shared" si="14"/>
        <v>100</v>
      </c>
      <c r="CT4">
        <f t="shared" si="14"/>
        <v>100</v>
      </c>
      <c r="CU4">
        <f t="shared" si="14"/>
        <v>100</v>
      </c>
      <c r="CV4">
        <f t="shared" si="14"/>
        <v>100</v>
      </c>
      <c r="CW4">
        <f t="shared" si="14"/>
        <v>100</v>
      </c>
      <c r="CX4">
        <f t="shared" si="14"/>
        <v>100</v>
      </c>
      <c r="CY4">
        <f t="shared" si="14"/>
        <v>100</v>
      </c>
      <c r="CZ4">
        <f t="shared" si="14"/>
        <v>100</v>
      </c>
      <c r="DA4">
        <f t="shared" si="14"/>
        <v>100</v>
      </c>
      <c r="DB4">
        <f t="shared" si="14"/>
        <v>100</v>
      </c>
      <c r="DC4">
        <f t="shared" si="14"/>
        <v>100</v>
      </c>
      <c r="DD4">
        <f t="shared" si="14"/>
        <v>100</v>
      </c>
      <c r="DE4">
        <f t="shared" si="14"/>
        <v>100</v>
      </c>
      <c r="DF4">
        <f t="shared" si="14"/>
        <v>100</v>
      </c>
      <c r="DG4">
        <f t="shared" si="14"/>
        <v>100</v>
      </c>
      <c r="DH4">
        <f t="shared" si="14"/>
        <v>100</v>
      </c>
      <c r="DI4">
        <f t="shared" si="14"/>
        <v>100</v>
      </c>
      <c r="DJ4">
        <f t="shared" si="14"/>
        <v>100</v>
      </c>
      <c r="DK4">
        <f t="shared" si="14"/>
        <v>100</v>
      </c>
      <c r="DL4">
        <f t="shared" si="14"/>
        <v>100</v>
      </c>
      <c r="DM4">
        <f t="shared" si="14"/>
        <v>100</v>
      </c>
      <c r="DN4">
        <f t="shared" si="14"/>
        <v>100</v>
      </c>
      <c r="DO4">
        <f t="shared" si="14"/>
        <v>100</v>
      </c>
      <c r="DP4">
        <f t="shared" si="14"/>
        <v>100</v>
      </c>
      <c r="DQ4">
        <f t="shared" si="14"/>
        <v>100</v>
      </c>
      <c r="DR4">
        <f t="shared" si="14"/>
        <v>100</v>
      </c>
      <c r="DS4">
        <f t="shared" si="14"/>
        <v>100</v>
      </c>
      <c r="DT4">
        <f t="shared" si="14"/>
        <v>100</v>
      </c>
      <c r="DU4">
        <f t="shared" si="14"/>
        <v>100</v>
      </c>
      <c r="DV4">
        <f t="shared" si="14"/>
        <v>100</v>
      </c>
      <c r="DW4">
        <f t="shared" si="14"/>
        <v>100</v>
      </c>
      <c r="DX4">
        <f t="shared" si="14"/>
        <v>100</v>
      </c>
      <c r="DY4">
        <f t="shared" si="14"/>
        <v>100</v>
      </c>
      <c r="DZ4">
        <f t="shared" si="14"/>
        <v>100</v>
      </c>
      <c r="EA4">
        <f t="shared" ref="EA4:EB4" si="15">INDEX($D$2:$D$122,COLUMN(DP1),1)</f>
        <v>100</v>
      </c>
      <c r="EB4">
        <f t="shared" si="15"/>
        <v>100</v>
      </c>
      <c r="EC4" s="98"/>
    </row>
    <row r="5" spans="1:134" ht="15.75" customHeight="1" x14ac:dyDescent="0.25">
      <c r="A5" s="24">
        <v>4</v>
      </c>
      <c r="B5" s="103">
        <f t="shared" si="4"/>
        <v>100</v>
      </c>
      <c r="C5" s="103">
        <f t="shared" si="5"/>
        <v>85</v>
      </c>
      <c r="D5" s="102">
        <v>100</v>
      </c>
      <c r="E5" s="102">
        <f>D5*'-2 Pricing Assumptions'!$I$13</f>
        <v>85</v>
      </c>
      <c r="F5" s="102"/>
      <c r="G5" s="102"/>
      <c r="H5" s="53">
        <f t="shared" si="6"/>
        <v>100</v>
      </c>
      <c r="I5" s="77">
        <f t="shared" si="7"/>
        <v>14.285714285714286</v>
      </c>
      <c r="J5" s="77">
        <f>B5*'-2 Pricing Assumptions'!$I$14</f>
        <v>20</v>
      </c>
      <c r="K5" s="77">
        <f>B5*'-2 Pricing Assumptions'!$I$15</f>
        <v>5</v>
      </c>
      <c r="M5" t="s">
        <v>133</v>
      </c>
      <c r="N5">
        <f t="shared" ref="N5:V5" si="16">INDEX($E$2:$E$53,COLUMN(A1),1)</f>
        <v>85</v>
      </c>
      <c r="O5">
        <f t="shared" si="16"/>
        <v>85</v>
      </c>
      <c r="P5">
        <f t="shared" si="16"/>
        <v>85</v>
      </c>
      <c r="Q5">
        <f t="shared" si="16"/>
        <v>85</v>
      </c>
      <c r="R5">
        <f t="shared" si="16"/>
        <v>85</v>
      </c>
      <c r="S5">
        <f t="shared" si="16"/>
        <v>85</v>
      </c>
      <c r="T5">
        <f t="shared" si="16"/>
        <v>85</v>
      </c>
      <c r="U5">
        <f t="shared" si="16"/>
        <v>85</v>
      </c>
      <c r="V5">
        <f t="shared" si="16"/>
        <v>85</v>
      </c>
      <c r="W5">
        <f t="shared" ref="W5:BK5" si="17">INDEX($E$2:$E$53,COLUMN(L1),1)</f>
        <v>85</v>
      </c>
      <c r="X5">
        <f t="shared" si="17"/>
        <v>85</v>
      </c>
      <c r="Y5">
        <f t="shared" si="17"/>
        <v>85</v>
      </c>
      <c r="Z5">
        <f t="shared" si="17"/>
        <v>85</v>
      </c>
      <c r="AA5">
        <f t="shared" si="17"/>
        <v>85</v>
      </c>
      <c r="AB5">
        <f t="shared" si="17"/>
        <v>85</v>
      </c>
      <c r="AC5">
        <f t="shared" si="17"/>
        <v>85</v>
      </c>
      <c r="AD5">
        <f t="shared" si="17"/>
        <v>85</v>
      </c>
      <c r="AE5">
        <f t="shared" si="17"/>
        <v>85</v>
      </c>
      <c r="AF5">
        <f t="shared" si="17"/>
        <v>85</v>
      </c>
      <c r="AG5">
        <f t="shared" si="17"/>
        <v>85</v>
      </c>
      <c r="AH5">
        <f t="shared" si="17"/>
        <v>85</v>
      </c>
      <c r="AI5">
        <f t="shared" si="17"/>
        <v>85</v>
      </c>
      <c r="AJ5">
        <f t="shared" si="17"/>
        <v>85</v>
      </c>
      <c r="AK5">
        <f t="shared" si="17"/>
        <v>85</v>
      </c>
      <c r="AL5">
        <f t="shared" si="17"/>
        <v>85</v>
      </c>
      <c r="AM5">
        <f t="shared" si="17"/>
        <v>85</v>
      </c>
      <c r="AN5">
        <f t="shared" si="17"/>
        <v>85</v>
      </c>
      <c r="AO5">
        <f t="shared" si="17"/>
        <v>85</v>
      </c>
      <c r="AP5">
        <f t="shared" si="17"/>
        <v>85</v>
      </c>
      <c r="AQ5">
        <f t="shared" si="17"/>
        <v>85</v>
      </c>
      <c r="AR5">
        <f t="shared" si="17"/>
        <v>85</v>
      </c>
      <c r="AS5">
        <f t="shared" si="17"/>
        <v>85</v>
      </c>
      <c r="AT5">
        <f t="shared" si="17"/>
        <v>85</v>
      </c>
      <c r="AU5">
        <f t="shared" si="17"/>
        <v>85</v>
      </c>
      <c r="AV5">
        <f t="shared" si="17"/>
        <v>85</v>
      </c>
      <c r="AW5">
        <f t="shared" si="17"/>
        <v>85</v>
      </c>
      <c r="AX5">
        <f t="shared" si="17"/>
        <v>85</v>
      </c>
      <c r="AY5">
        <f t="shared" si="17"/>
        <v>85</v>
      </c>
      <c r="AZ5">
        <f t="shared" si="17"/>
        <v>85</v>
      </c>
      <c r="BA5">
        <f t="shared" si="17"/>
        <v>85</v>
      </c>
      <c r="BB5">
        <f t="shared" si="17"/>
        <v>85</v>
      </c>
      <c r="BC5">
        <f t="shared" si="17"/>
        <v>85</v>
      </c>
      <c r="BD5">
        <f t="shared" si="17"/>
        <v>85</v>
      </c>
      <c r="BE5">
        <f t="shared" si="17"/>
        <v>85</v>
      </c>
      <c r="BF5">
        <f t="shared" si="17"/>
        <v>85</v>
      </c>
      <c r="BG5">
        <f t="shared" si="17"/>
        <v>85</v>
      </c>
      <c r="BH5">
        <f t="shared" si="17"/>
        <v>85</v>
      </c>
      <c r="BI5">
        <f t="shared" si="17"/>
        <v>85</v>
      </c>
      <c r="BJ5">
        <f t="shared" si="17"/>
        <v>85</v>
      </c>
      <c r="BK5">
        <f t="shared" si="17"/>
        <v>85</v>
      </c>
      <c r="BL5" s="98">
        <f>INDEX($E$2:$E$122,COLUMN(BA1),1)</f>
        <v>85</v>
      </c>
      <c r="BM5" s="98">
        <f>INDEX($E$2:$E$122,COLUMN(BB1),1)</f>
        <v>85</v>
      </c>
      <c r="BN5">
        <f>INDEX($E$2:$E$122,COLUMN(BC1),1)</f>
        <v>85</v>
      </c>
      <c r="BO5">
        <f t="shared" ref="BO5:DZ5" si="18">INDEX($E$2:$E$122,COLUMN(BD1),1)</f>
        <v>85</v>
      </c>
      <c r="BP5">
        <f t="shared" si="18"/>
        <v>85</v>
      </c>
      <c r="BQ5">
        <f t="shared" si="18"/>
        <v>85</v>
      </c>
      <c r="BR5">
        <f t="shared" si="18"/>
        <v>85</v>
      </c>
      <c r="BS5">
        <f t="shared" si="18"/>
        <v>85</v>
      </c>
      <c r="BT5">
        <f t="shared" si="18"/>
        <v>85</v>
      </c>
      <c r="BU5">
        <f t="shared" si="18"/>
        <v>85</v>
      </c>
      <c r="BV5">
        <f t="shared" si="18"/>
        <v>85</v>
      </c>
      <c r="BW5">
        <f t="shared" si="18"/>
        <v>85</v>
      </c>
      <c r="BX5">
        <f t="shared" si="18"/>
        <v>85</v>
      </c>
      <c r="BY5">
        <f t="shared" si="18"/>
        <v>85</v>
      </c>
      <c r="BZ5">
        <f t="shared" si="18"/>
        <v>85</v>
      </c>
      <c r="CA5">
        <f t="shared" si="18"/>
        <v>85</v>
      </c>
      <c r="CB5">
        <f t="shared" si="18"/>
        <v>85</v>
      </c>
      <c r="CC5">
        <f t="shared" si="18"/>
        <v>85</v>
      </c>
      <c r="CD5">
        <f t="shared" si="18"/>
        <v>85</v>
      </c>
      <c r="CE5">
        <f t="shared" si="18"/>
        <v>85</v>
      </c>
      <c r="CF5">
        <f t="shared" si="18"/>
        <v>85</v>
      </c>
      <c r="CG5">
        <f t="shared" si="18"/>
        <v>85</v>
      </c>
      <c r="CH5">
        <f t="shared" si="18"/>
        <v>85</v>
      </c>
      <c r="CI5">
        <f t="shared" si="18"/>
        <v>85</v>
      </c>
      <c r="CJ5">
        <f t="shared" si="18"/>
        <v>85</v>
      </c>
      <c r="CK5">
        <f t="shared" si="18"/>
        <v>85</v>
      </c>
      <c r="CL5">
        <f t="shared" si="18"/>
        <v>85</v>
      </c>
      <c r="CM5">
        <f t="shared" si="18"/>
        <v>85</v>
      </c>
      <c r="CN5">
        <f t="shared" si="18"/>
        <v>85</v>
      </c>
      <c r="CO5">
        <f t="shared" si="18"/>
        <v>85</v>
      </c>
      <c r="CP5">
        <f t="shared" si="18"/>
        <v>85</v>
      </c>
      <c r="CQ5">
        <f t="shared" si="18"/>
        <v>85</v>
      </c>
      <c r="CR5">
        <f t="shared" si="18"/>
        <v>85</v>
      </c>
      <c r="CS5">
        <f t="shared" si="18"/>
        <v>85</v>
      </c>
      <c r="CT5">
        <f t="shared" si="18"/>
        <v>85</v>
      </c>
      <c r="CU5">
        <f t="shared" si="18"/>
        <v>85</v>
      </c>
      <c r="CV5">
        <f t="shared" si="18"/>
        <v>85</v>
      </c>
      <c r="CW5">
        <f t="shared" si="18"/>
        <v>85</v>
      </c>
      <c r="CX5">
        <f t="shared" si="18"/>
        <v>85</v>
      </c>
      <c r="CY5">
        <f t="shared" si="18"/>
        <v>85</v>
      </c>
      <c r="CZ5">
        <f t="shared" si="18"/>
        <v>85</v>
      </c>
      <c r="DA5">
        <f t="shared" si="18"/>
        <v>85</v>
      </c>
      <c r="DB5">
        <f t="shared" si="18"/>
        <v>85</v>
      </c>
      <c r="DC5">
        <f t="shared" si="18"/>
        <v>85</v>
      </c>
      <c r="DD5">
        <f t="shared" si="18"/>
        <v>85</v>
      </c>
      <c r="DE5">
        <f t="shared" si="18"/>
        <v>85</v>
      </c>
      <c r="DF5">
        <f t="shared" si="18"/>
        <v>85</v>
      </c>
      <c r="DG5">
        <f t="shared" si="18"/>
        <v>85</v>
      </c>
      <c r="DH5">
        <f t="shared" si="18"/>
        <v>85</v>
      </c>
      <c r="DI5">
        <f t="shared" si="18"/>
        <v>85</v>
      </c>
      <c r="DJ5">
        <f t="shared" si="18"/>
        <v>85</v>
      </c>
      <c r="DK5">
        <f t="shared" si="18"/>
        <v>85</v>
      </c>
      <c r="DL5">
        <f t="shared" si="18"/>
        <v>85</v>
      </c>
      <c r="DM5">
        <f t="shared" si="18"/>
        <v>85</v>
      </c>
      <c r="DN5">
        <f t="shared" si="18"/>
        <v>85</v>
      </c>
      <c r="DO5">
        <f t="shared" si="18"/>
        <v>85</v>
      </c>
      <c r="DP5">
        <f t="shared" si="18"/>
        <v>85</v>
      </c>
      <c r="DQ5">
        <f t="shared" si="18"/>
        <v>85</v>
      </c>
      <c r="DR5">
        <f t="shared" si="18"/>
        <v>85</v>
      </c>
      <c r="DS5">
        <f t="shared" si="18"/>
        <v>85</v>
      </c>
      <c r="DT5">
        <f t="shared" si="18"/>
        <v>85</v>
      </c>
      <c r="DU5">
        <f t="shared" si="18"/>
        <v>85</v>
      </c>
      <c r="DV5">
        <f t="shared" si="18"/>
        <v>85</v>
      </c>
      <c r="DW5">
        <f t="shared" si="18"/>
        <v>85</v>
      </c>
      <c r="DX5">
        <f t="shared" si="18"/>
        <v>85</v>
      </c>
      <c r="DY5">
        <f t="shared" si="18"/>
        <v>85</v>
      </c>
      <c r="DZ5">
        <f t="shared" si="18"/>
        <v>85</v>
      </c>
      <c r="EA5">
        <f t="shared" ref="EA5:EB5" si="19">INDEX($E$2:$E$122,COLUMN(DP1),1)</f>
        <v>85</v>
      </c>
      <c r="EB5">
        <f t="shared" si="19"/>
        <v>85</v>
      </c>
      <c r="EC5" s="98"/>
    </row>
    <row r="6" spans="1:134" x14ac:dyDescent="0.25">
      <c r="A6" s="24">
        <v>5</v>
      </c>
      <c r="B6" s="103">
        <f t="shared" si="4"/>
        <v>100</v>
      </c>
      <c r="C6" s="103">
        <f t="shared" si="5"/>
        <v>85</v>
      </c>
      <c r="D6" s="102">
        <v>100</v>
      </c>
      <c r="E6" s="102">
        <f>D6*'-2 Pricing Assumptions'!$I$13</f>
        <v>85</v>
      </c>
      <c r="F6" s="102"/>
      <c r="G6" s="102"/>
      <c r="H6" s="53">
        <f t="shared" si="6"/>
        <v>100</v>
      </c>
      <c r="I6" s="77">
        <f t="shared" si="7"/>
        <v>14.285714285714286</v>
      </c>
      <c r="J6" s="77">
        <f>B6*'-2 Pricing Assumptions'!$I$14</f>
        <v>20</v>
      </c>
      <c r="K6" s="77">
        <f>B6*'-2 Pricing Assumptions'!$I$15</f>
        <v>5</v>
      </c>
      <c r="M6" t="s">
        <v>136</v>
      </c>
      <c r="N6">
        <f t="shared" ref="N6:V6" si="20">INDEX($F$2:$F$53,COLUMN(A1),1)</f>
        <v>0</v>
      </c>
      <c r="O6">
        <f t="shared" si="20"/>
        <v>0</v>
      </c>
      <c r="P6">
        <f t="shared" si="20"/>
        <v>0</v>
      </c>
      <c r="Q6">
        <f t="shared" si="20"/>
        <v>0</v>
      </c>
      <c r="R6">
        <f t="shared" si="20"/>
        <v>0</v>
      </c>
      <c r="S6">
        <f t="shared" si="20"/>
        <v>0</v>
      </c>
      <c r="T6">
        <f t="shared" si="20"/>
        <v>0</v>
      </c>
      <c r="U6">
        <f t="shared" si="20"/>
        <v>0</v>
      </c>
      <c r="V6">
        <f t="shared" si="20"/>
        <v>0</v>
      </c>
      <c r="W6">
        <f t="shared" ref="W6:BK6" si="21">INDEX($F$2:$F$53,COLUMN(L1),1)</f>
        <v>0</v>
      </c>
      <c r="X6">
        <f t="shared" si="21"/>
        <v>0</v>
      </c>
      <c r="Y6">
        <f t="shared" si="21"/>
        <v>0</v>
      </c>
      <c r="Z6">
        <f t="shared" si="21"/>
        <v>0</v>
      </c>
      <c r="AA6">
        <f t="shared" si="21"/>
        <v>0</v>
      </c>
      <c r="AB6">
        <f t="shared" si="21"/>
        <v>0</v>
      </c>
      <c r="AC6">
        <f t="shared" si="21"/>
        <v>0</v>
      </c>
      <c r="AD6">
        <f t="shared" si="21"/>
        <v>0</v>
      </c>
      <c r="AE6">
        <f t="shared" si="21"/>
        <v>0</v>
      </c>
      <c r="AF6">
        <f t="shared" si="21"/>
        <v>0</v>
      </c>
      <c r="AG6">
        <f t="shared" si="21"/>
        <v>0</v>
      </c>
      <c r="AH6">
        <f t="shared" si="21"/>
        <v>0</v>
      </c>
      <c r="AI6">
        <f t="shared" si="21"/>
        <v>0</v>
      </c>
      <c r="AJ6">
        <f t="shared" si="21"/>
        <v>0</v>
      </c>
      <c r="AK6">
        <f t="shared" si="21"/>
        <v>0</v>
      </c>
      <c r="AL6">
        <f t="shared" si="21"/>
        <v>0</v>
      </c>
      <c r="AM6">
        <f t="shared" si="21"/>
        <v>0</v>
      </c>
      <c r="AN6">
        <f t="shared" si="21"/>
        <v>0</v>
      </c>
      <c r="AO6">
        <f t="shared" si="21"/>
        <v>0</v>
      </c>
      <c r="AP6">
        <f t="shared" si="21"/>
        <v>0</v>
      </c>
      <c r="AQ6">
        <f t="shared" si="21"/>
        <v>0</v>
      </c>
      <c r="AR6">
        <f t="shared" si="21"/>
        <v>0</v>
      </c>
      <c r="AS6">
        <f t="shared" si="21"/>
        <v>0</v>
      </c>
      <c r="AT6">
        <f t="shared" si="21"/>
        <v>0</v>
      </c>
      <c r="AU6">
        <f t="shared" si="21"/>
        <v>0</v>
      </c>
      <c r="AV6">
        <f t="shared" si="21"/>
        <v>0</v>
      </c>
      <c r="AW6">
        <f t="shared" si="21"/>
        <v>0</v>
      </c>
      <c r="AX6">
        <f t="shared" si="21"/>
        <v>0</v>
      </c>
      <c r="AY6">
        <f t="shared" si="21"/>
        <v>0</v>
      </c>
      <c r="AZ6">
        <f t="shared" si="21"/>
        <v>0</v>
      </c>
      <c r="BA6">
        <f t="shared" si="21"/>
        <v>0</v>
      </c>
      <c r="BB6">
        <f t="shared" si="21"/>
        <v>0</v>
      </c>
      <c r="BC6">
        <f t="shared" si="21"/>
        <v>0</v>
      </c>
      <c r="BD6">
        <f t="shared" si="21"/>
        <v>0</v>
      </c>
      <c r="BE6">
        <f t="shared" si="21"/>
        <v>0</v>
      </c>
      <c r="BF6">
        <f t="shared" si="21"/>
        <v>0</v>
      </c>
      <c r="BG6">
        <f t="shared" si="21"/>
        <v>0</v>
      </c>
      <c r="BH6">
        <f t="shared" si="21"/>
        <v>0</v>
      </c>
      <c r="BI6">
        <f t="shared" si="21"/>
        <v>0</v>
      </c>
      <c r="BJ6">
        <f t="shared" si="21"/>
        <v>0</v>
      </c>
      <c r="BK6">
        <f t="shared" si="21"/>
        <v>0</v>
      </c>
      <c r="BL6" s="98">
        <f>INDEX($F$2:$F$122,COLUMN(BA1),1)</f>
        <v>0</v>
      </c>
      <c r="BM6" s="98">
        <f>INDEX($F$2:$F$122,COLUMN(BB1),1)</f>
        <v>0</v>
      </c>
      <c r="BN6">
        <f>INDEX($F$2:$F$122,COLUMN(BC1),1)</f>
        <v>0</v>
      </c>
      <c r="BO6">
        <f t="shared" ref="BO6:DZ6" si="22">INDEX($F$2:$F$122,COLUMN(BD1),1)</f>
        <v>0</v>
      </c>
      <c r="BP6">
        <f t="shared" si="22"/>
        <v>0</v>
      </c>
      <c r="BQ6">
        <f t="shared" si="22"/>
        <v>0</v>
      </c>
      <c r="BR6">
        <f t="shared" si="22"/>
        <v>0</v>
      </c>
      <c r="BS6">
        <f t="shared" si="22"/>
        <v>0</v>
      </c>
      <c r="BT6">
        <f t="shared" si="22"/>
        <v>0</v>
      </c>
      <c r="BU6">
        <f t="shared" si="22"/>
        <v>0</v>
      </c>
      <c r="BV6">
        <f t="shared" si="22"/>
        <v>0</v>
      </c>
      <c r="BW6">
        <f t="shared" si="22"/>
        <v>0</v>
      </c>
      <c r="BX6">
        <f t="shared" si="22"/>
        <v>0</v>
      </c>
      <c r="BY6">
        <f t="shared" si="22"/>
        <v>0</v>
      </c>
      <c r="BZ6">
        <f t="shared" si="22"/>
        <v>0</v>
      </c>
      <c r="CA6">
        <f t="shared" si="22"/>
        <v>0</v>
      </c>
      <c r="CB6">
        <f t="shared" si="22"/>
        <v>0</v>
      </c>
      <c r="CC6">
        <f t="shared" si="22"/>
        <v>0</v>
      </c>
      <c r="CD6">
        <f t="shared" si="22"/>
        <v>0</v>
      </c>
      <c r="CE6">
        <f t="shared" si="22"/>
        <v>0</v>
      </c>
      <c r="CF6">
        <f t="shared" si="22"/>
        <v>0</v>
      </c>
      <c r="CG6">
        <f t="shared" si="22"/>
        <v>0</v>
      </c>
      <c r="CH6">
        <f t="shared" si="22"/>
        <v>0</v>
      </c>
      <c r="CI6">
        <f t="shared" si="22"/>
        <v>0</v>
      </c>
      <c r="CJ6">
        <f t="shared" si="22"/>
        <v>0</v>
      </c>
      <c r="CK6">
        <f t="shared" si="22"/>
        <v>0</v>
      </c>
      <c r="CL6">
        <f t="shared" si="22"/>
        <v>0</v>
      </c>
      <c r="CM6">
        <f t="shared" si="22"/>
        <v>0</v>
      </c>
      <c r="CN6">
        <f t="shared" si="22"/>
        <v>0</v>
      </c>
      <c r="CO6">
        <f t="shared" si="22"/>
        <v>0</v>
      </c>
      <c r="CP6">
        <f t="shared" si="22"/>
        <v>0</v>
      </c>
      <c r="CQ6">
        <f t="shared" si="22"/>
        <v>0</v>
      </c>
      <c r="CR6">
        <f t="shared" si="22"/>
        <v>0</v>
      </c>
      <c r="CS6">
        <f t="shared" si="22"/>
        <v>0</v>
      </c>
      <c r="CT6">
        <f t="shared" si="22"/>
        <v>0</v>
      </c>
      <c r="CU6">
        <f t="shared" si="22"/>
        <v>0</v>
      </c>
      <c r="CV6">
        <f t="shared" si="22"/>
        <v>0</v>
      </c>
      <c r="CW6">
        <f t="shared" si="22"/>
        <v>0</v>
      </c>
      <c r="CX6">
        <f t="shared" si="22"/>
        <v>0</v>
      </c>
      <c r="CY6">
        <f t="shared" si="22"/>
        <v>0</v>
      </c>
      <c r="CZ6">
        <f t="shared" si="22"/>
        <v>0</v>
      </c>
      <c r="DA6">
        <f t="shared" si="22"/>
        <v>0</v>
      </c>
      <c r="DB6">
        <f t="shared" si="22"/>
        <v>0</v>
      </c>
      <c r="DC6">
        <f t="shared" si="22"/>
        <v>0</v>
      </c>
      <c r="DD6">
        <f t="shared" si="22"/>
        <v>0</v>
      </c>
      <c r="DE6">
        <f t="shared" si="22"/>
        <v>0</v>
      </c>
      <c r="DF6">
        <f t="shared" si="22"/>
        <v>0</v>
      </c>
      <c r="DG6">
        <f t="shared" si="22"/>
        <v>0</v>
      </c>
      <c r="DH6">
        <f t="shared" si="22"/>
        <v>0</v>
      </c>
      <c r="DI6">
        <f t="shared" si="22"/>
        <v>0</v>
      </c>
      <c r="DJ6">
        <f t="shared" si="22"/>
        <v>0</v>
      </c>
      <c r="DK6">
        <f t="shared" si="22"/>
        <v>0</v>
      </c>
      <c r="DL6">
        <f t="shared" si="22"/>
        <v>0</v>
      </c>
      <c r="DM6">
        <f t="shared" si="22"/>
        <v>0</v>
      </c>
      <c r="DN6">
        <f t="shared" si="22"/>
        <v>0</v>
      </c>
      <c r="DO6">
        <f t="shared" si="22"/>
        <v>0</v>
      </c>
      <c r="DP6">
        <f t="shared" si="22"/>
        <v>0</v>
      </c>
      <c r="DQ6">
        <f t="shared" si="22"/>
        <v>0</v>
      </c>
      <c r="DR6">
        <f t="shared" si="22"/>
        <v>0</v>
      </c>
      <c r="DS6">
        <f t="shared" si="22"/>
        <v>0</v>
      </c>
      <c r="DT6">
        <f t="shared" si="22"/>
        <v>0</v>
      </c>
      <c r="DU6">
        <f t="shared" si="22"/>
        <v>0</v>
      </c>
      <c r="DV6">
        <f t="shared" si="22"/>
        <v>0</v>
      </c>
      <c r="DW6">
        <f t="shared" si="22"/>
        <v>0</v>
      </c>
      <c r="DX6">
        <f t="shared" si="22"/>
        <v>0</v>
      </c>
      <c r="DY6">
        <f t="shared" si="22"/>
        <v>0</v>
      </c>
      <c r="DZ6">
        <f t="shared" si="22"/>
        <v>0</v>
      </c>
      <c r="EA6">
        <f t="shared" ref="EA6:EB6" si="23">INDEX($F$2:$F$122,COLUMN(DP1),1)</f>
        <v>0</v>
      </c>
      <c r="EB6">
        <f t="shared" si="23"/>
        <v>0</v>
      </c>
      <c r="EC6" s="98"/>
    </row>
    <row r="7" spans="1:134" x14ac:dyDescent="0.25">
      <c r="A7" s="24">
        <v>6</v>
      </c>
      <c r="B7" s="103">
        <f t="shared" si="4"/>
        <v>100</v>
      </c>
      <c r="C7" s="103">
        <f t="shared" si="5"/>
        <v>85</v>
      </c>
      <c r="D7" s="102">
        <v>100</v>
      </c>
      <c r="E7" s="102">
        <f>D7*'-2 Pricing Assumptions'!$I$13</f>
        <v>85</v>
      </c>
      <c r="F7" s="102"/>
      <c r="G7" s="102"/>
      <c r="H7" s="53">
        <f t="shared" si="6"/>
        <v>100</v>
      </c>
      <c r="I7" s="77">
        <f t="shared" si="7"/>
        <v>14.285714285714286</v>
      </c>
      <c r="J7" s="77">
        <f>B7*'-2 Pricing Assumptions'!$I$14</f>
        <v>20</v>
      </c>
      <c r="K7" s="77">
        <f>B7*'-2 Pricing Assumptions'!$I$15</f>
        <v>5</v>
      </c>
      <c r="M7" t="s">
        <v>137</v>
      </c>
      <c r="N7">
        <f t="shared" ref="N7:V7" si="24">INDEX($G$2:$G$53,COLUMN(A1),1)</f>
        <v>0</v>
      </c>
      <c r="O7">
        <f t="shared" si="24"/>
        <v>0</v>
      </c>
      <c r="P7">
        <f t="shared" si="24"/>
        <v>0</v>
      </c>
      <c r="Q7">
        <f t="shared" si="24"/>
        <v>0</v>
      </c>
      <c r="R7">
        <f t="shared" si="24"/>
        <v>0</v>
      </c>
      <c r="S7">
        <f t="shared" si="24"/>
        <v>0</v>
      </c>
      <c r="T7">
        <f t="shared" si="24"/>
        <v>0</v>
      </c>
      <c r="U7">
        <f t="shared" si="24"/>
        <v>0</v>
      </c>
      <c r="V7">
        <f t="shared" si="24"/>
        <v>0</v>
      </c>
      <c r="W7">
        <f t="shared" ref="W7:BK7" si="25">INDEX($G$2:$G$53,COLUMN(L1),1)</f>
        <v>0</v>
      </c>
      <c r="X7">
        <f t="shared" si="25"/>
        <v>0</v>
      </c>
      <c r="Y7">
        <f t="shared" si="25"/>
        <v>0</v>
      </c>
      <c r="Z7">
        <f t="shared" si="25"/>
        <v>0</v>
      </c>
      <c r="AA7">
        <f t="shared" si="25"/>
        <v>0</v>
      </c>
      <c r="AB7">
        <f t="shared" si="25"/>
        <v>0</v>
      </c>
      <c r="AC7">
        <f t="shared" si="25"/>
        <v>0</v>
      </c>
      <c r="AD7">
        <f t="shared" si="25"/>
        <v>0</v>
      </c>
      <c r="AE7">
        <f t="shared" si="25"/>
        <v>0</v>
      </c>
      <c r="AF7">
        <f t="shared" si="25"/>
        <v>0</v>
      </c>
      <c r="AG7">
        <f t="shared" si="25"/>
        <v>0</v>
      </c>
      <c r="AH7">
        <f t="shared" si="25"/>
        <v>0</v>
      </c>
      <c r="AI7">
        <f t="shared" si="25"/>
        <v>0</v>
      </c>
      <c r="AJ7">
        <f t="shared" si="25"/>
        <v>0</v>
      </c>
      <c r="AK7">
        <f t="shared" si="25"/>
        <v>0</v>
      </c>
      <c r="AL7">
        <f t="shared" si="25"/>
        <v>0</v>
      </c>
      <c r="AM7">
        <f t="shared" si="25"/>
        <v>0</v>
      </c>
      <c r="AN7">
        <f t="shared" si="25"/>
        <v>0</v>
      </c>
      <c r="AO7">
        <f t="shared" si="25"/>
        <v>0</v>
      </c>
      <c r="AP7">
        <f t="shared" si="25"/>
        <v>0</v>
      </c>
      <c r="AQ7">
        <f t="shared" si="25"/>
        <v>0</v>
      </c>
      <c r="AR7">
        <f t="shared" si="25"/>
        <v>0</v>
      </c>
      <c r="AS7">
        <f t="shared" si="25"/>
        <v>0</v>
      </c>
      <c r="AT7">
        <f t="shared" si="25"/>
        <v>0</v>
      </c>
      <c r="AU7">
        <f t="shared" si="25"/>
        <v>0</v>
      </c>
      <c r="AV7">
        <f t="shared" si="25"/>
        <v>0</v>
      </c>
      <c r="AW7">
        <f t="shared" si="25"/>
        <v>0</v>
      </c>
      <c r="AX7">
        <f t="shared" si="25"/>
        <v>0</v>
      </c>
      <c r="AY7">
        <f t="shared" si="25"/>
        <v>0</v>
      </c>
      <c r="AZ7">
        <f t="shared" si="25"/>
        <v>0</v>
      </c>
      <c r="BA7">
        <f t="shared" si="25"/>
        <v>0</v>
      </c>
      <c r="BB7">
        <f t="shared" si="25"/>
        <v>0</v>
      </c>
      <c r="BC7">
        <f t="shared" si="25"/>
        <v>0</v>
      </c>
      <c r="BD7">
        <f t="shared" si="25"/>
        <v>0</v>
      </c>
      <c r="BE7">
        <f t="shared" si="25"/>
        <v>0</v>
      </c>
      <c r="BF7">
        <f t="shared" si="25"/>
        <v>0</v>
      </c>
      <c r="BG7">
        <f t="shared" si="25"/>
        <v>0</v>
      </c>
      <c r="BH7">
        <f t="shared" si="25"/>
        <v>0</v>
      </c>
      <c r="BI7">
        <f t="shared" si="25"/>
        <v>0</v>
      </c>
      <c r="BJ7">
        <f t="shared" si="25"/>
        <v>0</v>
      </c>
      <c r="BK7">
        <f t="shared" si="25"/>
        <v>0</v>
      </c>
      <c r="BL7" s="98">
        <f>INDEX($G$2:$G$122,COLUMN(BA1),1)</f>
        <v>0</v>
      </c>
      <c r="BM7" s="98">
        <f>INDEX($G$2:$G$122,COLUMN(BB1),1)</f>
        <v>0</v>
      </c>
      <c r="BN7">
        <f>INDEX($G$2:$G$122,COLUMN(BC1),1)</f>
        <v>0</v>
      </c>
      <c r="BO7">
        <f t="shared" ref="BO7:DZ7" si="26">INDEX($G$2:$G$122,COLUMN(BD1),1)</f>
        <v>0</v>
      </c>
      <c r="BP7">
        <f t="shared" si="26"/>
        <v>0</v>
      </c>
      <c r="BQ7">
        <f t="shared" si="26"/>
        <v>0</v>
      </c>
      <c r="BR7">
        <f t="shared" si="26"/>
        <v>0</v>
      </c>
      <c r="BS7">
        <f t="shared" si="26"/>
        <v>0</v>
      </c>
      <c r="BT7">
        <f t="shared" si="26"/>
        <v>0</v>
      </c>
      <c r="BU7">
        <f t="shared" si="26"/>
        <v>0</v>
      </c>
      <c r="BV7">
        <f t="shared" si="26"/>
        <v>0</v>
      </c>
      <c r="BW7">
        <f t="shared" si="26"/>
        <v>0</v>
      </c>
      <c r="BX7">
        <f t="shared" si="26"/>
        <v>0</v>
      </c>
      <c r="BY7">
        <f t="shared" si="26"/>
        <v>0</v>
      </c>
      <c r="BZ7">
        <f t="shared" si="26"/>
        <v>0</v>
      </c>
      <c r="CA7">
        <f t="shared" si="26"/>
        <v>0</v>
      </c>
      <c r="CB7">
        <f t="shared" si="26"/>
        <v>0</v>
      </c>
      <c r="CC7">
        <f t="shared" si="26"/>
        <v>0</v>
      </c>
      <c r="CD7">
        <f t="shared" si="26"/>
        <v>0</v>
      </c>
      <c r="CE7">
        <f t="shared" si="26"/>
        <v>0</v>
      </c>
      <c r="CF7">
        <f t="shared" si="26"/>
        <v>0</v>
      </c>
      <c r="CG7">
        <f t="shared" si="26"/>
        <v>0</v>
      </c>
      <c r="CH7">
        <f t="shared" si="26"/>
        <v>0</v>
      </c>
      <c r="CI7">
        <f t="shared" si="26"/>
        <v>0</v>
      </c>
      <c r="CJ7">
        <f t="shared" si="26"/>
        <v>0</v>
      </c>
      <c r="CK7">
        <f t="shared" si="26"/>
        <v>0</v>
      </c>
      <c r="CL7">
        <f t="shared" si="26"/>
        <v>0</v>
      </c>
      <c r="CM7">
        <f t="shared" si="26"/>
        <v>0</v>
      </c>
      <c r="CN7">
        <f t="shared" si="26"/>
        <v>0</v>
      </c>
      <c r="CO7">
        <f t="shared" si="26"/>
        <v>0</v>
      </c>
      <c r="CP7">
        <f t="shared" si="26"/>
        <v>0</v>
      </c>
      <c r="CQ7">
        <f t="shared" si="26"/>
        <v>0</v>
      </c>
      <c r="CR7">
        <f t="shared" si="26"/>
        <v>0</v>
      </c>
      <c r="CS7">
        <f t="shared" si="26"/>
        <v>0</v>
      </c>
      <c r="CT7">
        <f t="shared" si="26"/>
        <v>0</v>
      </c>
      <c r="CU7">
        <f t="shared" si="26"/>
        <v>0</v>
      </c>
      <c r="CV7">
        <f t="shared" si="26"/>
        <v>0</v>
      </c>
      <c r="CW7">
        <f t="shared" si="26"/>
        <v>0</v>
      </c>
      <c r="CX7">
        <f t="shared" si="26"/>
        <v>0</v>
      </c>
      <c r="CY7">
        <f t="shared" si="26"/>
        <v>0</v>
      </c>
      <c r="CZ7">
        <f t="shared" si="26"/>
        <v>0</v>
      </c>
      <c r="DA7">
        <f t="shared" si="26"/>
        <v>0</v>
      </c>
      <c r="DB7">
        <f t="shared" si="26"/>
        <v>0</v>
      </c>
      <c r="DC7">
        <f t="shared" si="26"/>
        <v>0</v>
      </c>
      <c r="DD7">
        <f t="shared" si="26"/>
        <v>0</v>
      </c>
      <c r="DE7">
        <f t="shared" si="26"/>
        <v>0</v>
      </c>
      <c r="DF7">
        <f t="shared" si="26"/>
        <v>0</v>
      </c>
      <c r="DG7">
        <f t="shared" si="26"/>
        <v>0</v>
      </c>
      <c r="DH7">
        <f t="shared" si="26"/>
        <v>0</v>
      </c>
      <c r="DI7">
        <f t="shared" si="26"/>
        <v>0</v>
      </c>
      <c r="DJ7">
        <f t="shared" si="26"/>
        <v>0</v>
      </c>
      <c r="DK7">
        <f t="shared" si="26"/>
        <v>0</v>
      </c>
      <c r="DL7">
        <f t="shared" si="26"/>
        <v>0</v>
      </c>
      <c r="DM7">
        <f t="shared" si="26"/>
        <v>0</v>
      </c>
      <c r="DN7">
        <f t="shared" si="26"/>
        <v>0</v>
      </c>
      <c r="DO7">
        <f t="shared" si="26"/>
        <v>0</v>
      </c>
      <c r="DP7">
        <f t="shared" si="26"/>
        <v>0</v>
      </c>
      <c r="DQ7">
        <f t="shared" si="26"/>
        <v>0</v>
      </c>
      <c r="DR7">
        <f t="shared" si="26"/>
        <v>0</v>
      </c>
      <c r="DS7">
        <f t="shared" si="26"/>
        <v>0</v>
      </c>
      <c r="DT7">
        <f t="shared" si="26"/>
        <v>0</v>
      </c>
      <c r="DU7">
        <f t="shared" si="26"/>
        <v>0</v>
      </c>
      <c r="DV7">
        <f t="shared" si="26"/>
        <v>0</v>
      </c>
      <c r="DW7">
        <f t="shared" si="26"/>
        <v>0</v>
      </c>
      <c r="DX7">
        <f t="shared" si="26"/>
        <v>0</v>
      </c>
      <c r="DY7">
        <f t="shared" si="26"/>
        <v>0</v>
      </c>
      <c r="DZ7">
        <f t="shared" si="26"/>
        <v>0</v>
      </c>
      <c r="EA7">
        <f t="shared" ref="EA7:EB7" si="27">INDEX($G$2:$G$122,COLUMN(DP1),1)</f>
        <v>0</v>
      </c>
      <c r="EB7">
        <f t="shared" si="27"/>
        <v>0</v>
      </c>
      <c r="EC7" s="98"/>
    </row>
    <row r="8" spans="1:134" x14ac:dyDescent="0.25">
      <c r="A8" s="24">
        <v>7</v>
      </c>
      <c r="B8" s="103">
        <f t="shared" si="4"/>
        <v>100</v>
      </c>
      <c r="C8" s="103">
        <f t="shared" si="5"/>
        <v>85</v>
      </c>
      <c r="D8" s="102">
        <v>100</v>
      </c>
      <c r="E8" s="102">
        <f>D8*'-2 Pricing Assumptions'!$I$13</f>
        <v>85</v>
      </c>
      <c r="F8" s="102"/>
      <c r="G8" s="102"/>
      <c r="H8" s="53">
        <f t="shared" si="6"/>
        <v>100</v>
      </c>
      <c r="I8" s="77">
        <f t="shared" si="7"/>
        <v>14.285714285714286</v>
      </c>
      <c r="J8" s="77">
        <f>B8*'-2 Pricing Assumptions'!$I$14</f>
        <v>20</v>
      </c>
      <c r="K8" s="77">
        <f>B8*'-2 Pricing Assumptions'!$I$15</f>
        <v>5</v>
      </c>
      <c r="M8" t="s">
        <v>138</v>
      </c>
      <c r="N8">
        <f t="shared" ref="N8:V8" si="28">INDEX($H$2:$H$53,COLUMN(A1),1)</f>
        <v>100</v>
      </c>
      <c r="O8">
        <f t="shared" si="28"/>
        <v>100</v>
      </c>
      <c r="P8">
        <f t="shared" si="28"/>
        <v>100</v>
      </c>
      <c r="Q8">
        <f t="shared" si="28"/>
        <v>100</v>
      </c>
      <c r="R8">
        <f t="shared" si="28"/>
        <v>100</v>
      </c>
      <c r="S8">
        <f t="shared" si="28"/>
        <v>100</v>
      </c>
      <c r="T8">
        <f t="shared" si="28"/>
        <v>100</v>
      </c>
      <c r="U8">
        <f t="shared" si="28"/>
        <v>100</v>
      </c>
      <c r="V8">
        <f t="shared" si="28"/>
        <v>100</v>
      </c>
      <c r="W8">
        <f t="shared" ref="W8:BK8" si="29">INDEX($H$2:$H$53,COLUMN(L1),1)</f>
        <v>100</v>
      </c>
      <c r="X8">
        <f t="shared" si="29"/>
        <v>100</v>
      </c>
      <c r="Y8">
        <f t="shared" si="29"/>
        <v>100</v>
      </c>
      <c r="Z8">
        <f t="shared" si="29"/>
        <v>100</v>
      </c>
      <c r="AA8">
        <f t="shared" si="29"/>
        <v>100</v>
      </c>
      <c r="AB8">
        <f t="shared" si="29"/>
        <v>100</v>
      </c>
      <c r="AC8">
        <f t="shared" si="29"/>
        <v>100</v>
      </c>
      <c r="AD8">
        <f t="shared" si="29"/>
        <v>100</v>
      </c>
      <c r="AE8">
        <f t="shared" si="29"/>
        <v>100</v>
      </c>
      <c r="AF8">
        <f t="shared" si="29"/>
        <v>100</v>
      </c>
      <c r="AG8">
        <f t="shared" si="29"/>
        <v>100</v>
      </c>
      <c r="AH8">
        <f t="shared" si="29"/>
        <v>100</v>
      </c>
      <c r="AI8">
        <f t="shared" si="29"/>
        <v>100</v>
      </c>
      <c r="AJ8">
        <f t="shared" si="29"/>
        <v>100</v>
      </c>
      <c r="AK8">
        <f t="shared" si="29"/>
        <v>100</v>
      </c>
      <c r="AL8">
        <f t="shared" si="29"/>
        <v>100</v>
      </c>
      <c r="AM8">
        <f t="shared" si="29"/>
        <v>100</v>
      </c>
      <c r="AN8">
        <f t="shared" si="29"/>
        <v>100</v>
      </c>
      <c r="AO8">
        <f t="shared" si="29"/>
        <v>100</v>
      </c>
      <c r="AP8">
        <f t="shared" si="29"/>
        <v>100</v>
      </c>
      <c r="AQ8">
        <f t="shared" si="29"/>
        <v>100</v>
      </c>
      <c r="AR8">
        <f t="shared" si="29"/>
        <v>100</v>
      </c>
      <c r="AS8">
        <f t="shared" si="29"/>
        <v>100</v>
      </c>
      <c r="AT8">
        <f t="shared" si="29"/>
        <v>100</v>
      </c>
      <c r="AU8">
        <f t="shared" si="29"/>
        <v>100</v>
      </c>
      <c r="AV8">
        <f t="shared" si="29"/>
        <v>100</v>
      </c>
      <c r="AW8">
        <f t="shared" si="29"/>
        <v>100</v>
      </c>
      <c r="AX8">
        <f t="shared" si="29"/>
        <v>100</v>
      </c>
      <c r="AY8">
        <f t="shared" si="29"/>
        <v>100</v>
      </c>
      <c r="AZ8">
        <f t="shared" si="29"/>
        <v>100</v>
      </c>
      <c r="BA8">
        <f t="shared" si="29"/>
        <v>100</v>
      </c>
      <c r="BB8">
        <f t="shared" si="29"/>
        <v>100</v>
      </c>
      <c r="BC8">
        <f t="shared" si="29"/>
        <v>100</v>
      </c>
      <c r="BD8">
        <f t="shared" si="29"/>
        <v>100</v>
      </c>
      <c r="BE8">
        <f t="shared" si="29"/>
        <v>100</v>
      </c>
      <c r="BF8">
        <f t="shared" si="29"/>
        <v>100</v>
      </c>
      <c r="BG8">
        <f t="shared" si="29"/>
        <v>100</v>
      </c>
      <c r="BH8">
        <f t="shared" si="29"/>
        <v>100</v>
      </c>
      <c r="BI8">
        <f t="shared" si="29"/>
        <v>100</v>
      </c>
      <c r="BJ8">
        <f t="shared" si="29"/>
        <v>100</v>
      </c>
      <c r="BK8">
        <f t="shared" si="29"/>
        <v>100</v>
      </c>
      <c r="BL8" s="98">
        <f>INDEX($H$2:$H$122,COLUMN(BA1),1)</f>
        <v>100</v>
      </c>
      <c r="BM8" s="98">
        <f>INDEX($H$2:$H$122,COLUMN(BB1),1)</f>
        <v>100</v>
      </c>
      <c r="BN8">
        <f>INDEX($H$2:$H$122,COLUMN(BC1),1)</f>
        <v>100</v>
      </c>
      <c r="BO8">
        <f t="shared" ref="BO8:DZ8" si="30">INDEX($H$2:$H$122,COLUMN(BD1),1)</f>
        <v>100</v>
      </c>
      <c r="BP8">
        <f t="shared" si="30"/>
        <v>100</v>
      </c>
      <c r="BQ8">
        <f t="shared" si="30"/>
        <v>100</v>
      </c>
      <c r="BR8">
        <f t="shared" si="30"/>
        <v>100</v>
      </c>
      <c r="BS8">
        <f t="shared" si="30"/>
        <v>100</v>
      </c>
      <c r="BT8">
        <f t="shared" si="30"/>
        <v>100</v>
      </c>
      <c r="BU8">
        <f t="shared" si="30"/>
        <v>100</v>
      </c>
      <c r="BV8">
        <f t="shared" si="30"/>
        <v>100</v>
      </c>
      <c r="BW8">
        <f t="shared" si="30"/>
        <v>100</v>
      </c>
      <c r="BX8">
        <f t="shared" si="30"/>
        <v>100</v>
      </c>
      <c r="BY8">
        <f t="shared" si="30"/>
        <v>100</v>
      </c>
      <c r="BZ8">
        <f t="shared" si="30"/>
        <v>100</v>
      </c>
      <c r="CA8">
        <f t="shared" si="30"/>
        <v>100</v>
      </c>
      <c r="CB8">
        <f t="shared" si="30"/>
        <v>100</v>
      </c>
      <c r="CC8">
        <f t="shared" si="30"/>
        <v>100</v>
      </c>
      <c r="CD8">
        <f t="shared" si="30"/>
        <v>100</v>
      </c>
      <c r="CE8">
        <f t="shared" si="30"/>
        <v>100</v>
      </c>
      <c r="CF8">
        <f t="shared" si="30"/>
        <v>100</v>
      </c>
      <c r="CG8">
        <f t="shared" si="30"/>
        <v>100</v>
      </c>
      <c r="CH8">
        <f t="shared" si="30"/>
        <v>100</v>
      </c>
      <c r="CI8">
        <f t="shared" si="30"/>
        <v>100</v>
      </c>
      <c r="CJ8">
        <f t="shared" si="30"/>
        <v>100</v>
      </c>
      <c r="CK8">
        <f t="shared" si="30"/>
        <v>100</v>
      </c>
      <c r="CL8">
        <f t="shared" si="30"/>
        <v>100</v>
      </c>
      <c r="CM8">
        <f t="shared" si="30"/>
        <v>100</v>
      </c>
      <c r="CN8">
        <f t="shared" si="30"/>
        <v>100</v>
      </c>
      <c r="CO8">
        <f t="shared" si="30"/>
        <v>100</v>
      </c>
      <c r="CP8">
        <f t="shared" si="30"/>
        <v>100</v>
      </c>
      <c r="CQ8">
        <f t="shared" si="30"/>
        <v>100</v>
      </c>
      <c r="CR8">
        <f t="shared" si="30"/>
        <v>100</v>
      </c>
      <c r="CS8">
        <f t="shared" si="30"/>
        <v>100</v>
      </c>
      <c r="CT8">
        <f t="shared" si="30"/>
        <v>100</v>
      </c>
      <c r="CU8">
        <f t="shared" si="30"/>
        <v>100</v>
      </c>
      <c r="CV8">
        <f t="shared" si="30"/>
        <v>100</v>
      </c>
      <c r="CW8">
        <f t="shared" si="30"/>
        <v>100</v>
      </c>
      <c r="CX8">
        <f t="shared" si="30"/>
        <v>100</v>
      </c>
      <c r="CY8">
        <f t="shared" si="30"/>
        <v>100</v>
      </c>
      <c r="CZ8">
        <f t="shared" si="30"/>
        <v>100</v>
      </c>
      <c r="DA8">
        <f t="shared" si="30"/>
        <v>100</v>
      </c>
      <c r="DB8">
        <f t="shared" si="30"/>
        <v>100</v>
      </c>
      <c r="DC8">
        <f t="shared" si="30"/>
        <v>100</v>
      </c>
      <c r="DD8">
        <f t="shared" si="30"/>
        <v>100</v>
      </c>
      <c r="DE8">
        <f t="shared" si="30"/>
        <v>100</v>
      </c>
      <c r="DF8">
        <f t="shared" si="30"/>
        <v>100</v>
      </c>
      <c r="DG8">
        <f t="shared" si="30"/>
        <v>100</v>
      </c>
      <c r="DH8">
        <f t="shared" si="30"/>
        <v>100</v>
      </c>
      <c r="DI8">
        <f t="shared" si="30"/>
        <v>100</v>
      </c>
      <c r="DJ8">
        <f t="shared" si="30"/>
        <v>100</v>
      </c>
      <c r="DK8">
        <f t="shared" si="30"/>
        <v>100</v>
      </c>
      <c r="DL8">
        <f t="shared" si="30"/>
        <v>100</v>
      </c>
      <c r="DM8">
        <f t="shared" si="30"/>
        <v>100</v>
      </c>
      <c r="DN8">
        <f t="shared" si="30"/>
        <v>100</v>
      </c>
      <c r="DO8">
        <f t="shared" si="30"/>
        <v>100</v>
      </c>
      <c r="DP8">
        <f t="shared" si="30"/>
        <v>100</v>
      </c>
      <c r="DQ8">
        <f t="shared" si="30"/>
        <v>100</v>
      </c>
      <c r="DR8">
        <f t="shared" si="30"/>
        <v>100</v>
      </c>
      <c r="DS8">
        <f t="shared" si="30"/>
        <v>100</v>
      </c>
      <c r="DT8">
        <f t="shared" si="30"/>
        <v>100</v>
      </c>
      <c r="DU8">
        <f t="shared" si="30"/>
        <v>100</v>
      </c>
      <c r="DV8">
        <f t="shared" si="30"/>
        <v>100</v>
      </c>
      <c r="DW8">
        <f t="shared" si="30"/>
        <v>100</v>
      </c>
      <c r="DX8">
        <f t="shared" si="30"/>
        <v>100</v>
      </c>
      <c r="DY8">
        <f t="shared" si="30"/>
        <v>100</v>
      </c>
      <c r="DZ8">
        <f t="shared" si="30"/>
        <v>100</v>
      </c>
      <c r="EA8">
        <f t="shared" ref="EA8:EB8" si="31">INDEX($H$2:$H$122,COLUMN(DP1),1)</f>
        <v>100</v>
      </c>
      <c r="EB8">
        <f t="shared" si="31"/>
        <v>100</v>
      </c>
      <c r="EC8" s="98"/>
    </row>
    <row r="9" spans="1:134" x14ac:dyDescent="0.25">
      <c r="A9" s="24">
        <v>8</v>
      </c>
      <c r="B9" s="103">
        <f t="shared" si="4"/>
        <v>100</v>
      </c>
      <c r="C9" s="103">
        <f t="shared" si="5"/>
        <v>85</v>
      </c>
      <c r="D9" s="102">
        <v>100</v>
      </c>
      <c r="E9" s="102">
        <f>D9*'-2 Pricing Assumptions'!$I$13</f>
        <v>85</v>
      </c>
      <c r="F9" s="102"/>
      <c r="G9" s="102"/>
      <c r="H9" s="53">
        <f t="shared" si="6"/>
        <v>100</v>
      </c>
      <c r="I9" s="77">
        <f t="shared" si="7"/>
        <v>14.285714285714286</v>
      </c>
      <c r="J9" s="77">
        <f>B9*'-2 Pricing Assumptions'!$I$14</f>
        <v>20</v>
      </c>
      <c r="K9" s="77">
        <f>B9*'-2 Pricing Assumptions'!$I$15</f>
        <v>5</v>
      </c>
      <c r="M9" t="s">
        <v>144</v>
      </c>
      <c r="N9">
        <f>N8*'-2 Pricing Assumptions'!$C$6*'-2 Pricing Assumptions'!$C$7</f>
        <v>10.35</v>
      </c>
      <c r="O9">
        <f>O8*'-2 Pricing Assumptions'!$C$6*'-2 Pricing Assumptions'!$C$7</f>
        <v>10.35</v>
      </c>
      <c r="P9">
        <f>P8*'-2 Pricing Assumptions'!$C$6*'-2 Pricing Assumptions'!$C$7</f>
        <v>10.35</v>
      </c>
      <c r="Q9">
        <f>Q8*'-2 Pricing Assumptions'!$C$6*'-2 Pricing Assumptions'!$C$7</f>
        <v>10.35</v>
      </c>
      <c r="R9">
        <f>R8*'-2 Pricing Assumptions'!$C$6*'-2 Pricing Assumptions'!$C$7</f>
        <v>10.35</v>
      </c>
      <c r="S9">
        <f>S8*'-2 Pricing Assumptions'!$C$6*'-2 Pricing Assumptions'!$C$7</f>
        <v>10.35</v>
      </c>
      <c r="T9">
        <f>T8*'-2 Pricing Assumptions'!$C$6*'-2 Pricing Assumptions'!$C$7</f>
        <v>10.35</v>
      </c>
      <c r="U9">
        <f>U8*'-2 Pricing Assumptions'!$C$6*'-2 Pricing Assumptions'!$C$7</f>
        <v>10.35</v>
      </c>
      <c r="V9">
        <f>V8*'-2 Pricing Assumptions'!$C$6*'-2 Pricing Assumptions'!$C$7</f>
        <v>10.35</v>
      </c>
      <c r="W9">
        <f>W8*'-2 Pricing Assumptions'!$C$6*'-2 Pricing Assumptions'!$C$7</f>
        <v>10.35</v>
      </c>
      <c r="X9">
        <f>X8*'-2 Pricing Assumptions'!$C$6*'-2 Pricing Assumptions'!$C$7</f>
        <v>10.35</v>
      </c>
      <c r="Y9">
        <f>Y8*'-2 Pricing Assumptions'!$C$6*'-2 Pricing Assumptions'!$C$7</f>
        <v>10.35</v>
      </c>
      <c r="Z9">
        <f>Z8*'-2 Pricing Assumptions'!$C$6*'-2 Pricing Assumptions'!$C$7</f>
        <v>10.35</v>
      </c>
      <c r="AA9">
        <f>AA8*'-2 Pricing Assumptions'!$C$6*'-2 Pricing Assumptions'!$C$7</f>
        <v>10.35</v>
      </c>
      <c r="AB9">
        <f>AB8*'-2 Pricing Assumptions'!$C$6*'-2 Pricing Assumptions'!$C$7</f>
        <v>10.35</v>
      </c>
      <c r="AC9">
        <f>AC8*'-2 Pricing Assumptions'!$C$6*'-2 Pricing Assumptions'!$C$7</f>
        <v>10.35</v>
      </c>
      <c r="AD9">
        <f>AD8*'-2 Pricing Assumptions'!$C$6*'-2 Pricing Assumptions'!$C$7</f>
        <v>10.35</v>
      </c>
      <c r="AE9">
        <f>AE8*'-2 Pricing Assumptions'!$C$6*'-2 Pricing Assumptions'!$C$7</f>
        <v>10.35</v>
      </c>
      <c r="AF9">
        <f>AF8*'-2 Pricing Assumptions'!$C$6*'-2 Pricing Assumptions'!$C$7</f>
        <v>10.35</v>
      </c>
      <c r="AG9">
        <f>AG8*'-2 Pricing Assumptions'!$C$6*'-2 Pricing Assumptions'!$C$7</f>
        <v>10.35</v>
      </c>
      <c r="AH9">
        <f>AH8*'-2 Pricing Assumptions'!$C$6*'-2 Pricing Assumptions'!$C$7</f>
        <v>10.35</v>
      </c>
      <c r="AI9">
        <f>AI8*'-2 Pricing Assumptions'!$C$6*'-2 Pricing Assumptions'!$C$7</f>
        <v>10.35</v>
      </c>
      <c r="AJ9">
        <f>AJ8*'-2 Pricing Assumptions'!$C$6*'-2 Pricing Assumptions'!$C$7</f>
        <v>10.35</v>
      </c>
      <c r="AK9">
        <f>AK8*'-2 Pricing Assumptions'!$C$6*'-2 Pricing Assumptions'!$C$7</f>
        <v>10.35</v>
      </c>
      <c r="AL9">
        <f>AL8*'-2 Pricing Assumptions'!$C$6*'-2 Pricing Assumptions'!$C$7</f>
        <v>10.35</v>
      </c>
      <c r="AM9">
        <f>AM8*'-2 Pricing Assumptions'!$C$6*'-2 Pricing Assumptions'!$C$7</f>
        <v>10.35</v>
      </c>
      <c r="AN9">
        <f>AN8*'-2 Pricing Assumptions'!$C$6*'-2 Pricing Assumptions'!$C$7</f>
        <v>10.35</v>
      </c>
      <c r="AO9">
        <f>AO8*'-2 Pricing Assumptions'!$C$6*'-2 Pricing Assumptions'!$C$7</f>
        <v>10.35</v>
      </c>
      <c r="AP9">
        <f>AP8*'-2 Pricing Assumptions'!$C$6*'-2 Pricing Assumptions'!$C$7</f>
        <v>10.35</v>
      </c>
      <c r="AQ9">
        <f>AQ8*'-2 Pricing Assumptions'!$C$6*'-2 Pricing Assumptions'!$C$7</f>
        <v>10.35</v>
      </c>
      <c r="AR9">
        <f>AR8*'-2 Pricing Assumptions'!$C$6*'-2 Pricing Assumptions'!$C$7</f>
        <v>10.35</v>
      </c>
      <c r="AS9">
        <f>AS8*'-2 Pricing Assumptions'!$C$6*'-2 Pricing Assumptions'!$C$7</f>
        <v>10.35</v>
      </c>
      <c r="AT9">
        <f>AT8*'-2 Pricing Assumptions'!$C$6*'-2 Pricing Assumptions'!$C$7</f>
        <v>10.35</v>
      </c>
      <c r="AU9">
        <f>AU8*'-2 Pricing Assumptions'!$C$6*'-2 Pricing Assumptions'!$C$7</f>
        <v>10.35</v>
      </c>
      <c r="AV9">
        <f>AV8*'-2 Pricing Assumptions'!$C$6*'-2 Pricing Assumptions'!$C$7</f>
        <v>10.35</v>
      </c>
      <c r="AW9">
        <f>AW8*'-2 Pricing Assumptions'!$C$6*'-2 Pricing Assumptions'!$C$7</f>
        <v>10.35</v>
      </c>
      <c r="AX9">
        <f>AX8*'-2 Pricing Assumptions'!$C$6*'-2 Pricing Assumptions'!$C$7</f>
        <v>10.35</v>
      </c>
      <c r="AY9">
        <f>AY8*'-2 Pricing Assumptions'!$C$6*'-2 Pricing Assumptions'!$C$7</f>
        <v>10.35</v>
      </c>
      <c r="AZ9">
        <f>AZ8*'-2 Pricing Assumptions'!$C$6*'-2 Pricing Assumptions'!$C$7</f>
        <v>10.35</v>
      </c>
      <c r="BA9">
        <f>BA8*'-2 Pricing Assumptions'!$C$6*'-2 Pricing Assumptions'!$C$7</f>
        <v>10.35</v>
      </c>
      <c r="BB9">
        <f>BB8*'-2 Pricing Assumptions'!$C$6*'-2 Pricing Assumptions'!$C$7</f>
        <v>10.35</v>
      </c>
      <c r="BC9">
        <f>BC8*'-2 Pricing Assumptions'!$C$6*'-2 Pricing Assumptions'!$C$7</f>
        <v>10.35</v>
      </c>
      <c r="BD9">
        <f>BD8*'-2 Pricing Assumptions'!$C$6*'-2 Pricing Assumptions'!$C$7</f>
        <v>10.35</v>
      </c>
      <c r="BE9">
        <f>BE8*'-2 Pricing Assumptions'!$C$6*'-2 Pricing Assumptions'!$C$7</f>
        <v>10.35</v>
      </c>
      <c r="BF9">
        <f>BF8*'-2 Pricing Assumptions'!$C$6*'-2 Pricing Assumptions'!$C$7</f>
        <v>10.35</v>
      </c>
      <c r="BG9">
        <f>BG8*'-2 Pricing Assumptions'!$C$6*'-2 Pricing Assumptions'!$C$7</f>
        <v>10.35</v>
      </c>
      <c r="BH9">
        <f>BH8*'-2 Pricing Assumptions'!$C$6*'-2 Pricing Assumptions'!$C$7</f>
        <v>10.35</v>
      </c>
      <c r="BI9">
        <f>BI8*'-2 Pricing Assumptions'!$C$6*'-2 Pricing Assumptions'!$C$7</f>
        <v>10.35</v>
      </c>
      <c r="BJ9">
        <f>BJ8*'-2 Pricing Assumptions'!$C$6*'-2 Pricing Assumptions'!$C$7</f>
        <v>10.35</v>
      </c>
      <c r="BK9">
        <f>BK8*'-2 Pricing Assumptions'!$C$6*'-2 Pricing Assumptions'!$C$7</f>
        <v>10.35</v>
      </c>
      <c r="BL9" s="98">
        <f>BL8*'-2 Pricing Assumptions'!$C$6*'-2 Pricing Assumptions'!$C$7</f>
        <v>10.35</v>
      </c>
      <c r="BM9" s="98">
        <f>BM8*'-2 Pricing Assumptions'!$C$6*'-2 Pricing Assumptions'!$C$7</f>
        <v>10.35</v>
      </c>
      <c r="BN9">
        <f>BN8*'-2 Pricing Assumptions'!$C$6*'-2 Pricing Assumptions'!$C$7</f>
        <v>10.35</v>
      </c>
      <c r="BO9">
        <f>BO8*'-2 Pricing Assumptions'!$C$6*'-2 Pricing Assumptions'!$C$7</f>
        <v>10.35</v>
      </c>
      <c r="BP9">
        <f>BP8*'-2 Pricing Assumptions'!$C$6*'-2 Pricing Assumptions'!$C$7</f>
        <v>10.35</v>
      </c>
      <c r="BQ9">
        <f>BQ8*'-2 Pricing Assumptions'!$C$6*'-2 Pricing Assumptions'!$C$7</f>
        <v>10.35</v>
      </c>
      <c r="BR9">
        <f>BR8*'-2 Pricing Assumptions'!$C$6*'-2 Pricing Assumptions'!$C$7</f>
        <v>10.35</v>
      </c>
      <c r="BS9">
        <f>BS8*'-2 Pricing Assumptions'!$C$6*'-2 Pricing Assumptions'!$C$7</f>
        <v>10.35</v>
      </c>
      <c r="BT9">
        <f>BT8*'-2 Pricing Assumptions'!$C$6*'-2 Pricing Assumptions'!$C$7</f>
        <v>10.35</v>
      </c>
      <c r="BU9">
        <f>BU8*'-2 Pricing Assumptions'!$C$6*'-2 Pricing Assumptions'!$C$7</f>
        <v>10.35</v>
      </c>
      <c r="BV9">
        <f>BV8*'-2 Pricing Assumptions'!$C$6*'-2 Pricing Assumptions'!$C$7</f>
        <v>10.35</v>
      </c>
      <c r="BW9">
        <f>BW8*'-2 Pricing Assumptions'!$C$6*'-2 Pricing Assumptions'!$C$7</f>
        <v>10.35</v>
      </c>
      <c r="BX9">
        <f>BX8*'-2 Pricing Assumptions'!$C$6*'-2 Pricing Assumptions'!$C$7</f>
        <v>10.35</v>
      </c>
      <c r="BY9">
        <f>BY8*'-2 Pricing Assumptions'!$C$6*'-2 Pricing Assumptions'!$C$7</f>
        <v>10.35</v>
      </c>
      <c r="BZ9">
        <f>BZ8*'-2 Pricing Assumptions'!$C$6*'-2 Pricing Assumptions'!$C$7</f>
        <v>10.35</v>
      </c>
      <c r="CA9">
        <f>CA8*'-2 Pricing Assumptions'!$C$6*'-2 Pricing Assumptions'!$C$7</f>
        <v>10.35</v>
      </c>
      <c r="CB9">
        <f>CB8*'-2 Pricing Assumptions'!$C$6*'-2 Pricing Assumptions'!$C$7</f>
        <v>10.35</v>
      </c>
      <c r="CC9">
        <f>CC8*'-2 Pricing Assumptions'!$C$6*'-2 Pricing Assumptions'!$C$7</f>
        <v>10.35</v>
      </c>
      <c r="CD9">
        <f>CD8*'-2 Pricing Assumptions'!$C$6*'-2 Pricing Assumptions'!$C$7</f>
        <v>10.35</v>
      </c>
      <c r="CE9">
        <f>CE8*'-2 Pricing Assumptions'!$C$6*'-2 Pricing Assumptions'!$C$7</f>
        <v>10.35</v>
      </c>
      <c r="CF9">
        <f>CF8*'-2 Pricing Assumptions'!$C$6*'-2 Pricing Assumptions'!$C$7</f>
        <v>10.35</v>
      </c>
      <c r="CG9">
        <f>CG8*'-2 Pricing Assumptions'!$C$6*'-2 Pricing Assumptions'!$C$7</f>
        <v>10.35</v>
      </c>
      <c r="CH9">
        <f>CH8*'-2 Pricing Assumptions'!$C$6*'-2 Pricing Assumptions'!$C$7</f>
        <v>10.35</v>
      </c>
      <c r="CI9">
        <f>CI8*'-2 Pricing Assumptions'!$C$6*'-2 Pricing Assumptions'!$C$7</f>
        <v>10.35</v>
      </c>
      <c r="CJ9">
        <f>CJ8*'-2 Pricing Assumptions'!$C$6*'-2 Pricing Assumptions'!$C$7</f>
        <v>10.35</v>
      </c>
      <c r="CK9">
        <f>CK8*'-2 Pricing Assumptions'!$C$6*'-2 Pricing Assumptions'!$C$7</f>
        <v>10.35</v>
      </c>
      <c r="CL9">
        <f>CL8*'-2 Pricing Assumptions'!$C$6*'-2 Pricing Assumptions'!$C$7</f>
        <v>10.35</v>
      </c>
      <c r="CM9">
        <f>CM8*'-2 Pricing Assumptions'!$C$6*'-2 Pricing Assumptions'!$C$7</f>
        <v>10.35</v>
      </c>
      <c r="CN9">
        <f>CN8*'-2 Pricing Assumptions'!$C$6*'-2 Pricing Assumptions'!$C$7</f>
        <v>10.35</v>
      </c>
      <c r="CO9">
        <f>CO8*'-2 Pricing Assumptions'!$C$6*'-2 Pricing Assumptions'!$C$7</f>
        <v>10.35</v>
      </c>
      <c r="CP9">
        <f>CP8*'-2 Pricing Assumptions'!$C$6*'-2 Pricing Assumptions'!$C$7</f>
        <v>10.35</v>
      </c>
      <c r="CQ9">
        <f>CQ8*'-2 Pricing Assumptions'!$C$6*'-2 Pricing Assumptions'!$C$7</f>
        <v>10.35</v>
      </c>
      <c r="CR9">
        <f>CR8*'-2 Pricing Assumptions'!$C$6*'-2 Pricing Assumptions'!$C$7</f>
        <v>10.35</v>
      </c>
      <c r="CS9">
        <f>CS8*'-2 Pricing Assumptions'!$C$6*'-2 Pricing Assumptions'!$C$7</f>
        <v>10.35</v>
      </c>
      <c r="CT9">
        <f>CT8*'-2 Pricing Assumptions'!$C$6*'-2 Pricing Assumptions'!$C$7</f>
        <v>10.35</v>
      </c>
      <c r="CU9">
        <f>CU8*'-2 Pricing Assumptions'!$C$6*'-2 Pricing Assumptions'!$C$7</f>
        <v>10.35</v>
      </c>
      <c r="CV9">
        <f>CV8*'-2 Pricing Assumptions'!$C$6*'-2 Pricing Assumptions'!$C$7</f>
        <v>10.35</v>
      </c>
      <c r="CW9">
        <f>CW8*'-2 Pricing Assumptions'!$C$6*'-2 Pricing Assumptions'!$C$7</f>
        <v>10.35</v>
      </c>
      <c r="CX9">
        <f>CX8*'-2 Pricing Assumptions'!$C$6*'-2 Pricing Assumptions'!$C$7</f>
        <v>10.35</v>
      </c>
      <c r="CY9">
        <f>CY8*'-2 Pricing Assumptions'!$C$6*'-2 Pricing Assumptions'!$C$7</f>
        <v>10.35</v>
      </c>
      <c r="CZ9">
        <f>CZ8*'-2 Pricing Assumptions'!$C$6*'-2 Pricing Assumptions'!$C$7</f>
        <v>10.35</v>
      </c>
      <c r="DA9">
        <f>DA8*'-2 Pricing Assumptions'!$C$6*'-2 Pricing Assumptions'!$C$7</f>
        <v>10.35</v>
      </c>
      <c r="DB9">
        <f>DB8*'-2 Pricing Assumptions'!$C$6*'-2 Pricing Assumptions'!$C$7</f>
        <v>10.35</v>
      </c>
      <c r="DC9">
        <f>DC8*'-2 Pricing Assumptions'!$C$6*'-2 Pricing Assumptions'!$C$7</f>
        <v>10.35</v>
      </c>
      <c r="DD9">
        <f>DD8*'-2 Pricing Assumptions'!$C$6*'-2 Pricing Assumptions'!$C$7</f>
        <v>10.35</v>
      </c>
      <c r="DE9">
        <f>DE8*'-2 Pricing Assumptions'!$C$6*'-2 Pricing Assumptions'!$C$7</f>
        <v>10.35</v>
      </c>
      <c r="DF9">
        <f>DF8*'-2 Pricing Assumptions'!$C$6*'-2 Pricing Assumptions'!$C$7</f>
        <v>10.35</v>
      </c>
      <c r="DG9">
        <f>DG8*'-2 Pricing Assumptions'!$C$6*'-2 Pricing Assumptions'!$C$7</f>
        <v>10.35</v>
      </c>
      <c r="DH9">
        <f>DH8*'-2 Pricing Assumptions'!$C$6*'-2 Pricing Assumptions'!$C$7</f>
        <v>10.35</v>
      </c>
      <c r="DI9">
        <f>DI8*'-2 Pricing Assumptions'!$C$6*'-2 Pricing Assumptions'!$C$7</f>
        <v>10.35</v>
      </c>
      <c r="DJ9">
        <f>DJ8*'-2 Pricing Assumptions'!$C$6*'-2 Pricing Assumptions'!$C$7</f>
        <v>10.35</v>
      </c>
      <c r="DK9">
        <f>DK8*'-2 Pricing Assumptions'!$C$6*'-2 Pricing Assumptions'!$C$7</f>
        <v>10.35</v>
      </c>
      <c r="DL9">
        <f>DL8*'-2 Pricing Assumptions'!$C$6*'-2 Pricing Assumptions'!$C$7</f>
        <v>10.35</v>
      </c>
      <c r="DM9">
        <f>DM8*'-2 Pricing Assumptions'!$C$6*'-2 Pricing Assumptions'!$C$7</f>
        <v>10.35</v>
      </c>
      <c r="DN9">
        <f>DN8*'-2 Pricing Assumptions'!$C$6*'-2 Pricing Assumptions'!$C$7</f>
        <v>10.35</v>
      </c>
      <c r="DO9">
        <f>DO8*'-2 Pricing Assumptions'!$C$6*'-2 Pricing Assumptions'!$C$7</f>
        <v>10.35</v>
      </c>
      <c r="DP9">
        <f>DP8*'-2 Pricing Assumptions'!$C$6*'-2 Pricing Assumptions'!$C$7</f>
        <v>10.35</v>
      </c>
      <c r="DQ9">
        <f>DQ8*'-2 Pricing Assumptions'!$C$6*'-2 Pricing Assumptions'!$C$7</f>
        <v>10.35</v>
      </c>
      <c r="DR9">
        <f>DR8*'-2 Pricing Assumptions'!$C$6*'-2 Pricing Assumptions'!$C$7</f>
        <v>10.35</v>
      </c>
      <c r="DS9">
        <f>DS8*'-2 Pricing Assumptions'!$C$6*'-2 Pricing Assumptions'!$C$7</f>
        <v>10.35</v>
      </c>
      <c r="DT9">
        <f>DT8*'-2 Pricing Assumptions'!$C$6*'-2 Pricing Assumptions'!$C$7</f>
        <v>10.35</v>
      </c>
      <c r="DU9">
        <f>DU8*'-2 Pricing Assumptions'!$C$6*'-2 Pricing Assumptions'!$C$7</f>
        <v>10.35</v>
      </c>
      <c r="DV9">
        <f>DV8*'-2 Pricing Assumptions'!$C$6*'-2 Pricing Assumptions'!$C$7</f>
        <v>10.35</v>
      </c>
      <c r="DW9">
        <f>DW8*'-2 Pricing Assumptions'!$C$6*'-2 Pricing Assumptions'!$C$7</f>
        <v>10.35</v>
      </c>
      <c r="DX9">
        <f>DX8*'-2 Pricing Assumptions'!$C$6*'-2 Pricing Assumptions'!$C$7</f>
        <v>10.35</v>
      </c>
      <c r="DY9">
        <f>DY8*'-2 Pricing Assumptions'!$C$6*'-2 Pricing Assumptions'!$C$7</f>
        <v>10.35</v>
      </c>
      <c r="DZ9">
        <f>DZ8*'-2 Pricing Assumptions'!$C$6*'-2 Pricing Assumptions'!$C$7</f>
        <v>10.35</v>
      </c>
      <c r="EA9">
        <f>EA8*'-2 Pricing Assumptions'!$C$6*'-2 Pricing Assumptions'!$C$7</f>
        <v>10.35</v>
      </c>
      <c r="EB9">
        <f>EB8*'-2 Pricing Assumptions'!$C$6*'-2 Pricing Assumptions'!$C$7</f>
        <v>10.35</v>
      </c>
      <c r="EC9" s="98"/>
    </row>
    <row r="10" spans="1:134" x14ac:dyDescent="0.25">
      <c r="A10" s="24">
        <v>9</v>
      </c>
      <c r="B10" s="103">
        <f t="shared" si="4"/>
        <v>100</v>
      </c>
      <c r="C10" s="103">
        <f t="shared" si="5"/>
        <v>85</v>
      </c>
      <c r="D10" s="102">
        <v>100</v>
      </c>
      <c r="E10" s="102">
        <f>D10*'-2 Pricing Assumptions'!$I$13</f>
        <v>85</v>
      </c>
      <c r="F10" s="102"/>
      <c r="G10" s="102"/>
      <c r="H10" s="53">
        <f t="shared" si="6"/>
        <v>100</v>
      </c>
      <c r="I10" s="77">
        <f t="shared" si="7"/>
        <v>14.285714285714286</v>
      </c>
      <c r="J10" s="77">
        <f>B10*'-2 Pricing Assumptions'!$I$14</f>
        <v>20</v>
      </c>
      <c r="K10" s="77">
        <f>B10*'-2 Pricing Assumptions'!$I$15</f>
        <v>5</v>
      </c>
      <c r="M10" t="s">
        <v>145</v>
      </c>
      <c r="N10">
        <f>N9*'-2 Pricing Assumptions'!$C$8</f>
        <v>1.242</v>
      </c>
      <c r="O10">
        <f>O9*'-2 Pricing Assumptions'!$C$8</f>
        <v>1.242</v>
      </c>
      <c r="P10">
        <f>P9*'-2 Pricing Assumptions'!$C$8</f>
        <v>1.242</v>
      </c>
      <c r="Q10">
        <f>Q9*'-2 Pricing Assumptions'!$C$8</f>
        <v>1.242</v>
      </c>
      <c r="R10">
        <f>R9*'-2 Pricing Assumptions'!$C$8</f>
        <v>1.242</v>
      </c>
      <c r="S10">
        <f>S9*'-2 Pricing Assumptions'!$C$8</f>
        <v>1.242</v>
      </c>
      <c r="T10">
        <f>T9*'-2 Pricing Assumptions'!$C$8</f>
        <v>1.242</v>
      </c>
      <c r="U10">
        <f>U9*'-2 Pricing Assumptions'!$C$8</f>
        <v>1.242</v>
      </c>
      <c r="V10">
        <f>V9*'-2 Pricing Assumptions'!$C$8</f>
        <v>1.242</v>
      </c>
      <c r="W10">
        <f>W9*'-2 Pricing Assumptions'!$C$8</f>
        <v>1.242</v>
      </c>
      <c r="X10">
        <f>X9*'-2 Pricing Assumptions'!$C$8</f>
        <v>1.242</v>
      </c>
      <c r="Y10">
        <f>Y9*'-2 Pricing Assumptions'!$C$8</f>
        <v>1.242</v>
      </c>
      <c r="Z10">
        <f>Z9*'-2 Pricing Assumptions'!$C$8</f>
        <v>1.242</v>
      </c>
      <c r="AA10">
        <f>AA9*'-2 Pricing Assumptions'!$C$8</f>
        <v>1.242</v>
      </c>
      <c r="AB10">
        <f>AB9*'-2 Pricing Assumptions'!$C$8</f>
        <v>1.242</v>
      </c>
      <c r="AC10">
        <f>AC9*'-2 Pricing Assumptions'!$C$8</f>
        <v>1.242</v>
      </c>
      <c r="AD10">
        <f>AD9*'-2 Pricing Assumptions'!$C$8</f>
        <v>1.242</v>
      </c>
      <c r="AE10">
        <f>AE9*'-2 Pricing Assumptions'!$C$8</f>
        <v>1.242</v>
      </c>
      <c r="AF10">
        <f>AF9*'-2 Pricing Assumptions'!$C$8</f>
        <v>1.242</v>
      </c>
      <c r="AG10">
        <f>AG9*'-2 Pricing Assumptions'!$C$8</f>
        <v>1.242</v>
      </c>
      <c r="AH10">
        <f>AH9*'-2 Pricing Assumptions'!$C$8</f>
        <v>1.242</v>
      </c>
      <c r="AI10">
        <f>AI9*'-2 Pricing Assumptions'!$C$8</f>
        <v>1.242</v>
      </c>
      <c r="AJ10">
        <f>AJ9*'-2 Pricing Assumptions'!$C$8</f>
        <v>1.242</v>
      </c>
      <c r="AK10">
        <f>AK9*'-2 Pricing Assumptions'!$C$8</f>
        <v>1.242</v>
      </c>
      <c r="AL10">
        <f>AL9*'-2 Pricing Assumptions'!$C$8</f>
        <v>1.242</v>
      </c>
      <c r="AM10">
        <f>AM9*'-2 Pricing Assumptions'!$C$8</f>
        <v>1.242</v>
      </c>
      <c r="AN10">
        <f>AN9*'-2 Pricing Assumptions'!$C$8</f>
        <v>1.242</v>
      </c>
      <c r="AO10">
        <f>AO9*'-2 Pricing Assumptions'!$C$8</f>
        <v>1.242</v>
      </c>
      <c r="AP10">
        <f>AP9*'-2 Pricing Assumptions'!$C$8</f>
        <v>1.242</v>
      </c>
      <c r="AQ10">
        <f>AQ9*'-2 Pricing Assumptions'!$C$8</f>
        <v>1.242</v>
      </c>
      <c r="AR10">
        <f>AR9*'-2 Pricing Assumptions'!$C$8</f>
        <v>1.242</v>
      </c>
      <c r="AS10">
        <f>AS9*'-2 Pricing Assumptions'!$C$8</f>
        <v>1.242</v>
      </c>
      <c r="AT10">
        <f>AT9*'-2 Pricing Assumptions'!$C$8</f>
        <v>1.242</v>
      </c>
      <c r="AU10">
        <f>AU9*'-2 Pricing Assumptions'!$C$8</f>
        <v>1.242</v>
      </c>
      <c r="AV10">
        <f>AV9*'-2 Pricing Assumptions'!$C$8</f>
        <v>1.242</v>
      </c>
      <c r="AW10">
        <f>AW9*'-2 Pricing Assumptions'!$C$8</f>
        <v>1.242</v>
      </c>
      <c r="AX10">
        <f>AX9*'-2 Pricing Assumptions'!$C$8</f>
        <v>1.242</v>
      </c>
      <c r="AY10">
        <f>AY9*'-2 Pricing Assumptions'!$C$8</f>
        <v>1.242</v>
      </c>
      <c r="AZ10">
        <f>AZ9*'-2 Pricing Assumptions'!$C$8</f>
        <v>1.242</v>
      </c>
      <c r="BA10">
        <f>BA9*'-2 Pricing Assumptions'!$C$8</f>
        <v>1.242</v>
      </c>
      <c r="BB10">
        <f>BB9*'-2 Pricing Assumptions'!$C$8</f>
        <v>1.242</v>
      </c>
      <c r="BC10">
        <f>BC9*'-2 Pricing Assumptions'!$C$8</f>
        <v>1.242</v>
      </c>
      <c r="BD10">
        <f>BD9*'-2 Pricing Assumptions'!$C$8</f>
        <v>1.242</v>
      </c>
      <c r="BE10">
        <f>BE9*'-2 Pricing Assumptions'!$C$8</f>
        <v>1.242</v>
      </c>
      <c r="BF10">
        <f>BF9*'-2 Pricing Assumptions'!$C$8</f>
        <v>1.242</v>
      </c>
      <c r="BG10">
        <f>BG9*'-2 Pricing Assumptions'!$C$8</f>
        <v>1.242</v>
      </c>
      <c r="BH10">
        <f>BH9*'-2 Pricing Assumptions'!$C$8</f>
        <v>1.242</v>
      </c>
      <c r="BI10">
        <f>BI9*'-2 Pricing Assumptions'!$C$8</f>
        <v>1.242</v>
      </c>
      <c r="BJ10">
        <f>BJ9*'-2 Pricing Assumptions'!$C$8</f>
        <v>1.242</v>
      </c>
      <c r="BK10">
        <f>BK9*'-2 Pricing Assumptions'!$C$8</f>
        <v>1.242</v>
      </c>
      <c r="BL10" s="98">
        <f>BL9*'-2 Pricing Assumptions'!$C$8</f>
        <v>1.242</v>
      </c>
      <c r="BM10" s="98">
        <f>BM9*'-2 Pricing Assumptions'!$C$8</f>
        <v>1.242</v>
      </c>
      <c r="BN10">
        <f>BN9*'-2 Pricing Assumptions'!$C$8</f>
        <v>1.242</v>
      </c>
      <c r="BO10">
        <f>BO9*'-2 Pricing Assumptions'!$C$8</f>
        <v>1.242</v>
      </c>
      <c r="BP10">
        <f>BP9*'-2 Pricing Assumptions'!$C$8</f>
        <v>1.242</v>
      </c>
      <c r="BQ10">
        <f>BQ9*'-2 Pricing Assumptions'!$C$8</f>
        <v>1.242</v>
      </c>
      <c r="BR10">
        <f>BR9*'-2 Pricing Assumptions'!$C$8</f>
        <v>1.242</v>
      </c>
      <c r="BS10">
        <f>BS9*'-2 Pricing Assumptions'!$C$8</f>
        <v>1.242</v>
      </c>
      <c r="BT10">
        <f>BT9*'-2 Pricing Assumptions'!$C$8</f>
        <v>1.242</v>
      </c>
      <c r="BU10">
        <f>BU9*'-2 Pricing Assumptions'!$C$8</f>
        <v>1.242</v>
      </c>
      <c r="BV10">
        <f>BV9*'-2 Pricing Assumptions'!$C$8</f>
        <v>1.242</v>
      </c>
      <c r="BW10">
        <f>BW9*'-2 Pricing Assumptions'!$C$8</f>
        <v>1.242</v>
      </c>
      <c r="BX10">
        <f>BX9*'-2 Pricing Assumptions'!$C$8</f>
        <v>1.242</v>
      </c>
      <c r="BY10">
        <f>BY9*'-2 Pricing Assumptions'!$C$8</f>
        <v>1.242</v>
      </c>
      <c r="BZ10">
        <f>BZ9*'-2 Pricing Assumptions'!$C$8</f>
        <v>1.242</v>
      </c>
      <c r="CA10">
        <f>CA9*'-2 Pricing Assumptions'!$C$8</f>
        <v>1.242</v>
      </c>
      <c r="CB10">
        <f>CB9*'-2 Pricing Assumptions'!$C$8</f>
        <v>1.242</v>
      </c>
      <c r="CC10">
        <f>CC9*'-2 Pricing Assumptions'!$C$8</f>
        <v>1.242</v>
      </c>
      <c r="CD10">
        <f>CD9*'-2 Pricing Assumptions'!$C$8</f>
        <v>1.242</v>
      </c>
      <c r="CE10">
        <f>CE9*'-2 Pricing Assumptions'!$C$8</f>
        <v>1.242</v>
      </c>
      <c r="CF10">
        <f>CF9*'-2 Pricing Assumptions'!$C$8</f>
        <v>1.242</v>
      </c>
      <c r="CG10">
        <f>CG9*'-2 Pricing Assumptions'!$C$8</f>
        <v>1.242</v>
      </c>
      <c r="CH10">
        <f>CH9*'-2 Pricing Assumptions'!$C$8</f>
        <v>1.242</v>
      </c>
      <c r="CI10">
        <f>CI9*'-2 Pricing Assumptions'!$C$8</f>
        <v>1.242</v>
      </c>
      <c r="CJ10">
        <f>CJ9*'-2 Pricing Assumptions'!$C$8</f>
        <v>1.242</v>
      </c>
      <c r="CK10">
        <f>CK9*'-2 Pricing Assumptions'!$C$8</f>
        <v>1.242</v>
      </c>
      <c r="CL10">
        <f>CL9*'-2 Pricing Assumptions'!$C$8</f>
        <v>1.242</v>
      </c>
      <c r="CM10">
        <f>CM9*'-2 Pricing Assumptions'!$C$8</f>
        <v>1.242</v>
      </c>
      <c r="CN10">
        <f>CN9*'-2 Pricing Assumptions'!$C$8</f>
        <v>1.242</v>
      </c>
      <c r="CO10">
        <f>CO9*'-2 Pricing Assumptions'!$C$8</f>
        <v>1.242</v>
      </c>
      <c r="CP10">
        <f>CP9*'-2 Pricing Assumptions'!$C$8</f>
        <v>1.242</v>
      </c>
      <c r="CQ10">
        <f>CQ9*'-2 Pricing Assumptions'!$C$8</f>
        <v>1.242</v>
      </c>
      <c r="CR10">
        <f>CR9*'-2 Pricing Assumptions'!$C$8</f>
        <v>1.242</v>
      </c>
      <c r="CS10">
        <f>CS9*'-2 Pricing Assumptions'!$C$8</f>
        <v>1.242</v>
      </c>
      <c r="CT10">
        <f>CT9*'-2 Pricing Assumptions'!$C$8</f>
        <v>1.242</v>
      </c>
      <c r="CU10">
        <f>CU9*'-2 Pricing Assumptions'!$C$8</f>
        <v>1.242</v>
      </c>
      <c r="CV10">
        <f>CV9*'-2 Pricing Assumptions'!$C$8</f>
        <v>1.242</v>
      </c>
      <c r="CW10">
        <f>CW9*'-2 Pricing Assumptions'!$C$8</f>
        <v>1.242</v>
      </c>
      <c r="CX10">
        <f>CX9*'-2 Pricing Assumptions'!$C$8</f>
        <v>1.242</v>
      </c>
      <c r="CY10">
        <f>CY9*'-2 Pricing Assumptions'!$C$8</f>
        <v>1.242</v>
      </c>
      <c r="CZ10">
        <f>CZ9*'-2 Pricing Assumptions'!$C$8</f>
        <v>1.242</v>
      </c>
      <c r="DA10">
        <f>DA9*'-2 Pricing Assumptions'!$C$8</f>
        <v>1.242</v>
      </c>
      <c r="DB10">
        <f>DB9*'-2 Pricing Assumptions'!$C$8</f>
        <v>1.242</v>
      </c>
      <c r="DC10">
        <f>DC9*'-2 Pricing Assumptions'!$C$8</f>
        <v>1.242</v>
      </c>
      <c r="DD10">
        <f>DD9*'-2 Pricing Assumptions'!$C$8</f>
        <v>1.242</v>
      </c>
      <c r="DE10">
        <f>DE9*'-2 Pricing Assumptions'!$C$8</f>
        <v>1.242</v>
      </c>
      <c r="DF10">
        <f>DF9*'-2 Pricing Assumptions'!$C$8</f>
        <v>1.242</v>
      </c>
      <c r="DG10">
        <f>DG9*'-2 Pricing Assumptions'!$C$8</f>
        <v>1.242</v>
      </c>
      <c r="DH10">
        <f>DH9*'-2 Pricing Assumptions'!$C$8</f>
        <v>1.242</v>
      </c>
      <c r="DI10">
        <f>DI9*'-2 Pricing Assumptions'!$C$8</f>
        <v>1.242</v>
      </c>
      <c r="DJ10">
        <f>DJ9*'-2 Pricing Assumptions'!$C$8</f>
        <v>1.242</v>
      </c>
      <c r="DK10">
        <f>DK9*'-2 Pricing Assumptions'!$C$8</f>
        <v>1.242</v>
      </c>
      <c r="DL10">
        <f>DL9*'-2 Pricing Assumptions'!$C$8</f>
        <v>1.242</v>
      </c>
      <c r="DM10">
        <f>DM9*'-2 Pricing Assumptions'!$C$8</f>
        <v>1.242</v>
      </c>
      <c r="DN10">
        <f>DN9*'-2 Pricing Assumptions'!$C$8</f>
        <v>1.242</v>
      </c>
      <c r="DO10">
        <f>DO9*'-2 Pricing Assumptions'!$C$8</f>
        <v>1.242</v>
      </c>
      <c r="DP10">
        <f>DP9*'-2 Pricing Assumptions'!$C$8</f>
        <v>1.242</v>
      </c>
      <c r="DQ10">
        <f>DQ9*'-2 Pricing Assumptions'!$C$8</f>
        <v>1.242</v>
      </c>
      <c r="DR10">
        <f>DR9*'-2 Pricing Assumptions'!$C$8</f>
        <v>1.242</v>
      </c>
      <c r="DS10">
        <f>DS9*'-2 Pricing Assumptions'!$C$8</f>
        <v>1.242</v>
      </c>
      <c r="DT10">
        <f>DT9*'-2 Pricing Assumptions'!$C$8</f>
        <v>1.242</v>
      </c>
      <c r="DU10">
        <f>DU9*'-2 Pricing Assumptions'!$C$8</f>
        <v>1.242</v>
      </c>
      <c r="DV10">
        <f>DV9*'-2 Pricing Assumptions'!$C$8</f>
        <v>1.242</v>
      </c>
      <c r="DW10">
        <f>DW9*'-2 Pricing Assumptions'!$C$8</f>
        <v>1.242</v>
      </c>
      <c r="DX10">
        <f>DX9*'-2 Pricing Assumptions'!$C$8</f>
        <v>1.242</v>
      </c>
      <c r="DY10">
        <f>DY9*'-2 Pricing Assumptions'!$C$8</f>
        <v>1.242</v>
      </c>
      <c r="DZ10">
        <f>DZ9*'-2 Pricing Assumptions'!$C$8</f>
        <v>1.242</v>
      </c>
      <c r="EA10">
        <f>EA9*'-2 Pricing Assumptions'!$C$8</f>
        <v>1.242</v>
      </c>
      <c r="EB10">
        <f>EB9*'-2 Pricing Assumptions'!$C$8</f>
        <v>1.242</v>
      </c>
      <c r="EC10" s="98"/>
    </row>
    <row r="11" spans="1:134" ht="15.75" customHeight="1" x14ac:dyDescent="0.25">
      <c r="A11" s="24">
        <v>10</v>
      </c>
      <c r="B11" s="103">
        <f t="shared" si="4"/>
        <v>100</v>
      </c>
      <c r="C11" s="103">
        <f t="shared" si="5"/>
        <v>85</v>
      </c>
      <c r="D11" s="102">
        <v>100</v>
      </c>
      <c r="E11" s="102">
        <f>D11*'-2 Pricing Assumptions'!$I$13</f>
        <v>85</v>
      </c>
      <c r="F11" s="102"/>
      <c r="G11" s="102"/>
      <c r="H11" s="53">
        <f t="shared" si="6"/>
        <v>100</v>
      </c>
      <c r="I11" s="77">
        <f t="shared" si="7"/>
        <v>14.285714285714286</v>
      </c>
      <c r="J11" s="77">
        <f>B11*'-2 Pricing Assumptions'!$I$14</f>
        <v>20</v>
      </c>
      <c r="K11" s="77">
        <f>B11*'-2 Pricing Assumptions'!$I$15</f>
        <v>5</v>
      </c>
      <c r="M11" t="s">
        <v>146</v>
      </c>
      <c r="N11">
        <f>N10*'-2 Pricing Assumptions'!$C$9</f>
        <v>0.14904000000000001</v>
      </c>
      <c r="O11">
        <f>O10*'-2 Pricing Assumptions'!$C$9</f>
        <v>0.14904000000000001</v>
      </c>
      <c r="P11">
        <f>P10*'-2 Pricing Assumptions'!$C$9</f>
        <v>0.14904000000000001</v>
      </c>
      <c r="Q11">
        <f>Q10*'-2 Pricing Assumptions'!$C$9</f>
        <v>0.14904000000000001</v>
      </c>
      <c r="R11">
        <f>R10*'-2 Pricing Assumptions'!$C$9</f>
        <v>0.14904000000000001</v>
      </c>
      <c r="S11">
        <f>S10*'-2 Pricing Assumptions'!$C$9</f>
        <v>0.14904000000000001</v>
      </c>
      <c r="T11">
        <f>T10*'-2 Pricing Assumptions'!$C$9</f>
        <v>0.14904000000000001</v>
      </c>
      <c r="U11">
        <f>U10*'-2 Pricing Assumptions'!$C$9</f>
        <v>0.14904000000000001</v>
      </c>
      <c r="V11">
        <f>V10*'-2 Pricing Assumptions'!$C$9</f>
        <v>0.14904000000000001</v>
      </c>
      <c r="W11">
        <f>W10*'-2 Pricing Assumptions'!$C$9</f>
        <v>0.14904000000000001</v>
      </c>
      <c r="X11">
        <f>X10*'-2 Pricing Assumptions'!$C$9</f>
        <v>0.14904000000000001</v>
      </c>
      <c r="Y11">
        <f>Y10*'-2 Pricing Assumptions'!$C$9</f>
        <v>0.14904000000000001</v>
      </c>
      <c r="Z11">
        <f>Z10*'-2 Pricing Assumptions'!$C$9</f>
        <v>0.14904000000000001</v>
      </c>
      <c r="AA11">
        <f>AA10*'-2 Pricing Assumptions'!$C$9</f>
        <v>0.14904000000000001</v>
      </c>
      <c r="AB11">
        <f>AB10*'-2 Pricing Assumptions'!$C$9</f>
        <v>0.14904000000000001</v>
      </c>
      <c r="AC11">
        <f>AC10*'-2 Pricing Assumptions'!$C$9</f>
        <v>0.14904000000000001</v>
      </c>
      <c r="AD11">
        <f>AD10*'-2 Pricing Assumptions'!$C$9</f>
        <v>0.14904000000000001</v>
      </c>
      <c r="AE11">
        <f>AE10*'-2 Pricing Assumptions'!$C$9</f>
        <v>0.14904000000000001</v>
      </c>
      <c r="AF11">
        <f>AF10*'-2 Pricing Assumptions'!$C$9</f>
        <v>0.14904000000000001</v>
      </c>
      <c r="AG11">
        <f>AG10*'-2 Pricing Assumptions'!$C$9</f>
        <v>0.14904000000000001</v>
      </c>
      <c r="AH11">
        <f>AH10*'-2 Pricing Assumptions'!$C$9</f>
        <v>0.14904000000000001</v>
      </c>
      <c r="AI11">
        <f>AI10*'-2 Pricing Assumptions'!$C$9</f>
        <v>0.14904000000000001</v>
      </c>
      <c r="AJ11">
        <f>AJ10*'-2 Pricing Assumptions'!$C$9</f>
        <v>0.14904000000000001</v>
      </c>
      <c r="AK11">
        <f>AK10*'-2 Pricing Assumptions'!$C$9</f>
        <v>0.14904000000000001</v>
      </c>
      <c r="AL11">
        <f>AL10*'-2 Pricing Assumptions'!$C$9</f>
        <v>0.14904000000000001</v>
      </c>
      <c r="AM11">
        <f>AM10*'-2 Pricing Assumptions'!$C$9</f>
        <v>0.14904000000000001</v>
      </c>
      <c r="AN11">
        <f>AN10*'-2 Pricing Assumptions'!$C$9</f>
        <v>0.14904000000000001</v>
      </c>
      <c r="AO11">
        <f>AO10*'-2 Pricing Assumptions'!$C$9</f>
        <v>0.14904000000000001</v>
      </c>
      <c r="AP11">
        <f>AP10*'-2 Pricing Assumptions'!$C$9</f>
        <v>0.14904000000000001</v>
      </c>
      <c r="AQ11">
        <f>AQ10*'-2 Pricing Assumptions'!$C$9</f>
        <v>0.14904000000000001</v>
      </c>
      <c r="AR11">
        <f>AR10*'-2 Pricing Assumptions'!$C$9</f>
        <v>0.14904000000000001</v>
      </c>
      <c r="AS11">
        <f>AS10*'-2 Pricing Assumptions'!$C$9</f>
        <v>0.14904000000000001</v>
      </c>
      <c r="AT11">
        <f>AT10*'-2 Pricing Assumptions'!$C$9</f>
        <v>0.14904000000000001</v>
      </c>
      <c r="AU11">
        <f>AU10*'-2 Pricing Assumptions'!$C$9</f>
        <v>0.14904000000000001</v>
      </c>
      <c r="AV11">
        <f>AV10*'-2 Pricing Assumptions'!$C$9</f>
        <v>0.14904000000000001</v>
      </c>
      <c r="AW11">
        <f>AW10*'-2 Pricing Assumptions'!$C$9</f>
        <v>0.14904000000000001</v>
      </c>
      <c r="AX11">
        <f>AX10*'-2 Pricing Assumptions'!$C$9</f>
        <v>0.14904000000000001</v>
      </c>
      <c r="AY11">
        <f>AY10*'-2 Pricing Assumptions'!$C$9</f>
        <v>0.14904000000000001</v>
      </c>
      <c r="AZ11">
        <f>AZ10*'-2 Pricing Assumptions'!$C$9</f>
        <v>0.14904000000000001</v>
      </c>
      <c r="BA11">
        <f>BA10*'-2 Pricing Assumptions'!$C$9</f>
        <v>0.14904000000000001</v>
      </c>
      <c r="BB11">
        <f>BB10*'-2 Pricing Assumptions'!$C$9</f>
        <v>0.14904000000000001</v>
      </c>
      <c r="BC11">
        <f>BC10*'-2 Pricing Assumptions'!$C$9</f>
        <v>0.14904000000000001</v>
      </c>
      <c r="BD11">
        <f>BD10*'-2 Pricing Assumptions'!$C$9</f>
        <v>0.14904000000000001</v>
      </c>
      <c r="BE11">
        <f>BE10*'-2 Pricing Assumptions'!$C$9</f>
        <v>0.14904000000000001</v>
      </c>
      <c r="BF11">
        <f>BF10*'-2 Pricing Assumptions'!$C$9</f>
        <v>0.14904000000000001</v>
      </c>
      <c r="BG11">
        <f>BG10*'-2 Pricing Assumptions'!$C$9</f>
        <v>0.14904000000000001</v>
      </c>
      <c r="BH11">
        <f>BH10*'-2 Pricing Assumptions'!$C$9</f>
        <v>0.14904000000000001</v>
      </c>
      <c r="BI11">
        <f>BI10*'-2 Pricing Assumptions'!$C$9</f>
        <v>0.14904000000000001</v>
      </c>
      <c r="BJ11">
        <f>BJ10*'-2 Pricing Assumptions'!$C$9</f>
        <v>0.14904000000000001</v>
      </c>
      <c r="BK11">
        <f>BK10*'-2 Pricing Assumptions'!$C$9</f>
        <v>0.14904000000000001</v>
      </c>
      <c r="BL11" s="98">
        <f>BL10*'-2 Pricing Assumptions'!$C$9</f>
        <v>0.14904000000000001</v>
      </c>
      <c r="BM11" s="98">
        <f>BM10*'-2 Pricing Assumptions'!$C$9</f>
        <v>0.14904000000000001</v>
      </c>
      <c r="BN11">
        <f>BN10*'-2 Pricing Assumptions'!$C$9</f>
        <v>0.14904000000000001</v>
      </c>
      <c r="BO11">
        <f>BO10*'-2 Pricing Assumptions'!$C$9</f>
        <v>0.14904000000000001</v>
      </c>
      <c r="BP11">
        <f>BP10*'-2 Pricing Assumptions'!$C$9</f>
        <v>0.14904000000000001</v>
      </c>
      <c r="BQ11">
        <f>BQ10*'-2 Pricing Assumptions'!$C$9</f>
        <v>0.14904000000000001</v>
      </c>
      <c r="BR11">
        <f>BR10*'-2 Pricing Assumptions'!$C$9</f>
        <v>0.14904000000000001</v>
      </c>
      <c r="BS11">
        <f>BS10*'-2 Pricing Assumptions'!$C$9</f>
        <v>0.14904000000000001</v>
      </c>
      <c r="BT11">
        <f>BT10*'-2 Pricing Assumptions'!$C$9</f>
        <v>0.14904000000000001</v>
      </c>
      <c r="BU11">
        <f>BU10*'-2 Pricing Assumptions'!$C$9</f>
        <v>0.14904000000000001</v>
      </c>
      <c r="BV11">
        <f>BV10*'-2 Pricing Assumptions'!$C$9</f>
        <v>0.14904000000000001</v>
      </c>
      <c r="BW11">
        <f>BW10*'-2 Pricing Assumptions'!$C$9</f>
        <v>0.14904000000000001</v>
      </c>
      <c r="BX11">
        <f>BX10*'-2 Pricing Assumptions'!$C$9</f>
        <v>0.14904000000000001</v>
      </c>
      <c r="BY11">
        <f>BY10*'-2 Pricing Assumptions'!$C$9</f>
        <v>0.14904000000000001</v>
      </c>
      <c r="BZ11">
        <f>BZ10*'-2 Pricing Assumptions'!$C$9</f>
        <v>0.14904000000000001</v>
      </c>
      <c r="CA11">
        <f>CA10*'-2 Pricing Assumptions'!$C$9</f>
        <v>0.14904000000000001</v>
      </c>
      <c r="CB11">
        <f>CB10*'-2 Pricing Assumptions'!$C$9</f>
        <v>0.14904000000000001</v>
      </c>
      <c r="CC11">
        <f>CC10*'-2 Pricing Assumptions'!$C$9</f>
        <v>0.14904000000000001</v>
      </c>
      <c r="CD11">
        <f>CD10*'-2 Pricing Assumptions'!$C$9</f>
        <v>0.14904000000000001</v>
      </c>
      <c r="CE11">
        <f>CE10*'-2 Pricing Assumptions'!$C$9</f>
        <v>0.14904000000000001</v>
      </c>
      <c r="CF11">
        <f>CF10*'-2 Pricing Assumptions'!$C$9</f>
        <v>0.14904000000000001</v>
      </c>
      <c r="CG11">
        <f>CG10*'-2 Pricing Assumptions'!$C$9</f>
        <v>0.14904000000000001</v>
      </c>
      <c r="CH11">
        <f>CH10*'-2 Pricing Assumptions'!$C$9</f>
        <v>0.14904000000000001</v>
      </c>
      <c r="CI11">
        <f>CI10*'-2 Pricing Assumptions'!$C$9</f>
        <v>0.14904000000000001</v>
      </c>
      <c r="CJ11">
        <f>CJ10*'-2 Pricing Assumptions'!$C$9</f>
        <v>0.14904000000000001</v>
      </c>
      <c r="CK11">
        <f>CK10*'-2 Pricing Assumptions'!$C$9</f>
        <v>0.14904000000000001</v>
      </c>
      <c r="CL11">
        <f>CL10*'-2 Pricing Assumptions'!$C$9</f>
        <v>0.14904000000000001</v>
      </c>
      <c r="CM11">
        <f>CM10*'-2 Pricing Assumptions'!$C$9</f>
        <v>0.14904000000000001</v>
      </c>
      <c r="CN11">
        <f>CN10*'-2 Pricing Assumptions'!$C$9</f>
        <v>0.14904000000000001</v>
      </c>
      <c r="CO11">
        <f>CO10*'-2 Pricing Assumptions'!$C$9</f>
        <v>0.14904000000000001</v>
      </c>
      <c r="CP11">
        <f>CP10*'-2 Pricing Assumptions'!$C$9</f>
        <v>0.14904000000000001</v>
      </c>
      <c r="CQ11">
        <f>CQ10*'-2 Pricing Assumptions'!$C$9</f>
        <v>0.14904000000000001</v>
      </c>
      <c r="CR11">
        <f>CR10*'-2 Pricing Assumptions'!$C$9</f>
        <v>0.14904000000000001</v>
      </c>
      <c r="CS11">
        <f>CS10*'-2 Pricing Assumptions'!$C$9</f>
        <v>0.14904000000000001</v>
      </c>
      <c r="CT11">
        <f>CT10*'-2 Pricing Assumptions'!$C$9</f>
        <v>0.14904000000000001</v>
      </c>
      <c r="CU11">
        <f>CU10*'-2 Pricing Assumptions'!$C$9</f>
        <v>0.14904000000000001</v>
      </c>
      <c r="CV11">
        <f>CV10*'-2 Pricing Assumptions'!$C$9</f>
        <v>0.14904000000000001</v>
      </c>
      <c r="CW11">
        <f>CW10*'-2 Pricing Assumptions'!$C$9</f>
        <v>0.14904000000000001</v>
      </c>
      <c r="CX11">
        <f>CX10*'-2 Pricing Assumptions'!$C$9</f>
        <v>0.14904000000000001</v>
      </c>
      <c r="CY11">
        <f>CY10*'-2 Pricing Assumptions'!$C$9</f>
        <v>0.14904000000000001</v>
      </c>
      <c r="CZ11">
        <f>CZ10*'-2 Pricing Assumptions'!$C$9</f>
        <v>0.14904000000000001</v>
      </c>
      <c r="DA11">
        <f>DA10*'-2 Pricing Assumptions'!$C$9</f>
        <v>0.14904000000000001</v>
      </c>
      <c r="DB11">
        <f>DB10*'-2 Pricing Assumptions'!$C$9</f>
        <v>0.14904000000000001</v>
      </c>
      <c r="DC11">
        <f>DC10*'-2 Pricing Assumptions'!$C$9</f>
        <v>0.14904000000000001</v>
      </c>
      <c r="DD11">
        <f>DD10*'-2 Pricing Assumptions'!$C$9</f>
        <v>0.14904000000000001</v>
      </c>
      <c r="DE11">
        <f>DE10*'-2 Pricing Assumptions'!$C$9</f>
        <v>0.14904000000000001</v>
      </c>
      <c r="DF11">
        <f>DF10*'-2 Pricing Assumptions'!$C$9</f>
        <v>0.14904000000000001</v>
      </c>
      <c r="DG11">
        <f>DG10*'-2 Pricing Assumptions'!$C$9</f>
        <v>0.14904000000000001</v>
      </c>
      <c r="DH11">
        <f>DH10*'-2 Pricing Assumptions'!$C$9</f>
        <v>0.14904000000000001</v>
      </c>
      <c r="DI11">
        <f>DI10*'-2 Pricing Assumptions'!$C$9</f>
        <v>0.14904000000000001</v>
      </c>
      <c r="DJ11">
        <f>DJ10*'-2 Pricing Assumptions'!$C$9</f>
        <v>0.14904000000000001</v>
      </c>
      <c r="DK11">
        <f>DK10*'-2 Pricing Assumptions'!$C$9</f>
        <v>0.14904000000000001</v>
      </c>
      <c r="DL11">
        <f>DL10*'-2 Pricing Assumptions'!$C$9</f>
        <v>0.14904000000000001</v>
      </c>
      <c r="DM11">
        <f>DM10*'-2 Pricing Assumptions'!$C$9</f>
        <v>0.14904000000000001</v>
      </c>
      <c r="DN11">
        <f>DN10*'-2 Pricing Assumptions'!$C$9</f>
        <v>0.14904000000000001</v>
      </c>
      <c r="DO11">
        <f>DO10*'-2 Pricing Assumptions'!$C$9</f>
        <v>0.14904000000000001</v>
      </c>
      <c r="DP11">
        <f>DP10*'-2 Pricing Assumptions'!$C$9</f>
        <v>0.14904000000000001</v>
      </c>
      <c r="DQ11">
        <f>DQ10*'-2 Pricing Assumptions'!$C$9</f>
        <v>0.14904000000000001</v>
      </c>
      <c r="DR11">
        <f>DR10*'-2 Pricing Assumptions'!$C$9</f>
        <v>0.14904000000000001</v>
      </c>
      <c r="DS11">
        <f>DS10*'-2 Pricing Assumptions'!$C$9</f>
        <v>0.14904000000000001</v>
      </c>
      <c r="DT11">
        <f>DT10*'-2 Pricing Assumptions'!$C$9</f>
        <v>0.14904000000000001</v>
      </c>
      <c r="DU11">
        <f>DU10*'-2 Pricing Assumptions'!$C$9</f>
        <v>0.14904000000000001</v>
      </c>
      <c r="DV11">
        <f>DV10*'-2 Pricing Assumptions'!$C$9</f>
        <v>0.14904000000000001</v>
      </c>
      <c r="DW11">
        <f>DW10*'-2 Pricing Assumptions'!$C$9</f>
        <v>0.14904000000000001</v>
      </c>
      <c r="DX11">
        <f>DX10*'-2 Pricing Assumptions'!$C$9</f>
        <v>0.14904000000000001</v>
      </c>
      <c r="DY11">
        <f>DY10*'-2 Pricing Assumptions'!$C$9</f>
        <v>0.14904000000000001</v>
      </c>
      <c r="DZ11">
        <f>DZ10*'-2 Pricing Assumptions'!$C$9</f>
        <v>0.14904000000000001</v>
      </c>
      <c r="EA11">
        <f>EA10*'-2 Pricing Assumptions'!$C$9</f>
        <v>0.14904000000000001</v>
      </c>
      <c r="EB11">
        <f>EB10*'-2 Pricing Assumptions'!$C$9</f>
        <v>0.14904000000000001</v>
      </c>
      <c r="EC11" s="98"/>
    </row>
    <row r="12" spans="1:134" x14ac:dyDescent="0.25">
      <c r="A12" s="24">
        <v>11</v>
      </c>
      <c r="B12" s="103">
        <f t="shared" si="4"/>
        <v>100</v>
      </c>
      <c r="C12" s="103">
        <f t="shared" si="5"/>
        <v>85</v>
      </c>
      <c r="D12" s="102">
        <v>100</v>
      </c>
      <c r="E12" s="102">
        <f>D12*'-2 Pricing Assumptions'!$I$13</f>
        <v>85</v>
      </c>
      <c r="F12" s="102"/>
      <c r="G12" s="102"/>
      <c r="H12" s="53">
        <f t="shared" si="6"/>
        <v>100</v>
      </c>
      <c r="I12" s="77">
        <f t="shared" si="7"/>
        <v>14.285714285714286</v>
      </c>
      <c r="J12" s="77">
        <f>B12*'-2 Pricing Assumptions'!$I$14</f>
        <v>20</v>
      </c>
      <c r="K12" s="77">
        <f>B12*'-2 Pricing Assumptions'!$I$15</f>
        <v>5</v>
      </c>
    </row>
    <row r="13" spans="1:134" x14ac:dyDescent="0.25">
      <c r="A13" s="24">
        <v>12</v>
      </c>
      <c r="B13" s="103">
        <f t="shared" si="4"/>
        <v>100</v>
      </c>
      <c r="C13" s="103">
        <f t="shared" si="5"/>
        <v>85</v>
      </c>
      <c r="D13" s="102">
        <v>100</v>
      </c>
      <c r="E13" s="102">
        <f>D13*'-2 Pricing Assumptions'!$I$13</f>
        <v>85</v>
      </c>
      <c r="F13" s="102"/>
      <c r="G13" s="102"/>
      <c r="H13" s="53">
        <f t="shared" si="6"/>
        <v>100</v>
      </c>
      <c r="I13" s="77">
        <f t="shared" si="7"/>
        <v>14.285714285714286</v>
      </c>
      <c r="J13" s="77">
        <f>B13*'-2 Pricing Assumptions'!$I$14</f>
        <v>20</v>
      </c>
      <c r="K13" s="77">
        <f>B13*'-2 Pricing Assumptions'!$I$15</f>
        <v>5</v>
      </c>
    </row>
    <row r="14" spans="1:134" x14ac:dyDescent="0.25">
      <c r="A14" s="24">
        <v>13</v>
      </c>
      <c r="B14" s="103">
        <f t="shared" si="4"/>
        <v>100</v>
      </c>
      <c r="C14" s="103">
        <f t="shared" si="5"/>
        <v>85</v>
      </c>
      <c r="D14" s="102">
        <v>100</v>
      </c>
      <c r="E14" s="102">
        <f>D14*'-2 Pricing Assumptions'!$I$13</f>
        <v>85</v>
      </c>
      <c r="F14" s="102"/>
      <c r="G14" s="102"/>
      <c r="H14" s="53">
        <f t="shared" si="6"/>
        <v>100</v>
      </c>
      <c r="I14" s="77">
        <f t="shared" si="7"/>
        <v>14.285714285714286</v>
      </c>
      <c r="J14" s="77">
        <f>B14*'-2 Pricing Assumptions'!$I$14</f>
        <v>20</v>
      </c>
      <c r="K14" s="77">
        <f>B14*'-2 Pricing Assumptions'!$I$15</f>
        <v>5</v>
      </c>
    </row>
    <row r="15" spans="1:134" x14ac:dyDescent="0.25">
      <c r="A15" s="24">
        <v>14</v>
      </c>
      <c r="B15" s="103">
        <f t="shared" si="4"/>
        <v>100</v>
      </c>
      <c r="C15" s="103">
        <f t="shared" si="5"/>
        <v>85</v>
      </c>
      <c r="D15" s="102">
        <v>100</v>
      </c>
      <c r="E15" s="102">
        <f>D15*'-2 Pricing Assumptions'!$I$13</f>
        <v>85</v>
      </c>
      <c r="F15" s="102"/>
      <c r="G15" s="102"/>
      <c r="H15" s="53">
        <f t="shared" si="6"/>
        <v>100</v>
      </c>
      <c r="I15" s="77">
        <f t="shared" si="7"/>
        <v>14.285714285714286</v>
      </c>
      <c r="J15" s="77">
        <f>B15*'-2 Pricing Assumptions'!$I$14</f>
        <v>20</v>
      </c>
      <c r="K15" s="77">
        <f>B15*'-2 Pricing Assumptions'!$I$15</f>
        <v>5</v>
      </c>
    </row>
    <row r="16" spans="1:134" x14ac:dyDescent="0.25">
      <c r="A16" s="24">
        <v>15</v>
      </c>
      <c r="B16" s="103">
        <f t="shared" si="4"/>
        <v>100</v>
      </c>
      <c r="C16" s="103">
        <f t="shared" si="5"/>
        <v>85</v>
      </c>
      <c r="D16" s="102">
        <v>100</v>
      </c>
      <c r="E16" s="102">
        <f>D16*'-2 Pricing Assumptions'!$I$13</f>
        <v>85</v>
      </c>
      <c r="F16" s="102"/>
      <c r="G16" s="102"/>
      <c r="H16" s="53">
        <f t="shared" si="6"/>
        <v>100</v>
      </c>
      <c r="I16" s="77">
        <f t="shared" si="7"/>
        <v>14.285714285714286</v>
      </c>
      <c r="J16" s="77">
        <f>B16*'-2 Pricing Assumptions'!$I$14</f>
        <v>20</v>
      </c>
      <c r="K16" s="77">
        <f>B16*'-2 Pricing Assumptions'!$I$15</f>
        <v>5</v>
      </c>
    </row>
    <row r="17" spans="1:19" ht="15.75" customHeight="1" x14ac:dyDescent="0.25">
      <c r="A17" s="24">
        <v>16</v>
      </c>
      <c r="B17" s="103">
        <f t="shared" si="4"/>
        <v>100</v>
      </c>
      <c r="C17" s="103">
        <f t="shared" si="5"/>
        <v>85</v>
      </c>
      <c r="D17" s="102">
        <v>100</v>
      </c>
      <c r="E17" s="102">
        <f>D17*'-2 Pricing Assumptions'!$I$13</f>
        <v>85</v>
      </c>
      <c r="F17" s="102"/>
      <c r="G17" s="102"/>
      <c r="H17" s="53">
        <f t="shared" si="6"/>
        <v>100</v>
      </c>
      <c r="I17" s="77">
        <f t="shared" si="7"/>
        <v>14.285714285714286</v>
      </c>
      <c r="J17" s="77">
        <f>B17*'-2 Pricing Assumptions'!$I$14</f>
        <v>20</v>
      </c>
      <c r="K17" s="77">
        <f>B17*'-2 Pricing Assumptions'!$I$15</f>
        <v>5</v>
      </c>
    </row>
    <row r="18" spans="1:19" x14ac:dyDescent="0.25">
      <c r="A18" s="24">
        <v>17</v>
      </c>
      <c r="B18" s="103">
        <f t="shared" si="4"/>
        <v>100</v>
      </c>
      <c r="C18" s="103">
        <f t="shared" si="5"/>
        <v>85</v>
      </c>
      <c r="D18" s="102">
        <v>100</v>
      </c>
      <c r="E18" s="102">
        <f>D18*'-2 Pricing Assumptions'!$I$13</f>
        <v>85</v>
      </c>
      <c r="F18" s="102"/>
      <c r="G18" s="102"/>
      <c r="H18" s="53">
        <f t="shared" si="6"/>
        <v>100</v>
      </c>
      <c r="I18" s="77">
        <f t="shared" si="7"/>
        <v>14.285714285714286</v>
      </c>
      <c r="J18" s="77">
        <f>B18*'-2 Pricing Assumptions'!$I$14</f>
        <v>20</v>
      </c>
      <c r="K18" s="77">
        <f>B18*'-2 Pricing Assumptions'!$I$15</f>
        <v>5</v>
      </c>
    </row>
    <row r="19" spans="1:19" x14ac:dyDescent="0.25">
      <c r="A19" s="24">
        <v>18</v>
      </c>
      <c r="B19" s="103">
        <f t="shared" si="4"/>
        <v>100</v>
      </c>
      <c r="C19" s="103">
        <f t="shared" si="5"/>
        <v>85</v>
      </c>
      <c r="D19" s="102">
        <v>100</v>
      </c>
      <c r="E19" s="102">
        <f>D19*'-2 Pricing Assumptions'!$I$13</f>
        <v>85</v>
      </c>
      <c r="F19" s="102"/>
      <c r="G19" s="102"/>
      <c r="H19" s="53">
        <f t="shared" si="6"/>
        <v>100</v>
      </c>
      <c r="I19" s="77">
        <f t="shared" si="7"/>
        <v>14.285714285714286</v>
      </c>
      <c r="J19" s="77">
        <f>B19*'-2 Pricing Assumptions'!$I$14</f>
        <v>20</v>
      </c>
      <c r="K19" s="77">
        <f>B19*'-2 Pricing Assumptions'!$I$15</f>
        <v>5</v>
      </c>
    </row>
    <row r="20" spans="1:19" x14ac:dyDescent="0.25">
      <c r="A20" s="24">
        <v>19</v>
      </c>
      <c r="B20" s="103">
        <f t="shared" si="4"/>
        <v>100</v>
      </c>
      <c r="C20" s="103">
        <f t="shared" si="5"/>
        <v>85</v>
      </c>
      <c r="D20" s="102">
        <v>100</v>
      </c>
      <c r="E20" s="102">
        <f>D20*'-2 Pricing Assumptions'!$I$13</f>
        <v>85</v>
      </c>
      <c r="F20" s="102"/>
      <c r="G20" s="102"/>
      <c r="H20" s="53">
        <f t="shared" si="6"/>
        <v>100</v>
      </c>
      <c r="I20" s="77">
        <f t="shared" si="7"/>
        <v>14.285714285714286</v>
      </c>
      <c r="J20" s="77">
        <f>B20*'-2 Pricing Assumptions'!$I$14</f>
        <v>20</v>
      </c>
      <c r="K20" s="77">
        <f>B20*'-2 Pricing Assumptions'!$I$15</f>
        <v>5</v>
      </c>
    </row>
    <row r="21" spans="1:19" x14ac:dyDescent="0.25">
      <c r="A21" s="24">
        <v>20</v>
      </c>
      <c r="B21" s="103">
        <f t="shared" si="4"/>
        <v>100</v>
      </c>
      <c r="C21" s="103">
        <f t="shared" si="5"/>
        <v>85</v>
      </c>
      <c r="D21" s="102">
        <v>100</v>
      </c>
      <c r="E21" s="102">
        <f>D21*'-2 Pricing Assumptions'!$I$13</f>
        <v>85</v>
      </c>
      <c r="F21" s="102"/>
      <c r="G21" s="102"/>
      <c r="H21" s="53">
        <f t="shared" si="6"/>
        <v>100</v>
      </c>
      <c r="I21" s="77">
        <f t="shared" si="7"/>
        <v>14.285714285714286</v>
      </c>
      <c r="J21" s="77">
        <f>B21*'-2 Pricing Assumptions'!$I$14</f>
        <v>20</v>
      </c>
      <c r="K21" s="77">
        <f>B21*'-2 Pricing Assumptions'!$I$15</f>
        <v>5</v>
      </c>
    </row>
    <row r="22" spans="1:19" ht="15.75" customHeight="1" x14ac:dyDescent="0.25">
      <c r="A22" s="24">
        <v>21</v>
      </c>
      <c r="B22" s="103">
        <f t="shared" si="4"/>
        <v>100</v>
      </c>
      <c r="C22" s="103">
        <f t="shared" si="5"/>
        <v>85</v>
      </c>
      <c r="D22" s="102">
        <v>100</v>
      </c>
      <c r="E22" s="102">
        <f>D22*'-2 Pricing Assumptions'!$I$13</f>
        <v>85</v>
      </c>
      <c r="F22" s="98"/>
      <c r="G22" s="98"/>
      <c r="H22" s="53">
        <f t="shared" si="6"/>
        <v>100</v>
      </c>
      <c r="I22" s="77">
        <f t="shared" si="7"/>
        <v>14.285714285714286</v>
      </c>
      <c r="J22" s="77">
        <f>B22*'-2 Pricing Assumptions'!$I$14</f>
        <v>20</v>
      </c>
      <c r="K22" s="77">
        <f>B22*'-2 Pricing Assumptions'!$I$15</f>
        <v>5</v>
      </c>
      <c r="O22" s="108"/>
      <c r="Q22" s="28"/>
    </row>
    <row r="23" spans="1:19" x14ac:dyDescent="0.25">
      <c r="A23" s="24">
        <v>22</v>
      </c>
      <c r="B23" s="103">
        <f t="shared" si="4"/>
        <v>100</v>
      </c>
      <c r="C23" s="103">
        <f t="shared" si="5"/>
        <v>85</v>
      </c>
      <c r="D23" s="102">
        <v>100</v>
      </c>
      <c r="E23" s="102">
        <f>D23*'-2 Pricing Assumptions'!$I$13</f>
        <v>85</v>
      </c>
      <c r="F23" s="98"/>
      <c r="G23" s="98"/>
      <c r="H23" s="53">
        <f t="shared" si="6"/>
        <v>100</v>
      </c>
      <c r="I23" s="77">
        <f t="shared" si="7"/>
        <v>14.285714285714286</v>
      </c>
      <c r="J23" s="77">
        <f>B23*'-2 Pricing Assumptions'!$I$14</f>
        <v>20</v>
      </c>
      <c r="K23" s="77">
        <f>B23*'-2 Pricing Assumptions'!$I$15</f>
        <v>5</v>
      </c>
      <c r="O23" s="108"/>
    </row>
    <row r="24" spans="1:19" x14ac:dyDescent="0.25">
      <c r="A24" s="24">
        <v>23</v>
      </c>
      <c r="B24" s="103">
        <f t="shared" si="4"/>
        <v>100</v>
      </c>
      <c r="C24" s="103">
        <f t="shared" si="5"/>
        <v>85</v>
      </c>
      <c r="D24" s="102">
        <v>100</v>
      </c>
      <c r="E24" s="102">
        <f>D24*'-2 Pricing Assumptions'!$I$13</f>
        <v>85</v>
      </c>
      <c r="F24" s="102"/>
      <c r="G24" s="102"/>
      <c r="H24" s="103">
        <f t="shared" si="6"/>
        <v>100</v>
      </c>
      <c r="I24" s="77">
        <f t="shared" si="7"/>
        <v>14.285714285714286</v>
      </c>
      <c r="J24" s="77">
        <f>B24*'-2 Pricing Assumptions'!$I$14</f>
        <v>20</v>
      </c>
      <c r="K24" s="77">
        <f>B24*'-2 Pricing Assumptions'!$I$15</f>
        <v>5</v>
      </c>
      <c r="P24" s="110"/>
    </row>
    <row r="25" spans="1:19" x14ac:dyDescent="0.25">
      <c r="A25" s="24">
        <v>24</v>
      </c>
      <c r="B25" s="103">
        <f t="shared" si="4"/>
        <v>100</v>
      </c>
      <c r="C25" s="103">
        <f t="shared" si="5"/>
        <v>85</v>
      </c>
      <c r="D25" s="102">
        <v>100</v>
      </c>
      <c r="E25" s="102">
        <f>D25*'-2 Pricing Assumptions'!$I$13</f>
        <v>85</v>
      </c>
      <c r="F25" s="102"/>
      <c r="G25" s="102"/>
      <c r="H25" s="103">
        <f t="shared" ref="H25:H88" si="32">C25+(B25-C25)</f>
        <v>100</v>
      </c>
      <c r="I25" s="77">
        <f t="shared" si="7"/>
        <v>14.285714285714286</v>
      </c>
      <c r="J25" s="77">
        <f>B25*'-2 Pricing Assumptions'!$I$14</f>
        <v>20</v>
      </c>
      <c r="K25" s="77">
        <f>B25*'-2 Pricing Assumptions'!$I$15</f>
        <v>5</v>
      </c>
      <c r="N25" s="98"/>
      <c r="P25" s="110"/>
    </row>
    <row r="26" spans="1:19" x14ac:dyDescent="0.25">
      <c r="A26" s="24">
        <v>25</v>
      </c>
      <c r="B26" s="103">
        <f t="shared" si="4"/>
        <v>100</v>
      </c>
      <c r="C26" s="103">
        <f t="shared" si="5"/>
        <v>85</v>
      </c>
      <c r="D26" s="102">
        <v>100</v>
      </c>
      <c r="E26" s="102">
        <f>D26*'-2 Pricing Assumptions'!$I$13</f>
        <v>85</v>
      </c>
      <c r="F26" s="102"/>
      <c r="G26" s="102"/>
      <c r="H26" s="103">
        <f t="shared" si="32"/>
        <v>100</v>
      </c>
      <c r="I26" s="77">
        <f t="shared" si="7"/>
        <v>14.285714285714286</v>
      </c>
      <c r="J26" s="77">
        <f>B26*'-2 Pricing Assumptions'!$I$14</f>
        <v>20</v>
      </c>
      <c r="K26" s="77">
        <f>B26*'-2 Pricing Assumptions'!$I$15</f>
        <v>5</v>
      </c>
      <c r="O26" s="110"/>
    </row>
    <row r="27" spans="1:19" x14ac:dyDescent="0.25">
      <c r="A27" s="24">
        <v>26</v>
      </c>
      <c r="B27" s="103">
        <f t="shared" si="4"/>
        <v>100</v>
      </c>
      <c r="C27" s="103">
        <f t="shared" si="5"/>
        <v>85</v>
      </c>
      <c r="D27" s="102">
        <v>100</v>
      </c>
      <c r="E27" s="102">
        <f>D27*'-2 Pricing Assumptions'!$I$13</f>
        <v>85</v>
      </c>
      <c r="F27" s="102"/>
      <c r="G27" s="102"/>
      <c r="H27" s="103">
        <f t="shared" si="32"/>
        <v>100</v>
      </c>
      <c r="I27" s="77">
        <f t="shared" si="7"/>
        <v>14.285714285714286</v>
      </c>
      <c r="J27" s="77">
        <f>B27*'-2 Pricing Assumptions'!$I$14</f>
        <v>20</v>
      </c>
      <c r="K27" s="77">
        <f>B27*'-2 Pricing Assumptions'!$I$15</f>
        <v>5</v>
      </c>
      <c r="N27" s="98"/>
      <c r="O27" s="110"/>
    </row>
    <row r="28" spans="1:19" x14ac:dyDescent="0.25">
      <c r="A28" s="24">
        <v>27</v>
      </c>
      <c r="B28" s="103">
        <f t="shared" si="4"/>
        <v>100</v>
      </c>
      <c r="C28" s="103">
        <f t="shared" si="5"/>
        <v>85</v>
      </c>
      <c r="D28" s="102">
        <v>100</v>
      </c>
      <c r="E28" s="102">
        <f>D28*'-2 Pricing Assumptions'!$I$13</f>
        <v>85</v>
      </c>
      <c r="F28" s="102"/>
      <c r="G28" s="102"/>
      <c r="H28" s="103">
        <f t="shared" si="32"/>
        <v>100</v>
      </c>
      <c r="I28" s="77">
        <f t="shared" si="7"/>
        <v>14.285714285714286</v>
      </c>
      <c r="J28" s="77">
        <f>B28*'-2 Pricing Assumptions'!$I$14</f>
        <v>20</v>
      </c>
      <c r="K28" s="77">
        <f>B28*'-2 Pricing Assumptions'!$I$15</f>
        <v>5</v>
      </c>
      <c r="N28" s="98"/>
      <c r="O28" s="110"/>
    </row>
    <row r="29" spans="1:19" x14ac:dyDescent="0.25">
      <c r="A29" s="24">
        <v>28</v>
      </c>
      <c r="B29" s="103">
        <f t="shared" si="4"/>
        <v>100</v>
      </c>
      <c r="C29" s="103">
        <f t="shared" si="5"/>
        <v>85</v>
      </c>
      <c r="D29" s="102">
        <v>100</v>
      </c>
      <c r="E29" s="102">
        <f>D29*'-2 Pricing Assumptions'!$I$13</f>
        <v>85</v>
      </c>
      <c r="F29" s="102"/>
      <c r="G29" s="102"/>
      <c r="H29" s="103">
        <f t="shared" si="32"/>
        <v>100</v>
      </c>
      <c r="I29" s="77">
        <f t="shared" si="7"/>
        <v>14.285714285714286</v>
      </c>
      <c r="J29" s="77">
        <f>B29*'-2 Pricing Assumptions'!$I$14</f>
        <v>20</v>
      </c>
      <c r="K29" s="77">
        <f>B29*'-2 Pricing Assumptions'!$I$15</f>
        <v>5</v>
      </c>
      <c r="N29" s="98"/>
      <c r="O29" s="110"/>
    </row>
    <row r="30" spans="1:19" x14ac:dyDescent="0.25">
      <c r="A30" s="24">
        <v>29</v>
      </c>
      <c r="B30" s="103">
        <f t="shared" si="4"/>
        <v>100</v>
      </c>
      <c r="C30" s="103">
        <f t="shared" si="5"/>
        <v>85</v>
      </c>
      <c r="D30" s="102">
        <v>100</v>
      </c>
      <c r="E30" s="102">
        <f>D30*'-2 Pricing Assumptions'!$I$13</f>
        <v>85</v>
      </c>
      <c r="F30" s="102"/>
      <c r="G30" s="102"/>
      <c r="H30" s="103">
        <f t="shared" si="32"/>
        <v>100</v>
      </c>
      <c r="I30" s="77">
        <f t="shared" si="7"/>
        <v>14.285714285714286</v>
      </c>
      <c r="J30" s="77">
        <f>B30*'-2 Pricing Assumptions'!$I$14</f>
        <v>20</v>
      </c>
      <c r="K30" s="77">
        <f>B30*'-2 Pricing Assumptions'!$I$15</f>
        <v>5</v>
      </c>
    </row>
    <row r="31" spans="1:19" x14ac:dyDescent="0.25">
      <c r="A31" s="24">
        <v>30</v>
      </c>
      <c r="B31" s="103">
        <f t="shared" ref="B31:B88" si="33">D31+F31</f>
        <v>100</v>
      </c>
      <c r="C31" s="103">
        <f t="shared" ref="C31:C88" si="34">E31+G31</f>
        <v>85</v>
      </c>
      <c r="D31" s="102">
        <v>100</v>
      </c>
      <c r="E31" s="102">
        <f>D31*'-2 Pricing Assumptions'!$I$13</f>
        <v>85</v>
      </c>
      <c r="F31" s="102"/>
      <c r="G31" s="102"/>
      <c r="H31" s="103">
        <f t="shared" si="32"/>
        <v>100</v>
      </c>
      <c r="I31" s="77">
        <f t="shared" si="7"/>
        <v>14.285714285714286</v>
      </c>
      <c r="J31" s="77">
        <f>B31*'-2 Pricing Assumptions'!$I$14</f>
        <v>20</v>
      </c>
      <c r="K31" s="77">
        <f>B31*'-2 Pricing Assumptions'!$I$15</f>
        <v>5</v>
      </c>
      <c r="S31" s="109"/>
    </row>
    <row r="32" spans="1:19" x14ac:dyDescent="0.25">
      <c r="A32" s="24">
        <v>31</v>
      </c>
      <c r="B32" s="103">
        <f t="shared" si="33"/>
        <v>100</v>
      </c>
      <c r="C32" s="103">
        <f t="shared" si="34"/>
        <v>85</v>
      </c>
      <c r="D32" s="102">
        <v>100</v>
      </c>
      <c r="E32" s="102">
        <f>D32*'-2 Pricing Assumptions'!$I$13</f>
        <v>85</v>
      </c>
      <c r="F32" s="102"/>
      <c r="G32" s="102"/>
      <c r="H32" s="103">
        <f t="shared" si="32"/>
        <v>100</v>
      </c>
      <c r="I32" s="77">
        <f t="shared" si="7"/>
        <v>14.285714285714286</v>
      </c>
      <c r="J32" s="77">
        <f>B32*'-2 Pricing Assumptions'!$I$14</f>
        <v>20</v>
      </c>
      <c r="K32" s="77">
        <f>B32*'-2 Pricing Assumptions'!$I$15</f>
        <v>5</v>
      </c>
    </row>
    <row r="33" spans="1:21" x14ac:dyDescent="0.25">
      <c r="A33" s="24">
        <v>32</v>
      </c>
      <c r="B33" s="103">
        <f t="shared" si="33"/>
        <v>100</v>
      </c>
      <c r="C33" s="103">
        <f t="shared" si="34"/>
        <v>85</v>
      </c>
      <c r="D33" s="102">
        <v>100</v>
      </c>
      <c r="E33" s="102">
        <f>D33*'-2 Pricing Assumptions'!$I$13</f>
        <v>85</v>
      </c>
      <c r="F33" s="102"/>
      <c r="G33" s="102"/>
      <c r="H33" s="103">
        <f t="shared" si="32"/>
        <v>100</v>
      </c>
      <c r="I33" s="77">
        <f t="shared" si="7"/>
        <v>14.285714285714286</v>
      </c>
      <c r="J33" s="77">
        <f>B33*'-2 Pricing Assumptions'!$I$14</f>
        <v>20</v>
      </c>
      <c r="K33" s="77">
        <f>B33*'-2 Pricing Assumptions'!$I$15</f>
        <v>5</v>
      </c>
    </row>
    <row r="34" spans="1:21" x14ac:dyDescent="0.25">
      <c r="A34" s="24">
        <v>33</v>
      </c>
      <c r="B34" s="103">
        <f t="shared" ref="B34" si="35">D34+F34</f>
        <v>100</v>
      </c>
      <c r="C34" s="103">
        <f t="shared" ref="C34" si="36">E34+G34</f>
        <v>85</v>
      </c>
      <c r="D34" s="102">
        <v>100</v>
      </c>
      <c r="E34" s="102">
        <f>D34*'-2 Pricing Assumptions'!$I$13</f>
        <v>85</v>
      </c>
      <c r="F34" s="102"/>
      <c r="G34" s="102"/>
      <c r="H34" s="103">
        <f t="shared" si="32"/>
        <v>100</v>
      </c>
      <c r="I34" s="77">
        <f t="shared" si="7"/>
        <v>14.285714285714286</v>
      </c>
      <c r="J34" s="77">
        <f>B34*'-2 Pricing Assumptions'!$I$14</f>
        <v>20</v>
      </c>
      <c r="K34" s="77">
        <f>B34*'-2 Pricing Assumptions'!$I$15</f>
        <v>5</v>
      </c>
    </row>
    <row r="35" spans="1:21" x14ac:dyDescent="0.25">
      <c r="A35" s="24">
        <v>34</v>
      </c>
      <c r="B35" s="103">
        <f t="shared" ref="B35" si="37">D35+F35</f>
        <v>100</v>
      </c>
      <c r="C35" s="103">
        <f t="shared" ref="C35" si="38">E35+G35</f>
        <v>85</v>
      </c>
      <c r="D35" s="102">
        <v>100</v>
      </c>
      <c r="E35" s="102">
        <f>D35*'-2 Pricing Assumptions'!$I$13</f>
        <v>85</v>
      </c>
      <c r="F35" s="102"/>
      <c r="G35" s="102"/>
      <c r="H35" s="103">
        <f t="shared" si="32"/>
        <v>100</v>
      </c>
      <c r="I35" s="77">
        <f t="shared" si="7"/>
        <v>14.285714285714286</v>
      </c>
      <c r="J35" s="77">
        <f>B35*'-2 Pricing Assumptions'!$I$14</f>
        <v>20</v>
      </c>
      <c r="K35" s="77">
        <f>B35*'-2 Pricing Assumptions'!$I$15</f>
        <v>5</v>
      </c>
      <c r="U35" s="109"/>
    </row>
    <row r="36" spans="1:21" x14ac:dyDescent="0.25">
      <c r="A36" s="24">
        <v>35</v>
      </c>
      <c r="B36" s="103">
        <f t="shared" si="33"/>
        <v>100</v>
      </c>
      <c r="C36" s="103">
        <f t="shared" si="34"/>
        <v>85</v>
      </c>
      <c r="D36" s="102">
        <v>100</v>
      </c>
      <c r="E36" s="102">
        <f>D36*'-2 Pricing Assumptions'!$I$13</f>
        <v>85</v>
      </c>
      <c r="F36" s="102"/>
      <c r="G36" s="102"/>
      <c r="H36" s="103">
        <f t="shared" si="32"/>
        <v>100</v>
      </c>
      <c r="I36" s="77">
        <f t="shared" si="7"/>
        <v>14.285714285714286</v>
      </c>
      <c r="J36" s="77">
        <f>B36*'-2 Pricing Assumptions'!$I$14</f>
        <v>20</v>
      </c>
      <c r="K36" s="77">
        <f>B36*'-2 Pricing Assumptions'!$I$15</f>
        <v>5</v>
      </c>
    </row>
    <row r="37" spans="1:21" x14ac:dyDescent="0.25">
      <c r="A37" s="24">
        <v>36</v>
      </c>
      <c r="B37" s="103">
        <f t="shared" si="33"/>
        <v>100</v>
      </c>
      <c r="C37" s="103">
        <f t="shared" si="34"/>
        <v>85</v>
      </c>
      <c r="D37" s="102">
        <v>100</v>
      </c>
      <c r="E37" s="102">
        <f>D37*'-2 Pricing Assumptions'!$I$13</f>
        <v>85</v>
      </c>
      <c r="F37" s="102"/>
      <c r="G37" s="102"/>
      <c r="H37" s="103">
        <f t="shared" si="32"/>
        <v>100</v>
      </c>
      <c r="I37" s="77">
        <f t="shared" si="7"/>
        <v>14.285714285714286</v>
      </c>
      <c r="J37" s="77">
        <f>B37*'-2 Pricing Assumptions'!$I$14</f>
        <v>20</v>
      </c>
      <c r="K37" s="77">
        <f>B37*'-2 Pricing Assumptions'!$I$15</f>
        <v>5</v>
      </c>
    </row>
    <row r="38" spans="1:21" x14ac:dyDescent="0.25">
      <c r="A38" s="24">
        <v>37</v>
      </c>
      <c r="B38" s="103">
        <f t="shared" si="33"/>
        <v>100</v>
      </c>
      <c r="C38" s="103">
        <f t="shared" si="34"/>
        <v>85</v>
      </c>
      <c r="D38" s="102">
        <v>100</v>
      </c>
      <c r="E38" s="102">
        <f>D38*'-2 Pricing Assumptions'!$I$13</f>
        <v>85</v>
      </c>
      <c r="F38" s="102"/>
      <c r="G38" s="102"/>
      <c r="H38" s="103">
        <f t="shared" si="32"/>
        <v>100</v>
      </c>
      <c r="I38" s="77">
        <f t="shared" si="7"/>
        <v>14.285714285714286</v>
      </c>
      <c r="J38" s="77">
        <f>B38*'-2 Pricing Assumptions'!$I$14</f>
        <v>20</v>
      </c>
      <c r="K38" s="77">
        <f>B38*'-2 Pricing Assumptions'!$I$15</f>
        <v>5</v>
      </c>
    </row>
    <row r="39" spans="1:21" x14ac:dyDescent="0.25">
      <c r="A39" s="24">
        <v>38</v>
      </c>
      <c r="B39" s="103">
        <f t="shared" si="33"/>
        <v>100</v>
      </c>
      <c r="C39" s="103">
        <f t="shared" si="34"/>
        <v>85</v>
      </c>
      <c r="D39" s="102">
        <v>100</v>
      </c>
      <c r="E39" s="102">
        <f>D39*'-2 Pricing Assumptions'!$I$13</f>
        <v>85</v>
      </c>
      <c r="F39" s="102"/>
      <c r="G39" s="102"/>
      <c r="H39" s="103">
        <f t="shared" si="32"/>
        <v>100</v>
      </c>
      <c r="I39" s="77">
        <f t="shared" si="7"/>
        <v>14.285714285714286</v>
      </c>
      <c r="J39" s="77">
        <f>B39*'-2 Pricing Assumptions'!$I$14</f>
        <v>20</v>
      </c>
      <c r="K39" s="77">
        <f>B39*'-2 Pricing Assumptions'!$I$15</f>
        <v>5</v>
      </c>
      <c r="U39" s="109"/>
    </row>
    <row r="40" spans="1:21" x14ac:dyDescent="0.25">
      <c r="A40" s="24">
        <v>39</v>
      </c>
      <c r="B40" s="103">
        <f t="shared" si="33"/>
        <v>100</v>
      </c>
      <c r="C40" s="103">
        <f t="shared" si="34"/>
        <v>85</v>
      </c>
      <c r="D40" s="102">
        <v>100</v>
      </c>
      <c r="E40" s="102">
        <f>D40*'-2 Pricing Assumptions'!$I$13</f>
        <v>85</v>
      </c>
      <c r="F40" s="102"/>
      <c r="G40" s="102"/>
      <c r="H40" s="103">
        <f t="shared" si="32"/>
        <v>100</v>
      </c>
      <c r="I40" s="77">
        <f t="shared" si="7"/>
        <v>14.285714285714286</v>
      </c>
      <c r="J40" s="77">
        <f>B40*'-2 Pricing Assumptions'!$I$14</f>
        <v>20</v>
      </c>
      <c r="K40" s="77">
        <f>B40*'-2 Pricing Assumptions'!$I$15</f>
        <v>5</v>
      </c>
    </row>
    <row r="41" spans="1:21" x14ac:dyDescent="0.25">
      <c r="A41" s="24">
        <v>40</v>
      </c>
      <c r="B41" s="103">
        <f t="shared" si="33"/>
        <v>100</v>
      </c>
      <c r="C41" s="103">
        <f t="shared" si="34"/>
        <v>85</v>
      </c>
      <c r="D41" s="102">
        <v>100</v>
      </c>
      <c r="E41" s="102">
        <f>D41*'-2 Pricing Assumptions'!$I$13</f>
        <v>85</v>
      </c>
      <c r="F41" s="102"/>
      <c r="G41" s="102"/>
      <c r="H41" s="103">
        <f t="shared" si="32"/>
        <v>100</v>
      </c>
      <c r="I41" s="77">
        <f t="shared" si="7"/>
        <v>14.285714285714286</v>
      </c>
      <c r="J41" s="77">
        <f>B41*'-2 Pricing Assumptions'!$I$14</f>
        <v>20</v>
      </c>
      <c r="K41" s="77">
        <f>B41*'-2 Pricing Assumptions'!$I$15</f>
        <v>5</v>
      </c>
    </row>
    <row r="42" spans="1:21" x14ac:dyDescent="0.25">
      <c r="A42" s="24">
        <v>41</v>
      </c>
      <c r="B42" s="103">
        <f t="shared" si="33"/>
        <v>100</v>
      </c>
      <c r="C42" s="103">
        <f t="shared" si="34"/>
        <v>85</v>
      </c>
      <c r="D42" s="102">
        <v>100</v>
      </c>
      <c r="E42" s="102">
        <f>D42*'-2 Pricing Assumptions'!$I$13</f>
        <v>85</v>
      </c>
      <c r="F42" s="102"/>
      <c r="G42" s="102"/>
      <c r="H42" s="103">
        <f t="shared" si="32"/>
        <v>100</v>
      </c>
      <c r="I42" s="77">
        <f t="shared" si="7"/>
        <v>14.285714285714286</v>
      </c>
      <c r="J42" s="77">
        <f>B42*'-2 Pricing Assumptions'!$I$14</f>
        <v>20</v>
      </c>
      <c r="K42" s="77">
        <f>B42*'-2 Pricing Assumptions'!$I$15</f>
        <v>5</v>
      </c>
    </row>
    <row r="43" spans="1:21" x14ac:dyDescent="0.25">
      <c r="A43" s="24">
        <v>42</v>
      </c>
      <c r="B43" s="103">
        <f t="shared" si="33"/>
        <v>100</v>
      </c>
      <c r="C43" s="103">
        <f t="shared" si="34"/>
        <v>85</v>
      </c>
      <c r="D43" s="102">
        <v>100</v>
      </c>
      <c r="E43" s="102">
        <f>D43*'-2 Pricing Assumptions'!$I$13</f>
        <v>85</v>
      </c>
      <c r="F43" s="102"/>
      <c r="G43" s="102"/>
      <c r="H43" s="103">
        <f t="shared" si="32"/>
        <v>100</v>
      </c>
      <c r="I43" s="77">
        <f t="shared" si="7"/>
        <v>14.285714285714286</v>
      </c>
      <c r="J43" s="77">
        <f>B43*'-2 Pricing Assumptions'!$I$14</f>
        <v>20</v>
      </c>
      <c r="K43" s="77">
        <f>B43*'-2 Pricing Assumptions'!$I$15</f>
        <v>5</v>
      </c>
    </row>
    <row r="44" spans="1:21" x14ac:dyDescent="0.25">
      <c r="A44" s="24">
        <v>43</v>
      </c>
      <c r="B44" s="103">
        <f t="shared" si="33"/>
        <v>100</v>
      </c>
      <c r="C44" s="103">
        <f t="shared" si="34"/>
        <v>85</v>
      </c>
      <c r="D44" s="102">
        <v>100</v>
      </c>
      <c r="E44" s="102">
        <f>D44*'-2 Pricing Assumptions'!$I$13</f>
        <v>85</v>
      </c>
      <c r="F44" s="102"/>
      <c r="G44" s="102"/>
      <c r="H44" s="103">
        <f t="shared" si="32"/>
        <v>100</v>
      </c>
      <c r="I44" s="77">
        <f t="shared" si="7"/>
        <v>14.285714285714286</v>
      </c>
      <c r="J44" s="77">
        <f>B44*'-2 Pricing Assumptions'!$I$14</f>
        <v>20</v>
      </c>
      <c r="K44" s="77">
        <f>B44*'-2 Pricing Assumptions'!$I$15</f>
        <v>5</v>
      </c>
    </row>
    <row r="45" spans="1:21" x14ac:dyDescent="0.25">
      <c r="A45" s="24">
        <v>44</v>
      </c>
      <c r="B45" s="103">
        <f t="shared" si="33"/>
        <v>100</v>
      </c>
      <c r="C45" s="103">
        <f t="shared" si="34"/>
        <v>85</v>
      </c>
      <c r="D45" s="102">
        <v>100</v>
      </c>
      <c r="E45" s="102">
        <f>D45*'-2 Pricing Assumptions'!$I$13</f>
        <v>85</v>
      </c>
      <c r="F45" s="102"/>
      <c r="G45" s="102"/>
      <c r="H45" s="103">
        <f t="shared" si="32"/>
        <v>100</v>
      </c>
      <c r="I45" s="77">
        <f t="shared" si="7"/>
        <v>14.285714285714286</v>
      </c>
      <c r="J45" s="77">
        <f>B45*'-2 Pricing Assumptions'!$I$14</f>
        <v>20</v>
      </c>
      <c r="K45" s="77">
        <f>B45*'-2 Pricing Assumptions'!$I$15</f>
        <v>5</v>
      </c>
    </row>
    <row r="46" spans="1:21" x14ac:dyDescent="0.25">
      <c r="A46" s="24">
        <v>45</v>
      </c>
      <c r="B46" s="103">
        <f t="shared" si="33"/>
        <v>100</v>
      </c>
      <c r="C46" s="103">
        <f t="shared" si="34"/>
        <v>85</v>
      </c>
      <c r="D46" s="102">
        <v>100</v>
      </c>
      <c r="E46" s="102">
        <f>D46*'-2 Pricing Assumptions'!$I$13</f>
        <v>85</v>
      </c>
      <c r="F46" s="102"/>
      <c r="G46" s="102"/>
      <c r="H46" s="103">
        <f t="shared" si="32"/>
        <v>100</v>
      </c>
      <c r="I46" s="77">
        <f t="shared" si="7"/>
        <v>14.285714285714286</v>
      </c>
      <c r="J46" s="77">
        <f>B46*'-2 Pricing Assumptions'!$I$14</f>
        <v>20</v>
      </c>
      <c r="K46" s="77">
        <f>B46*'-2 Pricing Assumptions'!$I$15</f>
        <v>5</v>
      </c>
    </row>
    <row r="47" spans="1:21" x14ac:dyDescent="0.25">
      <c r="A47" s="24">
        <v>46</v>
      </c>
      <c r="B47" s="103">
        <f t="shared" si="33"/>
        <v>100</v>
      </c>
      <c r="C47" s="103">
        <f t="shared" si="34"/>
        <v>85</v>
      </c>
      <c r="D47" s="102">
        <v>100</v>
      </c>
      <c r="E47" s="102">
        <f>D47*'-2 Pricing Assumptions'!$I$13</f>
        <v>85</v>
      </c>
      <c r="F47" s="102"/>
      <c r="G47" s="102"/>
      <c r="H47" s="103">
        <f t="shared" si="32"/>
        <v>100</v>
      </c>
      <c r="I47" s="77">
        <f t="shared" si="7"/>
        <v>14.285714285714286</v>
      </c>
      <c r="J47" s="77">
        <f>B47*'-2 Pricing Assumptions'!$I$14</f>
        <v>20</v>
      </c>
      <c r="K47" s="77">
        <f>B47*'-2 Pricing Assumptions'!$I$15</f>
        <v>5</v>
      </c>
    </row>
    <row r="48" spans="1:21" x14ac:dyDescent="0.25">
      <c r="A48" s="24">
        <v>47</v>
      </c>
      <c r="B48" s="103">
        <f t="shared" si="33"/>
        <v>100</v>
      </c>
      <c r="C48" s="103">
        <f t="shared" si="34"/>
        <v>85</v>
      </c>
      <c r="D48" s="102">
        <v>100</v>
      </c>
      <c r="E48" s="102">
        <f>D48*'-2 Pricing Assumptions'!$I$13</f>
        <v>85</v>
      </c>
      <c r="F48" s="102"/>
      <c r="G48" s="102"/>
      <c r="H48" s="103">
        <f t="shared" si="32"/>
        <v>100</v>
      </c>
      <c r="I48" s="77">
        <f t="shared" si="7"/>
        <v>14.285714285714286</v>
      </c>
      <c r="J48" s="77">
        <f>B48*'-2 Pricing Assumptions'!$I$14</f>
        <v>20</v>
      </c>
      <c r="K48" s="77">
        <f>B48*'-2 Pricing Assumptions'!$I$15</f>
        <v>5</v>
      </c>
    </row>
    <row r="49" spans="1:11" x14ac:dyDescent="0.25">
      <c r="A49" s="24">
        <v>48</v>
      </c>
      <c r="B49" s="103">
        <f t="shared" si="33"/>
        <v>100</v>
      </c>
      <c r="C49" s="103">
        <f t="shared" si="34"/>
        <v>85</v>
      </c>
      <c r="D49" s="102">
        <v>100</v>
      </c>
      <c r="E49" s="102">
        <f>D49*'-2 Pricing Assumptions'!$I$13</f>
        <v>85</v>
      </c>
      <c r="F49" s="102"/>
      <c r="G49" s="102"/>
      <c r="H49" s="103">
        <f t="shared" si="32"/>
        <v>100</v>
      </c>
      <c r="I49" s="77">
        <f t="shared" si="7"/>
        <v>14.285714285714286</v>
      </c>
      <c r="J49" s="77">
        <f>B49*'-2 Pricing Assumptions'!$I$14</f>
        <v>20</v>
      </c>
      <c r="K49" s="77">
        <f>B49*'-2 Pricing Assumptions'!$I$15</f>
        <v>5</v>
      </c>
    </row>
    <row r="50" spans="1:11" x14ac:dyDescent="0.25">
      <c r="A50" s="24">
        <v>49</v>
      </c>
      <c r="B50" s="103">
        <f t="shared" si="33"/>
        <v>100</v>
      </c>
      <c r="C50" s="103">
        <f t="shared" si="34"/>
        <v>85</v>
      </c>
      <c r="D50" s="102">
        <v>100</v>
      </c>
      <c r="E50" s="102">
        <f>D50*'-2 Pricing Assumptions'!$I$13</f>
        <v>85</v>
      </c>
      <c r="F50" s="102"/>
      <c r="G50" s="102"/>
      <c r="H50" s="103">
        <f t="shared" si="32"/>
        <v>100</v>
      </c>
      <c r="I50" s="77">
        <f t="shared" si="7"/>
        <v>14.285714285714286</v>
      </c>
      <c r="J50" s="77">
        <f>B50*'-2 Pricing Assumptions'!$I$14</f>
        <v>20</v>
      </c>
      <c r="K50" s="77">
        <f>B50*'-2 Pricing Assumptions'!$I$15</f>
        <v>5</v>
      </c>
    </row>
    <row r="51" spans="1:11" x14ac:dyDescent="0.25">
      <c r="A51" s="24">
        <v>50</v>
      </c>
      <c r="B51" s="103">
        <f t="shared" si="33"/>
        <v>100</v>
      </c>
      <c r="C51" s="103">
        <f t="shared" si="34"/>
        <v>85</v>
      </c>
      <c r="D51" s="102">
        <v>100</v>
      </c>
      <c r="E51" s="102">
        <f>D51*'-2 Pricing Assumptions'!$I$13</f>
        <v>85</v>
      </c>
      <c r="F51" s="102"/>
      <c r="G51" s="102"/>
      <c r="H51" s="103">
        <f t="shared" si="32"/>
        <v>100</v>
      </c>
      <c r="I51" s="77">
        <f t="shared" si="7"/>
        <v>14.285714285714286</v>
      </c>
      <c r="J51" s="77">
        <f>B51*'-2 Pricing Assumptions'!$I$14</f>
        <v>20</v>
      </c>
      <c r="K51" s="77">
        <f>B51*'-2 Pricing Assumptions'!$I$15</f>
        <v>5</v>
      </c>
    </row>
    <row r="52" spans="1:11" x14ac:dyDescent="0.25">
      <c r="A52" s="24">
        <v>51</v>
      </c>
      <c r="B52" s="103">
        <f t="shared" si="33"/>
        <v>100</v>
      </c>
      <c r="C52" s="103">
        <f t="shared" si="34"/>
        <v>85</v>
      </c>
      <c r="D52" s="102">
        <v>100</v>
      </c>
      <c r="E52" s="102">
        <f>D52*'-2 Pricing Assumptions'!$I$13</f>
        <v>85</v>
      </c>
      <c r="F52" s="102"/>
      <c r="G52" s="102"/>
      <c r="H52" s="103">
        <f t="shared" si="32"/>
        <v>100</v>
      </c>
      <c r="I52" s="77">
        <f t="shared" si="7"/>
        <v>14.285714285714286</v>
      </c>
      <c r="J52" s="77">
        <f>B52*'-2 Pricing Assumptions'!$I$14</f>
        <v>20</v>
      </c>
      <c r="K52" s="77">
        <f>B52*'-2 Pricing Assumptions'!$I$15</f>
        <v>5</v>
      </c>
    </row>
    <row r="53" spans="1:11" x14ac:dyDescent="0.25">
      <c r="A53" s="24">
        <v>52</v>
      </c>
      <c r="B53" s="103">
        <f t="shared" si="33"/>
        <v>100</v>
      </c>
      <c r="C53" s="103">
        <f t="shared" si="34"/>
        <v>85</v>
      </c>
      <c r="D53" s="102">
        <v>100</v>
      </c>
      <c r="E53" s="102">
        <f>D53*'-2 Pricing Assumptions'!$I$13</f>
        <v>85</v>
      </c>
      <c r="F53" s="102"/>
      <c r="G53" s="102"/>
      <c r="H53" s="103">
        <f t="shared" si="32"/>
        <v>100</v>
      </c>
      <c r="I53" s="77">
        <f t="shared" si="7"/>
        <v>14.285714285714286</v>
      </c>
      <c r="J53" s="77">
        <f>B53*'-2 Pricing Assumptions'!$I$14</f>
        <v>20</v>
      </c>
      <c r="K53" s="77">
        <f>B53*'-2 Pricing Assumptions'!$I$15</f>
        <v>5</v>
      </c>
    </row>
    <row r="54" spans="1:11" x14ac:dyDescent="0.25">
      <c r="A54" s="24">
        <v>53</v>
      </c>
      <c r="B54" s="103">
        <f t="shared" si="33"/>
        <v>100</v>
      </c>
      <c r="C54" s="103">
        <f t="shared" si="34"/>
        <v>85</v>
      </c>
      <c r="D54" s="102">
        <v>100</v>
      </c>
      <c r="E54" s="102">
        <f>D54*'-2 Pricing Assumptions'!$I$13</f>
        <v>85</v>
      </c>
      <c r="F54" s="102"/>
      <c r="G54" s="102"/>
      <c r="H54" s="103">
        <f t="shared" si="32"/>
        <v>100</v>
      </c>
      <c r="I54" s="77">
        <f t="shared" si="7"/>
        <v>14.285714285714286</v>
      </c>
      <c r="J54" s="77">
        <f>B54*'-2 Pricing Assumptions'!$I$14</f>
        <v>20</v>
      </c>
      <c r="K54" s="77">
        <f>B54*'-2 Pricing Assumptions'!$I$15</f>
        <v>5</v>
      </c>
    </row>
    <row r="55" spans="1:11" x14ac:dyDescent="0.25">
      <c r="A55" s="24">
        <v>54</v>
      </c>
      <c r="B55" s="103">
        <f t="shared" si="33"/>
        <v>100</v>
      </c>
      <c r="C55" s="103">
        <f t="shared" si="34"/>
        <v>85</v>
      </c>
      <c r="D55" s="102">
        <v>100</v>
      </c>
      <c r="E55" s="102">
        <f>D55*'-2 Pricing Assumptions'!$I$13</f>
        <v>85</v>
      </c>
      <c r="F55" s="102"/>
      <c r="G55" s="102"/>
      <c r="H55" s="103">
        <f t="shared" si="32"/>
        <v>100</v>
      </c>
      <c r="I55" s="77">
        <f t="shared" si="7"/>
        <v>14.285714285714286</v>
      </c>
      <c r="J55" s="77">
        <f>B55*'-2 Pricing Assumptions'!$I$14</f>
        <v>20</v>
      </c>
      <c r="K55" s="77">
        <f>B55*'-2 Pricing Assumptions'!$I$15</f>
        <v>5</v>
      </c>
    </row>
    <row r="56" spans="1:11" x14ac:dyDescent="0.25">
      <c r="A56" s="24">
        <v>55</v>
      </c>
      <c r="B56" s="103">
        <f t="shared" si="33"/>
        <v>100</v>
      </c>
      <c r="C56" s="103">
        <f t="shared" si="34"/>
        <v>85</v>
      </c>
      <c r="D56" s="102">
        <v>100</v>
      </c>
      <c r="E56" s="102">
        <f>D56*'-2 Pricing Assumptions'!$I$13</f>
        <v>85</v>
      </c>
      <c r="F56" s="102"/>
      <c r="G56" s="102"/>
      <c r="H56" s="103">
        <f t="shared" si="32"/>
        <v>100</v>
      </c>
      <c r="I56" s="77">
        <f t="shared" si="7"/>
        <v>14.285714285714286</v>
      </c>
      <c r="J56" s="77">
        <f>B56*'-2 Pricing Assumptions'!$I$14</f>
        <v>20</v>
      </c>
      <c r="K56" s="77">
        <f>B56*'-2 Pricing Assumptions'!$I$15</f>
        <v>5</v>
      </c>
    </row>
    <row r="57" spans="1:11" x14ac:dyDescent="0.25">
      <c r="A57" s="24">
        <v>56</v>
      </c>
      <c r="B57" s="103">
        <f t="shared" si="33"/>
        <v>100</v>
      </c>
      <c r="C57" s="103">
        <f t="shared" si="34"/>
        <v>85</v>
      </c>
      <c r="D57" s="102">
        <v>100</v>
      </c>
      <c r="E57" s="102">
        <f>D57*'-2 Pricing Assumptions'!$I$13</f>
        <v>85</v>
      </c>
      <c r="F57" s="102"/>
      <c r="G57" s="102"/>
      <c r="H57" s="103">
        <f t="shared" si="32"/>
        <v>100</v>
      </c>
      <c r="I57" s="77">
        <f t="shared" si="7"/>
        <v>14.285714285714286</v>
      </c>
      <c r="J57" s="77">
        <f>B57*'-2 Pricing Assumptions'!$I$14</f>
        <v>20</v>
      </c>
      <c r="K57" s="77">
        <f>B57*'-2 Pricing Assumptions'!$I$15</f>
        <v>5</v>
      </c>
    </row>
    <row r="58" spans="1:11" x14ac:dyDescent="0.25">
      <c r="A58" s="24">
        <v>57</v>
      </c>
      <c r="B58" s="103">
        <f t="shared" si="33"/>
        <v>100</v>
      </c>
      <c r="C58" s="103">
        <f t="shared" si="34"/>
        <v>85</v>
      </c>
      <c r="D58" s="102">
        <v>100</v>
      </c>
      <c r="E58" s="102">
        <f>D58*'-2 Pricing Assumptions'!$I$13</f>
        <v>85</v>
      </c>
      <c r="F58" s="102"/>
      <c r="G58" s="102"/>
      <c r="H58" s="103">
        <f t="shared" si="32"/>
        <v>100</v>
      </c>
      <c r="I58" s="77">
        <f t="shared" si="7"/>
        <v>14.285714285714286</v>
      </c>
      <c r="J58" s="77">
        <f>B58*'-2 Pricing Assumptions'!$I$14</f>
        <v>20</v>
      </c>
      <c r="K58" s="77">
        <f>B58*'-2 Pricing Assumptions'!$I$15</f>
        <v>5</v>
      </c>
    </row>
    <row r="59" spans="1:11" x14ac:dyDescent="0.25">
      <c r="A59" s="24">
        <v>58</v>
      </c>
      <c r="B59" s="103">
        <f t="shared" si="33"/>
        <v>100</v>
      </c>
      <c r="C59" s="103">
        <f t="shared" si="34"/>
        <v>85</v>
      </c>
      <c r="D59" s="102">
        <v>100</v>
      </c>
      <c r="E59" s="102">
        <f>D59*'-2 Pricing Assumptions'!$I$13</f>
        <v>85</v>
      </c>
      <c r="F59" s="102"/>
      <c r="G59" s="102"/>
      <c r="H59" s="103">
        <f t="shared" si="32"/>
        <v>100</v>
      </c>
      <c r="I59" s="77">
        <f t="shared" si="7"/>
        <v>14.285714285714286</v>
      </c>
      <c r="J59" s="77">
        <f>B59*'-2 Pricing Assumptions'!$I$14</f>
        <v>20</v>
      </c>
      <c r="K59" s="77">
        <f>B59*'-2 Pricing Assumptions'!$I$15</f>
        <v>5</v>
      </c>
    </row>
    <row r="60" spans="1:11" x14ac:dyDescent="0.25">
      <c r="A60" s="24">
        <v>59</v>
      </c>
      <c r="B60" s="103">
        <f t="shared" si="33"/>
        <v>100</v>
      </c>
      <c r="C60" s="103">
        <f t="shared" si="34"/>
        <v>85</v>
      </c>
      <c r="D60" s="102">
        <v>100</v>
      </c>
      <c r="E60" s="102">
        <f>D60*'-2 Pricing Assumptions'!$I$13</f>
        <v>85</v>
      </c>
      <c r="F60" s="102"/>
      <c r="G60" s="102"/>
      <c r="H60" s="103">
        <f t="shared" si="32"/>
        <v>100</v>
      </c>
      <c r="I60" s="77">
        <f t="shared" si="7"/>
        <v>14.285714285714286</v>
      </c>
      <c r="J60" s="77">
        <f>B60*'-2 Pricing Assumptions'!$I$14</f>
        <v>20</v>
      </c>
      <c r="K60" s="77">
        <f>B60*'-2 Pricing Assumptions'!$I$15</f>
        <v>5</v>
      </c>
    </row>
    <row r="61" spans="1:11" x14ac:dyDescent="0.25">
      <c r="A61" s="24">
        <v>60</v>
      </c>
      <c r="B61" s="103">
        <f t="shared" si="33"/>
        <v>100</v>
      </c>
      <c r="C61" s="103">
        <f t="shared" si="34"/>
        <v>85</v>
      </c>
      <c r="D61" s="102">
        <v>100</v>
      </c>
      <c r="E61" s="102">
        <f>D61*'-2 Pricing Assumptions'!$I$13</f>
        <v>85</v>
      </c>
      <c r="F61" s="102"/>
      <c r="G61" s="102"/>
      <c r="H61" s="103">
        <f t="shared" si="32"/>
        <v>100</v>
      </c>
      <c r="I61" s="77">
        <f t="shared" si="7"/>
        <v>14.285714285714286</v>
      </c>
      <c r="J61" s="77">
        <f>B61*'-2 Pricing Assumptions'!$I$14</f>
        <v>20</v>
      </c>
      <c r="K61" s="77">
        <f>B61*'-2 Pricing Assumptions'!$I$15</f>
        <v>5</v>
      </c>
    </row>
    <row r="62" spans="1:11" x14ac:dyDescent="0.25">
      <c r="A62" s="24">
        <v>61</v>
      </c>
      <c r="B62" s="103">
        <f t="shared" si="33"/>
        <v>100</v>
      </c>
      <c r="C62" s="103">
        <f t="shared" si="34"/>
        <v>85</v>
      </c>
      <c r="D62" s="102">
        <v>100</v>
      </c>
      <c r="E62" s="102">
        <f>D62*'-2 Pricing Assumptions'!$I$13</f>
        <v>85</v>
      </c>
      <c r="F62" s="102"/>
      <c r="G62" s="102"/>
      <c r="H62" s="103">
        <f t="shared" si="32"/>
        <v>100</v>
      </c>
      <c r="I62" s="77">
        <f t="shared" si="7"/>
        <v>14.285714285714286</v>
      </c>
      <c r="J62" s="77">
        <f>B62*'-2 Pricing Assumptions'!$I$14</f>
        <v>20</v>
      </c>
      <c r="K62" s="77">
        <f>B62*'-2 Pricing Assumptions'!$I$15</f>
        <v>5</v>
      </c>
    </row>
    <row r="63" spans="1:11" x14ac:dyDescent="0.25">
      <c r="A63" s="24">
        <v>62</v>
      </c>
      <c r="B63" s="103">
        <f t="shared" si="33"/>
        <v>100</v>
      </c>
      <c r="C63" s="103">
        <f t="shared" si="34"/>
        <v>85</v>
      </c>
      <c r="D63" s="102">
        <v>100</v>
      </c>
      <c r="E63" s="102">
        <f>D63*'-2 Pricing Assumptions'!$I$13</f>
        <v>85</v>
      </c>
      <c r="F63" s="102"/>
      <c r="G63" s="102"/>
      <c r="H63" s="103">
        <f t="shared" si="32"/>
        <v>100</v>
      </c>
      <c r="I63" s="77">
        <f t="shared" si="7"/>
        <v>14.285714285714286</v>
      </c>
      <c r="J63" s="77">
        <f>B63*'-2 Pricing Assumptions'!$I$14</f>
        <v>20</v>
      </c>
      <c r="K63" s="77">
        <f>B63*'-2 Pricing Assumptions'!$I$15</f>
        <v>5</v>
      </c>
    </row>
    <row r="64" spans="1:11" x14ac:dyDescent="0.25">
      <c r="A64" s="24">
        <v>63</v>
      </c>
      <c r="B64" s="103">
        <f t="shared" si="33"/>
        <v>100</v>
      </c>
      <c r="C64" s="103">
        <f t="shared" si="34"/>
        <v>85</v>
      </c>
      <c r="D64" s="102">
        <v>100</v>
      </c>
      <c r="E64" s="102">
        <f>D64*'-2 Pricing Assumptions'!$I$13</f>
        <v>85</v>
      </c>
      <c r="F64" s="102"/>
      <c r="G64" s="102"/>
      <c r="H64" s="103">
        <f t="shared" si="32"/>
        <v>100</v>
      </c>
      <c r="I64" s="77">
        <f t="shared" si="7"/>
        <v>14.285714285714286</v>
      </c>
      <c r="J64" s="77">
        <f>B64*'-2 Pricing Assumptions'!$I$14</f>
        <v>20</v>
      </c>
      <c r="K64" s="77">
        <f>B64*'-2 Pricing Assumptions'!$I$15</f>
        <v>5</v>
      </c>
    </row>
    <row r="65" spans="1:11" x14ac:dyDescent="0.25">
      <c r="A65" s="24">
        <v>64</v>
      </c>
      <c r="B65" s="103">
        <f t="shared" si="33"/>
        <v>100</v>
      </c>
      <c r="C65" s="103">
        <f t="shared" si="34"/>
        <v>85</v>
      </c>
      <c r="D65" s="102">
        <v>100</v>
      </c>
      <c r="E65" s="102">
        <f>D65*'-2 Pricing Assumptions'!$I$13</f>
        <v>85</v>
      </c>
      <c r="F65" s="102"/>
      <c r="G65" s="102"/>
      <c r="H65" s="103">
        <f t="shared" si="32"/>
        <v>100</v>
      </c>
      <c r="I65" s="77">
        <f t="shared" si="7"/>
        <v>14.285714285714286</v>
      </c>
      <c r="J65" s="77">
        <f>B65*'-2 Pricing Assumptions'!$I$14</f>
        <v>20</v>
      </c>
      <c r="K65" s="77">
        <f>B65*'-2 Pricing Assumptions'!$I$15</f>
        <v>5</v>
      </c>
    </row>
    <row r="66" spans="1:11" x14ac:dyDescent="0.25">
      <c r="A66" s="24">
        <v>65</v>
      </c>
      <c r="B66" s="103">
        <f t="shared" si="33"/>
        <v>100</v>
      </c>
      <c r="C66" s="103">
        <f t="shared" si="34"/>
        <v>85</v>
      </c>
      <c r="D66" s="102">
        <v>100</v>
      </c>
      <c r="E66" s="102">
        <f>D66*'-2 Pricing Assumptions'!$I$13</f>
        <v>85</v>
      </c>
      <c r="F66" s="102"/>
      <c r="G66" s="102"/>
      <c r="H66" s="103">
        <f t="shared" si="32"/>
        <v>100</v>
      </c>
      <c r="I66" s="77">
        <f t="shared" si="7"/>
        <v>14.285714285714286</v>
      </c>
      <c r="J66" s="77">
        <f>B66*'-2 Pricing Assumptions'!$I$14</f>
        <v>20</v>
      </c>
      <c r="K66" s="77">
        <f>B66*'-2 Pricing Assumptions'!$I$15</f>
        <v>5</v>
      </c>
    </row>
    <row r="67" spans="1:11" x14ac:dyDescent="0.25">
      <c r="A67" s="24">
        <v>66</v>
      </c>
      <c r="B67" s="103">
        <f t="shared" si="33"/>
        <v>100</v>
      </c>
      <c r="C67" s="103">
        <f t="shared" si="34"/>
        <v>85</v>
      </c>
      <c r="D67" s="102">
        <v>100</v>
      </c>
      <c r="E67" s="102">
        <f>D67*'-2 Pricing Assumptions'!$I$13</f>
        <v>85</v>
      </c>
      <c r="F67" s="102"/>
      <c r="G67" s="102"/>
      <c r="H67" s="103">
        <f t="shared" si="32"/>
        <v>100</v>
      </c>
      <c r="I67" s="77">
        <f t="shared" ref="I67:I122" si="39">B67/7</f>
        <v>14.285714285714286</v>
      </c>
      <c r="J67" s="77">
        <f>B67*'-2 Pricing Assumptions'!$I$14</f>
        <v>20</v>
      </c>
      <c r="K67" s="77">
        <f>B67*'-2 Pricing Assumptions'!$I$15</f>
        <v>5</v>
      </c>
    </row>
    <row r="68" spans="1:11" x14ac:dyDescent="0.25">
      <c r="A68" s="24">
        <v>67</v>
      </c>
      <c r="B68" s="103">
        <f t="shared" si="33"/>
        <v>100</v>
      </c>
      <c r="C68" s="103">
        <f t="shared" si="34"/>
        <v>85</v>
      </c>
      <c r="D68" s="102">
        <v>100</v>
      </c>
      <c r="E68" s="102">
        <f>D68*'-2 Pricing Assumptions'!$I$13</f>
        <v>85</v>
      </c>
      <c r="F68" s="102"/>
      <c r="G68" s="102"/>
      <c r="H68" s="103">
        <f t="shared" si="32"/>
        <v>100</v>
      </c>
      <c r="I68" s="77">
        <f t="shared" si="39"/>
        <v>14.285714285714286</v>
      </c>
      <c r="J68" s="77">
        <f>B68*'-2 Pricing Assumptions'!$I$14</f>
        <v>20</v>
      </c>
      <c r="K68" s="77">
        <f>B68*'-2 Pricing Assumptions'!$I$15</f>
        <v>5</v>
      </c>
    </row>
    <row r="69" spans="1:11" x14ac:dyDescent="0.25">
      <c r="A69" s="24">
        <v>68</v>
      </c>
      <c r="B69" s="103">
        <f t="shared" si="33"/>
        <v>100</v>
      </c>
      <c r="C69" s="103">
        <f t="shared" si="34"/>
        <v>85</v>
      </c>
      <c r="D69" s="102">
        <v>100</v>
      </c>
      <c r="E69" s="102">
        <f>D69*'-2 Pricing Assumptions'!$I$13</f>
        <v>85</v>
      </c>
      <c r="F69" s="102"/>
      <c r="G69" s="102"/>
      <c r="H69" s="103">
        <f t="shared" si="32"/>
        <v>100</v>
      </c>
      <c r="I69" s="77">
        <f t="shared" si="39"/>
        <v>14.285714285714286</v>
      </c>
      <c r="J69" s="77">
        <f>B69*'-2 Pricing Assumptions'!$I$14</f>
        <v>20</v>
      </c>
      <c r="K69" s="77">
        <f>B69*'-2 Pricing Assumptions'!$I$15</f>
        <v>5</v>
      </c>
    </row>
    <row r="70" spans="1:11" x14ac:dyDescent="0.25">
      <c r="A70" s="24">
        <v>69</v>
      </c>
      <c r="B70" s="103">
        <f t="shared" si="33"/>
        <v>100</v>
      </c>
      <c r="C70" s="103">
        <f t="shared" si="34"/>
        <v>85</v>
      </c>
      <c r="D70" s="102">
        <v>100</v>
      </c>
      <c r="E70" s="102">
        <f>D70*'-2 Pricing Assumptions'!$I$13</f>
        <v>85</v>
      </c>
      <c r="F70" s="102"/>
      <c r="G70" s="102"/>
      <c r="H70" s="103">
        <f t="shared" si="32"/>
        <v>100</v>
      </c>
      <c r="I70" s="77">
        <f t="shared" si="39"/>
        <v>14.285714285714286</v>
      </c>
      <c r="J70" s="77">
        <f>B70*'-2 Pricing Assumptions'!$I$14</f>
        <v>20</v>
      </c>
      <c r="K70" s="77">
        <f>B70*'-2 Pricing Assumptions'!$I$15</f>
        <v>5</v>
      </c>
    </row>
    <row r="71" spans="1:11" x14ac:dyDescent="0.25">
      <c r="A71" s="24">
        <v>70</v>
      </c>
      <c r="B71" s="103">
        <f t="shared" si="33"/>
        <v>100</v>
      </c>
      <c r="C71" s="103">
        <f t="shared" si="34"/>
        <v>85</v>
      </c>
      <c r="D71" s="102">
        <v>100</v>
      </c>
      <c r="E71" s="102">
        <f>D71*'-2 Pricing Assumptions'!$I$13</f>
        <v>85</v>
      </c>
      <c r="F71" s="102"/>
      <c r="G71" s="102"/>
      <c r="H71" s="103">
        <f t="shared" si="32"/>
        <v>100</v>
      </c>
      <c r="I71" s="77">
        <f t="shared" si="39"/>
        <v>14.285714285714286</v>
      </c>
      <c r="J71" s="77">
        <f>B71*'-2 Pricing Assumptions'!$I$14</f>
        <v>20</v>
      </c>
      <c r="K71" s="77">
        <f>B71*'-2 Pricing Assumptions'!$I$15</f>
        <v>5</v>
      </c>
    </row>
    <row r="72" spans="1:11" x14ac:dyDescent="0.25">
      <c r="A72" s="24">
        <v>71</v>
      </c>
      <c r="B72" s="103">
        <f t="shared" si="33"/>
        <v>100</v>
      </c>
      <c r="C72" s="103">
        <f t="shared" si="34"/>
        <v>85</v>
      </c>
      <c r="D72" s="102">
        <v>100</v>
      </c>
      <c r="E72" s="102">
        <f>D72*'-2 Pricing Assumptions'!$I$13</f>
        <v>85</v>
      </c>
      <c r="F72" s="102"/>
      <c r="G72" s="102"/>
      <c r="H72" s="103">
        <f t="shared" si="32"/>
        <v>100</v>
      </c>
      <c r="I72" s="77">
        <f t="shared" si="39"/>
        <v>14.285714285714286</v>
      </c>
      <c r="J72" s="77">
        <f>B72*'-2 Pricing Assumptions'!$I$14</f>
        <v>20</v>
      </c>
      <c r="K72" s="77">
        <f>B72*'-2 Pricing Assumptions'!$I$15</f>
        <v>5</v>
      </c>
    </row>
    <row r="73" spans="1:11" x14ac:dyDescent="0.25">
      <c r="A73" s="24">
        <v>72</v>
      </c>
      <c r="B73" s="103">
        <f t="shared" si="33"/>
        <v>100</v>
      </c>
      <c r="C73" s="103">
        <f t="shared" si="34"/>
        <v>85</v>
      </c>
      <c r="D73" s="102">
        <v>100</v>
      </c>
      <c r="E73" s="102">
        <f>D73*'-2 Pricing Assumptions'!$I$13</f>
        <v>85</v>
      </c>
      <c r="F73" s="102"/>
      <c r="G73" s="102"/>
      <c r="H73" s="103">
        <f t="shared" si="32"/>
        <v>100</v>
      </c>
      <c r="I73" s="77">
        <f t="shared" si="39"/>
        <v>14.285714285714286</v>
      </c>
      <c r="J73" s="77">
        <f>B73*'-2 Pricing Assumptions'!$I$14</f>
        <v>20</v>
      </c>
      <c r="K73" s="77">
        <f>B73*'-2 Pricing Assumptions'!$I$15</f>
        <v>5</v>
      </c>
    </row>
    <row r="74" spans="1:11" x14ac:dyDescent="0.25">
      <c r="A74" s="24">
        <v>73</v>
      </c>
      <c r="B74" s="103">
        <f t="shared" si="33"/>
        <v>100</v>
      </c>
      <c r="C74" s="103">
        <f t="shared" si="34"/>
        <v>85</v>
      </c>
      <c r="D74" s="102">
        <v>100</v>
      </c>
      <c r="E74" s="102">
        <f>D74*'-2 Pricing Assumptions'!$I$13</f>
        <v>85</v>
      </c>
      <c r="F74" s="102"/>
      <c r="G74" s="102"/>
      <c r="H74" s="103">
        <f t="shared" si="32"/>
        <v>100</v>
      </c>
      <c r="I74" s="77">
        <f t="shared" si="39"/>
        <v>14.285714285714286</v>
      </c>
      <c r="J74" s="77">
        <f>B74*'-2 Pricing Assumptions'!$I$14</f>
        <v>20</v>
      </c>
      <c r="K74" s="77">
        <f>B74*'-2 Pricing Assumptions'!$I$15</f>
        <v>5</v>
      </c>
    </row>
    <row r="75" spans="1:11" x14ac:dyDescent="0.25">
      <c r="A75" s="24">
        <v>74</v>
      </c>
      <c r="B75" s="103">
        <f t="shared" si="33"/>
        <v>100</v>
      </c>
      <c r="C75" s="103">
        <f t="shared" si="34"/>
        <v>85</v>
      </c>
      <c r="D75" s="102">
        <v>100</v>
      </c>
      <c r="E75" s="102">
        <f>D75*'-2 Pricing Assumptions'!$I$13</f>
        <v>85</v>
      </c>
      <c r="F75" s="102"/>
      <c r="G75" s="102"/>
      <c r="H75" s="103">
        <f t="shared" si="32"/>
        <v>100</v>
      </c>
      <c r="I75" s="77">
        <f t="shared" si="39"/>
        <v>14.285714285714286</v>
      </c>
      <c r="J75" s="77">
        <f>B75*'-2 Pricing Assumptions'!$I$14</f>
        <v>20</v>
      </c>
      <c r="K75" s="77">
        <f>B75*'-2 Pricing Assumptions'!$I$15</f>
        <v>5</v>
      </c>
    </row>
    <row r="76" spans="1:11" x14ac:dyDescent="0.25">
      <c r="A76" s="24">
        <v>75</v>
      </c>
      <c r="B76" s="103">
        <f t="shared" si="33"/>
        <v>100</v>
      </c>
      <c r="C76" s="103">
        <f t="shared" si="34"/>
        <v>85</v>
      </c>
      <c r="D76" s="102">
        <v>100</v>
      </c>
      <c r="E76" s="102">
        <f>D76*'-2 Pricing Assumptions'!$I$13</f>
        <v>85</v>
      </c>
      <c r="F76" s="102"/>
      <c r="G76" s="102"/>
      <c r="H76" s="103">
        <f t="shared" si="32"/>
        <v>100</v>
      </c>
      <c r="I76" s="77">
        <f t="shared" si="39"/>
        <v>14.285714285714286</v>
      </c>
      <c r="J76" s="77">
        <f>B76*'-2 Pricing Assumptions'!$I$14</f>
        <v>20</v>
      </c>
      <c r="K76" s="77">
        <f>B76*'-2 Pricing Assumptions'!$I$15</f>
        <v>5</v>
      </c>
    </row>
    <row r="77" spans="1:11" x14ac:dyDescent="0.25">
      <c r="A77" s="24">
        <v>76</v>
      </c>
      <c r="B77" s="103">
        <f t="shared" si="33"/>
        <v>100</v>
      </c>
      <c r="C77" s="103">
        <f t="shared" si="34"/>
        <v>85</v>
      </c>
      <c r="D77" s="102">
        <v>100</v>
      </c>
      <c r="E77" s="102">
        <f>D77*'-2 Pricing Assumptions'!$I$13</f>
        <v>85</v>
      </c>
      <c r="F77" s="102"/>
      <c r="G77" s="102"/>
      <c r="H77" s="103">
        <f t="shared" si="32"/>
        <v>100</v>
      </c>
      <c r="I77" s="77">
        <f t="shared" si="39"/>
        <v>14.285714285714286</v>
      </c>
      <c r="J77" s="77">
        <f>B77*'-2 Pricing Assumptions'!$I$14</f>
        <v>20</v>
      </c>
      <c r="K77" s="77">
        <f>B77*'-2 Pricing Assumptions'!$I$15</f>
        <v>5</v>
      </c>
    </row>
    <row r="78" spans="1:11" x14ac:dyDescent="0.25">
      <c r="A78" s="24">
        <v>77</v>
      </c>
      <c r="B78" s="103">
        <f t="shared" si="33"/>
        <v>100</v>
      </c>
      <c r="C78" s="103">
        <f t="shared" si="34"/>
        <v>85</v>
      </c>
      <c r="D78" s="102">
        <v>100</v>
      </c>
      <c r="E78" s="102">
        <f>D78*'-2 Pricing Assumptions'!$I$13</f>
        <v>85</v>
      </c>
      <c r="F78" s="102"/>
      <c r="G78" s="102"/>
      <c r="H78" s="103">
        <f t="shared" si="32"/>
        <v>100</v>
      </c>
      <c r="I78" s="77">
        <f t="shared" si="39"/>
        <v>14.285714285714286</v>
      </c>
      <c r="J78" s="77">
        <f>B78*'-2 Pricing Assumptions'!$I$14</f>
        <v>20</v>
      </c>
      <c r="K78" s="77">
        <f>B78*'-2 Pricing Assumptions'!$I$15</f>
        <v>5</v>
      </c>
    </row>
    <row r="79" spans="1:11" x14ac:dyDescent="0.25">
      <c r="A79" s="24">
        <v>78</v>
      </c>
      <c r="B79" s="103">
        <f t="shared" si="33"/>
        <v>100</v>
      </c>
      <c r="C79" s="103">
        <f t="shared" si="34"/>
        <v>85</v>
      </c>
      <c r="D79" s="102">
        <v>100</v>
      </c>
      <c r="E79" s="102">
        <f>D79*'-2 Pricing Assumptions'!$I$13</f>
        <v>85</v>
      </c>
      <c r="F79" s="102"/>
      <c r="G79" s="102"/>
      <c r="H79" s="103">
        <f t="shared" si="32"/>
        <v>100</v>
      </c>
      <c r="I79" s="77">
        <f t="shared" si="39"/>
        <v>14.285714285714286</v>
      </c>
      <c r="J79" s="77">
        <f>B79*'-2 Pricing Assumptions'!$I$14</f>
        <v>20</v>
      </c>
      <c r="K79" s="77">
        <f>B79*'-2 Pricing Assumptions'!$I$15</f>
        <v>5</v>
      </c>
    </row>
    <row r="80" spans="1:11" x14ac:dyDescent="0.25">
      <c r="A80" s="24">
        <v>79</v>
      </c>
      <c r="B80" s="103">
        <f t="shared" si="33"/>
        <v>100</v>
      </c>
      <c r="C80" s="103">
        <f t="shared" si="34"/>
        <v>85</v>
      </c>
      <c r="D80" s="102">
        <v>100</v>
      </c>
      <c r="E80" s="102">
        <f>D80*'-2 Pricing Assumptions'!$I$13</f>
        <v>85</v>
      </c>
      <c r="F80" s="102"/>
      <c r="G80" s="102"/>
      <c r="H80" s="103">
        <f t="shared" si="32"/>
        <v>100</v>
      </c>
      <c r="I80" s="77">
        <f t="shared" si="39"/>
        <v>14.285714285714286</v>
      </c>
      <c r="J80" s="77">
        <f>B80*'-2 Pricing Assumptions'!$I$14</f>
        <v>20</v>
      </c>
      <c r="K80" s="77">
        <f>B80*'-2 Pricing Assumptions'!$I$15</f>
        <v>5</v>
      </c>
    </row>
    <row r="81" spans="1:11" x14ac:dyDescent="0.25">
      <c r="A81" s="24">
        <v>80</v>
      </c>
      <c r="B81" s="103">
        <f t="shared" si="33"/>
        <v>100</v>
      </c>
      <c r="C81" s="103">
        <f t="shared" si="34"/>
        <v>85</v>
      </c>
      <c r="D81" s="102">
        <v>100</v>
      </c>
      <c r="E81" s="102">
        <f>D81*'-2 Pricing Assumptions'!$I$13</f>
        <v>85</v>
      </c>
      <c r="F81" s="102"/>
      <c r="G81" s="102"/>
      <c r="H81" s="103">
        <f t="shared" si="32"/>
        <v>100</v>
      </c>
      <c r="I81" s="77">
        <f t="shared" si="39"/>
        <v>14.285714285714286</v>
      </c>
      <c r="J81" s="77">
        <f>B81*'-2 Pricing Assumptions'!$I$14</f>
        <v>20</v>
      </c>
      <c r="K81" s="77">
        <f>B81*'-2 Pricing Assumptions'!$I$15</f>
        <v>5</v>
      </c>
    </row>
    <row r="82" spans="1:11" x14ac:dyDescent="0.25">
      <c r="A82" s="24">
        <v>81</v>
      </c>
      <c r="B82" s="103">
        <f t="shared" si="33"/>
        <v>100</v>
      </c>
      <c r="C82" s="103">
        <f t="shared" si="34"/>
        <v>85</v>
      </c>
      <c r="D82" s="102">
        <v>100</v>
      </c>
      <c r="E82" s="102">
        <f>D82*'-2 Pricing Assumptions'!$I$13</f>
        <v>85</v>
      </c>
      <c r="F82" s="102"/>
      <c r="G82" s="102"/>
      <c r="H82" s="103">
        <f t="shared" si="32"/>
        <v>100</v>
      </c>
      <c r="I82" s="77">
        <f t="shared" si="39"/>
        <v>14.285714285714286</v>
      </c>
      <c r="J82" s="77">
        <f>B82*'-2 Pricing Assumptions'!$I$14</f>
        <v>20</v>
      </c>
      <c r="K82" s="77">
        <f>B82*'-2 Pricing Assumptions'!$I$15</f>
        <v>5</v>
      </c>
    </row>
    <row r="83" spans="1:11" x14ac:dyDescent="0.25">
      <c r="A83" s="24">
        <v>82</v>
      </c>
      <c r="B83" s="103">
        <f t="shared" si="33"/>
        <v>100</v>
      </c>
      <c r="C83" s="103">
        <f t="shared" si="34"/>
        <v>85</v>
      </c>
      <c r="D83" s="102">
        <v>100</v>
      </c>
      <c r="E83" s="102">
        <f>D83*'-2 Pricing Assumptions'!$I$13</f>
        <v>85</v>
      </c>
      <c r="F83" s="102"/>
      <c r="G83" s="102"/>
      <c r="H83" s="103">
        <f t="shared" si="32"/>
        <v>100</v>
      </c>
      <c r="I83" s="77">
        <f t="shared" si="39"/>
        <v>14.285714285714286</v>
      </c>
      <c r="J83" s="77">
        <f>B83*'-2 Pricing Assumptions'!$I$14</f>
        <v>20</v>
      </c>
      <c r="K83" s="77">
        <f>B83*'-2 Pricing Assumptions'!$I$15</f>
        <v>5</v>
      </c>
    </row>
    <row r="84" spans="1:11" x14ac:dyDescent="0.25">
      <c r="A84" s="24">
        <v>83</v>
      </c>
      <c r="B84" s="103">
        <f t="shared" si="33"/>
        <v>100</v>
      </c>
      <c r="C84" s="103">
        <f t="shared" si="34"/>
        <v>85</v>
      </c>
      <c r="D84" s="102">
        <v>100</v>
      </c>
      <c r="E84" s="102">
        <f>D84*'-2 Pricing Assumptions'!$I$13</f>
        <v>85</v>
      </c>
      <c r="F84" s="102"/>
      <c r="G84" s="102"/>
      <c r="H84" s="103">
        <f t="shared" si="32"/>
        <v>100</v>
      </c>
      <c r="I84" s="77">
        <f t="shared" si="39"/>
        <v>14.285714285714286</v>
      </c>
      <c r="J84" s="77">
        <f>B84*'-2 Pricing Assumptions'!$I$14</f>
        <v>20</v>
      </c>
      <c r="K84" s="77">
        <f>B84*'-2 Pricing Assumptions'!$I$15</f>
        <v>5</v>
      </c>
    </row>
    <row r="85" spans="1:11" x14ac:dyDescent="0.25">
      <c r="A85" s="24">
        <v>84</v>
      </c>
      <c r="B85" s="103">
        <f t="shared" si="33"/>
        <v>100</v>
      </c>
      <c r="C85" s="103">
        <f t="shared" si="34"/>
        <v>85</v>
      </c>
      <c r="D85" s="102">
        <v>100</v>
      </c>
      <c r="E85" s="102">
        <f>D85*'-2 Pricing Assumptions'!$I$13</f>
        <v>85</v>
      </c>
      <c r="F85" s="102"/>
      <c r="G85" s="102"/>
      <c r="H85" s="103">
        <f t="shared" si="32"/>
        <v>100</v>
      </c>
      <c r="I85" s="77">
        <f t="shared" si="39"/>
        <v>14.285714285714286</v>
      </c>
      <c r="J85" s="77">
        <f>B85*'-2 Pricing Assumptions'!$I$14</f>
        <v>20</v>
      </c>
      <c r="K85" s="77">
        <f>B85*'-2 Pricing Assumptions'!$I$15</f>
        <v>5</v>
      </c>
    </row>
    <row r="86" spans="1:11" x14ac:dyDescent="0.25">
      <c r="A86" s="24">
        <v>85</v>
      </c>
      <c r="B86" s="103">
        <f t="shared" si="33"/>
        <v>100</v>
      </c>
      <c r="C86" s="103">
        <f t="shared" si="34"/>
        <v>85</v>
      </c>
      <c r="D86" s="102">
        <v>100</v>
      </c>
      <c r="E86" s="102">
        <f>D86*'-2 Pricing Assumptions'!$I$13</f>
        <v>85</v>
      </c>
      <c r="F86" s="102"/>
      <c r="G86" s="102"/>
      <c r="H86" s="103">
        <f t="shared" si="32"/>
        <v>100</v>
      </c>
      <c r="I86" s="77">
        <f t="shared" si="39"/>
        <v>14.285714285714286</v>
      </c>
      <c r="J86" s="77">
        <f>B86*'-2 Pricing Assumptions'!$I$14</f>
        <v>20</v>
      </c>
      <c r="K86" s="77">
        <f>B86*'-2 Pricing Assumptions'!$I$15</f>
        <v>5</v>
      </c>
    </row>
    <row r="87" spans="1:11" x14ac:dyDescent="0.25">
      <c r="A87" s="24">
        <v>86</v>
      </c>
      <c r="B87" s="103">
        <f t="shared" si="33"/>
        <v>100</v>
      </c>
      <c r="C87" s="103">
        <f t="shared" si="34"/>
        <v>85</v>
      </c>
      <c r="D87" s="102">
        <v>100</v>
      </c>
      <c r="E87" s="102">
        <f>D87*'-2 Pricing Assumptions'!$I$13</f>
        <v>85</v>
      </c>
      <c r="F87" s="102"/>
      <c r="G87" s="102"/>
      <c r="H87" s="103">
        <f t="shared" si="32"/>
        <v>100</v>
      </c>
      <c r="I87" s="77">
        <f t="shared" si="39"/>
        <v>14.285714285714286</v>
      </c>
      <c r="J87" s="77">
        <f>B87*'-2 Pricing Assumptions'!$I$14</f>
        <v>20</v>
      </c>
      <c r="K87" s="77">
        <f>B87*'-2 Pricing Assumptions'!$I$15</f>
        <v>5</v>
      </c>
    </row>
    <row r="88" spans="1:11" x14ac:dyDescent="0.25">
      <c r="A88" s="24">
        <v>87</v>
      </c>
      <c r="B88" s="103">
        <f t="shared" si="33"/>
        <v>100</v>
      </c>
      <c r="C88" s="103">
        <f t="shared" si="34"/>
        <v>85</v>
      </c>
      <c r="D88" s="102">
        <v>100</v>
      </c>
      <c r="E88" s="102">
        <f>D88*'-2 Pricing Assumptions'!$I$13</f>
        <v>85</v>
      </c>
      <c r="F88" s="102"/>
      <c r="G88" s="102"/>
      <c r="H88" s="103">
        <f t="shared" si="32"/>
        <v>100</v>
      </c>
      <c r="I88" s="77">
        <f t="shared" si="39"/>
        <v>14.285714285714286</v>
      </c>
      <c r="J88" s="77">
        <f>B88*'-2 Pricing Assumptions'!$I$14</f>
        <v>20</v>
      </c>
      <c r="K88" s="77">
        <f>B88*'-2 Pricing Assumptions'!$I$15</f>
        <v>5</v>
      </c>
    </row>
    <row r="89" spans="1:11" x14ac:dyDescent="0.25">
      <c r="A89" s="24">
        <v>88</v>
      </c>
      <c r="B89" s="103">
        <f t="shared" ref="B89:B122" si="40">D89+F89</f>
        <v>100</v>
      </c>
      <c r="C89" s="103">
        <f t="shared" ref="C89:C122" si="41">E89+G89</f>
        <v>85</v>
      </c>
      <c r="D89" s="102">
        <v>100</v>
      </c>
      <c r="E89" s="102">
        <f>D89*'-2 Pricing Assumptions'!$I$13</f>
        <v>85</v>
      </c>
      <c r="F89" s="102"/>
      <c r="G89" s="102"/>
      <c r="H89" s="103">
        <f t="shared" ref="H89:H122" si="42">C89+(B89-C89)</f>
        <v>100</v>
      </c>
      <c r="I89" s="77">
        <f t="shared" si="39"/>
        <v>14.285714285714286</v>
      </c>
      <c r="J89" s="77">
        <f>B89*'-2 Pricing Assumptions'!$I$14</f>
        <v>20</v>
      </c>
      <c r="K89" s="77">
        <f>B89*'-2 Pricing Assumptions'!$I$15</f>
        <v>5</v>
      </c>
    </row>
    <row r="90" spans="1:11" x14ac:dyDescent="0.25">
      <c r="A90" s="24">
        <v>89</v>
      </c>
      <c r="B90" s="103">
        <f t="shared" si="40"/>
        <v>100</v>
      </c>
      <c r="C90" s="103">
        <f t="shared" si="41"/>
        <v>85</v>
      </c>
      <c r="D90" s="102">
        <v>100</v>
      </c>
      <c r="E90" s="102">
        <f>D90*'-2 Pricing Assumptions'!$I$13</f>
        <v>85</v>
      </c>
      <c r="F90" s="102"/>
      <c r="G90" s="102"/>
      <c r="H90" s="103">
        <f t="shared" si="42"/>
        <v>100</v>
      </c>
      <c r="I90" s="77">
        <f t="shared" si="39"/>
        <v>14.285714285714286</v>
      </c>
      <c r="J90" s="77">
        <f>B90*'-2 Pricing Assumptions'!$I$14</f>
        <v>20</v>
      </c>
      <c r="K90" s="77">
        <f>B90*'-2 Pricing Assumptions'!$I$15</f>
        <v>5</v>
      </c>
    </row>
    <row r="91" spans="1:11" x14ac:dyDescent="0.25">
      <c r="A91" s="24">
        <v>90</v>
      </c>
      <c r="B91" s="103">
        <f t="shared" si="40"/>
        <v>100</v>
      </c>
      <c r="C91" s="103">
        <f t="shared" si="41"/>
        <v>85</v>
      </c>
      <c r="D91" s="102">
        <v>100</v>
      </c>
      <c r="E91" s="102">
        <f>D91*'-2 Pricing Assumptions'!$I$13</f>
        <v>85</v>
      </c>
      <c r="F91" s="102"/>
      <c r="G91" s="102"/>
      <c r="H91" s="103">
        <f t="shared" si="42"/>
        <v>100</v>
      </c>
      <c r="I91" s="77">
        <f t="shared" si="39"/>
        <v>14.285714285714286</v>
      </c>
      <c r="J91" s="77">
        <f>B91*'-2 Pricing Assumptions'!$I$14</f>
        <v>20</v>
      </c>
      <c r="K91" s="77">
        <f>B91*'-2 Pricing Assumptions'!$I$15</f>
        <v>5</v>
      </c>
    </row>
    <row r="92" spans="1:11" x14ac:dyDescent="0.25">
      <c r="A92" s="24">
        <v>91</v>
      </c>
      <c r="B92" s="103">
        <f t="shared" si="40"/>
        <v>100</v>
      </c>
      <c r="C92" s="103">
        <f t="shared" si="41"/>
        <v>85</v>
      </c>
      <c r="D92" s="102">
        <v>100</v>
      </c>
      <c r="E92" s="102">
        <f>D92*'-2 Pricing Assumptions'!$I$13</f>
        <v>85</v>
      </c>
      <c r="F92" s="102"/>
      <c r="G92" s="102"/>
      <c r="H92" s="103">
        <f t="shared" si="42"/>
        <v>100</v>
      </c>
      <c r="I92" s="77">
        <f t="shared" si="39"/>
        <v>14.285714285714286</v>
      </c>
      <c r="J92" s="77">
        <f>B92*'-2 Pricing Assumptions'!$I$14</f>
        <v>20</v>
      </c>
      <c r="K92" s="77">
        <f>B92*'-2 Pricing Assumptions'!$I$15</f>
        <v>5</v>
      </c>
    </row>
    <row r="93" spans="1:11" x14ac:dyDescent="0.25">
      <c r="A93" s="24">
        <v>92</v>
      </c>
      <c r="B93" s="103">
        <f t="shared" si="40"/>
        <v>100</v>
      </c>
      <c r="C93" s="103">
        <f t="shared" si="41"/>
        <v>85</v>
      </c>
      <c r="D93" s="102">
        <v>100</v>
      </c>
      <c r="E93" s="102">
        <f>D93*'-2 Pricing Assumptions'!$I$13</f>
        <v>85</v>
      </c>
      <c r="F93" s="102"/>
      <c r="G93" s="102"/>
      <c r="H93" s="103">
        <f t="shared" si="42"/>
        <v>100</v>
      </c>
      <c r="I93" s="77">
        <f t="shared" si="39"/>
        <v>14.285714285714286</v>
      </c>
      <c r="J93" s="77">
        <f>B93*'-2 Pricing Assumptions'!$I$14</f>
        <v>20</v>
      </c>
      <c r="K93" s="77">
        <f>B93*'-2 Pricing Assumptions'!$I$15</f>
        <v>5</v>
      </c>
    </row>
    <row r="94" spans="1:11" x14ac:dyDescent="0.25">
      <c r="A94" s="24">
        <v>93</v>
      </c>
      <c r="B94" s="103">
        <f t="shared" si="40"/>
        <v>100</v>
      </c>
      <c r="C94" s="103">
        <f t="shared" si="41"/>
        <v>85</v>
      </c>
      <c r="D94" s="102">
        <v>100</v>
      </c>
      <c r="E94" s="102">
        <f>D94*'-2 Pricing Assumptions'!$I$13</f>
        <v>85</v>
      </c>
      <c r="F94" s="102"/>
      <c r="G94" s="102"/>
      <c r="H94" s="103">
        <f t="shared" si="42"/>
        <v>100</v>
      </c>
      <c r="I94" s="77">
        <f t="shared" si="39"/>
        <v>14.285714285714286</v>
      </c>
      <c r="J94" s="77">
        <f>B94*'-2 Pricing Assumptions'!$I$14</f>
        <v>20</v>
      </c>
      <c r="K94" s="77">
        <f>B94*'-2 Pricing Assumptions'!$I$15</f>
        <v>5</v>
      </c>
    </row>
    <row r="95" spans="1:11" x14ac:dyDescent="0.25">
      <c r="A95" s="24">
        <v>94</v>
      </c>
      <c r="B95" s="103">
        <f t="shared" si="40"/>
        <v>100</v>
      </c>
      <c r="C95" s="103">
        <f t="shared" si="41"/>
        <v>85</v>
      </c>
      <c r="D95" s="102">
        <v>100</v>
      </c>
      <c r="E95" s="102">
        <f>D95*'-2 Pricing Assumptions'!$I$13</f>
        <v>85</v>
      </c>
      <c r="F95" s="102"/>
      <c r="G95" s="102"/>
      <c r="H95" s="103">
        <f t="shared" si="42"/>
        <v>100</v>
      </c>
      <c r="I95" s="77">
        <f t="shared" si="39"/>
        <v>14.285714285714286</v>
      </c>
      <c r="J95" s="77">
        <f>B95*'-2 Pricing Assumptions'!$I$14</f>
        <v>20</v>
      </c>
      <c r="K95" s="77">
        <f>B95*'-2 Pricing Assumptions'!$I$15</f>
        <v>5</v>
      </c>
    </row>
    <row r="96" spans="1:11" x14ac:dyDescent="0.25">
      <c r="A96" s="24">
        <v>95</v>
      </c>
      <c r="B96" s="103">
        <f t="shared" si="40"/>
        <v>100</v>
      </c>
      <c r="C96" s="103">
        <f t="shared" si="41"/>
        <v>85</v>
      </c>
      <c r="D96" s="102">
        <v>100</v>
      </c>
      <c r="E96" s="102">
        <f>D96*'-2 Pricing Assumptions'!$I$13</f>
        <v>85</v>
      </c>
      <c r="F96" s="102"/>
      <c r="G96" s="102"/>
      <c r="H96" s="103">
        <f t="shared" si="42"/>
        <v>100</v>
      </c>
      <c r="I96" s="77">
        <f t="shared" si="39"/>
        <v>14.285714285714286</v>
      </c>
      <c r="J96" s="77">
        <f>B96*'-2 Pricing Assumptions'!$I$14</f>
        <v>20</v>
      </c>
      <c r="K96" s="77">
        <f>B96*'-2 Pricing Assumptions'!$I$15</f>
        <v>5</v>
      </c>
    </row>
    <row r="97" spans="1:11" x14ac:dyDescent="0.25">
      <c r="A97" s="24">
        <v>96</v>
      </c>
      <c r="B97" s="103">
        <f t="shared" si="40"/>
        <v>100</v>
      </c>
      <c r="C97" s="103">
        <f t="shared" si="41"/>
        <v>85</v>
      </c>
      <c r="D97" s="102">
        <v>100</v>
      </c>
      <c r="E97" s="102">
        <f>D97*'-2 Pricing Assumptions'!$I$13</f>
        <v>85</v>
      </c>
      <c r="F97" s="102"/>
      <c r="G97" s="102"/>
      <c r="H97" s="103">
        <f t="shared" si="42"/>
        <v>100</v>
      </c>
      <c r="I97" s="77">
        <f t="shared" si="39"/>
        <v>14.285714285714286</v>
      </c>
      <c r="J97" s="77">
        <f>B97*'-2 Pricing Assumptions'!$I$14</f>
        <v>20</v>
      </c>
      <c r="K97" s="77">
        <f>B97*'-2 Pricing Assumptions'!$I$15</f>
        <v>5</v>
      </c>
    </row>
    <row r="98" spans="1:11" x14ac:dyDescent="0.25">
      <c r="A98" s="24">
        <v>97</v>
      </c>
      <c r="B98" s="103">
        <f t="shared" si="40"/>
        <v>100</v>
      </c>
      <c r="C98" s="103">
        <f t="shared" si="41"/>
        <v>85</v>
      </c>
      <c r="D98" s="102">
        <v>100</v>
      </c>
      <c r="E98" s="102">
        <f>D98*'-2 Pricing Assumptions'!$I$13</f>
        <v>85</v>
      </c>
      <c r="F98" s="102"/>
      <c r="G98" s="102"/>
      <c r="H98" s="103">
        <f t="shared" si="42"/>
        <v>100</v>
      </c>
      <c r="I98" s="77">
        <f t="shared" si="39"/>
        <v>14.285714285714286</v>
      </c>
      <c r="J98" s="77">
        <f>B98*'-2 Pricing Assumptions'!$I$14</f>
        <v>20</v>
      </c>
      <c r="K98" s="77">
        <f>B98*'-2 Pricing Assumptions'!$I$15</f>
        <v>5</v>
      </c>
    </row>
    <row r="99" spans="1:11" x14ac:dyDescent="0.25">
      <c r="A99" s="24">
        <v>98</v>
      </c>
      <c r="B99" s="103">
        <f t="shared" si="40"/>
        <v>100</v>
      </c>
      <c r="C99" s="103">
        <f t="shared" si="41"/>
        <v>85</v>
      </c>
      <c r="D99" s="102">
        <v>100</v>
      </c>
      <c r="E99" s="102">
        <f>D99*'-2 Pricing Assumptions'!$I$13</f>
        <v>85</v>
      </c>
      <c r="F99" s="102"/>
      <c r="G99" s="102"/>
      <c r="H99" s="103">
        <f t="shared" si="42"/>
        <v>100</v>
      </c>
      <c r="I99" s="77">
        <f t="shared" si="39"/>
        <v>14.285714285714286</v>
      </c>
      <c r="J99" s="77">
        <f>B99*'-2 Pricing Assumptions'!$I$14</f>
        <v>20</v>
      </c>
      <c r="K99" s="77">
        <f>B99*'-2 Pricing Assumptions'!$I$15</f>
        <v>5</v>
      </c>
    </row>
    <row r="100" spans="1:11" x14ac:dyDescent="0.25">
      <c r="A100" s="24">
        <v>99</v>
      </c>
      <c r="B100" s="103">
        <f t="shared" si="40"/>
        <v>100</v>
      </c>
      <c r="C100" s="103">
        <f t="shared" si="41"/>
        <v>85</v>
      </c>
      <c r="D100" s="102">
        <v>100</v>
      </c>
      <c r="E100" s="102">
        <f>D100*'-2 Pricing Assumptions'!$I$13</f>
        <v>85</v>
      </c>
      <c r="F100" s="102"/>
      <c r="G100" s="102"/>
      <c r="H100" s="103">
        <f t="shared" si="42"/>
        <v>100</v>
      </c>
      <c r="I100" s="77">
        <f t="shared" si="39"/>
        <v>14.285714285714286</v>
      </c>
      <c r="J100" s="77">
        <f>B100*'-2 Pricing Assumptions'!$I$14</f>
        <v>20</v>
      </c>
      <c r="K100" s="77">
        <f>B100*'-2 Pricing Assumptions'!$I$15</f>
        <v>5</v>
      </c>
    </row>
    <row r="101" spans="1:11" x14ac:dyDescent="0.25">
      <c r="A101" s="24">
        <v>100</v>
      </c>
      <c r="B101" s="103">
        <f t="shared" si="40"/>
        <v>100</v>
      </c>
      <c r="C101" s="103">
        <f t="shared" si="41"/>
        <v>85</v>
      </c>
      <c r="D101" s="102">
        <v>100</v>
      </c>
      <c r="E101" s="102">
        <f>D101*'-2 Pricing Assumptions'!$I$13</f>
        <v>85</v>
      </c>
      <c r="F101" s="102"/>
      <c r="G101" s="102"/>
      <c r="H101" s="103">
        <f t="shared" si="42"/>
        <v>100</v>
      </c>
      <c r="I101" s="77">
        <f t="shared" si="39"/>
        <v>14.285714285714286</v>
      </c>
      <c r="J101" s="77">
        <f>B101*'-2 Pricing Assumptions'!$I$14</f>
        <v>20</v>
      </c>
      <c r="K101" s="77">
        <f>B101*'-2 Pricing Assumptions'!$I$15</f>
        <v>5</v>
      </c>
    </row>
    <row r="102" spans="1:11" x14ac:dyDescent="0.25">
      <c r="A102" s="24">
        <v>101</v>
      </c>
      <c r="B102" s="103">
        <f t="shared" si="40"/>
        <v>100</v>
      </c>
      <c r="C102" s="103">
        <f t="shared" si="41"/>
        <v>85</v>
      </c>
      <c r="D102" s="102">
        <v>100</v>
      </c>
      <c r="E102" s="102">
        <f>D102*'-2 Pricing Assumptions'!$I$13</f>
        <v>85</v>
      </c>
      <c r="F102" s="102"/>
      <c r="G102" s="102"/>
      <c r="H102" s="103">
        <f t="shared" si="42"/>
        <v>100</v>
      </c>
      <c r="I102" s="77">
        <f t="shared" si="39"/>
        <v>14.285714285714286</v>
      </c>
      <c r="J102" s="77">
        <f>B102*'-2 Pricing Assumptions'!$I$14</f>
        <v>20</v>
      </c>
      <c r="K102" s="77">
        <f>B102*'-2 Pricing Assumptions'!$I$15</f>
        <v>5</v>
      </c>
    </row>
    <row r="103" spans="1:11" x14ac:dyDescent="0.25">
      <c r="A103" s="24">
        <v>102</v>
      </c>
      <c r="B103" s="103">
        <f t="shared" si="40"/>
        <v>100</v>
      </c>
      <c r="C103" s="103">
        <f t="shared" si="41"/>
        <v>85</v>
      </c>
      <c r="D103" s="102">
        <v>100</v>
      </c>
      <c r="E103" s="102">
        <f>D103*'-2 Pricing Assumptions'!$I$13</f>
        <v>85</v>
      </c>
      <c r="F103" s="102"/>
      <c r="G103" s="102"/>
      <c r="H103" s="103">
        <f t="shared" si="42"/>
        <v>100</v>
      </c>
      <c r="I103" s="77">
        <f t="shared" si="39"/>
        <v>14.285714285714286</v>
      </c>
      <c r="J103" s="77">
        <f>B103*'-2 Pricing Assumptions'!$I$14</f>
        <v>20</v>
      </c>
      <c r="K103" s="77">
        <f>B103*'-2 Pricing Assumptions'!$I$15</f>
        <v>5</v>
      </c>
    </row>
    <row r="104" spans="1:11" x14ac:dyDescent="0.25">
      <c r="A104" s="24">
        <v>103</v>
      </c>
      <c r="B104" s="103">
        <f t="shared" si="40"/>
        <v>100</v>
      </c>
      <c r="C104" s="103">
        <f t="shared" si="41"/>
        <v>85</v>
      </c>
      <c r="D104" s="102">
        <v>100</v>
      </c>
      <c r="E104" s="102">
        <f>D104*'-2 Pricing Assumptions'!$I$13</f>
        <v>85</v>
      </c>
      <c r="F104" s="102"/>
      <c r="G104" s="102"/>
      <c r="H104" s="103">
        <f t="shared" si="42"/>
        <v>100</v>
      </c>
      <c r="I104" s="77">
        <f t="shared" si="39"/>
        <v>14.285714285714286</v>
      </c>
      <c r="J104" s="77">
        <f>B104*'-2 Pricing Assumptions'!$I$14</f>
        <v>20</v>
      </c>
      <c r="K104" s="77">
        <f>B104*'-2 Pricing Assumptions'!$I$15</f>
        <v>5</v>
      </c>
    </row>
    <row r="105" spans="1:11" x14ac:dyDescent="0.25">
      <c r="A105" s="24">
        <v>104</v>
      </c>
      <c r="B105" s="103">
        <f t="shared" si="40"/>
        <v>100</v>
      </c>
      <c r="C105" s="103">
        <f t="shared" si="41"/>
        <v>85</v>
      </c>
      <c r="D105" s="102">
        <v>100</v>
      </c>
      <c r="E105" s="102">
        <f>D105*'-2 Pricing Assumptions'!$I$13</f>
        <v>85</v>
      </c>
      <c r="F105" s="102"/>
      <c r="G105" s="102"/>
      <c r="H105" s="103">
        <f t="shared" si="42"/>
        <v>100</v>
      </c>
      <c r="I105" s="77">
        <f t="shared" si="39"/>
        <v>14.285714285714286</v>
      </c>
      <c r="J105" s="77">
        <f>B105*'-2 Pricing Assumptions'!$I$14</f>
        <v>20</v>
      </c>
      <c r="K105" s="77">
        <f>B105*'-2 Pricing Assumptions'!$I$15</f>
        <v>5</v>
      </c>
    </row>
    <row r="106" spans="1:11" x14ac:dyDescent="0.25">
      <c r="A106" s="24">
        <v>105</v>
      </c>
      <c r="B106" s="103">
        <f t="shared" si="40"/>
        <v>100</v>
      </c>
      <c r="C106" s="103">
        <f t="shared" si="41"/>
        <v>85</v>
      </c>
      <c r="D106" s="102">
        <v>100</v>
      </c>
      <c r="E106" s="102">
        <f>D106*'-2 Pricing Assumptions'!$I$13</f>
        <v>85</v>
      </c>
      <c r="F106" s="102"/>
      <c r="G106" s="102"/>
      <c r="H106" s="103">
        <f t="shared" si="42"/>
        <v>100</v>
      </c>
      <c r="I106" s="77">
        <f t="shared" si="39"/>
        <v>14.285714285714286</v>
      </c>
      <c r="J106" s="77">
        <f>B106*'-2 Pricing Assumptions'!$I$14</f>
        <v>20</v>
      </c>
      <c r="K106" s="77">
        <f>B106*'-2 Pricing Assumptions'!$I$15</f>
        <v>5</v>
      </c>
    </row>
    <row r="107" spans="1:11" x14ac:dyDescent="0.25">
      <c r="A107" s="24">
        <v>106</v>
      </c>
      <c r="B107" s="103">
        <f t="shared" si="40"/>
        <v>100</v>
      </c>
      <c r="C107" s="103">
        <f t="shared" si="41"/>
        <v>85</v>
      </c>
      <c r="D107" s="102">
        <v>100</v>
      </c>
      <c r="E107" s="102">
        <f>D107*'-2 Pricing Assumptions'!$I$13</f>
        <v>85</v>
      </c>
      <c r="F107" s="102"/>
      <c r="G107" s="102"/>
      <c r="H107" s="103">
        <f t="shared" si="42"/>
        <v>100</v>
      </c>
      <c r="I107" s="77">
        <f t="shared" si="39"/>
        <v>14.285714285714286</v>
      </c>
      <c r="J107" s="77">
        <f>B107*'-2 Pricing Assumptions'!$I$14</f>
        <v>20</v>
      </c>
      <c r="K107" s="77">
        <f>B107*'-2 Pricing Assumptions'!$I$15</f>
        <v>5</v>
      </c>
    </row>
    <row r="108" spans="1:11" x14ac:dyDescent="0.25">
      <c r="A108" s="24">
        <v>107</v>
      </c>
      <c r="B108" s="103">
        <f t="shared" si="40"/>
        <v>100</v>
      </c>
      <c r="C108" s="103">
        <f t="shared" si="41"/>
        <v>85</v>
      </c>
      <c r="D108" s="102">
        <v>100</v>
      </c>
      <c r="E108" s="102">
        <f>D108*'-2 Pricing Assumptions'!$I$13</f>
        <v>85</v>
      </c>
      <c r="F108" s="102"/>
      <c r="G108" s="102"/>
      <c r="H108" s="103">
        <f t="shared" si="42"/>
        <v>100</v>
      </c>
      <c r="I108" s="77">
        <f t="shared" si="39"/>
        <v>14.285714285714286</v>
      </c>
      <c r="J108" s="77">
        <f>B108*'-2 Pricing Assumptions'!$I$14</f>
        <v>20</v>
      </c>
      <c r="K108" s="77">
        <f>B108*'-2 Pricing Assumptions'!$I$15</f>
        <v>5</v>
      </c>
    </row>
    <row r="109" spans="1:11" x14ac:dyDescent="0.25">
      <c r="A109" s="24">
        <v>108</v>
      </c>
      <c r="B109" s="103">
        <f t="shared" si="40"/>
        <v>100</v>
      </c>
      <c r="C109" s="103">
        <f t="shared" si="41"/>
        <v>85</v>
      </c>
      <c r="D109" s="102">
        <v>100</v>
      </c>
      <c r="E109" s="102">
        <f>D109*'-2 Pricing Assumptions'!$I$13</f>
        <v>85</v>
      </c>
      <c r="F109" s="102"/>
      <c r="G109" s="102"/>
      <c r="H109" s="103">
        <f t="shared" si="42"/>
        <v>100</v>
      </c>
      <c r="I109" s="77">
        <f t="shared" si="39"/>
        <v>14.285714285714286</v>
      </c>
      <c r="J109" s="77">
        <f>B109*'-2 Pricing Assumptions'!$I$14</f>
        <v>20</v>
      </c>
      <c r="K109" s="77">
        <f>B109*'-2 Pricing Assumptions'!$I$15</f>
        <v>5</v>
      </c>
    </row>
    <row r="110" spans="1:11" x14ac:dyDescent="0.25">
      <c r="A110" s="24">
        <v>109</v>
      </c>
      <c r="B110" s="103">
        <f t="shared" si="40"/>
        <v>100</v>
      </c>
      <c r="C110" s="103">
        <f t="shared" si="41"/>
        <v>85</v>
      </c>
      <c r="D110" s="102">
        <v>100</v>
      </c>
      <c r="E110" s="102">
        <f>D110*'-2 Pricing Assumptions'!$I$13</f>
        <v>85</v>
      </c>
      <c r="F110" s="102"/>
      <c r="G110" s="102"/>
      <c r="H110" s="103">
        <f t="shared" si="42"/>
        <v>100</v>
      </c>
      <c r="I110" s="77">
        <f t="shared" si="39"/>
        <v>14.285714285714286</v>
      </c>
      <c r="J110" s="77">
        <f>B110*'-2 Pricing Assumptions'!$I$14</f>
        <v>20</v>
      </c>
      <c r="K110" s="77">
        <f>B110*'-2 Pricing Assumptions'!$I$15</f>
        <v>5</v>
      </c>
    </row>
    <row r="111" spans="1:11" x14ac:dyDescent="0.25">
      <c r="A111" s="24">
        <v>110</v>
      </c>
      <c r="B111" s="103">
        <f t="shared" si="40"/>
        <v>100</v>
      </c>
      <c r="C111" s="103">
        <f t="shared" si="41"/>
        <v>85</v>
      </c>
      <c r="D111" s="102">
        <v>100</v>
      </c>
      <c r="E111" s="102">
        <f>D111*'-2 Pricing Assumptions'!$I$13</f>
        <v>85</v>
      </c>
      <c r="F111" s="102"/>
      <c r="G111" s="102"/>
      <c r="H111" s="103">
        <f t="shared" si="42"/>
        <v>100</v>
      </c>
      <c r="I111" s="77">
        <f t="shared" si="39"/>
        <v>14.285714285714286</v>
      </c>
      <c r="J111" s="77">
        <f>B111*'-2 Pricing Assumptions'!$I$14</f>
        <v>20</v>
      </c>
      <c r="K111" s="77">
        <f>B111*'-2 Pricing Assumptions'!$I$15</f>
        <v>5</v>
      </c>
    </row>
    <row r="112" spans="1:11" x14ac:dyDescent="0.25">
      <c r="A112" s="24">
        <v>111</v>
      </c>
      <c r="B112" s="103">
        <f t="shared" si="40"/>
        <v>100</v>
      </c>
      <c r="C112" s="103">
        <f t="shared" si="41"/>
        <v>85</v>
      </c>
      <c r="D112" s="102">
        <v>100</v>
      </c>
      <c r="E112" s="102">
        <f>D112*'-2 Pricing Assumptions'!$I$13</f>
        <v>85</v>
      </c>
      <c r="F112" s="102"/>
      <c r="G112" s="102"/>
      <c r="H112" s="103">
        <f t="shared" si="42"/>
        <v>100</v>
      </c>
      <c r="I112" s="77">
        <f t="shared" si="39"/>
        <v>14.285714285714286</v>
      </c>
      <c r="J112" s="77">
        <f>B112*'-2 Pricing Assumptions'!$I$14</f>
        <v>20</v>
      </c>
      <c r="K112" s="77">
        <f>B112*'-2 Pricing Assumptions'!$I$15</f>
        <v>5</v>
      </c>
    </row>
    <row r="113" spans="1:11" x14ac:dyDescent="0.25">
      <c r="A113" s="24">
        <v>112</v>
      </c>
      <c r="B113" s="103">
        <f t="shared" si="40"/>
        <v>100</v>
      </c>
      <c r="C113" s="103">
        <f t="shared" si="41"/>
        <v>85</v>
      </c>
      <c r="D113" s="102">
        <v>100</v>
      </c>
      <c r="E113" s="102">
        <f>D113*'-2 Pricing Assumptions'!$I$13</f>
        <v>85</v>
      </c>
      <c r="F113" s="102"/>
      <c r="G113" s="102"/>
      <c r="H113" s="103">
        <f t="shared" si="42"/>
        <v>100</v>
      </c>
      <c r="I113" s="77">
        <f t="shared" si="39"/>
        <v>14.285714285714286</v>
      </c>
      <c r="J113" s="77">
        <f>B113*'-2 Pricing Assumptions'!$I$14</f>
        <v>20</v>
      </c>
      <c r="K113" s="77">
        <f>B113*'-2 Pricing Assumptions'!$I$15</f>
        <v>5</v>
      </c>
    </row>
    <row r="114" spans="1:11" x14ac:dyDescent="0.25">
      <c r="A114" s="24">
        <v>113</v>
      </c>
      <c r="B114" s="103">
        <f t="shared" si="40"/>
        <v>100</v>
      </c>
      <c r="C114" s="103">
        <f t="shared" si="41"/>
        <v>85</v>
      </c>
      <c r="D114" s="102">
        <v>100</v>
      </c>
      <c r="E114" s="102">
        <f>D114*'-2 Pricing Assumptions'!$I$13</f>
        <v>85</v>
      </c>
      <c r="F114" s="102"/>
      <c r="G114" s="102"/>
      <c r="H114" s="103">
        <f t="shared" si="42"/>
        <v>100</v>
      </c>
      <c r="I114" s="77">
        <f t="shared" si="39"/>
        <v>14.285714285714286</v>
      </c>
      <c r="J114" s="77">
        <f>B114*'-2 Pricing Assumptions'!$I$14</f>
        <v>20</v>
      </c>
      <c r="K114" s="77">
        <f>B114*'-2 Pricing Assumptions'!$I$15</f>
        <v>5</v>
      </c>
    </row>
    <row r="115" spans="1:11" x14ac:dyDescent="0.25">
      <c r="A115" s="24">
        <v>114</v>
      </c>
      <c r="B115" s="103">
        <f t="shared" si="40"/>
        <v>100</v>
      </c>
      <c r="C115" s="103">
        <f t="shared" si="41"/>
        <v>85</v>
      </c>
      <c r="D115" s="102">
        <v>100</v>
      </c>
      <c r="E115" s="102">
        <f>D115*'-2 Pricing Assumptions'!$I$13</f>
        <v>85</v>
      </c>
      <c r="F115" s="102"/>
      <c r="G115" s="102"/>
      <c r="H115" s="103">
        <f t="shared" si="42"/>
        <v>100</v>
      </c>
      <c r="I115" s="77">
        <f t="shared" si="39"/>
        <v>14.285714285714286</v>
      </c>
      <c r="J115" s="77">
        <f>B115*'-2 Pricing Assumptions'!$I$14</f>
        <v>20</v>
      </c>
      <c r="K115" s="77">
        <f>B115*'-2 Pricing Assumptions'!$I$15</f>
        <v>5</v>
      </c>
    </row>
    <row r="116" spans="1:11" x14ac:dyDescent="0.25">
      <c r="A116" s="24">
        <v>115</v>
      </c>
      <c r="B116" s="103">
        <f t="shared" si="40"/>
        <v>100</v>
      </c>
      <c r="C116" s="103">
        <f t="shared" si="41"/>
        <v>85</v>
      </c>
      <c r="D116" s="102">
        <v>100</v>
      </c>
      <c r="E116" s="102">
        <f>D116*'-2 Pricing Assumptions'!$I$13</f>
        <v>85</v>
      </c>
      <c r="F116" s="102"/>
      <c r="G116" s="102"/>
      <c r="H116" s="103">
        <f t="shared" si="42"/>
        <v>100</v>
      </c>
      <c r="I116" s="77">
        <f t="shared" si="39"/>
        <v>14.285714285714286</v>
      </c>
      <c r="J116" s="77">
        <f>B116*'-2 Pricing Assumptions'!$I$14</f>
        <v>20</v>
      </c>
      <c r="K116" s="77">
        <f>B116*'-2 Pricing Assumptions'!$I$15</f>
        <v>5</v>
      </c>
    </row>
    <row r="117" spans="1:11" x14ac:dyDescent="0.25">
      <c r="A117" s="24">
        <v>116</v>
      </c>
      <c r="B117" s="103">
        <f t="shared" si="40"/>
        <v>100</v>
      </c>
      <c r="C117" s="103">
        <f t="shared" si="41"/>
        <v>85</v>
      </c>
      <c r="D117" s="102">
        <v>100</v>
      </c>
      <c r="E117" s="102">
        <f>D117*'-2 Pricing Assumptions'!$I$13</f>
        <v>85</v>
      </c>
      <c r="F117" s="102"/>
      <c r="G117" s="102"/>
      <c r="H117" s="103">
        <f t="shared" si="42"/>
        <v>100</v>
      </c>
      <c r="I117" s="77">
        <f t="shared" si="39"/>
        <v>14.285714285714286</v>
      </c>
      <c r="J117" s="77">
        <f>B117*'-2 Pricing Assumptions'!$I$14</f>
        <v>20</v>
      </c>
      <c r="K117" s="77">
        <f>B117*'-2 Pricing Assumptions'!$I$15</f>
        <v>5</v>
      </c>
    </row>
    <row r="118" spans="1:11" x14ac:dyDescent="0.25">
      <c r="A118" s="24">
        <v>117</v>
      </c>
      <c r="B118" s="103">
        <f t="shared" si="40"/>
        <v>100</v>
      </c>
      <c r="C118" s="103">
        <f t="shared" si="41"/>
        <v>85</v>
      </c>
      <c r="D118" s="102">
        <v>100</v>
      </c>
      <c r="E118" s="102">
        <f>D118*'-2 Pricing Assumptions'!$I$13</f>
        <v>85</v>
      </c>
      <c r="F118" s="102"/>
      <c r="G118" s="102"/>
      <c r="H118" s="103">
        <f t="shared" si="42"/>
        <v>100</v>
      </c>
      <c r="I118" s="77">
        <f t="shared" si="39"/>
        <v>14.285714285714286</v>
      </c>
      <c r="J118" s="77">
        <f>B118*'-2 Pricing Assumptions'!$I$14</f>
        <v>20</v>
      </c>
      <c r="K118" s="77">
        <f>B118*'-2 Pricing Assumptions'!$I$15</f>
        <v>5</v>
      </c>
    </row>
    <row r="119" spans="1:11" x14ac:dyDescent="0.25">
      <c r="A119" s="24">
        <v>118</v>
      </c>
      <c r="B119" s="103">
        <f t="shared" si="40"/>
        <v>100</v>
      </c>
      <c r="C119" s="103">
        <f t="shared" si="41"/>
        <v>85</v>
      </c>
      <c r="D119" s="102">
        <v>100</v>
      </c>
      <c r="E119" s="102">
        <f>D119*'-2 Pricing Assumptions'!$I$13</f>
        <v>85</v>
      </c>
      <c r="F119" s="102"/>
      <c r="G119" s="102"/>
      <c r="H119" s="103">
        <f t="shared" si="42"/>
        <v>100</v>
      </c>
      <c r="I119" s="77">
        <f t="shared" si="39"/>
        <v>14.285714285714286</v>
      </c>
      <c r="J119" s="77">
        <f>B119*'-2 Pricing Assumptions'!$I$14</f>
        <v>20</v>
      </c>
      <c r="K119" s="77">
        <f>B119*'-2 Pricing Assumptions'!$I$15</f>
        <v>5</v>
      </c>
    </row>
    <row r="120" spans="1:11" x14ac:dyDescent="0.25">
      <c r="A120" s="24">
        <v>119</v>
      </c>
      <c r="B120" s="103">
        <f t="shared" si="40"/>
        <v>100</v>
      </c>
      <c r="C120" s="103">
        <f t="shared" si="41"/>
        <v>85</v>
      </c>
      <c r="D120" s="102">
        <v>100</v>
      </c>
      <c r="E120" s="102">
        <f>D120*'-2 Pricing Assumptions'!$I$13</f>
        <v>85</v>
      </c>
      <c r="F120" s="102"/>
      <c r="G120" s="102"/>
      <c r="H120" s="103">
        <f t="shared" si="42"/>
        <v>100</v>
      </c>
      <c r="I120" s="77">
        <f t="shared" si="39"/>
        <v>14.285714285714286</v>
      </c>
      <c r="J120" s="77">
        <f>B120*'-2 Pricing Assumptions'!$I$14</f>
        <v>20</v>
      </c>
      <c r="K120" s="77">
        <f>B120*'-2 Pricing Assumptions'!$I$15</f>
        <v>5</v>
      </c>
    </row>
    <row r="121" spans="1:11" x14ac:dyDescent="0.25">
      <c r="A121" s="24">
        <v>120</v>
      </c>
      <c r="B121" s="103">
        <f t="shared" si="40"/>
        <v>100</v>
      </c>
      <c r="C121" s="103">
        <f t="shared" si="41"/>
        <v>85</v>
      </c>
      <c r="D121" s="102">
        <v>100</v>
      </c>
      <c r="E121" s="102">
        <f>D121*'-2 Pricing Assumptions'!$I$13</f>
        <v>85</v>
      </c>
      <c r="F121" s="102"/>
      <c r="G121" s="102"/>
      <c r="H121" s="103">
        <f t="shared" si="42"/>
        <v>100</v>
      </c>
      <c r="I121" s="77">
        <f t="shared" si="39"/>
        <v>14.285714285714286</v>
      </c>
      <c r="J121" s="77">
        <f>B121*'-2 Pricing Assumptions'!$I$14</f>
        <v>20</v>
      </c>
      <c r="K121" s="77">
        <f>B121*'-2 Pricing Assumptions'!$I$15</f>
        <v>5</v>
      </c>
    </row>
    <row r="122" spans="1:11" x14ac:dyDescent="0.25">
      <c r="A122" s="24">
        <v>121</v>
      </c>
      <c r="B122" s="103">
        <f t="shared" si="40"/>
        <v>100</v>
      </c>
      <c r="C122" s="103">
        <f t="shared" si="41"/>
        <v>85</v>
      </c>
      <c r="D122" s="102">
        <v>100</v>
      </c>
      <c r="E122" s="102">
        <f>D122*'-2 Pricing Assumptions'!$I$13</f>
        <v>85</v>
      </c>
      <c r="F122" s="102"/>
      <c r="G122" s="102"/>
      <c r="H122" s="103">
        <f t="shared" si="42"/>
        <v>100</v>
      </c>
      <c r="I122" s="77">
        <f t="shared" si="39"/>
        <v>14.285714285714286</v>
      </c>
      <c r="J122" s="77">
        <f>B122*'-2 Pricing Assumptions'!$I$14</f>
        <v>20</v>
      </c>
      <c r="K122" s="77">
        <f>B122*'-2 Pricing Assumptions'!$I$15</f>
        <v>5</v>
      </c>
    </row>
    <row r="123" spans="1:11" x14ac:dyDescent="0.25">
      <c r="B123" s="5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5"/>
  <sheetViews>
    <sheetView workbookViewId="0"/>
  </sheetViews>
  <sheetFormatPr defaultRowHeight="15" x14ac:dyDescent="0.25"/>
  <cols>
    <col min="2" max="2" width="8.7109375" customWidth="1"/>
    <col min="3" max="4" width="9.42578125" bestFit="1" customWidth="1"/>
    <col min="5" max="6" width="10.85546875" bestFit="1" customWidth="1"/>
  </cols>
  <sheetData>
    <row r="2" spans="2:6" x14ac:dyDescent="0.25">
      <c r="B2" s="111" t="s">
        <v>220</v>
      </c>
      <c r="C2" s="112" t="s">
        <v>221</v>
      </c>
      <c r="D2" s="112" t="s">
        <v>222</v>
      </c>
      <c r="E2" s="112" t="s">
        <v>223</v>
      </c>
      <c r="F2" s="113" t="s">
        <v>224</v>
      </c>
    </row>
    <row r="3" spans="2:6" x14ac:dyDescent="0.25">
      <c r="B3" s="114" t="s">
        <v>138</v>
      </c>
      <c r="C3" s="115">
        <v>4.95</v>
      </c>
      <c r="D3" s="116">
        <v>5.95</v>
      </c>
      <c r="E3" s="117">
        <v>5.95</v>
      </c>
      <c r="F3" s="118">
        <v>6.95</v>
      </c>
    </row>
    <row r="4" spans="2:6" x14ac:dyDescent="0.25">
      <c r="B4" s="114" t="s">
        <v>225</v>
      </c>
      <c r="C4" s="119">
        <v>89.95</v>
      </c>
      <c r="D4" s="116">
        <v>85.95</v>
      </c>
      <c r="E4" s="117">
        <v>139.9</v>
      </c>
      <c r="F4" s="118">
        <v>134.9</v>
      </c>
    </row>
    <row r="5" spans="2:6" x14ac:dyDescent="0.25">
      <c r="B5" s="120" t="s">
        <v>226</v>
      </c>
      <c r="C5" s="121">
        <v>94.9</v>
      </c>
      <c r="D5" s="122">
        <v>91.9</v>
      </c>
      <c r="E5" s="123">
        <v>145.85</v>
      </c>
      <c r="F5" s="124">
        <v>141.85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DR222"/>
  <sheetViews>
    <sheetView workbookViewId="0"/>
  </sheetViews>
  <sheetFormatPr defaultRowHeight="15" x14ac:dyDescent="0.25"/>
  <cols>
    <col min="1" max="37" width="16.140625" bestFit="1" customWidth="1"/>
    <col min="38" max="38" width="17.28515625" bestFit="1" customWidth="1"/>
    <col min="39" max="51" width="18.28515625" bestFit="1" customWidth="1"/>
    <col min="52" max="89" width="16.140625" bestFit="1" customWidth="1"/>
    <col min="90" max="90" width="17.28515625" bestFit="1" customWidth="1"/>
    <col min="91" max="102" width="18.28515625" bestFit="1" customWidth="1"/>
    <col min="103" max="103" width="17.28515625" bestFit="1" customWidth="1"/>
    <col min="104" max="106" width="16.140625" bestFit="1" customWidth="1"/>
    <col min="107" max="109" width="9.42578125" bestFit="1" customWidth="1"/>
    <col min="110" max="113" width="10.42578125" bestFit="1" customWidth="1"/>
    <col min="114" max="114" width="9.42578125" bestFit="1" customWidth="1"/>
    <col min="115" max="122" width="10.42578125" bestFit="1" customWidth="1"/>
  </cols>
  <sheetData>
    <row r="1" spans="1:122" x14ac:dyDescent="0.25">
      <c r="A1" s="17">
        <v>42023</v>
      </c>
      <c r="B1" s="17">
        <v>42030</v>
      </c>
      <c r="C1" s="17">
        <v>42037</v>
      </c>
      <c r="D1" s="17">
        <v>42044</v>
      </c>
      <c r="E1" s="17">
        <v>42051</v>
      </c>
      <c r="F1" s="17">
        <v>42058</v>
      </c>
      <c r="G1" s="17">
        <v>42065</v>
      </c>
      <c r="H1" s="17">
        <v>42072</v>
      </c>
      <c r="I1" s="17">
        <v>42079</v>
      </c>
      <c r="J1" s="17">
        <v>42086</v>
      </c>
      <c r="K1" s="17">
        <v>42093</v>
      </c>
      <c r="L1" s="17">
        <v>42100</v>
      </c>
      <c r="M1" s="17">
        <v>42107</v>
      </c>
      <c r="N1" s="17">
        <v>42114</v>
      </c>
      <c r="O1" s="17">
        <v>42121</v>
      </c>
      <c r="P1" s="17">
        <v>42128</v>
      </c>
      <c r="Q1" s="17">
        <v>42135</v>
      </c>
      <c r="R1" s="17">
        <v>42142</v>
      </c>
      <c r="S1" s="17">
        <v>42149</v>
      </c>
      <c r="T1" s="17">
        <v>42156</v>
      </c>
      <c r="U1" s="17">
        <v>42163</v>
      </c>
      <c r="V1" s="17">
        <v>42170</v>
      </c>
      <c r="W1" s="17">
        <v>42177</v>
      </c>
      <c r="X1" s="17">
        <v>42184</v>
      </c>
      <c r="Y1" s="17">
        <v>42191</v>
      </c>
      <c r="Z1" s="17">
        <v>42198</v>
      </c>
      <c r="AA1" s="17">
        <v>42205</v>
      </c>
      <c r="AB1" s="17">
        <v>42212</v>
      </c>
      <c r="AC1" s="17">
        <v>42219</v>
      </c>
      <c r="AD1" s="17">
        <v>42226</v>
      </c>
      <c r="AE1" s="17">
        <v>42233</v>
      </c>
      <c r="AF1" s="17">
        <v>42240</v>
      </c>
      <c r="AG1" s="17">
        <v>42247</v>
      </c>
      <c r="AH1" s="17">
        <v>42254</v>
      </c>
      <c r="AI1" s="17">
        <v>42261</v>
      </c>
      <c r="AJ1" s="17">
        <v>42268</v>
      </c>
      <c r="AK1" s="17">
        <v>42275</v>
      </c>
      <c r="AL1" s="17">
        <v>42282</v>
      </c>
      <c r="AM1" s="17">
        <v>42289</v>
      </c>
      <c r="AN1" s="17">
        <v>42296</v>
      </c>
    </row>
    <row r="2" spans="1:122" x14ac:dyDescent="0.25">
      <c r="A2" s="17">
        <v>42029</v>
      </c>
      <c r="B2" s="17">
        <v>42036</v>
      </c>
      <c r="C2" s="17">
        <v>42043</v>
      </c>
      <c r="D2" s="17">
        <v>42050</v>
      </c>
      <c r="E2" s="17">
        <v>42057</v>
      </c>
      <c r="F2" s="17">
        <v>42064</v>
      </c>
      <c r="G2" s="17">
        <v>42071</v>
      </c>
      <c r="H2" s="17">
        <v>42078</v>
      </c>
      <c r="I2" s="17">
        <v>42085</v>
      </c>
      <c r="J2" s="17">
        <v>42092</v>
      </c>
      <c r="K2" s="17">
        <v>42099</v>
      </c>
      <c r="L2" s="17">
        <v>42106</v>
      </c>
      <c r="M2" s="17">
        <v>42113</v>
      </c>
      <c r="N2" s="17">
        <v>42120</v>
      </c>
      <c r="O2" s="17">
        <v>42127</v>
      </c>
      <c r="P2" s="17">
        <v>42134</v>
      </c>
      <c r="Q2" s="17">
        <v>42141</v>
      </c>
      <c r="R2" s="17">
        <v>42148</v>
      </c>
      <c r="S2" s="17">
        <v>42155</v>
      </c>
      <c r="T2" s="17">
        <v>42162</v>
      </c>
      <c r="U2" s="17">
        <v>42169</v>
      </c>
      <c r="V2" s="17">
        <v>42176</v>
      </c>
      <c r="W2" s="17">
        <v>42183</v>
      </c>
      <c r="X2" s="17">
        <v>42190</v>
      </c>
      <c r="Y2" s="17">
        <v>42197</v>
      </c>
      <c r="Z2" s="17">
        <v>42204</v>
      </c>
      <c r="AA2" s="17">
        <v>42211</v>
      </c>
      <c r="AB2" s="17">
        <v>42218</v>
      </c>
      <c r="AC2" s="17">
        <v>42225</v>
      </c>
      <c r="AD2" s="17">
        <v>42232</v>
      </c>
      <c r="AE2" s="17">
        <v>42239</v>
      </c>
      <c r="AF2" s="17">
        <v>42246</v>
      </c>
      <c r="AG2" s="17">
        <v>42253</v>
      </c>
      <c r="AH2" s="17">
        <v>42260</v>
      </c>
      <c r="AI2" s="17">
        <v>42267</v>
      </c>
      <c r="AJ2" s="17">
        <v>42274</v>
      </c>
      <c r="AK2" s="17">
        <v>42281</v>
      </c>
      <c r="AL2" s="17">
        <v>42288</v>
      </c>
      <c r="AM2" s="17">
        <v>42295</v>
      </c>
      <c r="AN2" s="17">
        <v>42302</v>
      </c>
    </row>
    <row r="3" spans="1:122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122" x14ac:dyDescent="0.25">
      <c r="A4" s="17">
        <v>42019</v>
      </c>
      <c r="B4" s="17">
        <v>42026</v>
      </c>
      <c r="C4" s="17">
        <v>42033</v>
      </c>
      <c r="D4" s="17">
        <v>42040</v>
      </c>
      <c r="E4" s="17">
        <v>42047</v>
      </c>
      <c r="F4" s="17">
        <v>42054</v>
      </c>
      <c r="G4" s="17">
        <v>42061</v>
      </c>
      <c r="H4" s="17">
        <v>42068</v>
      </c>
      <c r="I4" s="17">
        <v>42075</v>
      </c>
      <c r="J4" s="17">
        <v>42082</v>
      </c>
      <c r="K4" s="17">
        <v>42089</v>
      </c>
      <c r="L4" s="17">
        <v>42096</v>
      </c>
      <c r="M4" s="17">
        <v>42103</v>
      </c>
      <c r="N4" s="17">
        <v>42110</v>
      </c>
      <c r="O4" s="17">
        <v>42117</v>
      </c>
      <c r="P4" s="17">
        <v>42124</v>
      </c>
      <c r="Q4" s="17">
        <v>42131</v>
      </c>
      <c r="R4" s="17">
        <v>42138</v>
      </c>
      <c r="S4" s="17">
        <v>42145</v>
      </c>
      <c r="T4" s="17">
        <v>42152</v>
      </c>
      <c r="U4" s="17">
        <v>42159</v>
      </c>
      <c r="V4" s="17">
        <v>42166</v>
      </c>
      <c r="W4" s="17">
        <v>42173</v>
      </c>
      <c r="X4" s="17">
        <v>42180</v>
      </c>
      <c r="Y4" s="17">
        <v>42187</v>
      </c>
      <c r="Z4" s="17">
        <v>42194</v>
      </c>
      <c r="AA4" s="17">
        <v>42201</v>
      </c>
      <c r="AB4" s="17">
        <v>42208</v>
      </c>
      <c r="AC4" s="17">
        <v>42215</v>
      </c>
      <c r="AD4" s="17">
        <v>42222</v>
      </c>
      <c r="AE4" s="17">
        <v>42229</v>
      </c>
      <c r="AF4" s="17">
        <v>42236</v>
      </c>
      <c r="AG4" s="17">
        <v>42243</v>
      </c>
      <c r="AH4" s="17">
        <v>42250</v>
      </c>
      <c r="AI4" s="17">
        <v>42257</v>
      </c>
      <c r="AJ4" s="17">
        <v>42264</v>
      </c>
      <c r="AK4" s="17">
        <v>42271</v>
      </c>
      <c r="AL4" s="17">
        <v>42278</v>
      </c>
      <c r="AM4" s="17">
        <v>42285</v>
      </c>
      <c r="AN4" s="17">
        <v>42292</v>
      </c>
      <c r="AO4" s="17">
        <v>42299</v>
      </c>
      <c r="AP4" s="17">
        <v>42306</v>
      </c>
      <c r="AQ4" s="17">
        <v>42313</v>
      </c>
      <c r="AR4" s="17">
        <v>42320</v>
      </c>
      <c r="AS4" s="17">
        <v>42327</v>
      </c>
      <c r="AT4" s="17">
        <v>42334</v>
      </c>
      <c r="AU4" s="17">
        <v>42341</v>
      </c>
      <c r="AV4" s="17">
        <v>42348</v>
      </c>
      <c r="AW4" s="17">
        <v>42355</v>
      </c>
      <c r="AX4" s="17">
        <v>42362</v>
      </c>
      <c r="AY4" s="17">
        <v>42369</v>
      </c>
      <c r="AZ4" s="17">
        <v>42376</v>
      </c>
      <c r="BA4" s="17">
        <v>42383</v>
      </c>
      <c r="BB4" s="17">
        <v>42390</v>
      </c>
      <c r="BC4" s="17">
        <v>42397</v>
      </c>
      <c r="BD4" s="17">
        <v>42404</v>
      </c>
    </row>
    <row r="5" spans="1:122" x14ac:dyDescent="0.25">
      <c r="A5" s="17">
        <v>42025</v>
      </c>
      <c r="B5" s="17">
        <v>42032</v>
      </c>
      <c r="C5" s="17">
        <v>42039</v>
      </c>
      <c r="D5" s="17">
        <v>42046</v>
      </c>
      <c r="E5" s="17">
        <v>42053</v>
      </c>
      <c r="F5" s="17">
        <v>42060</v>
      </c>
      <c r="G5" s="17">
        <v>42067</v>
      </c>
      <c r="H5" s="17">
        <v>42074</v>
      </c>
      <c r="I5" s="17">
        <v>42081</v>
      </c>
      <c r="J5" s="17">
        <v>42088</v>
      </c>
      <c r="K5" s="17">
        <v>42095</v>
      </c>
      <c r="L5" s="17">
        <v>42102</v>
      </c>
      <c r="M5" s="17">
        <v>42109</v>
      </c>
      <c r="N5" s="17">
        <v>42116</v>
      </c>
      <c r="O5" s="17">
        <v>42123</v>
      </c>
      <c r="P5" s="17">
        <v>42130</v>
      </c>
      <c r="Q5" s="17">
        <v>42137</v>
      </c>
      <c r="R5" s="17">
        <v>42144</v>
      </c>
      <c r="S5" s="17">
        <v>42151</v>
      </c>
      <c r="T5" s="17">
        <v>42158</v>
      </c>
      <c r="U5" s="17">
        <v>42165</v>
      </c>
      <c r="V5" s="17">
        <v>42172</v>
      </c>
      <c r="W5" s="17">
        <v>42179</v>
      </c>
      <c r="X5" s="17">
        <v>42186</v>
      </c>
      <c r="Y5" s="17">
        <v>42193</v>
      </c>
      <c r="Z5" s="17">
        <v>42200</v>
      </c>
      <c r="AA5" s="17">
        <v>42207</v>
      </c>
      <c r="AB5" s="17">
        <v>42214</v>
      </c>
      <c r="AC5" s="17">
        <v>42221</v>
      </c>
      <c r="AD5" s="17">
        <v>42228</v>
      </c>
      <c r="AE5" s="17">
        <v>42235</v>
      </c>
      <c r="AF5" s="17">
        <v>42242</v>
      </c>
      <c r="AG5" s="17">
        <v>42249</v>
      </c>
      <c r="AH5" s="17">
        <v>42256</v>
      </c>
      <c r="AI5" s="17">
        <v>42263</v>
      </c>
      <c r="AJ5" s="17">
        <v>42270</v>
      </c>
      <c r="AK5" s="17">
        <v>42277</v>
      </c>
      <c r="AL5" s="17">
        <v>42284</v>
      </c>
      <c r="AM5" s="17">
        <v>42291</v>
      </c>
      <c r="AN5" s="17">
        <v>42298</v>
      </c>
      <c r="AO5" s="17">
        <v>42305</v>
      </c>
      <c r="AP5" s="17">
        <v>42312</v>
      </c>
      <c r="AQ5" s="17">
        <v>42319</v>
      </c>
      <c r="AR5" s="17">
        <v>42326</v>
      </c>
      <c r="AS5" s="17">
        <v>42333</v>
      </c>
      <c r="AT5" s="17">
        <v>42340</v>
      </c>
      <c r="AU5" s="17">
        <v>42347</v>
      </c>
      <c r="AV5" s="17">
        <v>42354</v>
      </c>
      <c r="AW5" s="17">
        <v>42361</v>
      </c>
      <c r="AX5" s="17">
        <v>42368</v>
      </c>
      <c r="AY5" s="17">
        <v>42375</v>
      </c>
      <c r="AZ5" s="17">
        <v>42382</v>
      </c>
      <c r="BA5" s="17">
        <v>42389</v>
      </c>
      <c r="BB5" s="17">
        <v>42396</v>
      </c>
      <c r="BC5" s="17">
        <v>42403</v>
      </c>
      <c r="BD5" s="17">
        <v>42410</v>
      </c>
    </row>
    <row r="7" spans="1:122" x14ac:dyDescent="0.25">
      <c r="A7" s="17">
        <v>44046</v>
      </c>
      <c r="B7" s="17">
        <f>A7+7</f>
        <v>44053</v>
      </c>
      <c r="C7" s="17">
        <f t="shared" ref="C7:BN7" si="0">B7+7</f>
        <v>44060</v>
      </c>
      <c r="D7" s="17">
        <f t="shared" si="0"/>
        <v>44067</v>
      </c>
      <c r="E7" s="17">
        <f t="shared" si="0"/>
        <v>44074</v>
      </c>
      <c r="F7" s="17">
        <f t="shared" si="0"/>
        <v>44081</v>
      </c>
      <c r="G7" s="17">
        <f t="shared" si="0"/>
        <v>44088</v>
      </c>
      <c r="H7" s="17">
        <f t="shared" si="0"/>
        <v>44095</v>
      </c>
      <c r="I7" s="17">
        <f t="shared" si="0"/>
        <v>44102</v>
      </c>
      <c r="J7" s="17">
        <f t="shared" si="0"/>
        <v>44109</v>
      </c>
      <c r="K7" s="17">
        <f t="shared" si="0"/>
        <v>44116</v>
      </c>
      <c r="L7" s="17">
        <f t="shared" si="0"/>
        <v>44123</v>
      </c>
      <c r="M7" s="17">
        <f t="shared" si="0"/>
        <v>44130</v>
      </c>
      <c r="N7" s="17">
        <f t="shared" si="0"/>
        <v>44137</v>
      </c>
      <c r="O7" s="17">
        <f t="shared" si="0"/>
        <v>44144</v>
      </c>
      <c r="P7" s="17">
        <f t="shared" si="0"/>
        <v>44151</v>
      </c>
      <c r="Q7" s="17">
        <f t="shared" si="0"/>
        <v>44158</v>
      </c>
      <c r="R7" s="17">
        <f t="shared" si="0"/>
        <v>44165</v>
      </c>
      <c r="S7" s="17">
        <f t="shared" si="0"/>
        <v>44172</v>
      </c>
      <c r="T7" s="17">
        <f t="shared" si="0"/>
        <v>44179</v>
      </c>
      <c r="U7" s="17">
        <f t="shared" si="0"/>
        <v>44186</v>
      </c>
      <c r="V7" s="17">
        <f t="shared" si="0"/>
        <v>44193</v>
      </c>
      <c r="W7" s="17">
        <f t="shared" si="0"/>
        <v>44200</v>
      </c>
      <c r="X7" s="17">
        <f t="shared" si="0"/>
        <v>44207</v>
      </c>
      <c r="Y7" s="17">
        <f t="shared" si="0"/>
        <v>44214</v>
      </c>
      <c r="Z7" s="17">
        <f t="shared" si="0"/>
        <v>44221</v>
      </c>
      <c r="AA7" s="17">
        <f t="shared" si="0"/>
        <v>44228</v>
      </c>
      <c r="AB7" s="17">
        <f t="shared" si="0"/>
        <v>44235</v>
      </c>
      <c r="AC7" s="17">
        <f t="shared" si="0"/>
        <v>44242</v>
      </c>
      <c r="AD7" s="17">
        <f t="shared" si="0"/>
        <v>44249</v>
      </c>
      <c r="AE7" s="17">
        <f t="shared" si="0"/>
        <v>44256</v>
      </c>
      <c r="AF7" s="17">
        <f t="shared" si="0"/>
        <v>44263</v>
      </c>
      <c r="AG7" s="17">
        <f t="shared" si="0"/>
        <v>44270</v>
      </c>
      <c r="AH7" s="17">
        <f t="shared" si="0"/>
        <v>44277</v>
      </c>
      <c r="AI7" s="17">
        <f t="shared" si="0"/>
        <v>44284</v>
      </c>
      <c r="AJ7" s="17">
        <f t="shared" si="0"/>
        <v>44291</v>
      </c>
      <c r="AK7" s="17">
        <f t="shared" si="0"/>
        <v>44298</v>
      </c>
      <c r="AL7" s="17">
        <f t="shared" si="0"/>
        <v>44305</v>
      </c>
      <c r="AM7" s="17">
        <f t="shared" si="0"/>
        <v>44312</v>
      </c>
      <c r="AN7" s="17">
        <f t="shared" si="0"/>
        <v>44319</v>
      </c>
      <c r="AO7" s="17">
        <f t="shared" si="0"/>
        <v>44326</v>
      </c>
      <c r="AP7" s="17">
        <f t="shared" si="0"/>
        <v>44333</v>
      </c>
      <c r="AQ7" s="17">
        <f t="shared" si="0"/>
        <v>44340</v>
      </c>
      <c r="AR7" s="17">
        <f t="shared" si="0"/>
        <v>44347</v>
      </c>
      <c r="AS7" s="17">
        <f t="shared" si="0"/>
        <v>44354</v>
      </c>
      <c r="AT7" s="17">
        <f t="shared" si="0"/>
        <v>44361</v>
      </c>
      <c r="AU7" s="17">
        <f t="shared" si="0"/>
        <v>44368</v>
      </c>
      <c r="AV7" s="17">
        <f t="shared" si="0"/>
        <v>44375</v>
      </c>
      <c r="AW7" s="17">
        <f t="shared" si="0"/>
        <v>44382</v>
      </c>
      <c r="AX7" s="17">
        <f t="shared" si="0"/>
        <v>44389</v>
      </c>
      <c r="AY7" s="17">
        <f t="shared" si="0"/>
        <v>44396</v>
      </c>
      <c r="AZ7" s="17">
        <f t="shared" si="0"/>
        <v>44403</v>
      </c>
      <c r="BA7" s="17">
        <f t="shared" si="0"/>
        <v>44410</v>
      </c>
      <c r="BB7" s="17">
        <f t="shared" si="0"/>
        <v>44417</v>
      </c>
      <c r="BC7" s="17">
        <f t="shared" si="0"/>
        <v>44424</v>
      </c>
      <c r="BD7" s="17">
        <f t="shared" si="0"/>
        <v>44431</v>
      </c>
      <c r="BE7" s="17">
        <f t="shared" si="0"/>
        <v>44438</v>
      </c>
      <c r="BF7" s="17">
        <f t="shared" si="0"/>
        <v>44445</v>
      </c>
      <c r="BG7" s="17">
        <f t="shared" si="0"/>
        <v>44452</v>
      </c>
      <c r="BH7" s="17">
        <f t="shared" si="0"/>
        <v>44459</v>
      </c>
      <c r="BI7" s="17">
        <f t="shared" si="0"/>
        <v>44466</v>
      </c>
      <c r="BJ7" s="17">
        <f t="shared" si="0"/>
        <v>44473</v>
      </c>
      <c r="BK7" s="17">
        <f t="shared" si="0"/>
        <v>44480</v>
      </c>
      <c r="BL7" s="17">
        <f t="shared" si="0"/>
        <v>44487</v>
      </c>
      <c r="BM7" s="17">
        <f t="shared" si="0"/>
        <v>44494</v>
      </c>
      <c r="BN7" s="17">
        <f t="shared" si="0"/>
        <v>44501</v>
      </c>
      <c r="BO7" s="17">
        <f t="shared" ref="BO7:DB7" si="1">BN7+7</f>
        <v>44508</v>
      </c>
      <c r="BP7" s="17">
        <f t="shared" si="1"/>
        <v>44515</v>
      </c>
      <c r="BQ7" s="17">
        <f t="shared" si="1"/>
        <v>44522</v>
      </c>
      <c r="BR7" s="17">
        <f t="shared" si="1"/>
        <v>44529</v>
      </c>
      <c r="BS7" s="17">
        <f t="shared" si="1"/>
        <v>44536</v>
      </c>
      <c r="BT7" s="17">
        <f t="shared" si="1"/>
        <v>44543</v>
      </c>
      <c r="BU7" s="17">
        <f t="shared" si="1"/>
        <v>44550</v>
      </c>
      <c r="BV7" s="17">
        <f t="shared" si="1"/>
        <v>44557</v>
      </c>
      <c r="BW7" s="17">
        <f t="shared" si="1"/>
        <v>44564</v>
      </c>
      <c r="BX7" s="17">
        <f t="shared" si="1"/>
        <v>44571</v>
      </c>
      <c r="BY7" s="17">
        <f t="shared" si="1"/>
        <v>44578</v>
      </c>
      <c r="BZ7" s="17">
        <f t="shared" si="1"/>
        <v>44585</v>
      </c>
      <c r="CA7" s="17">
        <f t="shared" si="1"/>
        <v>44592</v>
      </c>
      <c r="CB7" s="17">
        <f t="shared" si="1"/>
        <v>44599</v>
      </c>
      <c r="CC7" s="17">
        <f t="shared" si="1"/>
        <v>44606</v>
      </c>
      <c r="CD7" s="17">
        <f t="shared" si="1"/>
        <v>44613</v>
      </c>
      <c r="CE7" s="17">
        <f t="shared" si="1"/>
        <v>44620</v>
      </c>
      <c r="CF7" s="17">
        <f t="shared" si="1"/>
        <v>44627</v>
      </c>
      <c r="CG7" s="17">
        <f t="shared" si="1"/>
        <v>44634</v>
      </c>
      <c r="CH7" s="17">
        <f t="shared" si="1"/>
        <v>44641</v>
      </c>
      <c r="CI7" s="17">
        <f t="shared" si="1"/>
        <v>44648</v>
      </c>
      <c r="CJ7" s="17">
        <f t="shared" si="1"/>
        <v>44655</v>
      </c>
      <c r="CK7" s="17">
        <f t="shared" si="1"/>
        <v>44662</v>
      </c>
      <c r="CL7" s="17">
        <f t="shared" si="1"/>
        <v>44669</v>
      </c>
      <c r="CM7" s="17">
        <f t="shared" si="1"/>
        <v>44676</v>
      </c>
      <c r="CN7" s="17">
        <f t="shared" si="1"/>
        <v>44683</v>
      </c>
      <c r="CO7" s="17">
        <f t="shared" si="1"/>
        <v>44690</v>
      </c>
      <c r="CP7" s="17">
        <f t="shared" si="1"/>
        <v>44697</v>
      </c>
      <c r="CQ7" s="17">
        <f t="shared" si="1"/>
        <v>44704</v>
      </c>
      <c r="CR7" s="17">
        <f t="shared" si="1"/>
        <v>44711</v>
      </c>
      <c r="CS7" s="17">
        <f t="shared" si="1"/>
        <v>44718</v>
      </c>
      <c r="CT7" s="17">
        <f t="shared" si="1"/>
        <v>44725</v>
      </c>
      <c r="CU7" s="17">
        <f t="shared" si="1"/>
        <v>44732</v>
      </c>
      <c r="CV7" s="17">
        <f t="shared" si="1"/>
        <v>44739</v>
      </c>
      <c r="CW7" s="17">
        <f t="shared" si="1"/>
        <v>44746</v>
      </c>
      <c r="CX7" s="17">
        <f t="shared" si="1"/>
        <v>44753</v>
      </c>
      <c r="CY7" s="17">
        <f t="shared" si="1"/>
        <v>44760</v>
      </c>
      <c r="CZ7" s="17">
        <f t="shared" si="1"/>
        <v>44767</v>
      </c>
      <c r="DA7" s="17">
        <f t="shared" si="1"/>
        <v>44774</v>
      </c>
      <c r="DB7" s="17">
        <f t="shared" si="1"/>
        <v>44781</v>
      </c>
      <c r="DC7" s="17">
        <f t="shared" ref="DC7:DR7" si="2">DB7+7</f>
        <v>44788</v>
      </c>
      <c r="DD7" s="17">
        <f t="shared" si="2"/>
        <v>44795</v>
      </c>
      <c r="DE7" s="17">
        <f t="shared" si="2"/>
        <v>44802</v>
      </c>
      <c r="DF7" s="17">
        <f t="shared" si="2"/>
        <v>44809</v>
      </c>
      <c r="DG7" s="17">
        <f t="shared" si="2"/>
        <v>44816</v>
      </c>
      <c r="DH7" s="17">
        <f t="shared" si="2"/>
        <v>44823</v>
      </c>
      <c r="DI7" s="17">
        <f t="shared" si="2"/>
        <v>44830</v>
      </c>
      <c r="DJ7" s="17">
        <f t="shared" si="2"/>
        <v>44837</v>
      </c>
      <c r="DK7" s="17">
        <f t="shared" si="2"/>
        <v>44844</v>
      </c>
      <c r="DL7" s="17">
        <f t="shared" si="2"/>
        <v>44851</v>
      </c>
      <c r="DM7" s="17">
        <f t="shared" si="2"/>
        <v>44858</v>
      </c>
      <c r="DN7" s="17">
        <f t="shared" si="2"/>
        <v>44865</v>
      </c>
      <c r="DO7" s="17">
        <f t="shared" si="2"/>
        <v>44872</v>
      </c>
      <c r="DP7" s="17">
        <f t="shared" si="2"/>
        <v>44879</v>
      </c>
      <c r="DQ7" s="17">
        <f t="shared" si="2"/>
        <v>44886</v>
      </c>
      <c r="DR7" s="17">
        <f t="shared" si="2"/>
        <v>44893</v>
      </c>
    </row>
    <row r="8" spans="1:122" x14ac:dyDescent="0.25">
      <c r="A8" s="17">
        <f>A7+6</f>
        <v>44052</v>
      </c>
      <c r="B8" s="17">
        <f>A8+7</f>
        <v>44059</v>
      </c>
      <c r="C8" s="17">
        <f t="shared" ref="C8:BN8" si="3">B8+7</f>
        <v>44066</v>
      </c>
      <c r="D8" s="17">
        <f t="shared" si="3"/>
        <v>44073</v>
      </c>
      <c r="E8" s="17">
        <f t="shared" si="3"/>
        <v>44080</v>
      </c>
      <c r="F8" s="17">
        <f t="shared" si="3"/>
        <v>44087</v>
      </c>
      <c r="G8" s="17">
        <f t="shared" si="3"/>
        <v>44094</v>
      </c>
      <c r="H8" s="17">
        <f t="shared" si="3"/>
        <v>44101</v>
      </c>
      <c r="I8" s="17">
        <f t="shared" si="3"/>
        <v>44108</v>
      </c>
      <c r="J8" s="17">
        <f t="shared" si="3"/>
        <v>44115</v>
      </c>
      <c r="K8" s="17">
        <f t="shared" si="3"/>
        <v>44122</v>
      </c>
      <c r="L8" s="17">
        <f t="shared" si="3"/>
        <v>44129</v>
      </c>
      <c r="M8" s="17">
        <f t="shared" si="3"/>
        <v>44136</v>
      </c>
      <c r="N8" s="17">
        <f t="shared" si="3"/>
        <v>44143</v>
      </c>
      <c r="O8" s="17">
        <f t="shared" si="3"/>
        <v>44150</v>
      </c>
      <c r="P8" s="17">
        <f t="shared" si="3"/>
        <v>44157</v>
      </c>
      <c r="Q8" s="17">
        <f t="shared" si="3"/>
        <v>44164</v>
      </c>
      <c r="R8" s="17">
        <f t="shared" si="3"/>
        <v>44171</v>
      </c>
      <c r="S8" s="17">
        <f t="shared" si="3"/>
        <v>44178</v>
      </c>
      <c r="T8" s="17">
        <f t="shared" si="3"/>
        <v>44185</v>
      </c>
      <c r="U8" s="17">
        <f t="shared" si="3"/>
        <v>44192</v>
      </c>
      <c r="V8" s="17">
        <f t="shared" si="3"/>
        <v>44199</v>
      </c>
      <c r="W8" s="17">
        <f t="shared" si="3"/>
        <v>44206</v>
      </c>
      <c r="X8" s="17">
        <f t="shared" si="3"/>
        <v>44213</v>
      </c>
      <c r="Y8" s="17">
        <f t="shared" si="3"/>
        <v>44220</v>
      </c>
      <c r="Z8" s="17">
        <f t="shared" si="3"/>
        <v>44227</v>
      </c>
      <c r="AA8" s="17">
        <f t="shared" si="3"/>
        <v>44234</v>
      </c>
      <c r="AB8" s="17">
        <f t="shared" si="3"/>
        <v>44241</v>
      </c>
      <c r="AC8" s="17">
        <f t="shared" si="3"/>
        <v>44248</v>
      </c>
      <c r="AD8" s="17">
        <f t="shared" si="3"/>
        <v>44255</v>
      </c>
      <c r="AE8" s="17">
        <f t="shared" si="3"/>
        <v>44262</v>
      </c>
      <c r="AF8" s="17">
        <f t="shared" si="3"/>
        <v>44269</v>
      </c>
      <c r="AG8" s="17">
        <f t="shared" si="3"/>
        <v>44276</v>
      </c>
      <c r="AH8" s="17">
        <f t="shared" si="3"/>
        <v>44283</v>
      </c>
      <c r="AI8" s="17">
        <f t="shared" si="3"/>
        <v>44290</v>
      </c>
      <c r="AJ8" s="17">
        <f t="shared" si="3"/>
        <v>44297</v>
      </c>
      <c r="AK8" s="17">
        <f t="shared" si="3"/>
        <v>44304</v>
      </c>
      <c r="AL8" s="17">
        <f t="shared" si="3"/>
        <v>44311</v>
      </c>
      <c r="AM8" s="17">
        <f t="shared" si="3"/>
        <v>44318</v>
      </c>
      <c r="AN8" s="17">
        <f t="shared" si="3"/>
        <v>44325</v>
      </c>
      <c r="AO8" s="17">
        <f t="shared" si="3"/>
        <v>44332</v>
      </c>
      <c r="AP8" s="17">
        <f t="shared" si="3"/>
        <v>44339</v>
      </c>
      <c r="AQ8" s="17">
        <f t="shared" si="3"/>
        <v>44346</v>
      </c>
      <c r="AR8" s="17">
        <f t="shared" si="3"/>
        <v>44353</v>
      </c>
      <c r="AS8" s="17">
        <f t="shared" si="3"/>
        <v>44360</v>
      </c>
      <c r="AT8" s="17">
        <f t="shared" si="3"/>
        <v>44367</v>
      </c>
      <c r="AU8" s="17">
        <f t="shared" si="3"/>
        <v>44374</v>
      </c>
      <c r="AV8" s="17">
        <f t="shared" si="3"/>
        <v>44381</v>
      </c>
      <c r="AW8" s="17">
        <f t="shared" si="3"/>
        <v>44388</v>
      </c>
      <c r="AX8" s="17">
        <f t="shared" si="3"/>
        <v>44395</v>
      </c>
      <c r="AY8" s="17">
        <f t="shared" si="3"/>
        <v>44402</v>
      </c>
      <c r="AZ8" s="17">
        <f t="shared" si="3"/>
        <v>44409</v>
      </c>
      <c r="BA8" s="17">
        <f t="shared" si="3"/>
        <v>44416</v>
      </c>
      <c r="BB8" s="17">
        <f t="shared" si="3"/>
        <v>44423</v>
      </c>
      <c r="BC8" s="17">
        <f t="shared" si="3"/>
        <v>44430</v>
      </c>
      <c r="BD8" s="17">
        <f t="shared" si="3"/>
        <v>44437</v>
      </c>
      <c r="BE8" s="17">
        <f t="shared" si="3"/>
        <v>44444</v>
      </c>
      <c r="BF8" s="17">
        <f t="shared" si="3"/>
        <v>44451</v>
      </c>
      <c r="BG8" s="17">
        <f t="shared" si="3"/>
        <v>44458</v>
      </c>
      <c r="BH8" s="17">
        <f t="shared" si="3"/>
        <v>44465</v>
      </c>
      <c r="BI8" s="17">
        <f t="shared" si="3"/>
        <v>44472</v>
      </c>
      <c r="BJ8" s="17">
        <f t="shared" si="3"/>
        <v>44479</v>
      </c>
      <c r="BK8" s="17">
        <f t="shared" si="3"/>
        <v>44486</v>
      </c>
      <c r="BL8" s="17">
        <f t="shared" si="3"/>
        <v>44493</v>
      </c>
      <c r="BM8" s="17">
        <f t="shared" si="3"/>
        <v>44500</v>
      </c>
      <c r="BN8" s="17">
        <f t="shared" si="3"/>
        <v>44507</v>
      </c>
      <c r="BO8" s="17">
        <f t="shared" ref="BO8:DB8" si="4">BN8+7</f>
        <v>44514</v>
      </c>
      <c r="BP8" s="17">
        <f t="shared" si="4"/>
        <v>44521</v>
      </c>
      <c r="BQ8" s="17">
        <f t="shared" si="4"/>
        <v>44528</v>
      </c>
      <c r="BR8" s="17">
        <f t="shared" si="4"/>
        <v>44535</v>
      </c>
      <c r="BS8" s="17">
        <f t="shared" si="4"/>
        <v>44542</v>
      </c>
      <c r="BT8" s="17">
        <f t="shared" si="4"/>
        <v>44549</v>
      </c>
      <c r="BU8" s="17">
        <f t="shared" si="4"/>
        <v>44556</v>
      </c>
      <c r="BV8" s="17">
        <f t="shared" si="4"/>
        <v>44563</v>
      </c>
      <c r="BW8" s="17">
        <f t="shared" si="4"/>
        <v>44570</v>
      </c>
      <c r="BX8" s="17">
        <f t="shared" si="4"/>
        <v>44577</v>
      </c>
      <c r="BY8" s="17">
        <f t="shared" si="4"/>
        <v>44584</v>
      </c>
      <c r="BZ8" s="17">
        <f t="shared" si="4"/>
        <v>44591</v>
      </c>
      <c r="CA8" s="17">
        <f t="shared" si="4"/>
        <v>44598</v>
      </c>
      <c r="CB8" s="17">
        <f t="shared" si="4"/>
        <v>44605</v>
      </c>
      <c r="CC8" s="17">
        <f t="shared" si="4"/>
        <v>44612</v>
      </c>
      <c r="CD8" s="17">
        <f t="shared" si="4"/>
        <v>44619</v>
      </c>
      <c r="CE8" s="17">
        <f t="shared" si="4"/>
        <v>44626</v>
      </c>
      <c r="CF8" s="17">
        <f t="shared" si="4"/>
        <v>44633</v>
      </c>
      <c r="CG8" s="17">
        <f t="shared" si="4"/>
        <v>44640</v>
      </c>
      <c r="CH8" s="17">
        <f t="shared" si="4"/>
        <v>44647</v>
      </c>
      <c r="CI8" s="17">
        <f t="shared" si="4"/>
        <v>44654</v>
      </c>
      <c r="CJ8" s="17">
        <f t="shared" si="4"/>
        <v>44661</v>
      </c>
      <c r="CK8" s="17">
        <f t="shared" si="4"/>
        <v>44668</v>
      </c>
      <c r="CL8" s="17">
        <f t="shared" si="4"/>
        <v>44675</v>
      </c>
      <c r="CM8" s="17">
        <f t="shared" si="4"/>
        <v>44682</v>
      </c>
      <c r="CN8" s="17">
        <f t="shared" si="4"/>
        <v>44689</v>
      </c>
      <c r="CO8" s="17">
        <f t="shared" si="4"/>
        <v>44696</v>
      </c>
      <c r="CP8" s="17">
        <f t="shared" si="4"/>
        <v>44703</v>
      </c>
      <c r="CQ8" s="17">
        <f t="shared" si="4"/>
        <v>44710</v>
      </c>
      <c r="CR8" s="17">
        <f t="shared" si="4"/>
        <v>44717</v>
      </c>
      <c r="CS8" s="17">
        <f t="shared" si="4"/>
        <v>44724</v>
      </c>
      <c r="CT8" s="17">
        <f t="shared" si="4"/>
        <v>44731</v>
      </c>
      <c r="CU8" s="17">
        <f t="shared" si="4"/>
        <v>44738</v>
      </c>
      <c r="CV8" s="17">
        <f t="shared" si="4"/>
        <v>44745</v>
      </c>
      <c r="CW8" s="17">
        <f t="shared" si="4"/>
        <v>44752</v>
      </c>
      <c r="CX8" s="17">
        <f t="shared" si="4"/>
        <v>44759</v>
      </c>
      <c r="CY8" s="17">
        <f t="shared" si="4"/>
        <v>44766</v>
      </c>
      <c r="CZ8" s="17">
        <f t="shared" si="4"/>
        <v>44773</v>
      </c>
      <c r="DA8" s="17">
        <f t="shared" si="4"/>
        <v>44780</v>
      </c>
      <c r="DB8" s="17">
        <f t="shared" si="4"/>
        <v>44787</v>
      </c>
      <c r="DC8" s="17">
        <f t="shared" ref="DC8:DR8" si="5">DB8+7</f>
        <v>44794</v>
      </c>
      <c r="DD8" s="17">
        <f t="shared" si="5"/>
        <v>44801</v>
      </c>
      <c r="DE8" s="17">
        <f t="shared" si="5"/>
        <v>44808</v>
      </c>
      <c r="DF8" s="17">
        <f t="shared" si="5"/>
        <v>44815</v>
      </c>
      <c r="DG8" s="17">
        <f t="shared" si="5"/>
        <v>44822</v>
      </c>
      <c r="DH8" s="17">
        <f t="shared" si="5"/>
        <v>44829</v>
      </c>
      <c r="DI8" s="17">
        <f t="shared" si="5"/>
        <v>44836</v>
      </c>
      <c r="DJ8" s="17">
        <f t="shared" si="5"/>
        <v>44843</v>
      </c>
      <c r="DK8" s="17">
        <f t="shared" si="5"/>
        <v>44850</v>
      </c>
      <c r="DL8" s="17">
        <f t="shared" si="5"/>
        <v>44857</v>
      </c>
      <c r="DM8" s="17">
        <f t="shared" si="5"/>
        <v>44864</v>
      </c>
      <c r="DN8" s="17">
        <f t="shared" si="5"/>
        <v>44871</v>
      </c>
      <c r="DO8" s="17">
        <f t="shared" si="5"/>
        <v>44878</v>
      </c>
      <c r="DP8" s="17">
        <f t="shared" si="5"/>
        <v>44885</v>
      </c>
      <c r="DQ8" s="17">
        <f t="shared" si="5"/>
        <v>44892</v>
      </c>
      <c r="DR8" s="17">
        <f t="shared" si="5"/>
        <v>44899</v>
      </c>
    </row>
    <row r="10" spans="1:122" x14ac:dyDescent="0.25">
      <c r="A10" t="str">
        <f>TEXT(Dates!A7,"m/dd/yy")&amp;" - "&amp;TEXT(Dates!A8,"m/dd/yy")</f>
        <v>8/03/20 - 8/09/20</v>
      </c>
      <c r="B10" t="str">
        <f>TEXT(Dates!B7,"m/dd/yy")&amp;" - "&amp;TEXT(Dates!B8,"m/dd/yy")</f>
        <v>8/10/20 - 8/16/20</v>
      </c>
      <c r="C10" t="str">
        <f>TEXT(Dates!C7,"m/dd/yy")&amp;" - "&amp;TEXT(Dates!C8,"m/dd/yy")</f>
        <v>8/17/20 - 8/23/20</v>
      </c>
      <c r="D10" t="str">
        <f>TEXT(Dates!D7,"m/dd/yy")&amp;" - "&amp;TEXT(Dates!D8,"m/dd/yy")</f>
        <v>8/24/20 - 8/30/20</v>
      </c>
      <c r="E10" t="str">
        <f>TEXT(Dates!E7,"m/dd/yy")&amp;" - "&amp;TEXT(Dates!E8,"m/dd/yy")</f>
        <v>8/31/20 - 9/06/20</v>
      </c>
      <c r="F10" t="str">
        <f>TEXT(Dates!F7,"m/dd/yy")&amp;" - "&amp;TEXT(Dates!F8,"m/dd/yy")</f>
        <v>9/07/20 - 9/13/20</v>
      </c>
      <c r="G10" t="str">
        <f>TEXT(Dates!G7,"m/dd/yy")&amp;" - "&amp;TEXT(Dates!G8,"m/dd/yy")</f>
        <v>9/14/20 - 9/20/20</v>
      </c>
      <c r="H10" t="str">
        <f>TEXT(Dates!H7,"m/dd/yy")&amp;" - "&amp;TEXT(Dates!H8,"m/dd/yy")</f>
        <v>9/21/20 - 9/27/20</v>
      </c>
      <c r="I10" t="str">
        <f>TEXT(Dates!I7,"m/dd/yy")&amp;" - "&amp;TEXT(Dates!I8,"m/dd/yy")</f>
        <v>9/28/20 - 10/04/20</v>
      </c>
      <c r="J10" t="str">
        <f>TEXT(Dates!J7,"m/dd/yy")&amp;" - "&amp;TEXT(Dates!J8,"m/dd/yy")</f>
        <v>10/05/20 - 10/11/20</v>
      </c>
      <c r="K10" t="str">
        <f>TEXT(Dates!K7,"m/dd/yy")&amp;" - "&amp;TEXT(Dates!K8,"m/dd/yy")</f>
        <v>10/12/20 - 10/18/20</v>
      </c>
      <c r="L10" t="str">
        <f>TEXT(Dates!L7,"m/dd/yy")&amp;" - "&amp;TEXT(Dates!L8,"m/dd/yy")</f>
        <v>10/19/20 - 10/25/20</v>
      </c>
      <c r="M10" t="str">
        <f>TEXT(Dates!M7,"m/dd/yy")&amp;" - "&amp;TEXT(Dates!M8,"m/dd/yy")</f>
        <v>10/26/20 - 11/01/20</v>
      </c>
      <c r="N10" t="str">
        <f>TEXT(Dates!N7,"m/dd/yy")&amp;" - "&amp;TEXT(Dates!N8,"m/dd/yy")</f>
        <v>11/02/20 - 11/08/20</v>
      </c>
      <c r="O10" t="str">
        <f>TEXT(Dates!O7,"m/dd/yy")&amp;" - "&amp;TEXT(Dates!O8,"m/dd/yy")</f>
        <v>11/09/20 - 11/15/20</v>
      </c>
      <c r="P10" t="str">
        <f>TEXT(Dates!P7,"m/dd/yy")&amp;" - "&amp;TEXT(Dates!P8,"m/dd/yy")</f>
        <v>11/16/20 - 11/22/20</v>
      </c>
      <c r="Q10" t="str">
        <f>TEXT(Dates!Q7,"m/dd/yy")&amp;" - "&amp;TEXT(Dates!Q8,"m/dd/yy")</f>
        <v>11/23/20 - 11/29/20</v>
      </c>
      <c r="R10" t="str">
        <f>TEXT(Dates!R7,"m/dd/yy")&amp;" - "&amp;TEXT(Dates!R8,"m/dd/yy")</f>
        <v>11/30/20 - 12/06/20</v>
      </c>
      <c r="S10" t="str">
        <f>TEXT(Dates!S7,"m/dd/yy")&amp;" - "&amp;TEXT(Dates!S8,"m/dd/yy")</f>
        <v>12/07/20 - 12/13/20</v>
      </c>
      <c r="T10" t="str">
        <f>TEXT(Dates!T7,"m/dd/yy")&amp;" - "&amp;TEXT(Dates!T8,"m/dd/yy")</f>
        <v>12/14/20 - 12/20/20</v>
      </c>
      <c r="U10" t="str">
        <f>TEXT(Dates!U7,"m/dd/yy")&amp;" - "&amp;TEXT(Dates!U8,"m/dd/yy")</f>
        <v>12/21/20 - 12/27/20</v>
      </c>
      <c r="V10" t="str">
        <f>TEXT(Dates!V7,"m/dd/yy")&amp;" - "&amp;TEXT(Dates!V8,"m/dd/yy")</f>
        <v>12/28/20 - 1/03/21</v>
      </c>
      <c r="W10" t="str">
        <f>TEXT(Dates!W7,"m/dd/yy")&amp;" - "&amp;TEXT(Dates!W8,"m/dd/yy")</f>
        <v>1/04/21 - 1/10/21</v>
      </c>
      <c r="X10" t="str">
        <f>TEXT(Dates!X7,"m/dd/yy")&amp;" - "&amp;TEXT(Dates!X8,"m/dd/yy")</f>
        <v>1/11/21 - 1/17/21</v>
      </c>
      <c r="Y10" t="str">
        <f>TEXT(Dates!Y7,"m/dd/yy")&amp;" - "&amp;TEXT(Dates!Y8,"m/dd/yy")</f>
        <v>1/18/21 - 1/24/21</v>
      </c>
      <c r="Z10" t="str">
        <f>TEXT(Dates!Z7,"m/dd/yy")&amp;" - "&amp;TEXT(Dates!Z8,"m/dd/yy")</f>
        <v>1/25/21 - 1/31/21</v>
      </c>
      <c r="AA10" t="str">
        <f>TEXT(Dates!AA7,"m/dd/yy")&amp;" - "&amp;TEXT(Dates!AA8,"m/dd/yy")</f>
        <v>2/01/21 - 2/07/21</v>
      </c>
      <c r="AB10" t="str">
        <f>TEXT(Dates!AB7,"m/dd/yy")&amp;" - "&amp;TEXT(Dates!AB8,"m/dd/yy")</f>
        <v>2/08/21 - 2/14/21</v>
      </c>
      <c r="AC10" t="str">
        <f>TEXT(Dates!AC7,"m/dd/yy")&amp;" - "&amp;TEXT(Dates!AC8,"m/dd/yy")</f>
        <v>2/15/21 - 2/21/21</v>
      </c>
      <c r="AD10" t="str">
        <f>TEXT(Dates!AD7,"m/dd/yy")&amp;" - "&amp;TEXT(Dates!AD8,"m/dd/yy")</f>
        <v>2/22/21 - 2/28/21</v>
      </c>
      <c r="AE10" t="str">
        <f>TEXT(Dates!AE7,"m/dd/yy")&amp;" - "&amp;TEXT(Dates!AE8,"m/dd/yy")</f>
        <v>3/01/21 - 3/07/21</v>
      </c>
      <c r="AF10" t="str">
        <f>TEXT(Dates!AF7,"m/dd/yy")&amp;" - "&amp;TEXT(Dates!AF8,"m/dd/yy")</f>
        <v>3/08/21 - 3/14/21</v>
      </c>
      <c r="AG10" t="str">
        <f>TEXT(Dates!AG7,"m/dd/yy")&amp;" - "&amp;TEXT(Dates!AG8,"m/dd/yy")</f>
        <v>3/15/21 - 3/21/21</v>
      </c>
      <c r="AH10" t="str">
        <f>TEXT(Dates!AH7,"m/dd/yy")&amp;" - "&amp;TEXT(Dates!AH8,"m/dd/yy")</f>
        <v>3/22/21 - 3/28/21</v>
      </c>
      <c r="AI10" t="str">
        <f>TEXT(Dates!AI7,"m/dd/yy")&amp;" - "&amp;TEXT(Dates!AI8,"m/dd/yy")</f>
        <v>3/29/21 - 4/04/21</v>
      </c>
      <c r="AJ10" t="str">
        <f>TEXT(Dates!AJ7,"m/dd/yy")&amp;" - "&amp;TEXT(Dates!AJ8,"m/dd/yy")</f>
        <v>4/05/21 - 4/11/21</v>
      </c>
      <c r="AK10" t="str">
        <f>TEXT(Dates!AK7,"m/dd/yy")&amp;" - "&amp;TEXT(Dates!AK8,"m/dd/yy")</f>
        <v>4/12/21 - 4/18/21</v>
      </c>
      <c r="AL10" t="str">
        <f>TEXT(Dates!AL7,"m/dd/yy")&amp;" - "&amp;TEXT(Dates!AL8,"m/dd/yy")</f>
        <v>4/19/21 - 4/25/21</v>
      </c>
      <c r="AM10" t="str">
        <f>TEXT(Dates!AM7,"m/dd/yy")&amp;" - "&amp;TEXT(Dates!AM8,"m/dd/yy")</f>
        <v>4/26/21 - 5/02/21</v>
      </c>
      <c r="AN10" t="str">
        <f>TEXT(Dates!AN7,"m/dd/yy")&amp;" - "&amp;TEXT(Dates!AN8,"m/dd/yy")</f>
        <v>5/03/21 - 5/09/21</v>
      </c>
      <c r="AO10" t="str">
        <f>TEXT(Dates!AO7,"m/dd/yy")&amp;" - "&amp;TEXT(Dates!AO8,"m/dd/yy")</f>
        <v>5/10/21 - 5/16/21</v>
      </c>
      <c r="AP10" t="str">
        <f>TEXT(Dates!AP7,"m/dd/yy")&amp;" - "&amp;TEXT(Dates!AP8,"m/dd/yy")</f>
        <v>5/17/21 - 5/23/21</v>
      </c>
      <c r="AQ10" t="str">
        <f>TEXT(Dates!AQ7,"m/dd/yy")&amp;" - "&amp;TEXT(Dates!AQ8,"m/dd/yy")</f>
        <v>5/24/21 - 5/30/21</v>
      </c>
      <c r="AR10" t="str">
        <f>TEXT(Dates!AR7,"m/dd/yy")&amp;" - "&amp;TEXT(Dates!AR8,"m/dd/yy")</f>
        <v>5/31/21 - 6/06/21</v>
      </c>
      <c r="AS10" t="str">
        <f>TEXT(Dates!AS7,"m/dd/yy")&amp;" - "&amp;TEXT(Dates!AS8,"m/dd/yy")</f>
        <v>6/07/21 - 6/13/21</v>
      </c>
      <c r="AT10" t="str">
        <f>TEXT(Dates!AT7,"m/dd/yy")&amp;" - "&amp;TEXT(Dates!AT8,"m/dd/yy")</f>
        <v>6/14/21 - 6/20/21</v>
      </c>
      <c r="AU10" t="str">
        <f>TEXT(Dates!AU7,"m/dd/yy")&amp;" - "&amp;TEXT(Dates!AU8,"m/dd/yy")</f>
        <v>6/21/21 - 6/27/21</v>
      </c>
      <c r="AV10" t="str">
        <f>TEXT(Dates!AV7,"m/dd/yy")&amp;" - "&amp;TEXT(Dates!AV8,"m/dd/yy")</f>
        <v>6/28/21 - 7/04/21</v>
      </c>
      <c r="AW10" t="str">
        <f>TEXT(Dates!AW7,"m/dd/yy")&amp;" - "&amp;TEXT(Dates!AW8,"m/dd/yy")</f>
        <v>7/05/21 - 7/11/21</v>
      </c>
      <c r="AX10" t="str">
        <f>TEXT(Dates!AX7,"m/dd/yy")&amp;" - "&amp;TEXT(Dates!AX8,"m/dd/yy")</f>
        <v>7/12/21 - 7/18/21</v>
      </c>
      <c r="AY10" t="str">
        <f>TEXT(Dates!AY7,"m/dd/yy")&amp;" - "&amp;TEXT(Dates!AY8,"m/dd/yy")</f>
        <v>7/19/21 - 7/25/21</v>
      </c>
      <c r="AZ10" t="str">
        <f>TEXT(Dates!AZ7,"m/dd/yy")&amp;" - "&amp;TEXT(Dates!AZ8,"m/dd/yy")</f>
        <v>7/26/21 - 8/01/21</v>
      </c>
      <c r="BA10" t="str">
        <f>TEXT(Dates!BA7,"m/dd/yy")&amp;" - "&amp;TEXT(Dates!BA8,"m/dd/yy")</f>
        <v>8/02/21 - 8/08/21</v>
      </c>
      <c r="BB10" t="str">
        <f>TEXT(Dates!BB7,"m/dd/yy")&amp;" - "&amp;TEXT(Dates!BB8,"m/dd/yy")</f>
        <v>8/09/21 - 8/15/21</v>
      </c>
      <c r="BC10" t="str">
        <f>TEXT(Dates!BC7,"m/dd/yy")&amp;" - "&amp;TEXT(Dates!BC8,"m/dd/yy")</f>
        <v>8/16/21 - 8/22/21</v>
      </c>
      <c r="BD10" t="str">
        <f>TEXT(Dates!BD7,"m/dd/yy")&amp;" - "&amp;TEXT(Dates!BD8,"m/dd/yy")</f>
        <v>8/23/21 - 8/29/21</v>
      </c>
      <c r="BE10" t="str">
        <f>TEXT(Dates!BE7,"m/dd/yy")&amp;" - "&amp;TEXT(Dates!BE8,"m/dd/yy")</f>
        <v>8/30/21 - 9/05/21</v>
      </c>
      <c r="BF10" t="str">
        <f>TEXT(Dates!BF7,"m/dd/yy")&amp;" - "&amp;TEXT(Dates!BF8,"m/dd/yy")</f>
        <v>9/06/21 - 9/12/21</v>
      </c>
      <c r="BG10" t="str">
        <f>TEXT(Dates!BG7,"m/dd/yy")&amp;" - "&amp;TEXT(Dates!BG8,"m/dd/yy")</f>
        <v>9/13/21 - 9/19/21</v>
      </c>
      <c r="BH10" t="str">
        <f>TEXT(Dates!BH7,"m/dd/yy")&amp;" - "&amp;TEXT(Dates!BH8,"m/dd/yy")</f>
        <v>9/20/21 - 9/26/21</v>
      </c>
      <c r="BI10" t="str">
        <f>TEXT(Dates!BI7,"m/dd/yy")&amp;" - "&amp;TEXT(Dates!BI8,"m/dd/yy")</f>
        <v>9/27/21 - 10/03/21</v>
      </c>
      <c r="BJ10" t="str">
        <f>TEXT(Dates!BJ7,"m/dd/yy")&amp;" - "&amp;TEXT(Dates!BJ8,"m/dd/yy")</f>
        <v>10/04/21 - 10/10/21</v>
      </c>
      <c r="BK10" t="str">
        <f>TEXT(Dates!BK7,"m/dd/yy")&amp;" - "&amp;TEXT(Dates!BK8,"m/dd/yy")</f>
        <v>10/11/21 - 10/17/21</v>
      </c>
      <c r="BL10" t="str">
        <f>TEXT(Dates!BL7,"m/dd/yy")&amp;" - "&amp;TEXT(Dates!BL8,"m/dd/yy")</f>
        <v>10/18/21 - 10/24/21</v>
      </c>
      <c r="BM10" t="str">
        <f>TEXT(Dates!BM7,"m/dd/yy")&amp;" - "&amp;TEXT(Dates!BM8,"m/dd/yy")</f>
        <v>10/25/21 - 10/31/21</v>
      </c>
      <c r="BN10" t="str">
        <f>TEXT(Dates!BN7,"m/dd/yy")&amp;" - "&amp;TEXT(Dates!BN8,"m/dd/yy")</f>
        <v>11/01/21 - 11/07/21</v>
      </c>
      <c r="BO10" t="str">
        <f>TEXT(Dates!BO7,"m/dd/yy")&amp;" - "&amp;TEXT(Dates!BO8,"m/dd/yy")</f>
        <v>11/08/21 - 11/14/21</v>
      </c>
      <c r="BP10" t="str">
        <f>TEXT(Dates!BP7,"m/dd/yy")&amp;" - "&amp;TEXT(Dates!BP8,"m/dd/yy")</f>
        <v>11/15/21 - 11/21/21</v>
      </c>
      <c r="BQ10" t="str">
        <f>TEXT(Dates!BQ7,"m/dd/yy")&amp;" - "&amp;TEXT(Dates!BQ8,"m/dd/yy")</f>
        <v>11/22/21 - 11/28/21</v>
      </c>
      <c r="BR10" t="str">
        <f>TEXT(Dates!BR7,"m/dd/yy")&amp;" - "&amp;TEXT(Dates!BR8,"m/dd/yy")</f>
        <v>11/29/21 - 12/05/21</v>
      </c>
      <c r="BS10" t="str">
        <f>TEXT(Dates!BS7,"m/dd/yy")&amp;" - "&amp;TEXT(Dates!BS8,"m/dd/yy")</f>
        <v>12/06/21 - 12/12/21</v>
      </c>
      <c r="BT10" t="str">
        <f>TEXT(Dates!BT7,"m/dd/yy")&amp;" - "&amp;TEXT(Dates!BT8,"m/dd/yy")</f>
        <v>12/13/21 - 12/19/21</v>
      </c>
      <c r="BU10" t="str">
        <f>TEXT(Dates!BU7,"m/dd/yy")&amp;" - "&amp;TEXT(Dates!BU8,"m/dd/yy")</f>
        <v>12/20/21 - 12/26/21</v>
      </c>
      <c r="BV10" t="str">
        <f>TEXT(Dates!BV7,"m/dd/yy")&amp;" - "&amp;TEXT(Dates!BV8,"m/dd/yy")</f>
        <v>12/27/21 - 1/02/22</v>
      </c>
      <c r="BW10" t="str">
        <f>TEXT(Dates!BW7,"m/dd/yy")&amp;" - "&amp;TEXT(Dates!BW8,"m/dd/yy")</f>
        <v>1/03/22 - 1/09/22</v>
      </c>
      <c r="BX10" t="str">
        <f>TEXT(Dates!BX7,"m/dd/yy")&amp;" - "&amp;TEXT(Dates!BX8,"m/dd/yy")</f>
        <v>1/10/22 - 1/16/22</v>
      </c>
      <c r="BY10" t="str">
        <f>TEXT(Dates!BY7,"m/dd/yy")&amp;" - "&amp;TEXT(Dates!BY8,"m/dd/yy")</f>
        <v>1/17/22 - 1/23/22</v>
      </c>
      <c r="BZ10" t="str">
        <f>TEXT(Dates!BZ7,"m/dd/yy")&amp;" - "&amp;TEXT(Dates!BZ8,"m/dd/yy")</f>
        <v>1/24/22 - 1/30/22</v>
      </c>
      <c r="CA10" t="str">
        <f>TEXT(Dates!CA7,"m/dd/yy")&amp;" - "&amp;TEXT(Dates!CA8,"m/dd/yy")</f>
        <v>1/31/22 - 2/06/22</v>
      </c>
      <c r="CB10" t="str">
        <f>TEXT(Dates!CB7,"m/dd/yy")&amp;" - "&amp;TEXT(Dates!CB8,"m/dd/yy")</f>
        <v>2/07/22 - 2/13/22</v>
      </c>
      <c r="CC10" t="str">
        <f>TEXT(Dates!CC7,"m/dd/yy")&amp;" - "&amp;TEXT(Dates!CC8,"m/dd/yy")</f>
        <v>2/14/22 - 2/20/22</v>
      </c>
      <c r="CD10" t="str">
        <f>TEXT(Dates!CD7,"m/dd/yy")&amp;" - "&amp;TEXT(Dates!CD8,"m/dd/yy")</f>
        <v>2/21/22 - 2/27/22</v>
      </c>
      <c r="CE10" t="str">
        <f>TEXT(Dates!CE7,"m/dd/yy")&amp;" - "&amp;TEXT(Dates!CE8,"m/dd/yy")</f>
        <v>2/28/22 - 3/06/22</v>
      </c>
      <c r="CF10" t="str">
        <f>TEXT(Dates!CF7,"m/dd/yy")&amp;" - "&amp;TEXT(Dates!CF8,"m/dd/yy")</f>
        <v>3/07/22 - 3/13/22</v>
      </c>
      <c r="CG10" t="str">
        <f>TEXT(Dates!CG7,"m/dd/yy")&amp;" - "&amp;TEXT(Dates!CG8,"m/dd/yy")</f>
        <v>3/14/22 - 3/20/22</v>
      </c>
      <c r="CH10" t="str">
        <f>TEXT(Dates!CH7,"m/dd/yy")&amp;" - "&amp;TEXT(Dates!CH8,"m/dd/yy")</f>
        <v>3/21/22 - 3/27/22</v>
      </c>
      <c r="CI10" t="str">
        <f>TEXT(Dates!CI7,"m/dd/yy")&amp;" - "&amp;TEXT(Dates!CI8,"m/dd/yy")</f>
        <v>3/28/22 - 4/03/22</v>
      </c>
      <c r="CJ10" t="str">
        <f>TEXT(Dates!CJ7,"m/dd/yy")&amp;" - "&amp;TEXT(Dates!CJ8,"m/dd/yy")</f>
        <v>4/04/22 - 4/10/22</v>
      </c>
      <c r="CK10" t="str">
        <f>TEXT(Dates!CK7,"m/dd/yy")&amp;" - "&amp;TEXT(Dates!CK8,"m/dd/yy")</f>
        <v>4/11/22 - 4/17/22</v>
      </c>
      <c r="CL10" t="str">
        <f>TEXT(Dates!CL7,"m/dd/yy")&amp;" - "&amp;TEXT(Dates!CL8,"m/dd/yy")</f>
        <v>4/18/22 - 4/24/22</v>
      </c>
      <c r="CM10" t="str">
        <f>TEXT(Dates!CM7,"m/dd/yy")&amp;" - "&amp;TEXT(Dates!CM8,"m/dd/yy")</f>
        <v>4/25/22 - 5/01/22</v>
      </c>
      <c r="CN10" t="str">
        <f>TEXT(Dates!CN7,"m/dd/yy")&amp;" - "&amp;TEXT(Dates!CN8,"m/dd/yy")</f>
        <v>5/02/22 - 5/08/22</v>
      </c>
      <c r="CO10" t="str">
        <f>TEXT(Dates!CO7,"m/dd/yy")&amp;" - "&amp;TEXT(Dates!CO8,"m/dd/yy")</f>
        <v>5/09/22 - 5/15/22</v>
      </c>
      <c r="CP10" t="str">
        <f>TEXT(Dates!CP7,"m/dd/yy")&amp;" - "&amp;TEXT(Dates!CP8,"m/dd/yy")</f>
        <v>5/16/22 - 5/22/22</v>
      </c>
      <c r="CQ10" t="str">
        <f>TEXT(Dates!CQ7,"m/dd/yy")&amp;" - "&amp;TEXT(Dates!CQ8,"m/dd/yy")</f>
        <v>5/23/22 - 5/29/22</v>
      </c>
      <c r="CR10" t="str">
        <f>TEXT(Dates!CR7,"m/dd/yy")&amp;" - "&amp;TEXT(Dates!CR8,"m/dd/yy")</f>
        <v>5/30/22 - 6/05/22</v>
      </c>
      <c r="CS10" t="str">
        <f>TEXT(Dates!CS7,"m/dd/yy")&amp;" - "&amp;TEXT(Dates!CS8,"m/dd/yy")</f>
        <v>6/06/22 - 6/12/22</v>
      </c>
      <c r="CT10" t="str">
        <f>TEXT(Dates!CT7,"m/dd/yy")&amp;" - "&amp;TEXT(Dates!CT8,"m/dd/yy")</f>
        <v>6/13/22 - 6/19/22</v>
      </c>
      <c r="CU10" t="str">
        <f>TEXT(Dates!CU7,"m/dd/yy")&amp;" - "&amp;TEXT(Dates!CU8,"m/dd/yy")</f>
        <v>6/20/22 - 6/26/22</v>
      </c>
      <c r="CV10" t="str">
        <f>TEXT(Dates!CV7,"m/dd/yy")&amp;" - "&amp;TEXT(Dates!CV8,"m/dd/yy")</f>
        <v>6/27/22 - 7/03/22</v>
      </c>
      <c r="CW10" t="str">
        <f>TEXT(Dates!CW7,"m/dd/yy")&amp;" - "&amp;TEXT(Dates!CW8,"m/dd/yy")</f>
        <v>7/04/22 - 7/10/22</v>
      </c>
      <c r="CX10" t="str">
        <f>TEXT(Dates!CX7,"m/dd/yy")&amp;" - "&amp;TEXT(Dates!CX8,"m/dd/yy")</f>
        <v>7/11/22 - 7/17/22</v>
      </c>
      <c r="CY10" t="str">
        <f>TEXT(Dates!CY7,"m/dd/yy")&amp;" - "&amp;TEXT(Dates!CY8,"m/dd/yy")</f>
        <v>7/18/22 - 7/24/22</v>
      </c>
      <c r="CZ10" t="str">
        <f>TEXT(Dates!CZ7,"m/dd/yy")&amp;" - "&amp;TEXT(Dates!CZ8,"m/dd/yy")</f>
        <v>7/25/22 - 7/31/22</v>
      </c>
      <c r="DA10" t="str">
        <f>TEXT(Dates!DA7,"m/dd/yy")&amp;" - "&amp;TEXT(Dates!DA8,"m/dd/yy")</f>
        <v>8/01/22 - 8/07/22</v>
      </c>
      <c r="DB10" t="str">
        <f>TEXT(Dates!DB7,"m/dd/yy")&amp;" - "&amp;TEXT(Dates!DB8,"m/dd/yy")</f>
        <v>8/08/22 - 8/14/22</v>
      </c>
      <c r="DC10" t="str">
        <f>TEXT(Dates!DC7,"m/dd/yy")&amp;" - "&amp;TEXT(Dates!DC8,"m/dd/yy")</f>
        <v>8/15/22 - 8/21/22</v>
      </c>
      <c r="DD10" t="str">
        <f>TEXT(Dates!DD7,"m/dd/yy")&amp;" - "&amp;TEXT(Dates!DD8,"m/dd/yy")</f>
        <v>8/22/22 - 8/28/22</v>
      </c>
      <c r="DE10" t="str">
        <f>TEXT(Dates!DE7,"m/dd/yy")&amp;" - "&amp;TEXT(Dates!DE8,"m/dd/yy")</f>
        <v>8/29/22 - 9/04/22</v>
      </c>
      <c r="DF10" t="str">
        <f>TEXT(Dates!DF7,"m/dd/yy")&amp;" - "&amp;TEXT(Dates!DF8,"m/dd/yy")</f>
        <v>9/05/22 - 9/11/22</v>
      </c>
      <c r="DG10" t="str">
        <f>TEXT(Dates!DG7,"m/dd/yy")&amp;" - "&amp;TEXT(Dates!DG8,"m/dd/yy")</f>
        <v>9/12/22 - 9/18/22</v>
      </c>
      <c r="DH10" t="str">
        <f>TEXT(Dates!DH7,"m/dd/yy")&amp;" - "&amp;TEXT(Dates!DH8,"m/dd/yy")</f>
        <v>9/19/22 - 9/25/22</v>
      </c>
      <c r="DI10" t="str">
        <f>TEXT(Dates!DI7,"m/dd/yy")&amp;" - "&amp;TEXT(Dates!DI8,"m/dd/yy")</f>
        <v>9/26/22 - 10/02/22</v>
      </c>
      <c r="DJ10" t="str">
        <f>TEXT(Dates!DJ7,"m/dd/yy")&amp;" - "&amp;TEXT(Dates!DJ8,"m/dd/yy")</f>
        <v>10/03/22 - 10/09/22</v>
      </c>
      <c r="DK10" t="str">
        <f>TEXT(Dates!DK7,"m/dd/yy")&amp;" - "&amp;TEXT(Dates!DK8,"m/dd/yy")</f>
        <v>10/10/22 - 10/16/22</v>
      </c>
      <c r="DL10" t="str">
        <f>TEXT(Dates!DL7,"m/dd/yy")&amp;" - "&amp;TEXT(Dates!DL8,"m/dd/yy")</f>
        <v>10/17/22 - 10/23/22</v>
      </c>
      <c r="DM10" t="str">
        <f>TEXT(Dates!DM7,"m/dd/yy")&amp;" - "&amp;TEXT(Dates!DM8,"m/dd/yy")</f>
        <v>10/24/22 - 10/30/22</v>
      </c>
      <c r="DN10" t="str">
        <f>TEXT(Dates!DN7,"m/dd/yy")&amp;" - "&amp;TEXT(Dates!DN8,"m/dd/yy")</f>
        <v>10/31/22 - 11/06/22</v>
      </c>
      <c r="DO10" t="str">
        <f>TEXT(Dates!DO7,"m/dd/yy")&amp;" - "&amp;TEXT(Dates!DO8,"m/dd/yy")</f>
        <v>11/07/22 - 11/13/22</v>
      </c>
      <c r="DP10" t="str">
        <f>TEXT(Dates!DP7,"m/dd/yy")&amp;" - "&amp;TEXT(Dates!DP8,"m/dd/yy")</f>
        <v>11/14/22 - 11/20/22</v>
      </c>
      <c r="DQ10" t="str">
        <f>TEXT(Dates!DQ7,"m/dd/yy")&amp;" - "&amp;TEXT(Dates!DQ8,"m/dd/yy")</f>
        <v>11/21/22 - 11/27/22</v>
      </c>
      <c r="DR10" t="str">
        <f>TEXT(Dates!DR7,"m/dd/yy")&amp;" - "&amp;TEXT(Dates!DR8,"m/dd/yy")</f>
        <v>11/28/22 - 12/04/22</v>
      </c>
    </row>
    <row r="14" spans="1:122" x14ac:dyDescent="0.25">
      <c r="A14" s="17">
        <v>42023</v>
      </c>
      <c r="B14" s="17">
        <v>42029</v>
      </c>
      <c r="C14" s="1">
        <v>438</v>
      </c>
      <c r="D14" s="1">
        <v>396</v>
      </c>
      <c r="E14" s="1">
        <f t="shared" ref="E14:E18" si="6">SUM(C14:D14)</f>
        <v>834</v>
      </c>
      <c r="F14">
        <f>D14/C14</f>
        <v>0.90410958904109584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122" x14ac:dyDescent="0.25">
      <c r="A15" s="17">
        <v>42030</v>
      </c>
      <c r="B15" s="17">
        <v>42036</v>
      </c>
      <c r="C15" s="1">
        <f>266+411</f>
        <v>677</v>
      </c>
      <c r="D15" s="1">
        <f>235+322</f>
        <v>557</v>
      </c>
      <c r="E15" s="1">
        <f t="shared" si="6"/>
        <v>1234</v>
      </c>
      <c r="F15">
        <f t="shared" ref="F15:F16" si="7">D15/C15</f>
        <v>0.82274741506646976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122" x14ac:dyDescent="0.25">
      <c r="A16" s="17">
        <v>42037</v>
      </c>
      <c r="B16" s="17">
        <v>42043</v>
      </c>
      <c r="C16" s="4">
        <f>230+586</f>
        <v>816</v>
      </c>
      <c r="D16" s="4">
        <f>447+257</f>
        <v>704</v>
      </c>
      <c r="E16" s="1">
        <f t="shared" si="6"/>
        <v>1520</v>
      </c>
      <c r="F16">
        <f t="shared" si="7"/>
        <v>0.86274509803921573</v>
      </c>
    </row>
    <row r="17" spans="1:10" x14ac:dyDescent="0.25">
      <c r="A17" s="17"/>
      <c r="B17" s="17"/>
      <c r="C17" s="4"/>
      <c r="D17" s="4"/>
      <c r="E17" s="1"/>
    </row>
    <row r="18" spans="1:10" x14ac:dyDescent="0.25">
      <c r="A18" s="17">
        <v>42044</v>
      </c>
      <c r="B18" s="17">
        <v>42050</v>
      </c>
      <c r="C18">
        <v>1096</v>
      </c>
      <c r="D18">
        <v>1214</v>
      </c>
      <c r="E18" s="1">
        <f t="shared" si="6"/>
        <v>2310</v>
      </c>
    </row>
    <row r="19" spans="1:10" x14ac:dyDescent="0.25">
      <c r="A19" s="17">
        <v>42051</v>
      </c>
      <c r="B19" s="17">
        <v>42057</v>
      </c>
      <c r="C19" s="4">
        <f>1071+2</f>
        <v>1073</v>
      </c>
      <c r="D19" s="4">
        <f>1027+2</f>
        <v>1029</v>
      </c>
      <c r="E19" s="1">
        <f>SUM(C19:D19)</f>
        <v>2102</v>
      </c>
      <c r="F19">
        <f>D19/C19</f>
        <v>0.95899347623485554</v>
      </c>
    </row>
    <row r="20" spans="1:10" x14ac:dyDescent="0.25">
      <c r="A20" s="17">
        <v>42058</v>
      </c>
      <c r="B20" s="17">
        <v>42064</v>
      </c>
      <c r="C20" s="4">
        <f>700+254</f>
        <v>954</v>
      </c>
      <c r="D20" s="4">
        <f>542+267</f>
        <v>809</v>
      </c>
      <c r="E20" s="1">
        <f>SUM(C20:D20)</f>
        <v>1763</v>
      </c>
      <c r="F20">
        <f>D20/C20</f>
        <v>0.84800838574423476</v>
      </c>
      <c r="H20" s="1"/>
      <c r="I20" s="1"/>
      <c r="J20" s="1"/>
    </row>
    <row r="21" spans="1:10" x14ac:dyDescent="0.25">
      <c r="A21" s="17"/>
      <c r="B21" s="17"/>
      <c r="C21" s="4"/>
      <c r="D21" s="4"/>
      <c r="E21" s="1"/>
      <c r="H21" s="1"/>
      <c r="I21" s="1"/>
      <c r="J21" s="1"/>
    </row>
    <row r="22" spans="1:10" x14ac:dyDescent="0.25">
      <c r="A22" s="17">
        <v>42065</v>
      </c>
      <c r="B22" s="17">
        <v>42071</v>
      </c>
      <c r="C22" s="4">
        <f>880+252</f>
        <v>1132</v>
      </c>
      <c r="D22" s="4">
        <f>715+268</f>
        <v>983</v>
      </c>
      <c r="E22" s="1">
        <f>SUM(C22:D22)</f>
        <v>2115</v>
      </c>
      <c r="F22">
        <f>D22/C22</f>
        <v>0.86837455830388688</v>
      </c>
    </row>
    <row r="23" spans="1:10" x14ac:dyDescent="0.25">
      <c r="A23" s="17">
        <v>42072</v>
      </c>
      <c r="B23" s="17">
        <v>42078</v>
      </c>
      <c r="C23" s="4">
        <f>714+183+55+115</f>
        <v>1067</v>
      </c>
      <c r="D23" s="4">
        <f>551+192+132+1</f>
        <v>876</v>
      </c>
      <c r="E23" s="1">
        <f>SUM(C23:D23)</f>
        <v>1943</v>
      </c>
      <c r="F23">
        <f>D23/C23</f>
        <v>0.82099343955014059</v>
      </c>
    </row>
    <row r="24" spans="1:10" x14ac:dyDescent="0.25">
      <c r="A24" s="17">
        <v>42079</v>
      </c>
      <c r="B24" s="17">
        <v>42085</v>
      </c>
      <c r="C24" s="4">
        <f>1116+271+40</f>
        <v>1427</v>
      </c>
      <c r="D24" s="4">
        <f>816+199+31</f>
        <v>1046</v>
      </c>
      <c r="E24" s="1">
        <f>SUM(C24:D24)</f>
        <v>2473</v>
      </c>
      <c r="F24">
        <f>D24/C24</f>
        <v>0.73300630693763136</v>
      </c>
    </row>
    <row r="25" spans="1:10" x14ac:dyDescent="0.25">
      <c r="A25" s="17"/>
      <c r="B25" s="17"/>
      <c r="C25" s="4"/>
      <c r="D25" s="4"/>
      <c r="E25" s="1"/>
    </row>
    <row r="26" spans="1:10" x14ac:dyDescent="0.25">
      <c r="A26" s="17">
        <v>42086</v>
      </c>
      <c r="B26" s="17">
        <v>42092</v>
      </c>
      <c r="C26" s="4">
        <f>1280+196+147</f>
        <v>1623</v>
      </c>
      <c r="D26" s="4">
        <f>924+160+143</f>
        <v>1227</v>
      </c>
      <c r="E26" s="1">
        <f>SUM(C26:D26)</f>
        <v>2850</v>
      </c>
      <c r="F26">
        <f>D26/C26</f>
        <v>0.75600739371534198</v>
      </c>
    </row>
    <row r="27" spans="1:10" x14ac:dyDescent="0.25">
      <c r="A27" s="17">
        <v>42093</v>
      </c>
      <c r="B27" s="17">
        <v>42099</v>
      </c>
      <c r="C27" s="4">
        <f>1234+42+55</f>
        <v>1331</v>
      </c>
      <c r="D27" s="4">
        <f>812+32+52</f>
        <v>896</v>
      </c>
      <c r="E27" s="1">
        <f>SUM(C27:D27)</f>
        <v>2227</v>
      </c>
      <c r="F27">
        <f>D27/C27</f>
        <v>0.67317806160781368</v>
      </c>
    </row>
    <row r="28" spans="1:10" x14ac:dyDescent="0.25">
      <c r="A28" s="17">
        <v>42100</v>
      </c>
      <c r="B28" s="17">
        <v>42106</v>
      </c>
      <c r="C28" s="4">
        <f>1262+203</f>
        <v>1465</v>
      </c>
      <c r="D28" s="4">
        <f>951+211</f>
        <v>1162</v>
      </c>
      <c r="E28" s="1">
        <f>SUM(C28:D28)</f>
        <v>2627</v>
      </c>
      <c r="F28">
        <f>D28/C28</f>
        <v>0.79317406143344715</v>
      </c>
    </row>
    <row r="29" spans="1:10" x14ac:dyDescent="0.25">
      <c r="A29" s="17"/>
      <c r="B29" s="17"/>
      <c r="C29" s="4"/>
      <c r="D29" s="4"/>
      <c r="E29" s="1"/>
    </row>
    <row r="30" spans="1:10" x14ac:dyDescent="0.25">
      <c r="A30" s="17">
        <v>42107</v>
      </c>
      <c r="B30" s="17">
        <v>42113</v>
      </c>
      <c r="C30" s="4">
        <f>1070+203+3+2</f>
        <v>1278</v>
      </c>
      <c r="D30" s="4">
        <f>850+198+2+1</f>
        <v>1051</v>
      </c>
      <c r="E30" s="1">
        <f>SUM(C30:D30)</f>
        <v>2329</v>
      </c>
      <c r="F30">
        <f>D30/C30</f>
        <v>0.82237871674491392</v>
      </c>
    </row>
    <row r="31" spans="1:10" x14ac:dyDescent="0.25">
      <c r="A31" s="17">
        <v>42114</v>
      </c>
      <c r="B31" s="17">
        <v>42120</v>
      </c>
      <c r="C31" s="4">
        <f>1198+266+18</f>
        <v>1482</v>
      </c>
      <c r="D31" s="4">
        <f>974+237+17</f>
        <v>1228</v>
      </c>
      <c r="E31" s="1">
        <f>SUM(C31:D31)</f>
        <v>2710</v>
      </c>
      <c r="F31">
        <f>D31/C31</f>
        <v>0.82860998650472339</v>
      </c>
    </row>
    <row r="32" spans="1:10" x14ac:dyDescent="0.25">
      <c r="A32" s="17">
        <v>42121</v>
      </c>
      <c r="B32" s="17">
        <v>42127</v>
      </c>
      <c r="C32" s="4">
        <f>657+255+75</f>
        <v>987</v>
      </c>
      <c r="D32" s="4">
        <f>560+176+71</f>
        <v>807</v>
      </c>
      <c r="E32" s="1">
        <f>SUM(C32:D32)</f>
        <v>1794</v>
      </c>
      <c r="F32">
        <f>D32/C32</f>
        <v>0.81762917933130697</v>
      </c>
    </row>
    <row r="33" spans="1:6" x14ac:dyDescent="0.25">
      <c r="A33" s="17"/>
      <c r="B33" s="17"/>
      <c r="C33" s="4"/>
      <c r="D33" s="4"/>
      <c r="E33" s="1"/>
    </row>
    <row r="34" spans="1:6" x14ac:dyDescent="0.25">
      <c r="A34" s="17">
        <v>42128</v>
      </c>
      <c r="B34" s="17">
        <v>42134</v>
      </c>
      <c r="C34" s="4">
        <f>376+572+263</f>
        <v>1211</v>
      </c>
      <c r="D34" s="4">
        <f>339+235+43</f>
        <v>617</v>
      </c>
      <c r="E34" s="1">
        <f>SUM(C34:D34)</f>
        <v>1828</v>
      </c>
      <c r="F34">
        <f>D34/C34</f>
        <v>0.50949628406275804</v>
      </c>
    </row>
    <row r="35" spans="1:6" x14ac:dyDescent="0.25">
      <c r="A35" s="17">
        <v>42135</v>
      </c>
      <c r="B35" s="17">
        <v>42141</v>
      </c>
      <c r="C35" s="4">
        <v>1260</v>
      </c>
      <c r="D35" s="4">
        <v>1026</v>
      </c>
      <c r="E35" s="1">
        <f>SUM(C35:D35)</f>
        <v>2286</v>
      </c>
      <c r="F35">
        <f>D35/C35</f>
        <v>0.81428571428571428</v>
      </c>
    </row>
    <row r="36" spans="1:6" x14ac:dyDescent="0.25">
      <c r="A36" s="17">
        <v>42142</v>
      </c>
      <c r="B36" s="17">
        <v>42148</v>
      </c>
      <c r="C36" s="4">
        <v>1194</v>
      </c>
      <c r="D36" s="4">
        <v>938</v>
      </c>
      <c r="E36" s="1">
        <f>SUM(C36:D36)</f>
        <v>2132</v>
      </c>
      <c r="F36">
        <f>D36/C36</f>
        <v>0.78559463986599665</v>
      </c>
    </row>
    <row r="37" spans="1:6" x14ac:dyDescent="0.25">
      <c r="A37" s="17"/>
      <c r="B37" s="17"/>
      <c r="C37" s="4"/>
      <c r="D37" s="4"/>
      <c r="E37" s="1"/>
    </row>
    <row r="38" spans="1:6" x14ac:dyDescent="0.25">
      <c r="A38" s="17">
        <v>42149</v>
      </c>
      <c r="B38" s="17">
        <v>42155</v>
      </c>
      <c r="C38" s="4">
        <v>1716</v>
      </c>
      <c r="D38" s="4">
        <v>1289</v>
      </c>
      <c r="E38" s="1">
        <f>SUM(C38:D38)</f>
        <v>3005</v>
      </c>
      <c r="F38">
        <f>D38/C38</f>
        <v>0.75116550116550118</v>
      </c>
    </row>
    <row r="39" spans="1:6" x14ac:dyDescent="0.25">
      <c r="A39" s="17">
        <v>42156</v>
      </c>
      <c r="B39" s="17">
        <v>42162</v>
      </c>
      <c r="C39" s="4">
        <v>1773</v>
      </c>
      <c r="D39" s="4">
        <v>1394</v>
      </c>
      <c r="E39" s="1">
        <f>SUM(C39:D39)</f>
        <v>3167</v>
      </c>
      <c r="F39">
        <f>D39/C39</f>
        <v>0.78623801466441057</v>
      </c>
    </row>
    <row r="40" spans="1:6" x14ac:dyDescent="0.25">
      <c r="A40" s="17">
        <v>42163</v>
      </c>
      <c r="B40" s="17">
        <v>42169</v>
      </c>
      <c r="C40" s="4">
        <v>826</v>
      </c>
      <c r="D40" s="14">
        <v>600</v>
      </c>
      <c r="E40" s="11">
        <f>C40+D40</f>
        <v>1426</v>
      </c>
      <c r="F40">
        <f>D40/C40</f>
        <v>0.72639225181598066</v>
      </c>
    </row>
    <row r="41" spans="1:6" x14ac:dyDescent="0.25">
      <c r="A41" s="17"/>
      <c r="B41" s="17"/>
      <c r="C41" s="4"/>
      <c r="D41" s="14"/>
      <c r="E41" s="11"/>
    </row>
    <row r="42" spans="1:6" x14ac:dyDescent="0.25">
      <c r="A42" s="17">
        <v>42170</v>
      </c>
      <c r="B42" s="17">
        <v>42176</v>
      </c>
      <c r="C42" s="4">
        <v>1359</v>
      </c>
      <c r="D42" s="4">
        <v>1072</v>
      </c>
      <c r="E42" s="11">
        <f>C42+D42</f>
        <v>2431</v>
      </c>
      <c r="F42">
        <f>D42/C42</f>
        <v>0.78881530537159672</v>
      </c>
    </row>
    <row r="43" spans="1:6" x14ac:dyDescent="0.25">
      <c r="A43" s="17">
        <v>42177</v>
      </c>
      <c r="B43" s="17">
        <v>42183</v>
      </c>
      <c r="C43" s="4">
        <v>1402</v>
      </c>
      <c r="D43" s="4">
        <v>1176</v>
      </c>
      <c r="E43" s="11">
        <f>C43+D43</f>
        <v>2578</v>
      </c>
      <c r="F43">
        <f>D43/C43</f>
        <v>0.83880171184022823</v>
      </c>
    </row>
    <row r="44" spans="1:6" x14ac:dyDescent="0.25">
      <c r="A44" s="17">
        <v>42184</v>
      </c>
      <c r="B44" s="17">
        <v>42190</v>
      </c>
      <c r="C44" s="4">
        <v>1711</v>
      </c>
      <c r="D44" s="4">
        <v>1406</v>
      </c>
      <c r="E44" s="11">
        <f>C44+D44</f>
        <v>3117</v>
      </c>
      <c r="F44">
        <f>D44/C44</f>
        <v>0.82174167153711275</v>
      </c>
    </row>
    <row r="45" spans="1:6" x14ac:dyDescent="0.25">
      <c r="A45" s="17"/>
      <c r="B45" s="17"/>
      <c r="C45" s="4"/>
      <c r="D45" s="4"/>
      <c r="E45" s="11"/>
    </row>
    <row r="46" spans="1:6" x14ac:dyDescent="0.25">
      <c r="A46" s="17">
        <v>42191</v>
      </c>
      <c r="B46" s="17">
        <v>42197</v>
      </c>
      <c r="C46" s="4">
        <v>1712</v>
      </c>
      <c r="D46" s="4">
        <v>1502</v>
      </c>
      <c r="E46" s="11">
        <f>C46+D46</f>
        <v>3214</v>
      </c>
      <c r="F46">
        <f>D46/C46</f>
        <v>0.87733644859813087</v>
      </c>
    </row>
    <row r="48" spans="1:6" x14ac:dyDescent="0.25">
      <c r="C48" s="4"/>
    </row>
    <row r="49" spans="1:55" x14ac:dyDescent="0.25">
      <c r="C49" s="4"/>
    </row>
    <row r="63" spans="1:55" x14ac:dyDescent="0.25">
      <c r="A63" s="17">
        <v>42744</v>
      </c>
      <c r="B63" s="17">
        <f>A64+1</f>
        <v>42751</v>
      </c>
      <c r="C63" s="17">
        <f t="shared" ref="C63:BC63" si="8">B64+1</f>
        <v>42758</v>
      </c>
      <c r="D63" s="17">
        <f t="shared" si="8"/>
        <v>42765</v>
      </c>
      <c r="E63" s="17">
        <f t="shared" si="8"/>
        <v>42772</v>
      </c>
      <c r="F63" s="17">
        <f t="shared" si="8"/>
        <v>42779</v>
      </c>
      <c r="G63" s="17">
        <f t="shared" si="8"/>
        <v>42786</v>
      </c>
      <c r="H63" s="17">
        <f t="shared" si="8"/>
        <v>42793</v>
      </c>
      <c r="I63" s="17">
        <f t="shared" si="8"/>
        <v>42800</v>
      </c>
      <c r="J63" s="17">
        <f t="shared" si="8"/>
        <v>42807</v>
      </c>
      <c r="K63" s="17">
        <f t="shared" si="8"/>
        <v>42814</v>
      </c>
      <c r="L63" s="17">
        <f t="shared" si="8"/>
        <v>42821</v>
      </c>
      <c r="M63" s="17">
        <f t="shared" si="8"/>
        <v>42828</v>
      </c>
      <c r="N63" s="17">
        <f t="shared" si="8"/>
        <v>42835</v>
      </c>
      <c r="O63" s="17">
        <f t="shared" si="8"/>
        <v>42842</v>
      </c>
      <c r="P63" s="17">
        <f t="shared" si="8"/>
        <v>42849</v>
      </c>
      <c r="Q63" s="17">
        <f t="shared" si="8"/>
        <v>42856</v>
      </c>
      <c r="R63" s="17">
        <f t="shared" si="8"/>
        <v>42863</v>
      </c>
      <c r="S63" s="17">
        <f t="shared" si="8"/>
        <v>42870</v>
      </c>
      <c r="T63" s="17">
        <f t="shared" si="8"/>
        <v>42877</v>
      </c>
      <c r="U63" s="17">
        <f t="shared" si="8"/>
        <v>42884</v>
      </c>
      <c r="V63" s="17">
        <f t="shared" si="8"/>
        <v>42891</v>
      </c>
      <c r="W63" s="17">
        <f t="shared" si="8"/>
        <v>42898</v>
      </c>
      <c r="X63" s="17">
        <f t="shared" si="8"/>
        <v>42905</v>
      </c>
      <c r="Y63" s="17">
        <f t="shared" si="8"/>
        <v>42912</v>
      </c>
      <c r="Z63" s="17">
        <f t="shared" si="8"/>
        <v>42919</v>
      </c>
      <c r="AA63" s="17">
        <f t="shared" si="8"/>
        <v>42926</v>
      </c>
      <c r="AB63" s="17">
        <f t="shared" si="8"/>
        <v>42933</v>
      </c>
      <c r="AC63" s="17">
        <f t="shared" si="8"/>
        <v>42940</v>
      </c>
      <c r="AD63" s="17">
        <f t="shared" si="8"/>
        <v>42947</v>
      </c>
      <c r="AE63" s="17">
        <f t="shared" si="8"/>
        <v>42954</v>
      </c>
      <c r="AF63" s="17">
        <f t="shared" si="8"/>
        <v>42961</v>
      </c>
      <c r="AG63" s="17">
        <f t="shared" si="8"/>
        <v>42968</v>
      </c>
      <c r="AH63" s="17">
        <f t="shared" si="8"/>
        <v>42975</v>
      </c>
      <c r="AI63" s="17">
        <f t="shared" si="8"/>
        <v>42982</v>
      </c>
      <c r="AJ63" s="17">
        <f t="shared" si="8"/>
        <v>42989</v>
      </c>
      <c r="AK63" s="17">
        <f t="shared" si="8"/>
        <v>42996</v>
      </c>
      <c r="AL63" s="17">
        <f t="shared" si="8"/>
        <v>43003</v>
      </c>
      <c r="AM63" s="17">
        <f t="shared" si="8"/>
        <v>43010</v>
      </c>
      <c r="AN63" s="17">
        <f t="shared" si="8"/>
        <v>43017</v>
      </c>
      <c r="AO63" s="17">
        <f t="shared" si="8"/>
        <v>43024</v>
      </c>
      <c r="AP63" s="17">
        <f t="shared" si="8"/>
        <v>43031</v>
      </c>
      <c r="AQ63" s="17">
        <f t="shared" si="8"/>
        <v>43038</v>
      </c>
      <c r="AR63" s="17">
        <f t="shared" si="8"/>
        <v>43045</v>
      </c>
      <c r="AS63" s="17">
        <f t="shared" si="8"/>
        <v>43052</v>
      </c>
      <c r="AT63" s="17">
        <f t="shared" si="8"/>
        <v>43059</v>
      </c>
      <c r="AU63" s="17">
        <f t="shared" si="8"/>
        <v>43066</v>
      </c>
      <c r="AV63" s="17">
        <f t="shared" si="8"/>
        <v>43073</v>
      </c>
      <c r="AW63" s="17">
        <f t="shared" si="8"/>
        <v>43080</v>
      </c>
      <c r="AX63" s="17">
        <f t="shared" si="8"/>
        <v>43087</v>
      </c>
      <c r="AY63" s="17">
        <f t="shared" si="8"/>
        <v>43094</v>
      </c>
      <c r="AZ63" s="17">
        <f t="shared" si="8"/>
        <v>43101</v>
      </c>
      <c r="BA63" s="17">
        <f t="shared" si="8"/>
        <v>43108</v>
      </c>
      <c r="BB63" s="17">
        <f t="shared" si="8"/>
        <v>43115</v>
      </c>
      <c r="BC63" s="17">
        <f t="shared" si="8"/>
        <v>43122</v>
      </c>
    </row>
    <row r="64" spans="1:55" x14ac:dyDescent="0.25">
      <c r="A64" s="17">
        <f>A63+6</f>
        <v>42750</v>
      </c>
      <c r="B64" s="17">
        <f>B63+6</f>
        <v>42757</v>
      </c>
      <c r="C64" s="17">
        <f t="shared" ref="C64:R64" si="9">C63+6</f>
        <v>42764</v>
      </c>
      <c r="D64" s="17">
        <f t="shared" si="9"/>
        <v>42771</v>
      </c>
      <c r="E64" s="17">
        <f t="shared" si="9"/>
        <v>42778</v>
      </c>
      <c r="F64" s="17">
        <f t="shared" si="9"/>
        <v>42785</v>
      </c>
      <c r="G64" s="17">
        <f t="shared" si="9"/>
        <v>42792</v>
      </c>
      <c r="H64" s="17">
        <f t="shared" si="9"/>
        <v>42799</v>
      </c>
      <c r="I64" s="17">
        <f t="shared" si="9"/>
        <v>42806</v>
      </c>
      <c r="J64" s="17">
        <f t="shared" si="9"/>
        <v>42813</v>
      </c>
      <c r="K64" s="17">
        <f t="shared" si="9"/>
        <v>42820</v>
      </c>
      <c r="L64" s="17">
        <f t="shared" si="9"/>
        <v>42827</v>
      </c>
      <c r="M64" s="17">
        <f t="shared" si="9"/>
        <v>42834</v>
      </c>
      <c r="N64" s="17">
        <f t="shared" si="9"/>
        <v>42841</v>
      </c>
      <c r="O64" s="17">
        <f t="shared" si="9"/>
        <v>42848</v>
      </c>
      <c r="P64" s="17">
        <f t="shared" si="9"/>
        <v>42855</v>
      </c>
      <c r="Q64" s="17">
        <f t="shared" si="9"/>
        <v>42862</v>
      </c>
      <c r="R64" s="17">
        <f t="shared" si="9"/>
        <v>42869</v>
      </c>
      <c r="S64" s="17">
        <f t="shared" ref="S64" si="10">S63+6</f>
        <v>42876</v>
      </c>
      <c r="T64" s="17">
        <f t="shared" ref="T64" si="11">T63+6</f>
        <v>42883</v>
      </c>
      <c r="U64" s="17">
        <f t="shared" ref="U64" si="12">U63+6</f>
        <v>42890</v>
      </c>
      <c r="V64" s="17">
        <f t="shared" ref="V64" si="13">V63+6</f>
        <v>42897</v>
      </c>
      <c r="W64" s="17">
        <f t="shared" ref="W64" si="14">W63+6</f>
        <v>42904</v>
      </c>
      <c r="X64" s="17">
        <f t="shared" ref="X64" si="15">X63+6</f>
        <v>42911</v>
      </c>
      <c r="Y64" s="17">
        <f t="shared" ref="Y64" si="16">Y63+6</f>
        <v>42918</v>
      </c>
      <c r="Z64" s="17">
        <f t="shared" ref="Z64" si="17">Z63+6</f>
        <v>42925</v>
      </c>
      <c r="AA64" s="17">
        <f t="shared" ref="AA64" si="18">AA63+6</f>
        <v>42932</v>
      </c>
      <c r="AB64" s="17">
        <f t="shared" ref="AB64" si="19">AB63+6</f>
        <v>42939</v>
      </c>
      <c r="AC64" s="17">
        <f t="shared" ref="AC64" si="20">AC63+6</f>
        <v>42946</v>
      </c>
      <c r="AD64" s="17">
        <f t="shared" ref="AD64" si="21">AD63+6</f>
        <v>42953</v>
      </c>
      <c r="AE64" s="17">
        <f t="shared" ref="AE64" si="22">AE63+6</f>
        <v>42960</v>
      </c>
      <c r="AF64" s="17">
        <f t="shared" ref="AF64" si="23">AF63+6</f>
        <v>42967</v>
      </c>
      <c r="AG64" s="17">
        <f t="shared" ref="AG64" si="24">AG63+6</f>
        <v>42974</v>
      </c>
      <c r="AH64" s="17">
        <f t="shared" ref="AH64" si="25">AH63+6</f>
        <v>42981</v>
      </c>
      <c r="AI64" s="17">
        <f t="shared" ref="AI64" si="26">AI63+6</f>
        <v>42988</v>
      </c>
      <c r="AJ64" s="17">
        <f t="shared" ref="AJ64" si="27">AJ63+6</f>
        <v>42995</v>
      </c>
      <c r="AK64" s="17">
        <f t="shared" ref="AK64" si="28">AK63+6</f>
        <v>43002</v>
      </c>
      <c r="AL64" s="17">
        <f t="shared" ref="AL64" si="29">AL63+6</f>
        <v>43009</v>
      </c>
      <c r="AM64" s="17">
        <f t="shared" ref="AM64" si="30">AM63+6</f>
        <v>43016</v>
      </c>
      <c r="AN64" s="17">
        <f t="shared" ref="AN64" si="31">AN63+6</f>
        <v>43023</v>
      </c>
      <c r="AO64" s="17">
        <f t="shared" ref="AO64" si="32">AO63+6</f>
        <v>43030</v>
      </c>
      <c r="AP64" s="17">
        <f t="shared" ref="AP64" si="33">AP63+6</f>
        <v>43037</v>
      </c>
      <c r="AQ64" s="17">
        <f t="shared" ref="AQ64" si="34">AQ63+6</f>
        <v>43044</v>
      </c>
      <c r="AR64" s="17">
        <f t="shared" ref="AR64" si="35">AR63+6</f>
        <v>43051</v>
      </c>
      <c r="AS64" s="17">
        <f t="shared" ref="AS64" si="36">AS63+6</f>
        <v>43058</v>
      </c>
      <c r="AT64" s="17">
        <f t="shared" ref="AT64" si="37">AT63+6</f>
        <v>43065</v>
      </c>
      <c r="AU64" s="17">
        <f t="shared" ref="AU64" si="38">AU63+6</f>
        <v>43072</v>
      </c>
      <c r="AV64" s="17">
        <f t="shared" ref="AV64" si="39">AV63+6</f>
        <v>43079</v>
      </c>
      <c r="AW64" s="17">
        <f t="shared" ref="AW64" si="40">AW63+6</f>
        <v>43086</v>
      </c>
      <c r="AX64" s="17">
        <f t="shared" ref="AX64" si="41">AX63+6</f>
        <v>43093</v>
      </c>
      <c r="AY64" s="17">
        <f t="shared" ref="AY64" si="42">AY63+6</f>
        <v>43100</v>
      </c>
      <c r="AZ64" s="17">
        <f t="shared" ref="AZ64" si="43">AZ63+6</f>
        <v>43107</v>
      </c>
      <c r="BA64" s="17">
        <f t="shared" ref="BA64" si="44">BA63+6</f>
        <v>43114</v>
      </c>
      <c r="BB64" s="17">
        <f t="shared" ref="BB64" si="45">BB63+6</f>
        <v>43121</v>
      </c>
      <c r="BC64" s="17">
        <f t="shared" ref="BC64" si="46">BC63+6</f>
        <v>43128</v>
      </c>
    </row>
    <row r="66" spans="1:55" x14ac:dyDescent="0.25">
      <c r="A66" t="str">
        <f>TEXT(Dates!A63,"m/dd/yy")&amp;" - "&amp;TEXT(Dates!A64,"m/dd/yy")</f>
        <v>1/09/17 - 1/15/17</v>
      </c>
      <c r="B66" t="str">
        <f>TEXT(Dates!B63,"m/dd/yy")&amp;" - "&amp;TEXT(Dates!B64,"m/dd/yy")</f>
        <v>1/16/17 - 1/22/17</v>
      </c>
      <c r="C66" t="str">
        <f>TEXT(Dates!C63,"m/dd/yy")&amp;" - "&amp;TEXT(Dates!C64,"m/dd/yy")</f>
        <v>1/23/17 - 1/29/17</v>
      </c>
      <c r="D66" t="str">
        <f>TEXT(Dates!D63,"m/dd/yy")&amp;" - "&amp;TEXT(Dates!D64,"m/dd/yy")</f>
        <v>1/30/17 - 2/05/17</v>
      </c>
      <c r="E66" t="str">
        <f>TEXT(Dates!E63,"m/dd/yy")&amp;" - "&amp;TEXT(Dates!E64,"m/dd/yy")</f>
        <v>2/06/17 - 2/12/17</v>
      </c>
      <c r="F66" t="str">
        <f>TEXT(Dates!F63,"m/dd/yy")&amp;" - "&amp;TEXT(Dates!F64,"m/dd/yy")</f>
        <v>2/13/17 - 2/19/17</v>
      </c>
      <c r="G66" t="str">
        <f>TEXT(Dates!G63,"m/dd/yy")&amp;" - "&amp;TEXT(Dates!G64,"m/dd/yy")</f>
        <v>2/20/17 - 2/26/17</v>
      </c>
      <c r="H66" t="str">
        <f>TEXT(Dates!H63,"m/dd/yy")&amp;" - "&amp;TEXT(Dates!H64,"m/dd/yy")</f>
        <v>2/27/17 - 3/05/17</v>
      </c>
      <c r="I66" t="str">
        <f>TEXT(Dates!I63,"m/dd/yy")&amp;" - "&amp;TEXT(Dates!I64,"m/dd/yy")</f>
        <v>3/06/17 - 3/12/17</v>
      </c>
      <c r="J66" t="str">
        <f>TEXT(Dates!J63,"m/dd/yy")&amp;" - "&amp;TEXT(Dates!J64,"m/dd/yy")</f>
        <v>3/13/17 - 3/19/17</v>
      </c>
      <c r="K66" t="str">
        <f>TEXT(Dates!K63,"m/dd/yy")&amp;" - "&amp;TEXT(Dates!K64,"m/dd/yy")</f>
        <v>3/20/17 - 3/26/17</v>
      </c>
      <c r="L66" t="str">
        <f>TEXT(Dates!L63,"m/dd/yy")&amp;" - "&amp;TEXT(Dates!L64,"m/dd/yy")</f>
        <v>3/27/17 - 4/02/17</v>
      </c>
      <c r="M66" t="str">
        <f>TEXT(Dates!M63,"m/dd/yy")&amp;" - "&amp;TEXT(Dates!M64,"m/dd/yy")</f>
        <v>4/03/17 - 4/09/17</v>
      </c>
      <c r="N66" t="str">
        <f>TEXT(Dates!N63,"m/dd/yy")&amp;" - "&amp;TEXT(Dates!N64,"m/dd/yy")</f>
        <v>4/10/17 - 4/16/17</v>
      </c>
      <c r="O66" t="str">
        <f>TEXT(Dates!O63,"m/dd/yy")&amp;" - "&amp;TEXT(Dates!O64,"m/dd/yy")</f>
        <v>4/17/17 - 4/23/17</v>
      </c>
      <c r="P66" t="str">
        <f>TEXT(Dates!P63,"m/dd/yy")&amp;" - "&amp;TEXT(Dates!P64,"m/dd/yy")</f>
        <v>4/24/17 - 4/30/17</v>
      </c>
      <c r="Q66" t="str">
        <f>TEXT(Dates!Q63,"m/dd/yy")&amp;" - "&amp;TEXT(Dates!Q64,"m/dd/yy")</f>
        <v>5/01/17 - 5/07/17</v>
      </c>
      <c r="R66" t="str">
        <f>TEXT(Dates!R63,"m/dd/yy")&amp;" - "&amp;TEXT(Dates!R64,"m/dd/yy")</f>
        <v>5/08/17 - 5/14/17</v>
      </c>
      <c r="S66" t="str">
        <f>TEXT(Dates!S63,"m/dd/yy")&amp;" - "&amp;TEXT(Dates!S64,"m/dd/yy")</f>
        <v>5/15/17 - 5/21/17</v>
      </c>
      <c r="T66" t="str">
        <f>TEXT(Dates!T63,"m/dd/yy")&amp;" - "&amp;TEXT(Dates!T64,"m/dd/yy")</f>
        <v>5/22/17 - 5/28/17</v>
      </c>
      <c r="U66" t="str">
        <f>TEXT(Dates!U63,"m/dd/yy")&amp;" - "&amp;TEXT(Dates!U64,"m/dd/yy")</f>
        <v>5/29/17 - 6/04/17</v>
      </c>
      <c r="V66" t="str">
        <f>TEXT(Dates!V63,"m/dd/yy")&amp;" - "&amp;TEXT(Dates!V64,"m/dd/yy")</f>
        <v>6/05/17 - 6/11/17</v>
      </c>
      <c r="W66" t="str">
        <f>TEXT(Dates!W63,"m/dd/yy")&amp;" - "&amp;TEXT(Dates!W64,"m/dd/yy")</f>
        <v>6/12/17 - 6/18/17</v>
      </c>
      <c r="X66" t="str">
        <f>TEXT(Dates!X63,"m/dd/yy")&amp;" - "&amp;TEXT(Dates!X64,"m/dd/yy")</f>
        <v>6/19/17 - 6/25/17</v>
      </c>
      <c r="Y66" t="str">
        <f>TEXT(Dates!Y63,"m/dd/yy")&amp;" - "&amp;TEXT(Dates!Y64,"m/dd/yy")</f>
        <v>6/26/17 - 7/02/17</v>
      </c>
      <c r="Z66" t="str">
        <f>TEXT(Dates!Z63,"m/dd/yy")&amp;" - "&amp;TEXT(Dates!Z64,"m/dd/yy")</f>
        <v>7/03/17 - 7/09/17</v>
      </c>
      <c r="AA66" t="str">
        <f>TEXT(Dates!AA63,"m/dd/yy")&amp;" - "&amp;TEXT(Dates!AA64,"m/dd/yy")</f>
        <v>7/10/17 - 7/16/17</v>
      </c>
      <c r="AB66" t="str">
        <f>TEXT(Dates!AB63,"m/dd/yy")&amp;" - "&amp;TEXT(Dates!AB64,"m/dd/yy")</f>
        <v>7/17/17 - 7/23/17</v>
      </c>
      <c r="AC66" t="str">
        <f>TEXT(Dates!AC63,"m/dd/yy")&amp;" - "&amp;TEXT(Dates!AC64,"m/dd/yy")</f>
        <v>7/24/17 - 7/30/17</v>
      </c>
      <c r="AD66" t="str">
        <f>TEXT(Dates!AD63,"m/dd/yy")&amp;" - "&amp;TEXT(Dates!AD64,"m/dd/yy")</f>
        <v>7/31/17 - 8/06/17</v>
      </c>
      <c r="AE66" t="str">
        <f>TEXT(Dates!AE63,"m/dd/yy")&amp;" - "&amp;TEXT(Dates!AE64,"m/dd/yy")</f>
        <v>8/07/17 - 8/13/17</v>
      </c>
      <c r="AF66" t="str">
        <f>TEXT(Dates!AF63,"m/dd/yy")&amp;" - "&amp;TEXT(Dates!AF64,"m/dd/yy")</f>
        <v>8/14/17 - 8/20/17</v>
      </c>
      <c r="AG66" t="str">
        <f>TEXT(Dates!AG63,"m/dd/yy")&amp;" - "&amp;TEXT(Dates!AG64,"m/dd/yy")</f>
        <v>8/21/17 - 8/27/17</v>
      </c>
      <c r="AH66" t="str">
        <f>TEXT(Dates!AH63,"m/dd/yy")&amp;" - "&amp;TEXT(Dates!AH64,"m/dd/yy")</f>
        <v>8/28/17 - 9/03/17</v>
      </c>
      <c r="AI66" t="str">
        <f>TEXT(Dates!AI63,"m/dd/yy")&amp;" - "&amp;TEXT(Dates!AI64,"m/dd/yy")</f>
        <v>9/04/17 - 9/10/17</v>
      </c>
      <c r="AJ66" t="str">
        <f>TEXT(Dates!AJ63,"m/dd/yy")&amp;" - "&amp;TEXT(Dates!AJ64,"m/dd/yy")</f>
        <v>9/11/17 - 9/17/17</v>
      </c>
      <c r="AK66" t="str">
        <f>TEXT(Dates!AK63,"m/dd/yy")&amp;" - "&amp;TEXT(Dates!AK64,"m/dd/yy")</f>
        <v>9/18/17 - 9/24/17</v>
      </c>
      <c r="AL66" t="str">
        <f>TEXT(Dates!AL63,"m/dd/yy")&amp;" - "&amp;TEXT(Dates!AL64,"m/dd/yy")</f>
        <v>9/25/17 - 10/01/17</v>
      </c>
      <c r="AM66" t="str">
        <f>TEXT(Dates!AM63,"m/dd/yy")&amp;" - "&amp;TEXT(Dates!AM64,"m/dd/yy")</f>
        <v>10/02/17 - 10/08/17</v>
      </c>
      <c r="AN66" t="str">
        <f>TEXT(Dates!AN63,"m/dd/yy")&amp;" - "&amp;TEXT(Dates!AN64,"m/dd/yy")</f>
        <v>10/09/17 - 10/15/17</v>
      </c>
      <c r="AO66" t="str">
        <f>TEXT(Dates!AO63,"m/dd/yy")&amp;" - "&amp;TEXT(Dates!AO64,"m/dd/yy")</f>
        <v>10/16/17 - 10/22/17</v>
      </c>
      <c r="AP66" t="str">
        <f>TEXT(Dates!AP63,"m/dd/yy")&amp;" - "&amp;TEXT(Dates!AP64,"m/dd/yy")</f>
        <v>10/23/17 - 10/29/17</v>
      </c>
      <c r="AQ66" t="str">
        <f>TEXT(Dates!AQ63,"m/dd/yy")&amp;" - "&amp;TEXT(Dates!AQ64,"m/dd/yy")</f>
        <v>10/30/17 - 11/05/17</v>
      </c>
      <c r="AR66" t="str">
        <f>TEXT(Dates!AR63,"m/dd/yy")&amp;" - "&amp;TEXT(Dates!AR64,"m/dd/yy")</f>
        <v>11/06/17 - 11/12/17</v>
      </c>
      <c r="AS66" t="str">
        <f>TEXT(Dates!AS63,"m/dd/yy")&amp;" - "&amp;TEXT(Dates!AS64,"m/dd/yy")</f>
        <v>11/13/17 - 11/19/17</v>
      </c>
      <c r="AT66" t="str">
        <f>TEXT(Dates!AT63,"m/dd/yy")&amp;" - "&amp;TEXT(Dates!AT64,"m/dd/yy")</f>
        <v>11/20/17 - 11/26/17</v>
      </c>
      <c r="AU66" t="str">
        <f>TEXT(Dates!AU63,"m/dd/yy")&amp;" - "&amp;TEXT(Dates!AU64,"m/dd/yy")</f>
        <v>11/27/17 - 12/03/17</v>
      </c>
      <c r="AV66" t="str">
        <f>TEXT(Dates!AV63,"m/dd/yy")&amp;" - "&amp;TEXT(Dates!AV64,"m/dd/yy")</f>
        <v>12/04/17 - 12/10/17</v>
      </c>
      <c r="AW66" t="str">
        <f>TEXT(Dates!AW63,"m/dd/yy")&amp;" - "&amp;TEXT(Dates!AW64,"m/dd/yy")</f>
        <v>12/11/17 - 12/17/17</v>
      </c>
      <c r="AX66" t="str">
        <f>TEXT(Dates!AX63,"m/dd/yy")&amp;" - "&amp;TEXT(Dates!AX64,"m/dd/yy")</f>
        <v>12/18/17 - 12/24/17</v>
      </c>
      <c r="AY66" t="str">
        <f>TEXT(Dates!AY63,"m/dd/yy")&amp;" - "&amp;TEXT(Dates!AY64,"m/dd/yy")</f>
        <v>12/25/17 - 12/31/17</v>
      </c>
      <c r="AZ66" t="str">
        <f>TEXT(Dates!AZ63,"m/dd/yy")&amp;" - "&amp;TEXT(Dates!AZ64,"m/dd/yy")</f>
        <v>1/01/18 - 1/07/18</v>
      </c>
      <c r="BA66" t="str">
        <f>TEXT(Dates!BA63,"m/dd/yy")&amp;" - "&amp;TEXT(Dates!BA64,"m/dd/yy")</f>
        <v>1/08/18 - 1/14/18</v>
      </c>
      <c r="BB66" t="str">
        <f>TEXT(Dates!BB63,"m/dd/yy")&amp;" - "&amp;TEXT(Dates!BB64,"m/dd/yy")</f>
        <v>1/15/18 - 1/21/18</v>
      </c>
      <c r="BC66" t="str">
        <f>TEXT(Dates!BC63,"m/dd/yy")&amp;" - "&amp;TEXT(Dates!BC64,"m/dd/yy")</f>
        <v>1/22/18 - 1/28/18</v>
      </c>
    </row>
    <row r="115" spans="1:4" x14ac:dyDescent="0.25">
      <c r="C115" s="17">
        <v>42457</v>
      </c>
      <c r="D115" s="17">
        <v>42463</v>
      </c>
    </row>
    <row r="116" spans="1:4" x14ac:dyDescent="0.25">
      <c r="A116" s="17"/>
      <c r="C116" s="17">
        <v>42464</v>
      </c>
      <c r="D116" s="17">
        <v>42470</v>
      </c>
    </row>
    <row r="117" spans="1:4" x14ac:dyDescent="0.25">
      <c r="A117" s="17"/>
      <c r="C117" s="17">
        <v>42471</v>
      </c>
      <c r="D117" s="17">
        <v>42477</v>
      </c>
    </row>
    <row r="118" spans="1:4" x14ac:dyDescent="0.25">
      <c r="A118" s="17"/>
      <c r="C118" s="17"/>
      <c r="D118" s="17"/>
    </row>
    <row r="119" spans="1:4" x14ac:dyDescent="0.25">
      <c r="A119" s="17"/>
      <c r="C119" s="17">
        <v>42478</v>
      </c>
      <c r="D119" s="17">
        <v>42484</v>
      </c>
    </row>
    <row r="120" spans="1:4" x14ac:dyDescent="0.25">
      <c r="A120" s="17"/>
      <c r="C120" s="17">
        <v>42485</v>
      </c>
      <c r="D120" s="17">
        <v>42491</v>
      </c>
    </row>
    <row r="121" spans="1:4" x14ac:dyDescent="0.25">
      <c r="A121" s="17"/>
      <c r="C121" s="17">
        <v>42492</v>
      </c>
      <c r="D121" s="17">
        <v>42498</v>
      </c>
    </row>
    <row r="122" spans="1:4" x14ac:dyDescent="0.25">
      <c r="A122" s="17"/>
      <c r="C122" s="17">
        <v>42499</v>
      </c>
      <c r="D122" s="17">
        <v>42505</v>
      </c>
    </row>
    <row r="123" spans="1:4" x14ac:dyDescent="0.25">
      <c r="A123" s="17"/>
      <c r="C123" s="17">
        <v>42506</v>
      </c>
      <c r="D123" s="17">
        <v>42512</v>
      </c>
    </row>
    <row r="124" spans="1:4" x14ac:dyDescent="0.25">
      <c r="A124" s="17"/>
      <c r="C124" s="17">
        <v>42513</v>
      </c>
      <c r="D124" s="17">
        <v>42519</v>
      </c>
    </row>
    <row r="125" spans="1:4" x14ac:dyDescent="0.25">
      <c r="A125" s="17"/>
      <c r="C125" s="17">
        <v>42520</v>
      </c>
      <c r="D125" s="17">
        <v>42526</v>
      </c>
    </row>
    <row r="126" spans="1:4" x14ac:dyDescent="0.25">
      <c r="A126" s="17"/>
      <c r="C126" s="17">
        <v>42527</v>
      </c>
      <c r="D126" s="17">
        <v>42533</v>
      </c>
    </row>
    <row r="127" spans="1:4" x14ac:dyDescent="0.25">
      <c r="A127" s="17"/>
      <c r="C127" s="17">
        <v>42534</v>
      </c>
      <c r="D127" s="17">
        <v>42540</v>
      </c>
    </row>
    <row r="128" spans="1:4" x14ac:dyDescent="0.25">
      <c r="A128" s="17"/>
      <c r="C128" s="17">
        <v>42541</v>
      </c>
      <c r="D128" s="17">
        <v>42547</v>
      </c>
    </row>
    <row r="129" spans="1:4" x14ac:dyDescent="0.25">
      <c r="A129" s="17"/>
      <c r="C129" s="17">
        <v>42548</v>
      </c>
      <c r="D129" s="17">
        <v>42554</v>
      </c>
    </row>
    <row r="130" spans="1:4" x14ac:dyDescent="0.25">
      <c r="A130" s="17"/>
      <c r="C130" s="17">
        <v>42555</v>
      </c>
      <c r="D130" s="17">
        <v>42561</v>
      </c>
    </row>
    <row r="131" spans="1:4" x14ac:dyDescent="0.25">
      <c r="A131" s="17"/>
      <c r="C131" s="17">
        <v>42562</v>
      </c>
      <c r="D131" s="17">
        <v>42568</v>
      </c>
    </row>
    <row r="132" spans="1:4" x14ac:dyDescent="0.25">
      <c r="A132" s="17"/>
      <c r="C132" s="17">
        <v>42569</v>
      </c>
      <c r="D132" s="17">
        <v>42575</v>
      </c>
    </row>
    <row r="133" spans="1:4" x14ac:dyDescent="0.25">
      <c r="A133" s="17"/>
      <c r="C133" s="17">
        <v>42576</v>
      </c>
      <c r="D133" s="17">
        <v>42582</v>
      </c>
    </row>
    <row r="134" spans="1:4" x14ac:dyDescent="0.25">
      <c r="A134" s="17"/>
      <c r="C134" s="17">
        <v>42583</v>
      </c>
      <c r="D134" s="17">
        <v>42589</v>
      </c>
    </row>
    <row r="135" spans="1:4" x14ac:dyDescent="0.25">
      <c r="A135" s="17"/>
      <c r="C135" s="17">
        <v>42590</v>
      </c>
      <c r="D135" s="17">
        <v>42596</v>
      </c>
    </row>
    <row r="136" spans="1:4" x14ac:dyDescent="0.25">
      <c r="A136" s="17"/>
      <c r="C136" s="17">
        <v>42597</v>
      </c>
      <c r="D136" s="17">
        <v>42603</v>
      </c>
    </row>
    <row r="137" spans="1:4" x14ac:dyDescent="0.25">
      <c r="A137" s="17"/>
      <c r="C137" s="17">
        <v>42604</v>
      </c>
      <c r="D137" s="17">
        <v>42610</v>
      </c>
    </row>
    <row r="138" spans="1:4" x14ac:dyDescent="0.25">
      <c r="A138" s="17"/>
      <c r="C138" s="17">
        <v>42611</v>
      </c>
      <c r="D138" s="17">
        <v>42617</v>
      </c>
    </row>
    <row r="139" spans="1:4" x14ac:dyDescent="0.25">
      <c r="A139" s="17"/>
      <c r="C139" s="17">
        <v>42618</v>
      </c>
      <c r="D139" s="17">
        <v>42624</v>
      </c>
    </row>
    <row r="140" spans="1:4" x14ac:dyDescent="0.25">
      <c r="A140" s="17"/>
      <c r="C140" s="17">
        <v>42625</v>
      </c>
      <c r="D140" s="17">
        <v>42631</v>
      </c>
    </row>
    <row r="141" spans="1:4" x14ac:dyDescent="0.25">
      <c r="A141" s="17"/>
      <c r="C141" s="17">
        <v>42632</v>
      </c>
      <c r="D141" s="17">
        <v>42638</v>
      </c>
    </row>
    <row r="142" spans="1:4" x14ac:dyDescent="0.25">
      <c r="A142" s="17"/>
      <c r="C142" s="17">
        <v>42639</v>
      </c>
      <c r="D142" s="17">
        <v>42645</v>
      </c>
    </row>
    <row r="143" spans="1:4" x14ac:dyDescent="0.25">
      <c r="A143" s="17"/>
      <c r="C143" s="17">
        <v>42646</v>
      </c>
      <c r="D143" s="17">
        <v>42652</v>
      </c>
    </row>
    <row r="144" spans="1:4" x14ac:dyDescent="0.25">
      <c r="A144" s="17"/>
      <c r="C144" s="17">
        <v>42653</v>
      </c>
      <c r="D144" s="17">
        <v>42659</v>
      </c>
    </row>
    <row r="145" spans="1:4" x14ac:dyDescent="0.25">
      <c r="A145" s="17"/>
      <c r="C145" s="17">
        <v>42660</v>
      </c>
      <c r="D145" s="17">
        <v>42666</v>
      </c>
    </row>
    <row r="146" spans="1:4" x14ac:dyDescent="0.25">
      <c r="A146" s="17"/>
      <c r="C146" s="17">
        <v>42667</v>
      </c>
      <c r="D146" s="17">
        <v>42673</v>
      </c>
    </row>
    <row r="147" spans="1:4" x14ac:dyDescent="0.25">
      <c r="A147" s="17"/>
      <c r="C147" s="17">
        <v>42674</v>
      </c>
      <c r="D147" s="17">
        <v>42680</v>
      </c>
    </row>
    <row r="148" spans="1:4" x14ac:dyDescent="0.25">
      <c r="A148" s="17"/>
      <c r="C148" s="17">
        <v>42681</v>
      </c>
      <c r="D148" s="17">
        <v>42687</v>
      </c>
    </row>
    <row r="149" spans="1:4" x14ac:dyDescent="0.25">
      <c r="A149" s="17"/>
      <c r="C149" s="17">
        <v>42688</v>
      </c>
      <c r="D149" s="17">
        <v>42694</v>
      </c>
    </row>
    <row r="150" spans="1:4" x14ac:dyDescent="0.25">
      <c r="A150" s="17"/>
      <c r="C150" s="17">
        <v>42695</v>
      </c>
      <c r="D150" s="17">
        <v>42701</v>
      </c>
    </row>
    <row r="151" spans="1:4" x14ac:dyDescent="0.25">
      <c r="A151" s="17"/>
      <c r="C151" s="17">
        <v>42702</v>
      </c>
      <c r="D151" s="17">
        <v>42708</v>
      </c>
    </row>
    <row r="152" spans="1:4" x14ac:dyDescent="0.25">
      <c r="A152" s="17"/>
      <c r="C152" s="17">
        <v>42709</v>
      </c>
      <c r="D152" s="17">
        <v>42715</v>
      </c>
    </row>
    <row r="153" spans="1:4" x14ac:dyDescent="0.25">
      <c r="A153" s="17"/>
      <c r="C153" s="17">
        <v>42716</v>
      </c>
      <c r="D153" s="17">
        <v>42722</v>
      </c>
    </row>
    <row r="154" spans="1:4" x14ac:dyDescent="0.25">
      <c r="A154" s="17"/>
      <c r="C154" s="17">
        <v>42723</v>
      </c>
      <c r="D154" s="17">
        <v>42729</v>
      </c>
    </row>
    <row r="155" spans="1:4" x14ac:dyDescent="0.25">
      <c r="A155" s="17"/>
      <c r="C155" s="17">
        <v>42730</v>
      </c>
      <c r="D155" s="17">
        <v>42736</v>
      </c>
    </row>
    <row r="156" spans="1:4" x14ac:dyDescent="0.25">
      <c r="A156" s="17"/>
      <c r="C156" s="17">
        <v>42737</v>
      </c>
      <c r="D156" s="17">
        <v>42743</v>
      </c>
    </row>
    <row r="157" spans="1:4" x14ac:dyDescent="0.25">
      <c r="A157" s="17"/>
      <c r="C157" s="17">
        <v>42744</v>
      </c>
      <c r="D157" s="17">
        <v>42750</v>
      </c>
    </row>
    <row r="158" spans="1:4" x14ac:dyDescent="0.25">
      <c r="A158" s="17"/>
      <c r="C158" s="17">
        <v>42751</v>
      </c>
      <c r="D158" s="17">
        <v>42757</v>
      </c>
    </row>
    <row r="159" spans="1:4" x14ac:dyDescent="0.25">
      <c r="A159" s="17"/>
    </row>
    <row r="160" spans="1:4" x14ac:dyDescent="0.25">
      <c r="A160" s="17"/>
    </row>
    <row r="161" spans="1:1" x14ac:dyDescent="0.25">
      <c r="A161" s="17"/>
    </row>
    <row r="162" spans="1:1" x14ac:dyDescent="0.25">
      <c r="A162" s="17"/>
    </row>
    <row r="163" spans="1:1" x14ac:dyDescent="0.25">
      <c r="A163" s="17"/>
    </row>
    <row r="164" spans="1:1" x14ac:dyDescent="0.25">
      <c r="A164" s="17"/>
    </row>
    <row r="165" spans="1:1" x14ac:dyDescent="0.25">
      <c r="A165" s="17"/>
    </row>
    <row r="166" spans="1:1" x14ac:dyDescent="0.25">
      <c r="A166" s="17"/>
    </row>
    <row r="167" spans="1:1" x14ac:dyDescent="0.25">
      <c r="A167" s="17"/>
    </row>
    <row r="168" spans="1:1" x14ac:dyDescent="0.25">
      <c r="A168" s="17"/>
    </row>
    <row r="169" spans="1:1" x14ac:dyDescent="0.25">
      <c r="A169" s="17"/>
    </row>
    <row r="170" spans="1:1" x14ac:dyDescent="0.25">
      <c r="A170" s="17"/>
    </row>
    <row r="171" spans="1:1" x14ac:dyDescent="0.25">
      <c r="A171" s="17"/>
    </row>
    <row r="172" spans="1:1" x14ac:dyDescent="0.25">
      <c r="A172" s="17"/>
    </row>
    <row r="173" spans="1:1" x14ac:dyDescent="0.25">
      <c r="A173" s="17"/>
    </row>
    <row r="174" spans="1:1" x14ac:dyDescent="0.25">
      <c r="A174" s="17"/>
    </row>
    <row r="175" spans="1:1" x14ac:dyDescent="0.25">
      <c r="A175" s="17"/>
    </row>
    <row r="176" spans="1:1" x14ac:dyDescent="0.25">
      <c r="A176" s="17"/>
    </row>
    <row r="177" spans="1:1" x14ac:dyDescent="0.25">
      <c r="A177" s="17"/>
    </row>
    <row r="178" spans="1:1" x14ac:dyDescent="0.25">
      <c r="A178" s="17"/>
    </row>
    <row r="179" spans="1:1" x14ac:dyDescent="0.25">
      <c r="A179" s="17"/>
    </row>
    <row r="180" spans="1:1" x14ac:dyDescent="0.25">
      <c r="A180" s="17"/>
    </row>
    <row r="181" spans="1:1" x14ac:dyDescent="0.25">
      <c r="A181" s="17"/>
    </row>
    <row r="182" spans="1:1" x14ac:dyDescent="0.25">
      <c r="A182" s="17"/>
    </row>
    <row r="183" spans="1:1" x14ac:dyDescent="0.25">
      <c r="A183" s="17"/>
    </row>
    <row r="184" spans="1:1" x14ac:dyDescent="0.25">
      <c r="A184" s="17"/>
    </row>
    <row r="185" spans="1:1" x14ac:dyDescent="0.25">
      <c r="A185" s="17"/>
    </row>
    <row r="186" spans="1:1" x14ac:dyDescent="0.25">
      <c r="A186" s="17"/>
    </row>
    <row r="187" spans="1:1" x14ac:dyDescent="0.25">
      <c r="A187" s="17"/>
    </row>
    <row r="188" spans="1:1" x14ac:dyDescent="0.25">
      <c r="A188" s="17"/>
    </row>
    <row r="189" spans="1:1" x14ac:dyDescent="0.25">
      <c r="A189" s="17"/>
    </row>
    <row r="190" spans="1:1" x14ac:dyDescent="0.25">
      <c r="A190" s="17"/>
    </row>
    <row r="191" spans="1:1" x14ac:dyDescent="0.25">
      <c r="A191" s="17"/>
    </row>
    <row r="192" spans="1:1" x14ac:dyDescent="0.25">
      <c r="A192" s="17"/>
    </row>
    <row r="193" spans="1:1" x14ac:dyDescent="0.25">
      <c r="A193" s="17"/>
    </row>
    <row r="194" spans="1:1" x14ac:dyDescent="0.25">
      <c r="A194" s="17"/>
    </row>
    <row r="195" spans="1:1" x14ac:dyDescent="0.25">
      <c r="A195" s="17"/>
    </row>
    <row r="196" spans="1:1" x14ac:dyDescent="0.25">
      <c r="A196" s="17"/>
    </row>
    <row r="197" spans="1:1" x14ac:dyDescent="0.25">
      <c r="A197" s="17"/>
    </row>
    <row r="198" spans="1:1" x14ac:dyDescent="0.25">
      <c r="A198" s="17"/>
    </row>
    <row r="199" spans="1:1" x14ac:dyDescent="0.25">
      <c r="A199" s="17"/>
    </row>
    <row r="200" spans="1:1" x14ac:dyDescent="0.25">
      <c r="A200" s="17"/>
    </row>
    <row r="201" spans="1:1" x14ac:dyDescent="0.25">
      <c r="A201" s="17"/>
    </row>
    <row r="202" spans="1:1" x14ac:dyDescent="0.25">
      <c r="A202" s="17"/>
    </row>
    <row r="203" spans="1:1" x14ac:dyDescent="0.25">
      <c r="A203" s="17"/>
    </row>
    <row r="204" spans="1:1" x14ac:dyDescent="0.25">
      <c r="A204" s="17"/>
    </row>
    <row r="205" spans="1:1" x14ac:dyDescent="0.25">
      <c r="A205" s="17"/>
    </row>
    <row r="206" spans="1:1" x14ac:dyDescent="0.25">
      <c r="A206" s="17"/>
    </row>
    <row r="207" spans="1:1" x14ac:dyDescent="0.25">
      <c r="A207" s="17"/>
    </row>
    <row r="208" spans="1:1" x14ac:dyDescent="0.25">
      <c r="A208" s="17"/>
    </row>
    <row r="209" spans="1:1" x14ac:dyDescent="0.25">
      <c r="A209" s="17"/>
    </row>
    <row r="210" spans="1:1" x14ac:dyDescent="0.25">
      <c r="A210" s="17"/>
    </row>
    <row r="211" spans="1:1" x14ac:dyDescent="0.25">
      <c r="A211" s="17"/>
    </row>
    <row r="212" spans="1:1" x14ac:dyDescent="0.25">
      <c r="A212" s="17"/>
    </row>
    <row r="213" spans="1:1" x14ac:dyDescent="0.25">
      <c r="A213" s="17"/>
    </row>
    <row r="214" spans="1:1" x14ac:dyDescent="0.25">
      <c r="A214" s="17"/>
    </row>
    <row r="215" spans="1:1" x14ac:dyDescent="0.25">
      <c r="A215" s="17"/>
    </row>
    <row r="216" spans="1:1" x14ac:dyDescent="0.25">
      <c r="A216" s="17"/>
    </row>
    <row r="217" spans="1:1" x14ac:dyDescent="0.25">
      <c r="A217" s="17"/>
    </row>
    <row r="218" spans="1:1" x14ac:dyDescent="0.25">
      <c r="A218" s="17"/>
    </row>
    <row r="219" spans="1:1" x14ac:dyDescent="0.25">
      <c r="A219" s="17"/>
    </row>
    <row r="220" spans="1:1" x14ac:dyDescent="0.25">
      <c r="A220" s="17"/>
    </row>
    <row r="221" spans="1:1" x14ac:dyDescent="0.25">
      <c r="A221" s="17"/>
    </row>
    <row r="222" spans="1:1" x14ac:dyDescent="0.25">
      <c r="A222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A67"/>
  <sheetViews>
    <sheetView workbookViewId="0"/>
  </sheetViews>
  <sheetFormatPr defaultRowHeight="15" x14ac:dyDescent="0.25"/>
  <cols>
    <col min="1" max="1" width="31.85546875" bestFit="1" customWidth="1"/>
    <col min="2" max="3" width="16" bestFit="1" customWidth="1"/>
    <col min="4" max="35" width="17" bestFit="1" customWidth="1"/>
    <col min="36" max="36" width="18.140625" bestFit="1" customWidth="1"/>
    <col min="37" max="48" width="19.140625" bestFit="1" customWidth="1"/>
    <col min="49" max="49" width="18.140625" bestFit="1" customWidth="1"/>
    <col min="50" max="53" width="17" bestFit="1" customWidth="1"/>
  </cols>
  <sheetData>
    <row r="1" spans="1:53" ht="15.75" thickBot="1" x14ac:dyDescent="0.3"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>
        <v>12</v>
      </c>
      <c r="N1" s="20">
        <v>13</v>
      </c>
      <c r="O1" s="20">
        <v>14</v>
      </c>
      <c r="P1" s="20">
        <v>15</v>
      </c>
      <c r="Q1" s="20">
        <v>16</v>
      </c>
      <c r="R1" s="20">
        <v>17</v>
      </c>
      <c r="S1" s="20">
        <v>18</v>
      </c>
      <c r="T1" s="20">
        <v>19</v>
      </c>
      <c r="U1" s="20">
        <v>20</v>
      </c>
      <c r="V1" s="20">
        <v>21</v>
      </c>
      <c r="W1" s="20">
        <v>22</v>
      </c>
      <c r="X1" s="20">
        <v>23</v>
      </c>
      <c r="Y1" s="20">
        <v>24</v>
      </c>
      <c r="Z1" s="20">
        <v>25</v>
      </c>
      <c r="AA1" s="20">
        <v>26</v>
      </c>
      <c r="AB1" s="20">
        <v>27</v>
      </c>
      <c r="AC1" s="20">
        <v>28</v>
      </c>
      <c r="AD1" s="20">
        <v>29</v>
      </c>
      <c r="AE1" s="20">
        <v>30</v>
      </c>
      <c r="AF1" s="20">
        <v>31</v>
      </c>
      <c r="AG1" s="20">
        <v>32</v>
      </c>
      <c r="AH1" s="20">
        <v>33</v>
      </c>
      <c r="AI1" s="20">
        <v>34</v>
      </c>
      <c r="AJ1" s="20">
        <v>35</v>
      </c>
      <c r="AK1" s="20">
        <v>36</v>
      </c>
      <c r="AL1" s="20">
        <v>37</v>
      </c>
      <c r="AM1" s="20">
        <v>38</v>
      </c>
      <c r="AN1" s="20">
        <v>39</v>
      </c>
      <c r="AO1" s="20">
        <v>40</v>
      </c>
      <c r="AP1" s="20">
        <v>41</v>
      </c>
      <c r="AQ1" s="20">
        <v>42</v>
      </c>
      <c r="AR1" s="20">
        <v>43</v>
      </c>
      <c r="AS1" s="20">
        <v>44</v>
      </c>
      <c r="AT1" s="20">
        <v>45</v>
      </c>
      <c r="AU1" s="20">
        <v>46</v>
      </c>
      <c r="AV1" s="20">
        <v>47</v>
      </c>
      <c r="AW1" s="20">
        <v>48</v>
      </c>
      <c r="AX1" s="20">
        <v>49</v>
      </c>
      <c r="AY1" s="20">
        <v>50</v>
      </c>
      <c r="AZ1" s="20">
        <v>51</v>
      </c>
      <c r="BA1" s="20">
        <v>52</v>
      </c>
    </row>
    <row r="2" spans="1:53" x14ac:dyDescent="0.25">
      <c r="A2" s="19" t="s">
        <v>63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  <c r="AC2" t="s">
        <v>37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I2" t="s">
        <v>43</v>
      </c>
      <c r="AJ2" t="s">
        <v>44</v>
      </c>
      <c r="AK2" t="s">
        <v>45</v>
      </c>
      <c r="AL2" t="s">
        <v>46</v>
      </c>
      <c r="AM2" t="s">
        <v>47</v>
      </c>
      <c r="AN2" t="s">
        <v>48</v>
      </c>
      <c r="AO2" t="s">
        <v>49</v>
      </c>
      <c r="AP2" t="s">
        <v>50</v>
      </c>
      <c r="AQ2" t="s">
        <v>51</v>
      </c>
      <c r="AR2" t="s">
        <v>52</v>
      </c>
      <c r="AS2" t="s">
        <v>53</v>
      </c>
      <c r="AT2" t="s">
        <v>54</v>
      </c>
      <c r="AU2" t="s">
        <v>55</v>
      </c>
      <c r="AV2" t="s">
        <v>56</v>
      </c>
      <c r="AW2" t="s">
        <v>57</v>
      </c>
      <c r="AX2" t="s">
        <v>58</v>
      </c>
      <c r="AY2" t="s">
        <v>59</v>
      </c>
      <c r="AZ2" t="s">
        <v>60</v>
      </c>
      <c r="BA2" t="s">
        <v>61</v>
      </c>
    </row>
    <row r="3" spans="1:53" x14ac:dyDescent="0.25">
      <c r="A3" s="19"/>
    </row>
    <row r="4" spans="1:53" x14ac:dyDescent="0.25">
      <c r="A4" s="19" t="s">
        <v>64</v>
      </c>
      <c r="B4" s="24">
        <v>700</v>
      </c>
      <c r="C4" s="24">
        <v>700</v>
      </c>
      <c r="D4" s="24">
        <v>700</v>
      </c>
      <c r="E4" s="25">
        <v>1000</v>
      </c>
      <c r="F4" s="25">
        <v>1000</v>
      </c>
      <c r="G4" s="25">
        <v>1000</v>
      </c>
      <c r="H4" s="25">
        <v>1300</v>
      </c>
      <c r="I4" s="25">
        <v>1300</v>
      </c>
      <c r="J4" s="25">
        <v>1300</v>
      </c>
      <c r="K4" s="25">
        <v>1600</v>
      </c>
      <c r="L4" s="25">
        <v>1600</v>
      </c>
      <c r="M4" s="25">
        <v>1600</v>
      </c>
      <c r="N4" s="25">
        <v>1900</v>
      </c>
      <c r="O4" s="25">
        <v>1900</v>
      </c>
      <c r="P4" s="25">
        <v>1900</v>
      </c>
      <c r="Q4" s="25">
        <v>2200</v>
      </c>
      <c r="R4" s="25">
        <v>2200</v>
      </c>
      <c r="S4" s="25">
        <v>1300</v>
      </c>
      <c r="T4" s="25">
        <v>1400</v>
      </c>
      <c r="U4" s="25">
        <v>1400</v>
      </c>
      <c r="V4" s="25">
        <v>1400</v>
      </c>
      <c r="W4" s="25">
        <v>1400</v>
      </c>
      <c r="X4" s="25">
        <v>1400</v>
      </c>
      <c r="Y4" s="25">
        <v>1400</v>
      </c>
      <c r="Z4" s="25">
        <v>1700</v>
      </c>
      <c r="AA4" s="25">
        <v>1700</v>
      </c>
      <c r="AB4" s="25">
        <v>1700</v>
      </c>
      <c r="AC4" s="25">
        <v>2100</v>
      </c>
      <c r="AD4" s="25">
        <v>2100</v>
      </c>
      <c r="AE4" s="25">
        <v>2100</v>
      </c>
      <c r="AF4" s="25">
        <v>2400</v>
      </c>
      <c r="AG4" s="25">
        <v>2400</v>
      </c>
      <c r="AH4" s="25">
        <v>2400</v>
      </c>
      <c r="AI4" s="25">
        <v>2700</v>
      </c>
      <c r="AJ4" s="25">
        <v>2700</v>
      </c>
      <c r="AK4" s="25">
        <v>2700</v>
      </c>
      <c r="AL4" s="25">
        <v>3000</v>
      </c>
      <c r="AM4" s="25">
        <v>3000</v>
      </c>
      <c r="AN4" s="25">
        <v>3000</v>
      </c>
      <c r="AO4" s="25">
        <v>3300</v>
      </c>
      <c r="AP4" s="25">
        <v>3300</v>
      </c>
      <c r="AQ4" s="25">
        <v>3300</v>
      </c>
      <c r="AR4" s="25">
        <v>3600</v>
      </c>
      <c r="AS4" s="25">
        <v>3600</v>
      </c>
      <c r="AT4" s="25">
        <v>3600</v>
      </c>
      <c r="AU4" s="25">
        <v>3900</v>
      </c>
      <c r="AV4" s="25">
        <v>3900</v>
      </c>
      <c r="AW4" s="25">
        <v>3900</v>
      </c>
      <c r="AX4" s="25">
        <v>4200</v>
      </c>
      <c r="AY4" s="25">
        <v>4200</v>
      </c>
      <c r="AZ4" s="25">
        <v>4200</v>
      </c>
      <c r="BA4" s="25">
        <v>4500</v>
      </c>
    </row>
    <row r="5" spans="1:53" x14ac:dyDescent="0.25">
      <c r="A5" s="19" t="s">
        <v>65</v>
      </c>
      <c r="B5" s="24">
        <v>525</v>
      </c>
      <c r="C5" s="24">
        <v>525</v>
      </c>
      <c r="D5" s="24">
        <v>525</v>
      </c>
      <c r="E5" s="24">
        <v>750</v>
      </c>
      <c r="F5" s="24">
        <v>750</v>
      </c>
      <c r="G5" s="24">
        <v>750</v>
      </c>
      <c r="H5" s="24">
        <v>975</v>
      </c>
      <c r="I5" s="24">
        <v>975</v>
      </c>
      <c r="J5" s="24">
        <v>975</v>
      </c>
      <c r="K5" s="25">
        <v>1200</v>
      </c>
      <c r="L5" s="25">
        <v>1200</v>
      </c>
      <c r="M5" s="25">
        <v>1200</v>
      </c>
      <c r="N5" s="25">
        <v>1425</v>
      </c>
      <c r="O5" s="25">
        <v>1425</v>
      </c>
      <c r="P5" s="25">
        <v>1425</v>
      </c>
      <c r="Q5" s="25">
        <v>1650</v>
      </c>
      <c r="R5" s="25">
        <v>1650</v>
      </c>
      <c r="S5" s="24">
        <f t="shared" ref="S5:AK5" si="0">S4*0.82</f>
        <v>1066</v>
      </c>
      <c r="T5" s="24">
        <f t="shared" si="0"/>
        <v>1148</v>
      </c>
      <c r="U5" s="24">
        <f t="shared" si="0"/>
        <v>1148</v>
      </c>
      <c r="V5" s="24">
        <f t="shared" si="0"/>
        <v>1148</v>
      </c>
      <c r="W5" s="24">
        <f t="shared" si="0"/>
        <v>1148</v>
      </c>
      <c r="X5" s="24">
        <f t="shared" si="0"/>
        <v>1148</v>
      </c>
      <c r="Y5" s="24">
        <f t="shared" si="0"/>
        <v>1148</v>
      </c>
      <c r="Z5" s="24">
        <f t="shared" si="0"/>
        <v>1394</v>
      </c>
      <c r="AA5" s="24">
        <f t="shared" si="0"/>
        <v>1394</v>
      </c>
      <c r="AB5" s="24">
        <f t="shared" si="0"/>
        <v>1394</v>
      </c>
      <c r="AC5" s="24">
        <f t="shared" si="0"/>
        <v>1722</v>
      </c>
      <c r="AD5" s="24">
        <f t="shared" si="0"/>
        <v>1722</v>
      </c>
      <c r="AE5" s="24">
        <f t="shared" si="0"/>
        <v>1722</v>
      </c>
      <c r="AF5" s="24">
        <f t="shared" si="0"/>
        <v>1967.9999999999998</v>
      </c>
      <c r="AG5" s="24">
        <f t="shared" si="0"/>
        <v>1967.9999999999998</v>
      </c>
      <c r="AH5" s="24">
        <f t="shared" si="0"/>
        <v>1967.9999999999998</v>
      </c>
      <c r="AI5" s="24">
        <f t="shared" si="0"/>
        <v>2214</v>
      </c>
      <c r="AJ5" s="24">
        <f t="shared" si="0"/>
        <v>2214</v>
      </c>
      <c r="AK5" s="24">
        <f t="shared" si="0"/>
        <v>2214</v>
      </c>
      <c r="AL5" s="24">
        <f>AL4*0.9</f>
        <v>2700</v>
      </c>
      <c r="AM5" s="24">
        <f t="shared" ref="AM5:BA5" si="1">AM4*0.9</f>
        <v>2700</v>
      </c>
      <c r="AN5" s="24">
        <f t="shared" si="1"/>
        <v>2700</v>
      </c>
      <c r="AO5" s="24">
        <f t="shared" si="1"/>
        <v>2970</v>
      </c>
      <c r="AP5" s="24">
        <f t="shared" si="1"/>
        <v>2970</v>
      </c>
      <c r="AQ5" s="24">
        <f t="shared" si="1"/>
        <v>2970</v>
      </c>
      <c r="AR5" s="24">
        <f t="shared" si="1"/>
        <v>3240</v>
      </c>
      <c r="AS5" s="24">
        <f t="shared" si="1"/>
        <v>3240</v>
      </c>
      <c r="AT5" s="24">
        <f t="shared" si="1"/>
        <v>3240</v>
      </c>
      <c r="AU5" s="24">
        <f t="shared" si="1"/>
        <v>3510</v>
      </c>
      <c r="AV5" s="24">
        <f t="shared" si="1"/>
        <v>3510</v>
      </c>
      <c r="AW5" s="24">
        <f t="shared" si="1"/>
        <v>3510</v>
      </c>
      <c r="AX5" s="24">
        <f t="shared" si="1"/>
        <v>3780</v>
      </c>
      <c r="AY5" s="24">
        <f t="shared" si="1"/>
        <v>3780</v>
      </c>
      <c r="AZ5" s="24">
        <f t="shared" si="1"/>
        <v>3780</v>
      </c>
      <c r="BA5" s="24">
        <f t="shared" si="1"/>
        <v>4050</v>
      </c>
    </row>
    <row r="6" spans="1:53" ht="15.75" thickBot="1" x14ac:dyDescent="0.3">
      <c r="A6" s="21" t="s">
        <v>68</v>
      </c>
      <c r="B6" s="26">
        <f>B4+B5</f>
        <v>1225</v>
      </c>
      <c r="C6" s="26">
        <f t="shared" ref="C6:BA6" si="2">C4+C5</f>
        <v>1225</v>
      </c>
      <c r="D6" s="26">
        <f t="shared" si="2"/>
        <v>1225</v>
      </c>
      <c r="E6" s="26">
        <f t="shared" si="2"/>
        <v>1750</v>
      </c>
      <c r="F6" s="26">
        <f t="shared" si="2"/>
        <v>1750</v>
      </c>
      <c r="G6" s="26">
        <f t="shared" si="2"/>
        <v>1750</v>
      </c>
      <c r="H6" s="26">
        <f t="shared" si="2"/>
        <v>2275</v>
      </c>
      <c r="I6" s="26">
        <f t="shared" si="2"/>
        <v>2275</v>
      </c>
      <c r="J6" s="26">
        <f t="shared" si="2"/>
        <v>2275</v>
      </c>
      <c r="K6" s="26">
        <f t="shared" si="2"/>
        <v>2800</v>
      </c>
      <c r="L6" s="26">
        <f t="shared" si="2"/>
        <v>2800</v>
      </c>
      <c r="M6" s="26">
        <f t="shared" si="2"/>
        <v>2800</v>
      </c>
      <c r="N6" s="26">
        <f t="shared" si="2"/>
        <v>3325</v>
      </c>
      <c r="O6" s="26">
        <f t="shared" si="2"/>
        <v>3325</v>
      </c>
      <c r="P6" s="26">
        <f t="shared" si="2"/>
        <v>3325</v>
      </c>
      <c r="Q6" s="26">
        <f t="shared" si="2"/>
        <v>3850</v>
      </c>
      <c r="R6" s="26">
        <f t="shared" si="2"/>
        <v>3850</v>
      </c>
      <c r="S6" s="26">
        <f t="shared" si="2"/>
        <v>2366</v>
      </c>
      <c r="T6" s="26">
        <f t="shared" si="2"/>
        <v>2548</v>
      </c>
      <c r="U6" s="26">
        <f t="shared" si="2"/>
        <v>2548</v>
      </c>
      <c r="V6" s="26">
        <f t="shared" si="2"/>
        <v>2548</v>
      </c>
      <c r="W6" s="26">
        <f t="shared" si="2"/>
        <v>2548</v>
      </c>
      <c r="X6" s="26">
        <f t="shared" si="2"/>
        <v>2548</v>
      </c>
      <c r="Y6" s="26">
        <f t="shared" si="2"/>
        <v>2548</v>
      </c>
      <c r="Z6" s="26">
        <f t="shared" si="2"/>
        <v>3094</v>
      </c>
      <c r="AA6" s="26">
        <f t="shared" si="2"/>
        <v>3094</v>
      </c>
      <c r="AB6" s="26">
        <f t="shared" si="2"/>
        <v>3094</v>
      </c>
      <c r="AC6" s="26">
        <f t="shared" si="2"/>
        <v>3822</v>
      </c>
      <c r="AD6" s="26">
        <f t="shared" si="2"/>
        <v>3822</v>
      </c>
      <c r="AE6" s="26">
        <f t="shared" si="2"/>
        <v>3822</v>
      </c>
      <c r="AF6" s="26">
        <f t="shared" si="2"/>
        <v>4368</v>
      </c>
      <c r="AG6" s="26">
        <f t="shared" si="2"/>
        <v>4368</v>
      </c>
      <c r="AH6" s="26">
        <f t="shared" si="2"/>
        <v>4368</v>
      </c>
      <c r="AI6" s="26">
        <f t="shared" si="2"/>
        <v>4914</v>
      </c>
      <c r="AJ6" s="26">
        <f t="shared" si="2"/>
        <v>4914</v>
      </c>
      <c r="AK6" s="26">
        <f t="shared" si="2"/>
        <v>4914</v>
      </c>
      <c r="AL6" s="26">
        <f t="shared" si="2"/>
        <v>5700</v>
      </c>
      <c r="AM6" s="26">
        <f t="shared" si="2"/>
        <v>5700</v>
      </c>
      <c r="AN6" s="26">
        <f t="shared" si="2"/>
        <v>5700</v>
      </c>
      <c r="AO6" s="26">
        <f t="shared" si="2"/>
        <v>6270</v>
      </c>
      <c r="AP6" s="26">
        <f t="shared" si="2"/>
        <v>6270</v>
      </c>
      <c r="AQ6" s="26">
        <f t="shared" si="2"/>
        <v>6270</v>
      </c>
      <c r="AR6" s="26">
        <f t="shared" si="2"/>
        <v>6840</v>
      </c>
      <c r="AS6" s="26">
        <f t="shared" si="2"/>
        <v>6840</v>
      </c>
      <c r="AT6" s="26">
        <f t="shared" si="2"/>
        <v>6840</v>
      </c>
      <c r="AU6" s="26">
        <f t="shared" si="2"/>
        <v>7410</v>
      </c>
      <c r="AV6" s="26">
        <f t="shared" si="2"/>
        <v>7410</v>
      </c>
      <c r="AW6" s="26">
        <f t="shared" si="2"/>
        <v>7410</v>
      </c>
      <c r="AX6" s="26">
        <f t="shared" si="2"/>
        <v>7980</v>
      </c>
      <c r="AY6" s="26">
        <f t="shared" si="2"/>
        <v>7980</v>
      </c>
      <c r="AZ6" s="26">
        <f t="shared" si="2"/>
        <v>7980</v>
      </c>
      <c r="BA6" s="26">
        <f t="shared" si="2"/>
        <v>8550</v>
      </c>
    </row>
    <row r="7" spans="1:53" ht="15.75" thickTop="1" x14ac:dyDescent="0.25">
      <c r="A7" s="19" t="s">
        <v>66</v>
      </c>
      <c r="B7" s="27">
        <v>834</v>
      </c>
      <c r="C7" s="27">
        <v>1234</v>
      </c>
      <c r="D7" s="27">
        <v>1520</v>
      </c>
      <c r="E7" s="27">
        <v>2310</v>
      </c>
      <c r="F7" s="27">
        <v>2102</v>
      </c>
      <c r="G7" s="27">
        <v>1763</v>
      </c>
      <c r="H7" s="27">
        <v>2115</v>
      </c>
      <c r="I7" s="27">
        <v>1943</v>
      </c>
      <c r="J7" s="27">
        <v>2473</v>
      </c>
      <c r="K7" s="27">
        <v>2850</v>
      </c>
      <c r="L7" s="27">
        <v>2227</v>
      </c>
      <c r="M7" s="27">
        <v>2627</v>
      </c>
      <c r="N7" s="27">
        <v>2329</v>
      </c>
      <c r="O7" s="27">
        <v>2710</v>
      </c>
      <c r="P7" s="27">
        <v>1794</v>
      </c>
      <c r="Q7" s="27">
        <v>1828</v>
      </c>
      <c r="R7" s="27">
        <v>2286</v>
      </c>
      <c r="S7" s="27">
        <v>2132</v>
      </c>
      <c r="T7" s="27">
        <v>3005</v>
      </c>
      <c r="U7" s="27">
        <v>3167</v>
      </c>
      <c r="V7" s="27">
        <v>1426</v>
      </c>
      <c r="W7" s="27">
        <v>2431</v>
      </c>
      <c r="X7" s="27">
        <v>2578</v>
      </c>
      <c r="Y7" s="27">
        <v>3117</v>
      </c>
      <c r="Z7" s="27">
        <v>3214</v>
      </c>
      <c r="AA7" s="27">
        <v>3109</v>
      </c>
      <c r="AB7" s="27">
        <v>3489</v>
      </c>
      <c r="AC7" s="27">
        <v>3886</v>
      </c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</row>
    <row r="8" spans="1:53" ht="15.75" thickBot="1" x14ac:dyDescent="0.3">
      <c r="A8" s="22" t="s">
        <v>67</v>
      </c>
      <c r="B8" s="23">
        <f>B7-B6</f>
        <v>-391</v>
      </c>
      <c r="C8" s="23">
        <f t="shared" ref="C8:BA8" si="3">C7-C6</f>
        <v>9</v>
      </c>
      <c r="D8" s="23">
        <f t="shared" si="3"/>
        <v>295</v>
      </c>
      <c r="E8" s="23">
        <f t="shared" si="3"/>
        <v>560</v>
      </c>
      <c r="F8" s="23">
        <f t="shared" si="3"/>
        <v>352</v>
      </c>
      <c r="G8" s="23">
        <f t="shared" si="3"/>
        <v>13</v>
      </c>
      <c r="H8" s="23">
        <f t="shared" si="3"/>
        <v>-160</v>
      </c>
      <c r="I8" s="23">
        <f t="shared" si="3"/>
        <v>-332</v>
      </c>
      <c r="J8" s="23">
        <f t="shared" si="3"/>
        <v>198</v>
      </c>
      <c r="K8" s="23">
        <f t="shared" si="3"/>
        <v>50</v>
      </c>
      <c r="L8" s="23">
        <f t="shared" si="3"/>
        <v>-573</v>
      </c>
      <c r="M8" s="23">
        <f t="shared" si="3"/>
        <v>-173</v>
      </c>
      <c r="N8" s="23">
        <f t="shared" si="3"/>
        <v>-996</v>
      </c>
      <c r="O8" s="23">
        <f t="shared" si="3"/>
        <v>-615</v>
      </c>
      <c r="P8" s="23">
        <f t="shared" si="3"/>
        <v>-1531</v>
      </c>
      <c r="Q8" s="23">
        <f t="shared" si="3"/>
        <v>-2022</v>
      </c>
      <c r="R8" s="23">
        <f t="shared" si="3"/>
        <v>-1564</v>
      </c>
      <c r="S8" s="23">
        <f t="shared" si="3"/>
        <v>-234</v>
      </c>
      <c r="T8" s="23">
        <f t="shared" si="3"/>
        <v>457</v>
      </c>
      <c r="U8" s="23">
        <f t="shared" si="3"/>
        <v>619</v>
      </c>
      <c r="V8" s="23">
        <f t="shared" si="3"/>
        <v>-1122</v>
      </c>
      <c r="W8" s="23">
        <f t="shared" si="3"/>
        <v>-117</v>
      </c>
      <c r="X8" s="23">
        <f t="shared" si="3"/>
        <v>30</v>
      </c>
      <c r="Y8" s="23">
        <f t="shared" si="3"/>
        <v>569</v>
      </c>
      <c r="Z8" s="23">
        <f t="shared" si="3"/>
        <v>120</v>
      </c>
      <c r="AA8" s="23">
        <f t="shared" si="3"/>
        <v>15</v>
      </c>
      <c r="AB8" s="23">
        <f t="shared" si="3"/>
        <v>395</v>
      </c>
      <c r="AC8" s="23">
        <f t="shared" si="3"/>
        <v>64</v>
      </c>
      <c r="AD8" s="23">
        <f t="shared" si="3"/>
        <v>-3822</v>
      </c>
      <c r="AE8" s="23">
        <f t="shared" si="3"/>
        <v>-3822</v>
      </c>
      <c r="AF8" s="23">
        <f t="shared" si="3"/>
        <v>-4368</v>
      </c>
      <c r="AG8" s="23">
        <f t="shared" si="3"/>
        <v>-4368</v>
      </c>
      <c r="AH8" s="23">
        <f t="shared" si="3"/>
        <v>-4368</v>
      </c>
      <c r="AI8" s="23">
        <f t="shared" si="3"/>
        <v>-4914</v>
      </c>
      <c r="AJ8" s="23">
        <f t="shared" si="3"/>
        <v>-4914</v>
      </c>
      <c r="AK8" s="23">
        <f>AK7-AK6</f>
        <v>-4914</v>
      </c>
      <c r="AL8" s="23">
        <f t="shared" si="3"/>
        <v>-5700</v>
      </c>
      <c r="AM8" s="23">
        <f t="shared" si="3"/>
        <v>-5700</v>
      </c>
      <c r="AN8" s="23">
        <f t="shared" si="3"/>
        <v>-5700</v>
      </c>
      <c r="AO8" s="23">
        <f t="shared" si="3"/>
        <v>-6270</v>
      </c>
      <c r="AP8" s="23">
        <f t="shared" si="3"/>
        <v>-6270</v>
      </c>
      <c r="AQ8" s="23">
        <f t="shared" si="3"/>
        <v>-6270</v>
      </c>
      <c r="AR8" s="23">
        <f t="shared" si="3"/>
        <v>-6840</v>
      </c>
      <c r="AS8" s="23">
        <f t="shared" si="3"/>
        <v>-6840</v>
      </c>
      <c r="AT8" s="23">
        <f t="shared" si="3"/>
        <v>-6840</v>
      </c>
      <c r="AU8" s="23">
        <f t="shared" si="3"/>
        <v>-7410</v>
      </c>
      <c r="AV8" s="23">
        <f t="shared" si="3"/>
        <v>-7410</v>
      </c>
      <c r="AW8" s="23">
        <f t="shared" si="3"/>
        <v>-7410</v>
      </c>
      <c r="AX8" s="23">
        <f t="shared" si="3"/>
        <v>-7980</v>
      </c>
      <c r="AY8" s="23">
        <f t="shared" si="3"/>
        <v>-7980</v>
      </c>
      <c r="AZ8" s="23">
        <f t="shared" si="3"/>
        <v>-7980</v>
      </c>
      <c r="BA8" s="23">
        <f t="shared" si="3"/>
        <v>-8550</v>
      </c>
    </row>
    <row r="9" spans="1:53" ht="15.75" thickTop="1" x14ac:dyDescent="0.25"/>
    <row r="13" spans="1:53" x14ac:dyDescent="0.25">
      <c r="B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53" ht="15.75" thickBot="1" x14ac:dyDescent="0.3">
      <c r="A14" s="19" t="s">
        <v>63</v>
      </c>
      <c r="B14" s="19"/>
      <c r="C14" s="19" t="s">
        <v>64</v>
      </c>
      <c r="D14" s="19" t="s">
        <v>65</v>
      </c>
      <c r="E14" s="21" t="s">
        <v>68</v>
      </c>
    </row>
    <row r="15" spans="1:53" ht="15.75" thickBot="1" x14ac:dyDescent="0.3">
      <c r="A15" t="s">
        <v>10</v>
      </c>
      <c r="C15" s="24">
        <v>700</v>
      </c>
      <c r="D15" s="24">
        <v>525</v>
      </c>
      <c r="E15" s="26">
        <v>1225</v>
      </c>
      <c r="F15" s="7">
        <v>1</v>
      </c>
      <c r="G15">
        <v>700</v>
      </c>
    </row>
    <row r="16" spans="1:53" ht="16.5" thickTop="1" thickBot="1" x14ac:dyDescent="0.3">
      <c r="A16" t="s">
        <v>11</v>
      </c>
      <c r="C16" s="24">
        <v>700</v>
      </c>
      <c r="D16" s="24">
        <v>525</v>
      </c>
      <c r="E16" s="26">
        <v>1225</v>
      </c>
      <c r="F16" s="8">
        <f t="shared" ref="F16:F31" si="4">F15+3</f>
        <v>4</v>
      </c>
      <c r="G16">
        <v>1000</v>
      </c>
    </row>
    <row r="17" spans="1:7" ht="16.5" thickTop="1" thickBot="1" x14ac:dyDescent="0.3">
      <c r="A17" t="s">
        <v>12</v>
      </c>
      <c r="C17" s="24">
        <v>700</v>
      </c>
      <c r="D17" s="24">
        <v>525</v>
      </c>
      <c r="E17" s="26">
        <v>1225</v>
      </c>
      <c r="F17" s="8">
        <f t="shared" si="4"/>
        <v>7</v>
      </c>
      <c r="G17">
        <v>1300</v>
      </c>
    </row>
    <row r="18" spans="1:7" ht="16.5" thickTop="1" thickBot="1" x14ac:dyDescent="0.3">
      <c r="A18" t="s">
        <v>13</v>
      </c>
      <c r="C18" s="25">
        <v>1000</v>
      </c>
      <c r="D18" s="24">
        <v>750</v>
      </c>
      <c r="E18" s="26">
        <v>1750</v>
      </c>
      <c r="F18" s="8">
        <f t="shared" si="4"/>
        <v>10</v>
      </c>
      <c r="G18">
        <f t="shared" ref="G18:G32" si="5">G17+300</f>
        <v>1600</v>
      </c>
    </row>
    <row r="19" spans="1:7" ht="16.5" thickTop="1" thickBot="1" x14ac:dyDescent="0.3">
      <c r="A19" t="s">
        <v>14</v>
      </c>
      <c r="C19" s="25">
        <v>1000</v>
      </c>
      <c r="D19" s="24">
        <v>750</v>
      </c>
      <c r="E19" s="26">
        <v>1750</v>
      </c>
      <c r="F19" s="8">
        <f t="shared" si="4"/>
        <v>13</v>
      </c>
      <c r="G19">
        <f t="shared" si="5"/>
        <v>1900</v>
      </c>
    </row>
    <row r="20" spans="1:7" ht="16.5" thickTop="1" thickBot="1" x14ac:dyDescent="0.3">
      <c r="A20" t="s">
        <v>15</v>
      </c>
      <c r="C20" s="25">
        <v>1000</v>
      </c>
      <c r="D20" s="24">
        <v>750</v>
      </c>
      <c r="E20" s="26">
        <v>1750</v>
      </c>
      <c r="F20" s="8">
        <f t="shared" si="4"/>
        <v>16</v>
      </c>
      <c r="G20">
        <f t="shared" si="5"/>
        <v>2200</v>
      </c>
    </row>
    <row r="21" spans="1:7" ht="16.5" thickTop="1" thickBot="1" x14ac:dyDescent="0.3">
      <c r="A21" t="s">
        <v>16</v>
      </c>
      <c r="C21" s="25">
        <v>1300</v>
      </c>
      <c r="D21" s="24">
        <v>975</v>
      </c>
      <c r="E21" s="26">
        <v>2275</v>
      </c>
      <c r="F21" s="8">
        <f t="shared" si="4"/>
        <v>19</v>
      </c>
      <c r="G21">
        <f t="shared" si="5"/>
        <v>2500</v>
      </c>
    </row>
    <row r="22" spans="1:7" ht="16.5" thickTop="1" thickBot="1" x14ac:dyDescent="0.3">
      <c r="A22" t="s">
        <v>17</v>
      </c>
      <c r="C22" s="25">
        <v>1300</v>
      </c>
      <c r="D22" s="24">
        <v>975</v>
      </c>
      <c r="E22" s="26">
        <v>2275</v>
      </c>
      <c r="F22" s="8">
        <f t="shared" si="4"/>
        <v>22</v>
      </c>
      <c r="G22">
        <f t="shared" si="5"/>
        <v>2800</v>
      </c>
    </row>
    <row r="23" spans="1:7" ht="16.5" thickTop="1" thickBot="1" x14ac:dyDescent="0.3">
      <c r="A23" t="s">
        <v>18</v>
      </c>
      <c r="C23" s="25">
        <v>1300</v>
      </c>
      <c r="D23" s="24">
        <v>975</v>
      </c>
      <c r="E23" s="26">
        <v>2275</v>
      </c>
      <c r="F23" s="8">
        <f t="shared" si="4"/>
        <v>25</v>
      </c>
      <c r="G23">
        <f t="shared" si="5"/>
        <v>3100</v>
      </c>
    </row>
    <row r="24" spans="1:7" ht="16.5" thickTop="1" thickBot="1" x14ac:dyDescent="0.3">
      <c r="A24" t="s">
        <v>19</v>
      </c>
      <c r="C24" s="25">
        <v>1600</v>
      </c>
      <c r="D24" s="25">
        <v>1200</v>
      </c>
      <c r="E24" s="26">
        <v>2800</v>
      </c>
      <c r="F24" s="8">
        <f t="shared" si="4"/>
        <v>28</v>
      </c>
      <c r="G24">
        <f t="shared" si="5"/>
        <v>3400</v>
      </c>
    </row>
    <row r="25" spans="1:7" ht="16.5" thickTop="1" thickBot="1" x14ac:dyDescent="0.3">
      <c r="A25" t="s">
        <v>20</v>
      </c>
      <c r="C25" s="25">
        <v>1600</v>
      </c>
      <c r="D25" s="25">
        <v>1200</v>
      </c>
      <c r="E25" s="26">
        <v>2800</v>
      </c>
      <c r="F25" s="8">
        <f t="shared" si="4"/>
        <v>31</v>
      </c>
      <c r="G25">
        <f t="shared" si="5"/>
        <v>3700</v>
      </c>
    </row>
    <row r="26" spans="1:7" ht="16.5" thickTop="1" thickBot="1" x14ac:dyDescent="0.3">
      <c r="A26" t="s">
        <v>21</v>
      </c>
      <c r="C26" s="25">
        <v>1600</v>
      </c>
      <c r="D26" s="25">
        <v>1200</v>
      </c>
      <c r="E26" s="26">
        <v>2800</v>
      </c>
      <c r="F26" s="8">
        <f t="shared" si="4"/>
        <v>34</v>
      </c>
      <c r="G26">
        <f t="shared" si="5"/>
        <v>4000</v>
      </c>
    </row>
    <row r="27" spans="1:7" ht="16.5" thickTop="1" thickBot="1" x14ac:dyDescent="0.3">
      <c r="A27" t="s">
        <v>22</v>
      </c>
      <c r="C27" s="25">
        <v>1900</v>
      </c>
      <c r="D27" s="25">
        <v>1425</v>
      </c>
      <c r="E27" s="26">
        <v>3325</v>
      </c>
      <c r="F27" s="8">
        <f t="shared" si="4"/>
        <v>37</v>
      </c>
      <c r="G27">
        <f t="shared" si="5"/>
        <v>4300</v>
      </c>
    </row>
    <row r="28" spans="1:7" ht="16.5" thickTop="1" thickBot="1" x14ac:dyDescent="0.3">
      <c r="A28" t="s">
        <v>23</v>
      </c>
      <c r="C28" s="25">
        <v>1900</v>
      </c>
      <c r="D28" s="25">
        <v>1425</v>
      </c>
      <c r="E28" s="26">
        <v>3325</v>
      </c>
      <c r="F28" s="8">
        <f t="shared" si="4"/>
        <v>40</v>
      </c>
      <c r="G28">
        <f t="shared" si="5"/>
        <v>4600</v>
      </c>
    </row>
    <row r="29" spans="1:7" ht="16.5" thickTop="1" thickBot="1" x14ac:dyDescent="0.3">
      <c r="A29" t="s">
        <v>24</v>
      </c>
      <c r="C29" s="25">
        <v>1900</v>
      </c>
      <c r="D29" s="25">
        <v>1425</v>
      </c>
      <c r="E29" s="26">
        <v>3325</v>
      </c>
      <c r="F29" s="8">
        <f t="shared" si="4"/>
        <v>43</v>
      </c>
      <c r="G29">
        <f t="shared" si="5"/>
        <v>4900</v>
      </c>
    </row>
    <row r="30" spans="1:7" ht="16.5" thickTop="1" thickBot="1" x14ac:dyDescent="0.3">
      <c r="A30" t="s">
        <v>25</v>
      </c>
      <c r="C30" s="25">
        <v>2200</v>
      </c>
      <c r="D30" s="25">
        <v>1650</v>
      </c>
      <c r="E30" s="26">
        <v>3850</v>
      </c>
      <c r="F30" s="8">
        <f t="shared" si="4"/>
        <v>46</v>
      </c>
      <c r="G30">
        <f t="shared" si="5"/>
        <v>5200</v>
      </c>
    </row>
    <row r="31" spans="1:7" ht="16.5" thickTop="1" thickBot="1" x14ac:dyDescent="0.3">
      <c r="A31" t="s">
        <v>26</v>
      </c>
      <c r="C31" s="25">
        <v>2200</v>
      </c>
      <c r="D31" s="25">
        <v>1650</v>
      </c>
      <c r="E31" s="26">
        <v>3850</v>
      </c>
      <c r="F31" s="8">
        <f t="shared" si="4"/>
        <v>49</v>
      </c>
      <c r="G31">
        <f t="shared" si="5"/>
        <v>5500</v>
      </c>
    </row>
    <row r="32" spans="1:7" ht="16.5" thickTop="1" thickBot="1" x14ac:dyDescent="0.3">
      <c r="A32" t="s">
        <v>27</v>
      </c>
      <c r="C32" s="25">
        <v>1300</v>
      </c>
      <c r="D32" s="24">
        <v>1066</v>
      </c>
      <c r="E32" s="26">
        <v>2366</v>
      </c>
      <c r="F32" s="9">
        <v>52</v>
      </c>
      <c r="G32">
        <f t="shared" si="5"/>
        <v>5800</v>
      </c>
    </row>
    <row r="33" spans="1:5" ht="16.5" thickTop="1" thickBot="1" x14ac:dyDescent="0.3">
      <c r="A33" t="s">
        <v>28</v>
      </c>
      <c r="C33" s="25">
        <v>1400</v>
      </c>
      <c r="D33" s="24">
        <v>1148</v>
      </c>
      <c r="E33" s="26">
        <v>2548</v>
      </c>
    </row>
    <row r="34" spans="1:5" ht="16.5" thickTop="1" thickBot="1" x14ac:dyDescent="0.3">
      <c r="A34" t="s">
        <v>29</v>
      </c>
      <c r="C34" s="25">
        <v>1400</v>
      </c>
      <c r="D34" s="24">
        <v>1148</v>
      </c>
      <c r="E34" s="26">
        <v>2548</v>
      </c>
    </row>
    <row r="35" spans="1:5" ht="16.5" thickTop="1" thickBot="1" x14ac:dyDescent="0.3">
      <c r="A35" t="s">
        <v>30</v>
      </c>
      <c r="C35" s="25">
        <v>1400</v>
      </c>
      <c r="D35" s="24">
        <v>1148</v>
      </c>
      <c r="E35" s="26">
        <v>2548</v>
      </c>
    </row>
    <row r="36" spans="1:5" ht="16.5" thickTop="1" thickBot="1" x14ac:dyDescent="0.3">
      <c r="A36" t="s">
        <v>31</v>
      </c>
      <c r="C36" s="25">
        <v>1400</v>
      </c>
      <c r="D36" s="24">
        <v>1148</v>
      </c>
      <c r="E36" s="26">
        <v>2548</v>
      </c>
    </row>
    <row r="37" spans="1:5" ht="16.5" thickTop="1" thickBot="1" x14ac:dyDescent="0.3">
      <c r="A37" t="s">
        <v>32</v>
      </c>
      <c r="C37" s="25">
        <v>1400</v>
      </c>
      <c r="D37" s="24">
        <v>1148</v>
      </c>
      <c r="E37" s="26">
        <v>2548</v>
      </c>
    </row>
    <row r="38" spans="1:5" ht="16.5" thickTop="1" thickBot="1" x14ac:dyDescent="0.3">
      <c r="A38" t="s">
        <v>33</v>
      </c>
      <c r="C38" s="25">
        <v>1400</v>
      </c>
      <c r="D38" s="24">
        <v>1148</v>
      </c>
      <c r="E38" s="26">
        <v>2548</v>
      </c>
    </row>
    <row r="39" spans="1:5" ht="16.5" thickTop="1" thickBot="1" x14ac:dyDescent="0.3">
      <c r="A39" t="s">
        <v>34</v>
      </c>
      <c r="C39" s="25">
        <v>1700</v>
      </c>
      <c r="D39" s="24">
        <v>1394</v>
      </c>
      <c r="E39" s="26">
        <v>3094</v>
      </c>
    </row>
    <row r="40" spans="1:5" ht="16.5" thickTop="1" thickBot="1" x14ac:dyDescent="0.3">
      <c r="A40" t="s">
        <v>35</v>
      </c>
      <c r="C40" s="25">
        <v>1700</v>
      </c>
      <c r="D40" s="24">
        <v>1394</v>
      </c>
      <c r="E40" s="26">
        <v>3094</v>
      </c>
    </row>
    <row r="41" spans="1:5" ht="16.5" thickTop="1" thickBot="1" x14ac:dyDescent="0.3">
      <c r="A41" t="s">
        <v>36</v>
      </c>
      <c r="C41" s="25">
        <v>1700</v>
      </c>
      <c r="D41" s="24">
        <v>1394</v>
      </c>
      <c r="E41" s="26">
        <v>3094</v>
      </c>
    </row>
    <row r="42" spans="1:5" ht="16.5" thickTop="1" thickBot="1" x14ac:dyDescent="0.3">
      <c r="A42" t="s">
        <v>37</v>
      </c>
      <c r="C42" s="25">
        <v>2100</v>
      </c>
      <c r="D42" s="24">
        <v>1722</v>
      </c>
      <c r="E42" s="26">
        <v>3822</v>
      </c>
    </row>
    <row r="43" spans="1:5" ht="16.5" thickTop="1" thickBot="1" x14ac:dyDescent="0.3">
      <c r="A43" t="s">
        <v>38</v>
      </c>
      <c r="C43" s="25">
        <v>2100</v>
      </c>
      <c r="D43" s="24">
        <v>1722</v>
      </c>
      <c r="E43" s="26">
        <v>3822</v>
      </c>
    </row>
    <row r="44" spans="1:5" ht="16.5" thickTop="1" thickBot="1" x14ac:dyDescent="0.3">
      <c r="A44" t="s">
        <v>39</v>
      </c>
      <c r="C44" s="25">
        <v>2100</v>
      </c>
      <c r="D44" s="24">
        <v>1722</v>
      </c>
      <c r="E44" s="26">
        <v>3822</v>
      </c>
    </row>
    <row r="45" spans="1:5" ht="16.5" thickTop="1" thickBot="1" x14ac:dyDescent="0.3">
      <c r="A45" t="s">
        <v>40</v>
      </c>
      <c r="C45" s="25">
        <v>2400</v>
      </c>
      <c r="D45" s="24">
        <v>1967.9999999999998</v>
      </c>
      <c r="E45" s="26">
        <v>4368</v>
      </c>
    </row>
    <row r="46" spans="1:5" ht="16.5" thickTop="1" thickBot="1" x14ac:dyDescent="0.3">
      <c r="A46" t="s">
        <v>41</v>
      </c>
      <c r="C46" s="25">
        <v>2400</v>
      </c>
      <c r="D46" s="24">
        <v>1967.9999999999998</v>
      </c>
      <c r="E46" s="26">
        <v>4368</v>
      </c>
    </row>
    <row r="47" spans="1:5" ht="16.5" thickTop="1" thickBot="1" x14ac:dyDescent="0.3">
      <c r="A47" t="s">
        <v>42</v>
      </c>
      <c r="C47" s="25">
        <v>2400</v>
      </c>
      <c r="D47" s="24">
        <v>1967.9999999999998</v>
      </c>
      <c r="E47" s="26">
        <v>4368</v>
      </c>
    </row>
    <row r="48" spans="1:5" ht="16.5" thickTop="1" thickBot="1" x14ac:dyDescent="0.3">
      <c r="A48" t="s">
        <v>43</v>
      </c>
      <c r="C48" s="25">
        <v>2700</v>
      </c>
      <c r="D48" s="24">
        <v>2214</v>
      </c>
      <c r="E48" s="26">
        <v>4914</v>
      </c>
    </row>
    <row r="49" spans="1:5" ht="16.5" thickTop="1" thickBot="1" x14ac:dyDescent="0.3">
      <c r="A49" t="s">
        <v>44</v>
      </c>
      <c r="C49" s="25">
        <v>2700</v>
      </c>
      <c r="D49" s="24">
        <v>2214</v>
      </c>
      <c r="E49" s="26">
        <v>4914</v>
      </c>
    </row>
    <row r="50" spans="1:5" ht="16.5" thickTop="1" thickBot="1" x14ac:dyDescent="0.3">
      <c r="A50" t="s">
        <v>45</v>
      </c>
      <c r="C50" s="25">
        <v>2700</v>
      </c>
      <c r="D50" s="24">
        <v>2214</v>
      </c>
      <c r="E50" s="26">
        <v>4914</v>
      </c>
    </row>
    <row r="51" spans="1:5" ht="16.5" thickTop="1" thickBot="1" x14ac:dyDescent="0.3">
      <c r="A51" t="s">
        <v>46</v>
      </c>
      <c r="C51" s="25">
        <v>3000</v>
      </c>
      <c r="D51" s="24">
        <v>2700</v>
      </c>
      <c r="E51" s="26">
        <v>5700</v>
      </c>
    </row>
    <row r="52" spans="1:5" ht="16.5" thickTop="1" thickBot="1" x14ac:dyDescent="0.3">
      <c r="A52" t="s">
        <v>47</v>
      </c>
      <c r="C52" s="25">
        <v>3000</v>
      </c>
      <c r="D52" s="24">
        <v>2700</v>
      </c>
      <c r="E52" s="26">
        <v>5700</v>
      </c>
    </row>
    <row r="53" spans="1:5" ht="16.5" thickTop="1" thickBot="1" x14ac:dyDescent="0.3">
      <c r="A53" t="s">
        <v>48</v>
      </c>
      <c r="C53" s="25">
        <v>3000</v>
      </c>
      <c r="D53" s="24">
        <v>2700</v>
      </c>
      <c r="E53" s="26">
        <v>5700</v>
      </c>
    </row>
    <row r="54" spans="1:5" ht="16.5" thickTop="1" thickBot="1" x14ac:dyDescent="0.3">
      <c r="A54" t="s">
        <v>49</v>
      </c>
      <c r="C54" s="25">
        <v>3300</v>
      </c>
      <c r="D54" s="24">
        <v>2970</v>
      </c>
      <c r="E54" s="26">
        <v>6270</v>
      </c>
    </row>
    <row r="55" spans="1:5" ht="16.5" thickTop="1" thickBot="1" x14ac:dyDescent="0.3">
      <c r="A55" t="s">
        <v>50</v>
      </c>
      <c r="C55" s="25">
        <v>3300</v>
      </c>
      <c r="D55" s="24">
        <v>2970</v>
      </c>
      <c r="E55" s="26">
        <v>6270</v>
      </c>
    </row>
    <row r="56" spans="1:5" ht="16.5" thickTop="1" thickBot="1" x14ac:dyDescent="0.3">
      <c r="A56" t="s">
        <v>51</v>
      </c>
      <c r="C56" s="25">
        <v>3300</v>
      </c>
      <c r="D56" s="24">
        <v>2970</v>
      </c>
      <c r="E56" s="26">
        <v>6270</v>
      </c>
    </row>
    <row r="57" spans="1:5" ht="16.5" thickTop="1" thickBot="1" x14ac:dyDescent="0.3">
      <c r="A57" t="s">
        <v>52</v>
      </c>
      <c r="C57" s="25">
        <v>3600</v>
      </c>
      <c r="D57" s="24">
        <v>3240</v>
      </c>
      <c r="E57" s="26">
        <v>6840</v>
      </c>
    </row>
    <row r="58" spans="1:5" ht="16.5" thickTop="1" thickBot="1" x14ac:dyDescent="0.3">
      <c r="A58" t="s">
        <v>53</v>
      </c>
      <c r="C58" s="25">
        <v>3600</v>
      </c>
      <c r="D58" s="24">
        <v>3240</v>
      </c>
      <c r="E58" s="26">
        <v>6840</v>
      </c>
    </row>
    <row r="59" spans="1:5" ht="16.5" thickTop="1" thickBot="1" x14ac:dyDescent="0.3">
      <c r="A59" t="s">
        <v>54</v>
      </c>
      <c r="C59" s="25">
        <v>3600</v>
      </c>
      <c r="D59" s="24">
        <v>3240</v>
      </c>
      <c r="E59" s="26">
        <v>6840</v>
      </c>
    </row>
    <row r="60" spans="1:5" ht="16.5" thickTop="1" thickBot="1" x14ac:dyDescent="0.3">
      <c r="A60" t="s">
        <v>55</v>
      </c>
      <c r="C60" s="25">
        <v>3900</v>
      </c>
      <c r="D60" s="24">
        <v>3510</v>
      </c>
      <c r="E60" s="26">
        <v>7410</v>
      </c>
    </row>
    <row r="61" spans="1:5" ht="16.5" thickTop="1" thickBot="1" x14ac:dyDescent="0.3">
      <c r="A61" t="s">
        <v>56</v>
      </c>
      <c r="C61" s="25">
        <v>3900</v>
      </c>
      <c r="D61" s="24">
        <v>3510</v>
      </c>
      <c r="E61" s="26">
        <v>7410</v>
      </c>
    </row>
    <row r="62" spans="1:5" ht="16.5" thickTop="1" thickBot="1" x14ac:dyDescent="0.3">
      <c r="A62" t="s">
        <v>57</v>
      </c>
      <c r="C62" s="25">
        <v>3900</v>
      </c>
      <c r="D62" s="24">
        <v>3510</v>
      </c>
      <c r="E62" s="26">
        <v>7410</v>
      </c>
    </row>
    <row r="63" spans="1:5" ht="16.5" thickTop="1" thickBot="1" x14ac:dyDescent="0.3">
      <c r="A63" t="s">
        <v>58</v>
      </c>
      <c r="C63" s="25">
        <v>4200</v>
      </c>
      <c r="D63" s="24">
        <v>3780</v>
      </c>
      <c r="E63" s="26">
        <v>7980</v>
      </c>
    </row>
    <row r="64" spans="1:5" ht="16.5" thickTop="1" thickBot="1" x14ac:dyDescent="0.3">
      <c r="A64" t="s">
        <v>59</v>
      </c>
      <c r="C64" s="25">
        <v>4200</v>
      </c>
      <c r="D64" s="24">
        <v>3780</v>
      </c>
      <c r="E64" s="26">
        <v>7980</v>
      </c>
    </row>
    <row r="65" spans="1:5" ht="16.5" thickTop="1" thickBot="1" x14ac:dyDescent="0.3">
      <c r="A65" t="s">
        <v>60</v>
      </c>
      <c r="C65" s="25">
        <v>4200</v>
      </c>
      <c r="D65" s="24">
        <v>3780</v>
      </c>
      <c r="E65" s="26">
        <v>7980</v>
      </c>
    </row>
    <row r="66" spans="1:5" ht="16.5" thickTop="1" thickBot="1" x14ac:dyDescent="0.3">
      <c r="A66" t="s">
        <v>61</v>
      </c>
      <c r="C66" s="25">
        <v>4500</v>
      </c>
      <c r="D66" s="24">
        <v>4050</v>
      </c>
      <c r="E66" s="26">
        <v>8550</v>
      </c>
    </row>
    <row r="67" spans="1: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21</vt:i4>
      </vt:variant>
    </vt:vector>
  </HeadingPairs>
  <TitlesOfParts>
    <vt:vector size="27" baseType="lpstr">
      <vt:lpstr>-1 Model</vt:lpstr>
      <vt:lpstr>-2 Pricing Assumptions</vt:lpstr>
      <vt:lpstr>-3 Traffic Assumptions</vt:lpstr>
      <vt:lpstr>Pricing</vt:lpstr>
      <vt:lpstr>Dates</vt:lpstr>
      <vt:lpstr>Traffic</vt:lpstr>
      <vt:lpstr>_1st_Rebill___at_Day_48___S1</vt:lpstr>
      <vt:lpstr>_1st_Rebill___at_Day_48___S2</vt:lpstr>
      <vt:lpstr>_2nd_Rebill___at_Day_78___S1</vt:lpstr>
      <vt:lpstr>_2nd_Rebill___at_Day_78___S2</vt:lpstr>
      <vt:lpstr>_3rd_Rebill___at_Day_108___S1</vt:lpstr>
      <vt:lpstr>_3rd_Rebill___at_Day_108___S2</vt:lpstr>
      <vt:lpstr>CPA1_</vt:lpstr>
      <vt:lpstr>CPA2_</vt:lpstr>
      <vt:lpstr>End_of_Trial_Rebill_at_Day_18___S1</vt:lpstr>
      <vt:lpstr>End_of_Trial_Rebill_at_Day_18___S2</vt:lpstr>
      <vt:lpstr>Rebill_Price___S1</vt:lpstr>
      <vt:lpstr>Rebill_Price___S2</vt:lpstr>
      <vt:lpstr>Step_2_Upsell_Conversion</vt:lpstr>
      <vt:lpstr>Step_3_Price</vt:lpstr>
      <vt:lpstr>Step_3_Product_Cost</vt:lpstr>
      <vt:lpstr>Step_3_Upsell_Conversion</vt:lpstr>
      <vt:lpstr>Step_4_Price</vt:lpstr>
      <vt:lpstr>Step_4_Product_Cost</vt:lpstr>
      <vt:lpstr>Step_4_Upsell_Conversion</vt:lpstr>
      <vt:lpstr>Trial_Shipping_Price___S2</vt:lpstr>
      <vt:lpstr>Trial_Shpping_Price___S1</vt:lpstr>
    </vt:vector>
  </TitlesOfParts>
  <Company>Westridge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Astley</dc:creator>
  <cp:lastModifiedBy>STD</cp:lastModifiedBy>
  <cp:lastPrinted>2011-01-19T14:33:39Z</cp:lastPrinted>
  <dcterms:created xsi:type="dcterms:W3CDTF">2010-12-17T16:22:29Z</dcterms:created>
  <dcterms:modified xsi:type="dcterms:W3CDTF">2021-03-18T19:35:32Z</dcterms:modified>
</cp:coreProperties>
</file>