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binary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Data/itemProps1.xml" ContentType="application/vnd.ms-excel.customData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an Violante\Documents\Projects\lendico\Projects\Pricing\pricing\x64\Debug\"/>
    </mc:Choice>
  </mc:AlternateContent>
  <bookViews>
    <workbookView xWindow="4920" yWindow="0" windowWidth="11760" windowHeight="8685"/>
  </bookViews>
  <sheets>
    <sheet name="pricing" sheetId="1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5" l="1"/>
  <c r="M18" i="15"/>
  <c r="M17" i="15"/>
  <c r="K17" i="15" l="1"/>
  <c r="B22" i="15"/>
  <c r="D10" i="15"/>
  <c r="L9" i="15"/>
  <c r="I21" i="15" s="1"/>
  <c r="L6" i="15"/>
  <c r="D11" i="15"/>
  <c r="P5" i="15"/>
  <c r="P6" i="15" s="1"/>
  <c r="P7" i="15" s="1"/>
  <c r="L4" i="15"/>
  <c r="L5" i="15" s="1"/>
  <c r="D21" i="15" s="1"/>
  <c r="C21" i="15" l="1"/>
  <c r="B23" i="15"/>
  <c r="E22" i="15"/>
  <c r="F22" i="15" s="1"/>
  <c r="I22" i="15"/>
  <c r="D22" i="15"/>
  <c r="C22" i="15"/>
  <c r="E21" i="15"/>
  <c r="F21" i="15" s="1"/>
  <c r="G21" i="15" s="1"/>
  <c r="G22" i="15" l="1"/>
  <c r="B24" i="15"/>
  <c r="E23" i="15"/>
  <c r="F23" i="15" s="1"/>
  <c r="I23" i="15"/>
  <c r="D23" i="15"/>
  <c r="C23" i="15"/>
  <c r="G23" i="15" l="1"/>
  <c r="C24" i="15"/>
  <c r="B25" i="15"/>
  <c r="I24" i="15"/>
  <c r="E24" i="15"/>
  <c r="F24" i="15" s="1"/>
  <c r="D24" i="15"/>
  <c r="G24" i="15" l="1"/>
  <c r="I25" i="15"/>
  <c r="D25" i="15"/>
  <c r="C25" i="15"/>
  <c r="B26" i="15"/>
  <c r="E25" i="15"/>
  <c r="F25" i="15" s="1"/>
  <c r="G25" i="15" l="1"/>
  <c r="B27" i="15"/>
  <c r="E26" i="15"/>
  <c r="F26" i="15" s="1"/>
  <c r="I26" i="15"/>
  <c r="D26" i="15"/>
  <c r="C26" i="15"/>
  <c r="G26" i="15" l="1"/>
  <c r="B28" i="15"/>
  <c r="E27" i="15"/>
  <c r="F27" i="15" s="1"/>
  <c r="D27" i="15"/>
  <c r="C27" i="15"/>
  <c r="I27" i="15"/>
  <c r="G27" i="15" l="1"/>
  <c r="C28" i="15"/>
  <c r="E28" i="15"/>
  <c r="F28" i="15" s="1"/>
  <c r="D28" i="15"/>
  <c r="B29" i="15"/>
  <c r="I28" i="15"/>
  <c r="G28" i="15" l="1"/>
  <c r="I29" i="15"/>
  <c r="D29" i="15"/>
  <c r="C29" i="15"/>
  <c r="E29" i="15"/>
  <c r="F29" i="15" s="1"/>
  <c r="G29" i="15" s="1"/>
  <c r="B30" i="15"/>
  <c r="B31" i="15" l="1"/>
  <c r="E30" i="15"/>
  <c r="F30" i="15" s="1"/>
  <c r="I30" i="15"/>
  <c r="D30" i="15"/>
  <c r="C30" i="15"/>
  <c r="G30" i="15" l="1"/>
  <c r="B32" i="15"/>
  <c r="E31" i="15"/>
  <c r="F31" i="15" s="1"/>
  <c r="I31" i="15"/>
  <c r="D31" i="15"/>
  <c r="C31" i="15"/>
  <c r="G31" i="15" l="1"/>
  <c r="I32" i="15"/>
  <c r="C32" i="15"/>
  <c r="B33" i="15"/>
  <c r="E32" i="15"/>
  <c r="F32" i="15" s="1"/>
  <c r="D32" i="15"/>
  <c r="G32" i="15" l="1"/>
  <c r="B34" i="15"/>
  <c r="E33" i="15"/>
  <c r="F33" i="15" s="1"/>
  <c r="D33" i="15"/>
  <c r="C33" i="15"/>
  <c r="I33" i="15"/>
  <c r="G33" i="15" l="1"/>
  <c r="B35" i="15"/>
  <c r="D34" i="15"/>
  <c r="I34" i="15"/>
  <c r="C34" i="15"/>
  <c r="E34" i="15"/>
  <c r="F34" i="15" s="1"/>
  <c r="G34" i="15" l="1"/>
  <c r="C35" i="15"/>
  <c r="I35" i="15"/>
  <c r="B36" i="15"/>
  <c r="E35" i="15"/>
  <c r="F35" i="15" s="1"/>
  <c r="D35" i="15"/>
  <c r="G35" i="15" l="1"/>
  <c r="I36" i="15"/>
  <c r="D36" i="15"/>
  <c r="E36" i="15"/>
  <c r="F36" i="15" s="1"/>
  <c r="C36" i="15"/>
  <c r="B37" i="15"/>
  <c r="G36" i="15" l="1"/>
  <c r="B38" i="15"/>
  <c r="E37" i="15"/>
  <c r="F37" i="15" s="1"/>
  <c r="D37" i="15"/>
  <c r="I37" i="15"/>
  <c r="C37" i="15"/>
  <c r="G37" i="15" l="1"/>
  <c r="I38" i="15"/>
  <c r="C38" i="15"/>
  <c r="B39" i="15"/>
  <c r="E38" i="15"/>
  <c r="F38" i="15" s="1"/>
  <c r="D38" i="15"/>
  <c r="G38" i="15" l="1"/>
  <c r="C39" i="15"/>
  <c r="E39" i="15"/>
  <c r="F39" i="15" s="1"/>
  <c r="D39" i="15"/>
  <c r="B40" i="15"/>
  <c r="I39" i="15"/>
  <c r="G39" i="15" l="1"/>
  <c r="I40" i="15"/>
  <c r="D40" i="15"/>
  <c r="E40" i="15"/>
  <c r="F40" i="15" s="1"/>
  <c r="B41" i="15"/>
  <c r="C40" i="15"/>
  <c r="G40" i="15" l="1"/>
  <c r="B42" i="15"/>
  <c r="E41" i="15"/>
  <c r="F41" i="15" s="1"/>
  <c r="I41" i="15"/>
  <c r="C41" i="15"/>
  <c r="D41" i="15"/>
  <c r="G41" i="15" l="1"/>
  <c r="E42" i="15"/>
  <c r="F42" i="15" s="1"/>
  <c r="D42" i="15"/>
  <c r="C42" i="15"/>
  <c r="B43" i="15"/>
  <c r="I42" i="15"/>
  <c r="G42" i="15" l="1"/>
  <c r="C43" i="15"/>
  <c r="E43" i="15"/>
  <c r="F43" i="15" s="1"/>
  <c r="B44" i="15"/>
  <c r="D43" i="15"/>
  <c r="I43" i="15"/>
  <c r="G43" i="15" l="1"/>
  <c r="I44" i="15"/>
  <c r="D44" i="15"/>
  <c r="B45" i="15"/>
  <c r="C44" i="15"/>
  <c r="E44" i="15"/>
  <c r="F44" i="15" s="1"/>
  <c r="G44" i="15" s="1"/>
  <c r="B46" i="15" l="1"/>
  <c r="E45" i="15"/>
  <c r="F45" i="15" s="1"/>
  <c r="D45" i="15"/>
  <c r="C45" i="15"/>
  <c r="I45" i="15"/>
  <c r="G45" i="15" l="1"/>
  <c r="E46" i="15"/>
  <c r="F46" i="15" s="1"/>
  <c r="B47" i="15"/>
  <c r="D46" i="15"/>
  <c r="I46" i="15"/>
  <c r="C46" i="15"/>
  <c r="G46" i="15" l="1"/>
  <c r="C47" i="15"/>
  <c r="B48" i="15"/>
  <c r="D47" i="15"/>
  <c r="I47" i="15"/>
  <c r="E47" i="15"/>
  <c r="F47" i="15" s="1"/>
  <c r="G47" i="15" l="1"/>
  <c r="I48" i="15"/>
  <c r="D48" i="15"/>
  <c r="E48" i="15"/>
  <c r="F48" i="15" s="1"/>
  <c r="C48" i="15"/>
  <c r="B49" i="15"/>
  <c r="G48" i="15" l="1"/>
  <c r="B50" i="15"/>
  <c r="E49" i="15"/>
  <c r="F49" i="15" s="1"/>
  <c r="D49" i="15"/>
  <c r="I49" i="15"/>
  <c r="C49" i="15"/>
  <c r="G49" i="15" l="1"/>
  <c r="B51" i="15"/>
  <c r="D50" i="15"/>
  <c r="I50" i="15"/>
  <c r="C50" i="15"/>
  <c r="E50" i="15"/>
  <c r="F50" i="15" s="1"/>
  <c r="G50" i="15" l="1"/>
  <c r="C51" i="15"/>
  <c r="I51" i="15"/>
  <c r="E51" i="15"/>
  <c r="F51" i="15" s="1"/>
  <c r="D51" i="15"/>
  <c r="B52" i="15"/>
  <c r="G51" i="15" l="1"/>
  <c r="I52" i="15"/>
  <c r="D52" i="15"/>
  <c r="E52" i="15"/>
  <c r="F52" i="15" s="1"/>
  <c r="B53" i="15"/>
  <c r="C52" i="15"/>
  <c r="G52" i="15" l="1"/>
  <c r="B54" i="15"/>
  <c r="E53" i="15"/>
  <c r="F53" i="15" s="1"/>
  <c r="D53" i="15"/>
  <c r="I53" i="15"/>
  <c r="C53" i="15"/>
  <c r="G53" i="15" l="1"/>
  <c r="I54" i="15"/>
  <c r="C54" i="15"/>
  <c r="E54" i="15"/>
  <c r="F54" i="15" s="1"/>
  <c r="D54" i="15"/>
  <c r="B55" i="15"/>
  <c r="G54" i="15" l="1"/>
  <c r="C55" i="15"/>
  <c r="E55" i="15"/>
  <c r="F55" i="15" s="1"/>
  <c r="B56" i="15"/>
  <c r="I55" i="15"/>
  <c r="D55" i="15"/>
  <c r="G55" i="15" l="1"/>
  <c r="I56" i="15"/>
  <c r="D56" i="15"/>
  <c r="E56" i="15"/>
  <c r="F56" i="15" s="1"/>
  <c r="B57" i="15"/>
  <c r="C56" i="15"/>
  <c r="G56" i="15" l="1"/>
  <c r="B58" i="15"/>
  <c r="E57" i="15"/>
  <c r="I57" i="15"/>
  <c r="C57" i="15"/>
  <c r="G57" i="15"/>
  <c r="F57" i="15"/>
  <c r="D57" i="15"/>
  <c r="F58" i="15" l="1"/>
  <c r="G58" i="15"/>
  <c r="E58" i="15"/>
  <c r="B59" i="15"/>
  <c r="I58" i="15"/>
  <c r="D58" i="15"/>
  <c r="C58" i="15"/>
  <c r="G59" i="15" l="1"/>
  <c r="C59" i="15"/>
  <c r="E59" i="15"/>
  <c r="B60" i="15"/>
  <c r="D59" i="15"/>
  <c r="I59" i="15"/>
  <c r="F59" i="15"/>
  <c r="I60" i="15" l="1"/>
  <c r="D60" i="15"/>
  <c r="B61" i="15"/>
  <c r="C60" i="15"/>
  <c r="G60" i="15"/>
  <c r="F60" i="15"/>
  <c r="E60" i="15"/>
  <c r="B62" i="15" l="1"/>
  <c r="E61" i="15"/>
  <c r="G61" i="15"/>
  <c r="F61" i="15"/>
  <c r="I61" i="15"/>
  <c r="D61" i="15"/>
  <c r="C61" i="15"/>
  <c r="F62" i="15" l="1"/>
  <c r="E62" i="15"/>
  <c r="B63" i="15"/>
  <c r="D62" i="15"/>
  <c r="C62" i="15"/>
  <c r="I62" i="15"/>
  <c r="G62" i="15"/>
  <c r="G63" i="15" l="1"/>
  <c r="C63" i="15"/>
  <c r="B64" i="15"/>
  <c r="D63" i="15"/>
  <c r="I63" i="15"/>
  <c r="F63" i="15"/>
  <c r="E63" i="15"/>
  <c r="I64" i="15" l="1"/>
  <c r="D64" i="15"/>
  <c r="G64" i="15"/>
  <c r="F64" i="15"/>
  <c r="B65" i="15"/>
  <c r="E64" i="15"/>
  <c r="C64" i="15"/>
  <c r="B66" i="15" l="1"/>
  <c r="E65" i="15"/>
  <c r="F65" i="15"/>
  <c r="D65" i="15"/>
  <c r="C65" i="15"/>
  <c r="I65" i="15"/>
  <c r="G65" i="15"/>
  <c r="F66" i="15" l="1"/>
  <c r="B67" i="15"/>
  <c r="D66" i="15"/>
  <c r="I66" i="15"/>
  <c r="C66" i="15"/>
  <c r="G66" i="15"/>
  <c r="E66" i="15"/>
  <c r="G67" i="15" l="1"/>
  <c r="C67" i="15"/>
  <c r="I67" i="15"/>
  <c r="F67" i="15"/>
  <c r="B68" i="15"/>
  <c r="E67" i="15"/>
  <c r="D67" i="15"/>
  <c r="I68" i="15" l="1"/>
  <c r="D68" i="15"/>
  <c r="F68" i="15"/>
  <c r="E68" i="15"/>
  <c r="C68" i="15"/>
  <c r="B69" i="15"/>
  <c r="G68" i="15"/>
  <c r="B70" i="15" l="1"/>
  <c r="E69" i="15"/>
  <c r="D69" i="15"/>
  <c r="I69" i="15"/>
  <c r="C69" i="15"/>
  <c r="G69" i="15"/>
  <c r="F69" i="15"/>
  <c r="F70" i="15" l="1"/>
  <c r="I70" i="15"/>
  <c r="C70" i="15"/>
  <c r="G70" i="15"/>
  <c r="B71" i="15"/>
  <c r="E70" i="15"/>
  <c r="D70" i="15"/>
  <c r="G71" i="15" l="1"/>
  <c r="C71" i="15"/>
  <c r="F71" i="15"/>
  <c r="E71" i="15"/>
  <c r="D71" i="15"/>
  <c r="B72" i="15"/>
  <c r="I71" i="15"/>
  <c r="I72" i="15" l="1"/>
  <c r="D72" i="15"/>
  <c r="E72" i="15"/>
  <c r="B73" i="15"/>
  <c r="C72" i="15"/>
  <c r="G72" i="15"/>
  <c r="F72" i="15"/>
  <c r="B74" i="15" l="1"/>
  <c r="E73" i="15"/>
  <c r="I73" i="15"/>
  <c r="C73" i="15"/>
  <c r="G73" i="15"/>
  <c r="F73" i="15"/>
  <c r="D73" i="15"/>
  <c r="F74" i="15" l="1"/>
  <c r="G74" i="15"/>
  <c r="E74" i="15"/>
  <c r="D74" i="15"/>
  <c r="C74" i="15"/>
  <c r="B75" i="15"/>
  <c r="I74" i="15"/>
  <c r="G75" i="15" l="1"/>
  <c r="C75" i="15"/>
  <c r="E75" i="15"/>
  <c r="B76" i="15"/>
  <c r="D75" i="15"/>
  <c r="I75" i="15"/>
  <c r="F75" i="15"/>
  <c r="I76" i="15" l="1"/>
  <c r="D76" i="15"/>
  <c r="B77" i="15"/>
  <c r="C76" i="15"/>
  <c r="G76" i="15"/>
  <c r="F76" i="15"/>
  <c r="E76" i="15"/>
  <c r="B78" i="15" l="1"/>
  <c r="E77" i="15"/>
  <c r="G77" i="15"/>
  <c r="F77" i="15"/>
  <c r="D77" i="15"/>
  <c r="C77" i="15"/>
  <c r="I77" i="15"/>
  <c r="F78" i="15" l="1"/>
  <c r="E78" i="15"/>
  <c r="B79" i="15"/>
  <c r="D78" i="15"/>
  <c r="I78" i="15"/>
  <c r="G78" i="15"/>
  <c r="C78" i="15"/>
  <c r="G79" i="15" l="1"/>
  <c r="C79" i="15"/>
  <c r="B80" i="15"/>
  <c r="D79" i="15"/>
  <c r="I79" i="15"/>
  <c r="F79" i="15"/>
  <c r="E79" i="15"/>
  <c r="I80" i="15" l="1"/>
  <c r="D80" i="15"/>
  <c r="G80" i="15"/>
  <c r="P10" i="15" s="1"/>
  <c r="F80" i="15"/>
  <c r="E80" i="15"/>
  <c r="C80" i="15"/>
  <c r="L10" i="15" s="1"/>
  <c r="P9" i="15" s="1"/>
  <c r="D7" i="15" l="1"/>
  <c r="D9" i="15" s="1"/>
</calcChain>
</file>

<file path=xl/comments1.xml><?xml version="1.0" encoding="utf-8"?>
<comments xmlns="http://schemas.openxmlformats.org/spreadsheetml/2006/main">
  <authors>
    <author>Sean Violante</author>
  </authors>
  <commentList>
    <comment ref="G6" authorId="0" shapeId="0">
      <text>
        <r>
          <rPr>
            <b/>
            <sz val="9"/>
            <color indexed="81"/>
            <rFont val="Tahoma"/>
            <family val="2"/>
          </rPr>
          <t>Sean Violante:</t>
        </r>
        <r>
          <rPr>
            <sz val="9"/>
            <color indexed="81"/>
            <rFont val="Tahoma"/>
            <family val="2"/>
          </rPr>
          <t xml:space="preserve">
vlookup returns 1st value &gt;= in array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This connection is used by Excel for communication between the workbook and embedded PowerPivot data, and should not be manually edited or deleted." type="5" refreshedVersion="4">
    <dbPr connection="Provider=MSOLAP.5;Persist Security Info=True;Initial Catalog=Microsoft_SQLServer_AnalysisServices;Data Source=$Embedded$;MDX Compatibility=1;Safety Options=2;ConnectTo=11.0;MDX Missing Member Mode=Error;Optimize Response=3;Cell Error Mode=TextValue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Microsoft_SQLServer_AnalysisServices"/>
      </ext>
    </extLst>
  </connection>
</connections>
</file>

<file path=xl/sharedStrings.xml><?xml version="1.0" encoding="utf-8"?>
<sst xmlns="http://schemas.openxmlformats.org/spreadsheetml/2006/main" count="51" uniqueCount="34">
  <si>
    <t>amount</t>
  </si>
  <si>
    <t>q</t>
  </si>
  <si>
    <t>base rate</t>
  </si>
  <si>
    <t>installment</t>
  </si>
  <si>
    <t>service fee</t>
  </si>
  <si>
    <t>duration</t>
  </si>
  <si>
    <t>pd</t>
  </si>
  <si>
    <t>months</t>
  </si>
  <si>
    <t>month</t>
  </si>
  <si>
    <t>month survival</t>
  </si>
  <si>
    <t>survival</t>
  </si>
  <si>
    <t>default</t>
  </si>
  <si>
    <t>month pd</t>
  </si>
  <si>
    <t>loan nominal ir</t>
  </si>
  <si>
    <t>q_d</t>
  </si>
  <si>
    <t>tau</t>
  </si>
  <si>
    <t>expected recovery</t>
  </si>
  <si>
    <t>remaining principal</t>
  </si>
  <si>
    <t>df</t>
  </si>
  <si>
    <t>1 period df</t>
  </si>
  <si>
    <t xml:space="preserve">Recovery </t>
  </si>
  <si>
    <t>recovery</t>
  </si>
  <si>
    <t>npv -fee</t>
  </si>
  <si>
    <t>Recovery Rates</t>
  </si>
  <si>
    <t>36 months</t>
  </si>
  <si>
    <t>monthly installment</t>
  </si>
  <si>
    <t>npv</t>
  </si>
  <si>
    <t>coupon pv</t>
  </si>
  <si>
    <t>monthly 12% install</t>
  </si>
  <si>
    <t>12% npv</t>
  </si>
  <si>
    <t>ir upgrade</t>
  </si>
  <si>
    <t>upfront fee</t>
  </si>
  <si>
    <t>nominal ir -12%:  upfront fee</t>
  </si>
  <si>
    <t>nominal ir 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</si>
</sst>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4" formatCode="_-&quot;€&quot;* #,##0.00_-;\-&quot;€&quot;* #,##0.00_-;_-&quot;€&quot;* &quot;-&quot;??_-;_-@_-"/>
    <numFmt numFmtId="164" formatCode="_-&quot;€&quot;* #,##0_-;\-&quot;€&quot;* #,##0_-;_-&quot;€&quot;* &quot;-&quot;??_-;_-@_-"/>
    <numFmt numFmtId="165" formatCode="_-[$€-2]\ * #,##0_-;\-[$€-2]\ * #,##0_-;_-[$€-2]\ * &quot;-&quot;??_-;_-@_-"/>
    <numFmt numFmtId="166" formatCode="0.0%"/>
    <numFmt numFmtId="167" formatCode="&quot;€&quot;#,##0.0000;[Red]\-&quot;€&quot;#,##0.0000"/>
    <numFmt numFmtId="168" formatCode="[$PLN]\ #,##0;[Red]\-[$PLN]\ #,##0"/>
    <numFmt numFmtId="169" formatCode="_-&quot;€&quot;* #,##0.0000_-;\-&quot;€&quot;* #,##0.0000_-;_-&quot;€&quot;* &quot;-&quot;??_-;_-@_-"/>
    <numFmt numFmtId="170" formatCode="[$PLN]\ #,##0"/>
    <numFmt numFmtId="171" formatCode="0.00000000000000%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3F3F3F"/>
      </bottom>
      <diagonal/>
    </border>
    <border>
      <left/>
      <right style="thin">
        <color rgb="FF7F7F7F"/>
      </right>
      <top style="thin">
        <color rgb="FF7F7F7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44" fontId="1" fillId="0" borderId="0" applyFont="0" applyFill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</cellStyleXfs>
  <cellXfs count="52">
    <xf numFmtId="0" fontId="0" fillId="0" borderId="0" xfId="0"/>
    <xf numFmtId="0" fontId="2" fillId="2" borderId="1" xfId="2"/>
    <xf numFmtId="0" fontId="4" fillId="3" borderId="1" xfId="4"/>
    <xf numFmtId="10" fontId="2" fillId="2" borderId="1" xfId="2" applyNumberFormat="1"/>
    <xf numFmtId="10" fontId="3" fillId="3" borderId="2" xfId="3" applyNumberFormat="1"/>
    <xf numFmtId="10" fontId="0" fillId="0" borderId="0" xfId="0" applyNumberFormat="1"/>
    <xf numFmtId="2" fontId="4" fillId="3" borderId="1" xfId="4" applyNumberFormat="1"/>
    <xf numFmtId="10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9" fontId="3" fillId="3" borderId="2" xfId="3" applyNumberFormat="1"/>
    <xf numFmtId="9" fontId="2" fillId="2" borderId="1" xfId="2" applyNumberFormat="1"/>
    <xf numFmtId="166" fontId="2" fillId="2" borderId="1" xfId="2" applyNumberFormat="1"/>
    <xf numFmtId="164" fontId="2" fillId="2" borderId="1" xfId="2" applyNumberFormat="1"/>
    <xf numFmtId="165" fontId="2" fillId="2" borderId="1" xfId="2" applyNumberFormat="1"/>
    <xf numFmtId="0" fontId="2" fillId="2" borderId="1" xfId="2" applyAlignment="1"/>
    <xf numFmtId="9" fontId="4" fillId="3" borderId="1" xfId="4" applyNumberFormat="1"/>
    <xf numFmtId="166" fontId="4" fillId="3" borderId="1" xfId="4" applyNumberFormat="1"/>
    <xf numFmtId="0" fontId="3" fillId="3" borderId="7" xfId="3" applyBorder="1" applyAlignment="1"/>
    <xf numFmtId="0" fontId="3" fillId="3" borderId="8" xfId="3" applyBorder="1" applyAlignment="1"/>
    <xf numFmtId="0" fontId="4" fillId="3" borderId="3" xfId="4" applyBorder="1" applyAlignment="1">
      <alignment horizontal="left"/>
    </xf>
    <xf numFmtId="0" fontId="4" fillId="3" borderId="4" xfId="4" applyBorder="1" applyAlignment="1">
      <alignment horizontal="left"/>
    </xf>
    <xf numFmtId="0" fontId="2" fillId="2" borderId="3" xfId="2" applyBorder="1" applyAlignment="1"/>
    <xf numFmtId="0" fontId="2" fillId="2" borderId="4" xfId="2" applyBorder="1" applyAlignment="1"/>
    <xf numFmtId="0" fontId="4" fillId="3" borderId="1" xfId="4" applyAlignment="1">
      <alignment horizontal="left"/>
    </xf>
    <xf numFmtId="44" fontId="0" fillId="0" borderId="0" xfId="0" applyNumberFormat="1"/>
    <xf numFmtId="0" fontId="9" fillId="0" borderId="0" xfId="0" applyFont="1"/>
    <xf numFmtId="0" fontId="2" fillId="2" borderId="3" xfId="2" applyBorder="1" applyAlignment="1">
      <alignment horizontal="center"/>
    </xf>
    <xf numFmtId="0" fontId="2" fillId="2" borderId="4" xfId="2" applyBorder="1" applyAlignment="1">
      <alignment horizontal="center"/>
    </xf>
    <xf numFmtId="0" fontId="7" fillId="4" borderId="3" xfId="6" applyBorder="1" applyAlignment="1">
      <alignment horizontal="center"/>
    </xf>
    <xf numFmtId="0" fontId="7" fillId="4" borderId="4" xfId="6" applyBorder="1" applyAlignment="1">
      <alignment horizontal="center"/>
    </xf>
    <xf numFmtId="9" fontId="7" fillId="4" borderId="0" xfId="6" applyNumberFormat="1"/>
    <xf numFmtId="167" fontId="0" fillId="0" borderId="0" xfId="5" applyNumberFormat="1" applyFont="1"/>
    <xf numFmtId="168" fontId="0" fillId="0" borderId="0" xfId="0" applyNumberFormat="1"/>
    <xf numFmtId="167" fontId="0" fillId="0" borderId="0" xfId="0" applyNumberFormat="1"/>
    <xf numFmtId="167" fontId="0" fillId="0" borderId="0" xfId="1" applyNumberFormat="1" applyFont="1"/>
    <xf numFmtId="169" fontId="0" fillId="0" borderId="0" xfId="5" applyNumberFormat="1" applyFont="1"/>
    <xf numFmtId="0" fontId="8" fillId="5" borderId="3" xfId="7" applyBorder="1" applyAlignment="1">
      <alignment horizontal="center"/>
    </xf>
    <xf numFmtId="0" fontId="8" fillId="5" borderId="4" xfId="7" applyBorder="1" applyAlignment="1">
      <alignment horizontal="center"/>
    </xf>
    <xf numFmtId="9" fontId="8" fillId="5" borderId="0" xfId="7" applyNumberFormat="1"/>
    <xf numFmtId="170" fontId="0" fillId="0" borderId="0" xfId="0" applyNumberFormat="1"/>
    <xf numFmtId="171" fontId="0" fillId="0" borderId="0" xfId="0" applyNumberFormat="1"/>
    <xf numFmtId="0" fontId="0" fillId="0" borderId="0" xfId="0" applyFill="1" applyBorder="1" applyAlignment="1">
      <alignment horizontal="center" wrapText="1"/>
    </xf>
    <xf numFmtId="0" fontId="2" fillId="2" borderId="5" xfId="2" applyBorder="1" applyAlignment="1"/>
    <xf numFmtId="0" fontId="2" fillId="2" borderId="6" xfId="2" applyBorder="1" applyAlignment="1"/>
    <xf numFmtId="0" fontId="3" fillId="3" borderId="7" xfId="3" applyBorder="1" applyAlignment="1"/>
    <xf numFmtId="0" fontId="3" fillId="3" borderId="8" xfId="3" applyBorder="1" applyAlignment="1"/>
    <xf numFmtId="0" fontId="2" fillId="2" borderId="1" xfId="2" applyAlignment="1">
      <alignment horizontal="center"/>
    </xf>
    <xf numFmtId="0" fontId="2" fillId="2" borderId="3" xfId="2" applyBorder="1" applyAlignment="1"/>
    <xf numFmtId="0" fontId="2" fillId="2" borderId="4" xfId="2" applyBorder="1" applyAlignment="1"/>
    <xf numFmtId="0" fontId="4" fillId="3" borderId="1" xfId="4" applyAlignment="1">
      <alignment horizontal="left"/>
    </xf>
  </cellXfs>
  <cellStyles count="8">
    <cellStyle name="Bad" xfId="7" builtinId="27"/>
    <cellStyle name="Calculation" xfId="4" builtinId="22"/>
    <cellStyle name="Currency" xfId="5" builtinId="4"/>
    <cellStyle name="Good" xfId="6" builtinId="26"/>
    <cellStyle name="Input" xfId="2" builtinId="20"/>
    <cellStyle name="Normal" xfId="0" builtinId="0"/>
    <cellStyle name="Output" xfId="3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9" Type="http://schemas.microsoft.com/office/2006/relationships/vbaProject" Target="vbaProject.bin"/><Relationship Id="rId21" Type="http://schemas.openxmlformats.org/officeDocument/2006/relationships/customXml" Target="../customXml/item14.xml"/><Relationship Id="rId34" Type="http://schemas.openxmlformats.org/officeDocument/2006/relationships/customXml" Target="../customXml/item27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33" Type="http://schemas.openxmlformats.org/officeDocument/2006/relationships/customXml" Target="../customXml/item26.xml"/><Relationship Id="rId38" Type="http://schemas.openxmlformats.org/officeDocument/2006/relationships/customXml" Target="../customXml/item31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microsoft.com/office/2007/relationships/customDataProps" Target="customData/itemProps1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32" Type="http://schemas.openxmlformats.org/officeDocument/2006/relationships/customXml" Target="../customXml/item25.xml"/><Relationship Id="rId37" Type="http://schemas.openxmlformats.org/officeDocument/2006/relationships/customXml" Target="../customXml/item30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36" Type="http://schemas.openxmlformats.org/officeDocument/2006/relationships/customXml" Target="../customXml/item29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openxmlformats.org/officeDocument/2006/relationships/customXml" Target="../customXml/item24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Relationship Id="rId35" Type="http://schemas.openxmlformats.org/officeDocument/2006/relationships/customXml" Target="../customXml/item28.xml"/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/Relationships>
</file>

<file path=xl/customData/_rels/itemProps1.xml.rels><?xml version="1.0" encoding="UTF-8" standalone="yes"?>
<Relationships xmlns="http://schemas.openxmlformats.org/package/2006/relationships"><Relationship Id="rId1" Type="http://schemas.microsoft.com/office/2007/relationships/customData" Target="item1.data"/></Relationships>
</file>

<file path=xl/customData/itemProps1.xml><?xml version="1.0" encoding="utf-8"?>
<datastoreItem xmlns="http://schemas.microsoft.com/office/spreadsheetml/2009/9/main" id="Microsoft_SQLServer_AnalysisServices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CD80"/>
  <sheetViews>
    <sheetView tabSelected="1" workbookViewId="0">
      <selection activeCell="O17" sqref="O17"/>
    </sheetView>
  </sheetViews>
  <sheetFormatPr defaultRowHeight="15" x14ac:dyDescent="0.25"/>
  <cols>
    <col min="5" max="5" width="18.42578125" bestFit="1" customWidth="1"/>
    <col min="7" max="7" width="10.42578125" customWidth="1"/>
    <col min="11" max="11" width="20.42578125" bestFit="1" customWidth="1"/>
    <col min="12" max="12" width="9.42578125" customWidth="1"/>
    <col min="14" max="14" width="11" bestFit="1" customWidth="1"/>
    <col min="33" max="33" width="14.85546875" customWidth="1"/>
    <col min="34" max="39" width="12.42578125" bestFit="1" customWidth="1"/>
  </cols>
  <sheetData>
    <row r="1" spans="2:82" x14ac:dyDescent="0.25">
      <c r="V1" s="4"/>
      <c r="W1" s="5"/>
    </row>
    <row r="2" spans="2:82" x14ac:dyDescent="0.25">
      <c r="B2" s="48" t="s">
        <v>7</v>
      </c>
      <c r="C2" s="48"/>
      <c r="D2" s="1">
        <v>36</v>
      </c>
      <c r="AH2">
        <v>36</v>
      </c>
      <c r="AI2">
        <v>36</v>
      </c>
      <c r="AJ2">
        <v>36</v>
      </c>
      <c r="AK2">
        <v>36</v>
      </c>
      <c r="AL2">
        <v>36</v>
      </c>
      <c r="AM2">
        <v>36</v>
      </c>
      <c r="BR2" s="27" t="s">
        <v>24</v>
      </c>
    </row>
    <row r="3" spans="2:82" x14ac:dyDescent="0.25">
      <c r="B3" s="28" t="s">
        <v>6</v>
      </c>
      <c r="C3" s="29"/>
      <c r="D3" s="12">
        <v>0.05</v>
      </c>
      <c r="F3" s="1" t="s">
        <v>23</v>
      </c>
      <c r="G3" s="1"/>
      <c r="H3" s="1"/>
      <c r="AH3" s="8">
        <v>0.3</v>
      </c>
      <c r="AI3" s="8">
        <v>0.3</v>
      </c>
      <c r="AJ3" s="8">
        <v>0.3</v>
      </c>
      <c r="AK3" s="8">
        <v>0.3</v>
      </c>
      <c r="AL3" s="8">
        <v>0.3</v>
      </c>
      <c r="AM3" s="8">
        <v>0.3</v>
      </c>
      <c r="AN3" s="8"/>
      <c r="AO3" s="8"/>
      <c r="AP3" s="8"/>
      <c r="AQ3" s="8"/>
      <c r="AX3" s="8"/>
      <c r="AY3" s="8"/>
      <c r="AZ3" s="8"/>
      <c r="BA3" s="8"/>
      <c r="BB3" s="8"/>
      <c r="BC3" s="8"/>
      <c r="BD3" s="8"/>
      <c r="BE3" s="8"/>
      <c r="BF3" s="8"/>
      <c r="BG3" s="8"/>
      <c r="BS3" s="30" t="s">
        <v>6</v>
      </c>
      <c r="BT3" s="31"/>
      <c r="BU3" s="32">
        <v>0.2</v>
      </c>
      <c r="BV3" s="32">
        <v>0.2</v>
      </c>
      <c r="BW3" s="32">
        <v>0.2</v>
      </c>
      <c r="BX3" s="32">
        <v>0.2</v>
      </c>
      <c r="BY3" s="32">
        <v>0.2</v>
      </c>
      <c r="BZ3" s="32">
        <v>0.2</v>
      </c>
      <c r="CA3" s="32">
        <v>0.2</v>
      </c>
      <c r="CB3" s="32">
        <v>0.2</v>
      </c>
      <c r="CC3" s="32">
        <v>0.2</v>
      </c>
      <c r="CD3" s="32">
        <v>0.2</v>
      </c>
    </row>
    <row r="4" spans="2:82" x14ac:dyDescent="0.25">
      <c r="B4" s="44" t="s">
        <v>2</v>
      </c>
      <c r="C4" s="45"/>
      <c r="D4" s="3">
        <v>0.1</v>
      </c>
      <c r="F4" s="1" t="s">
        <v>0</v>
      </c>
      <c r="G4" s="14">
        <v>1000</v>
      </c>
      <c r="H4" s="1"/>
      <c r="J4" s="21" t="s">
        <v>9</v>
      </c>
      <c r="K4" s="22"/>
      <c r="L4" s="17">
        <f>(1-D3)^(1/12)</f>
        <v>0.99573468122243936</v>
      </c>
      <c r="P4">
        <v>112589655139.9424</v>
      </c>
      <c r="AH4" s="5">
        <v>0.05</v>
      </c>
      <c r="AI4" s="5">
        <v>0.06</v>
      </c>
      <c r="AJ4" s="5">
        <v>7.0000000000000007E-2</v>
      </c>
      <c r="AK4" s="5">
        <v>0.08</v>
      </c>
      <c r="AL4" s="5">
        <v>0.09</v>
      </c>
      <c r="AM4" s="5">
        <v>0.1</v>
      </c>
      <c r="AN4" s="5"/>
      <c r="AO4" s="5"/>
      <c r="AP4" s="5"/>
      <c r="AQ4" s="5"/>
      <c r="AX4" s="5"/>
      <c r="AY4" s="5"/>
      <c r="AZ4" s="5"/>
      <c r="BA4" s="5"/>
      <c r="BB4" s="5"/>
      <c r="BC4" s="5"/>
      <c r="BD4" s="5"/>
      <c r="BE4" s="5"/>
      <c r="BF4" s="5"/>
      <c r="BG4" s="5"/>
      <c r="BS4" s="44" t="s">
        <v>2</v>
      </c>
      <c r="BT4" s="45"/>
      <c r="BU4" s="5">
        <v>4.5999999999999999E-2</v>
      </c>
      <c r="BV4" s="5">
        <v>4.7E-2</v>
      </c>
      <c r="BW4" s="5">
        <v>4.8000000000000001E-2</v>
      </c>
      <c r="BX4" s="5">
        <v>4.9000000000000002E-2</v>
      </c>
      <c r="BY4" s="5">
        <v>4.9999999999999996E-2</v>
      </c>
      <c r="BZ4" s="5">
        <v>5.0999999999999997E-2</v>
      </c>
      <c r="CA4" s="5">
        <v>5.1999999999999998E-2</v>
      </c>
      <c r="CB4" s="5">
        <v>5.2999999999999999E-2</v>
      </c>
      <c r="CC4" s="5">
        <v>5.3999999999999999E-2</v>
      </c>
      <c r="CD4" s="5">
        <v>5.5E-2</v>
      </c>
    </row>
    <row r="5" spans="2:82" x14ac:dyDescent="0.25">
      <c r="B5" s="44" t="s">
        <v>13</v>
      </c>
      <c r="C5" s="45"/>
      <c r="D5" s="3">
        <v>0.14748932072426535</v>
      </c>
      <c r="E5" s="5"/>
      <c r="F5" s="1"/>
      <c r="G5" s="1"/>
      <c r="H5" s="1"/>
      <c r="J5" s="21" t="s">
        <v>12</v>
      </c>
      <c r="K5" s="22"/>
      <c r="L5" s="17">
        <f>1-L4</f>
        <v>4.2653187775606449E-3</v>
      </c>
      <c r="N5" s="21" t="s">
        <v>1</v>
      </c>
      <c r="O5" s="22"/>
      <c r="P5" s="17">
        <f>1+D5*$L6</f>
        <v>1.0122907767270222</v>
      </c>
      <c r="AH5" s="5">
        <v>0.40572850221669504</v>
      </c>
      <c r="AI5" s="5">
        <v>0.4249119577305408</v>
      </c>
      <c r="AJ5" s="5">
        <v>0.44439882052604845</v>
      </c>
      <c r="AK5" s="5">
        <v>0.46407315699873319</v>
      </c>
      <c r="AL5" s="5">
        <v>0.48394627580854616</v>
      </c>
      <c r="AM5" s="5">
        <v>0.50402859657436061</v>
      </c>
      <c r="AN5" s="5"/>
      <c r="AO5" s="5"/>
      <c r="AP5" s="5"/>
      <c r="AQ5" s="5"/>
      <c r="AX5" s="8"/>
      <c r="AY5" s="8"/>
      <c r="AZ5" s="8"/>
      <c r="BA5" s="8"/>
      <c r="BB5" s="8"/>
      <c r="BC5" s="8"/>
      <c r="BD5" s="8"/>
      <c r="BE5" s="8"/>
      <c r="BF5" s="8"/>
      <c r="BG5" s="8"/>
      <c r="BS5" s="16" t="s">
        <v>13</v>
      </c>
      <c r="BU5" s="8">
        <v>0.27630485621713896</v>
      </c>
      <c r="BV5" s="8">
        <v>0.27807836077023873</v>
      </c>
      <c r="BW5" s="8">
        <v>0.27990436914817785</v>
      </c>
      <c r="BX5" s="8">
        <v>0.28173177144745543</v>
      </c>
      <c r="BY5" s="8">
        <v>0.28356059087814028</v>
      </c>
      <c r="BZ5" s="8">
        <v>0.28539083573659341</v>
      </c>
      <c r="CA5" s="8">
        <v>0.28722251434875051</v>
      </c>
      <c r="CB5" s="8">
        <v>0.289055635065744</v>
      </c>
      <c r="CC5" s="8">
        <v>0.29089020626407369</v>
      </c>
      <c r="CD5" s="8">
        <v>0.29272623634579159</v>
      </c>
    </row>
    <row r="6" spans="2:82" x14ac:dyDescent="0.25">
      <c r="B6" t="s">
        <v>25</v>
      </c>
      <c r="D6" s="33">
        <f>PMT(D5*L6,D2,-1)</f>
        <v>3.4542505774181116E-2</v>
      </c>
      <c r="F6" s="1"/>
      <c r="G6" s="15">
        <v>0</v>
      </c>
      <c r="H6" s="12">
        <v>0.14000000000000001</v>
      </c>
      <c r="J6" s="21" t="s">
        <v>15</v>
      </c>
      <c r="K6" s="22"/>
      <c r="L6" s="6">
        <f>1/12</f>
        <v>8.3333333333333329E-2</v>
      </c>
      <c r="N6" s="21" t="s">
        <v>14</v>
      </c>
      <c r="O6" s="22"/>
      <c r="P6" s="17">
        <f>P5^$D$2</f>
        <v>1.5523515364120148</v>
      </c>
      <c r="AG6">
        <v>6000</v>
      </c>
      <c r="AH6" s="34">
        <v>290.67008942077723</v>
      </c>
      <c r="AI6" s="34">
        <v>297.44751580813556</v>
      </c>
      <c r="AJ6" s="34">
        <v>304.40866513738371</v>
      </c>
      <c r="AK6" s="34">
        <v>311.51376415689572</v>
      </c>
      <c r="AL6" s="34">
        <v>318.76784474033155</v>
      </c>
      <c r="AM6" s="34">
        <v>326.17570761584528</v>
      </c>
      <c r="AN6" s="35"/>
      <c r="AO6" s="35"/>
      <c r="AP6" s="35"/>
      <c r="AQ6" s="35"/>
      <c r="AX6" s="5"/>
      <c r="AY6" s="5"/>
      <c r="AZ6" s="5"/>
      <c r="BA6" s="5"/>
      <c r="BB6" s="5"/>
      <c r="BC6" s="5"/>
      <c r="BD6" s="5"/>
      <c r="BE6" s="5"/>
      <c r="BF6" s="5"/>
      <c r="BG6" s="5"/>
      <c r="BS6" s="46" t="s">
        <v>26</v>
      </c>
      <c r="BT6" s="47"/>
      <c r="BU6" s="5">
        <v>1.0482853148273288</v>
      </c>
      <c r="BV6" s="5">
        <v>1.0493171423543484</v>
      </c>
      <c r="BW6" s="5">
        <v>1.0504193742465482</v>
      </c>
      <c r="BX6" s="5">
        <v>1.0515239043191822</v>
      </c>
      <c r="BY6" s="5">
        <v>1.0526307597903577</v>
      </c>
      <c r="BZ6" s="5">
        <v>1.0537399480048792</v>
      </c>
      <c r="CA6" s="5">
        <v>1.0548514763446042</v>
      </c>
      <c r="CB6" s="5">
        <v>1.0559653522226014</v>
      </c>
      <c r="CC6" s="5">
        <v>1.0570815830832621</v>
      </c>
      <c r="CD6" s="5">
        <v>1.0582001764024995</v>
      </c>
    </row>
    <row r="7" spans="2:82" x14ac:dyDescent="0.25">
      <c r="B7" s="19" t="s">
        <v>26</v>
      </c>
      <c r="C7" s="20"/>
      <c r="D7" s="4">
        <f>(P10+P9)</f>
        <v>1.0101623118220919</v>
      </c>
      <c r="F7" s="1"/>
      <c r="G7" s="15">
        <v>10000</v>
      </c>
      <c r="H7" s="12">
        <v>0.14000000000000001</v>
      </c>
      <c r="N7" s="25" t="s">
        <v>3</v>
      </c>
      <c r="O7" s="25"/>
      <c r="P7" s="18">
        <f>P6/(P6-1)*D5</f>
        <v>0.41451006929017292</v>
      </c>
      <c r="AH7" s="5">
        <v>1.0528825233823418</v>
      </c>
      <c r="AI7" s="5">
        <v>1.063928752436851</v>
      </c>
      <c r="AJ7" s="5">
        <v>1.0753672952337914</v>
      </c>
      <c r="AK7" s="5">
        <v>1.0870530979490218</v>
      </c>
      <c r="AL7" s="5">
        <v>1.0989958604246197</v>
      </c>
      <c r="AM7" s="5">
        <v>1.1112041277258142</v>
      </c>
      <c r="AN7" s="5"/>
      <c r="AO7" s="5"/>
      <c r="AP7" s="5"/>
      <c r="AQ7" s="5"/>
      <c r="AX7" s="9"/>
      <c r="AY7" s="9"/>
      <c r="AZ7" s="9"/>
      <c r="BA7" s="9"/>
      <c r="BB7" s="9"/>
      <c r="BC7" s="9"/>
      <c r="BD7" s="9"/>
      <c r="BE7" s="9"/>
      <c r="BF7" s="9"/>
      <c r="BG7" s="9"/>
      <c r="BS7" s="49" t="s">
        <v>4</v>
      </c>
      <c r="BT7" s="50"/>
      <c r="BU7" s="9">
        <v>0.01</v>
      </c>
      <c r="BV7" s="9">
        <v>0.01</v>
      </c>
      <c r="BW7" s="9">
        <v>0.01</v>
      </c>
      <c r="BX7" s="9">
        <v>0.01</v>
      </c>
      <c r="BY7" s="9">
        <v>0.01</v>
      </c>
      <c r="BZ7" s="9">
        <v>0.01</v>
      </c>
      <c r="CA7" s="9">
        <v>0.01</v>
      </c>
      <c r="CB7" s="9">
        <v>0.01</v>
      </c>
      <c r="CC7" s="9">
        <v>0.01</v>
      </c>
      <c r="CD7" s="9">
        <v>0.01</v>
      </c>
    </row>
    <row r="8" spans="2:82" x14ac:dyDescent="0.25">
      <c r="B8" s="23" t="s">
        <v>4</v>
      </c>
      <c r="C8" s="24"/>
      <c r="D8" s="13">
        <v>0.01</v>
      </c>
      <c r="F8" s="1"/>
      <c r="G8" s="15">
        <v>100000</v>
      </c>
      <c r="H8" s="12">
        <v>0.14000000000000001</v>
      </c>
      <c r="AH8" s="9">
        <v>0.01</v>
      </c>
      <c r="AI8" s="9">
        <v>0.01</v>
      </c>
      <c r="AJ8" s="9">
        <v>0.01</v>
      </c>
      <c r="AK8" s="9">
        <v>0.01</v>
      </c>
      <c r="AL8" s="9">
        <v>0.01</v>
      </c>
      <c r="AM8" s="9">
        <v>0.01</v>
      </c>
      <c r="AN8" s="9"/>
      <c r="AO8" s="9"/>
      <c r="AP8" s="9"/>
      <c r="AQ8" s="9"/>
      <c r="AX8" s="5"/>
      <c r="AY8" s="5"/>
      <c r="AZ8" s="5"/>
      <c r="BA8" s="5"/>
      <c r="BB8" s="5"/>
      <c r="BC8" s="5"/>
      <c r="BD8" s="5"/>
      <c r="BE8" s="5"/>
      <c r="BF8" s="5"/>
      <c r="BG8" s="5"/>
      <c r="BS8" s="46" t="s">
        <v>22</v>
      </c>
      <c r="BT8" s="47"/>
      <c r="BU8" s="5">
        <v>1.0000641903452716</v>
      </c>
      <c r="BV8" s="5">
        <v>0.99999923666369395</v>
      </c>
      <c r="BW8" s="5">
        <v>0.99999924428271381</v>
      </c>
      <c r="BX8" s="5">
        <v>0.99999923300754223</v>
      </c>
      <c r="BY8" s="5">
        <v>0.99999922180083978</v>
      </c>
      <c r="BZ8" s="5">
        <v>0.99999921065663033</v>
      </c>
      <c r="CA8" s="5">
        <v>0.99999919957468475</v>
      </c>
      <c r="CB8" s="5">
        <v>0.99999918855480341</v>
      </c>
      <c r="CC8" s="5">
        <v>0.99999917759676582</v>
      </c>
      <c r="CD8" s="5">
        <v>0.99999916670036204</v>
      </c>
    </row>
    <row r="9" spans="2:82" x14ac:dyDescent="0.25">
      <c r="B9" s="19" t="s">
        <v>22</v>
      </c>
      <c r="C9" s="20"/>
      <c r="D9" s="4">
        <f>(1-D8)*D7</f>
        <v>1.000060688703871</v>
      </c>
      <c r="J9" s="51" t="s">
        <v>19</v>
      </c>
      <c r="K9" s="51"/>
      <c r="L9" s="2">
        <f>(1+D4)^(-1/12)</f>
        <v>0.99208894344699095</v>
      </c>
      <c r="N9" s="19" t="s">
        <v>27</v>
      </c>
      <c r="O9" s="20"/>
      <c r="P9" s="11">
        <f>P7*$L$10</f>
        <v>0.99998113340327699</v>
      </c>
      <c r="AH9" s="5">
        <v>1.0002383972132247</v>
      </c>
      <c r="AI9" s="5">
        <v>1.0000930272906399</v>
      </c>
      <c r="AJ9" s="5">
        <v>1.0000915845674259</v>
      </c>
      <c r="AK9" s="5">
        <v>1.0000888501131002</v>
      </c>
      <c r="AL9" s="5">
        <v>1.000086232986404</v>
      </c>
      <c r="AM9" s="5">
        <v>1.0000837149532329</v>
      </c>
      <c r="AN9" s="5"/>
      <c r="AO9" s="5"/>
      <c r="AP9" s="5"/>
      <c r="AQ9" s="5"/>
    </row>
    <row r="10" spans="2:82" x14ac:dyDescent="0.25">
      <c r="B10" t="s">
        <v>28</v>
      </c>
      <c r="D10" s="36">
        <f>PMT(12%*L6,D2,-1)</f>
        <v>3.3214309812851193E-2</v>
      </c>
      <c r="J10" s="51" t="s">
        <v>5</v>
      </c>
      <c r="K10" s="51" t="s">
        <v>5</v>
      </c>
      <c r="L10" s="2">
        <f>L6*SUMPRODUCT($C21:$C80,$I21:$I80)</f>
        <v>2.4124411141946274</v>
      </c>
      <c r="N10" s="46" t="s">
        <v>21</v>
      </c>
      <c r="O10" s="47"/>
      <c r="P10" s="11">
        <f>SUMPRODUCT(G21:G80,I21:I80)</f>
        <v>1.0181178418814893E-2</v>
      </c>
      <c r="AD10" s="26"/>
      <c r="AH10" s="34">
        <v>199.28585887710716</v>
      </c>
      <c r="AI10" s="34">
        <v>199.28585887710716</v>
      </c>
      <c r="AJ10" s="34">
        <v>199.28585887710716</v>
      </c>
      <c r="AK10" s="34">
        <v>199.28585887710716</v>
      </c>
      <c r="AL10" s="34">
        <v>199.28585887710716</v>
      </c>
      <c r="AM10" s="34">
        <v>199.28585887710716</v>
      </c>
      <c r="AN10" s="35"/>
      <c r="AO10" s="35"/>
      <c r="AP10" s="35"/>
      <c r="AQ10" s="35"/>
      <c r="BT10" t="s">
        <v>29</v>
      </c>
      <c r="BU10">
        <v>0.85151009097372277</v>
      </c>
      <c r="BV10">
        <v>0.85043300535238076</v>
      </c>
      <c r="BW10">
        <v>0.84935886632918367</v>
      </c>
      <c r="BX10">
        <v>0.84828766249151666</v>
      </c>
      <c r="BY10">
        <v>0.84721938248305484</v>
      </c>
      <c r="BZ10">
        <v>0.84615401500344301</v>
      </c>
      <c r="CA10">
        <v>0.84509154880793913</v>
      </c>
      <c r="CB10">
        <v>0.8440319727071024</v>
      </c>
      <c r="CC10">
        <v>0.84297527556645657</v>
      </c>
      <c r="CD10">
        <v>0.84192144630617494</v>
      </c>
    </row>
    <row r="11" spans="2:82" x14ac:dyDescent="0.25">
      <c r="B11" t="s">
        <v>30</v>
      </c>
      <c r="D11" s="7">
        <f>RATE(D2,D6*(1-D8),-1)*12-RATE(D2,D10*(1-D8),-1)*12</f>
        <v>2.7375186038545524E-2</v>
      </c>
      <c r="E11" s="36"/>
      <c r="AD11" s="26"/>
      <c r="AH11" s="5">
        <v>0.28440952885114312</v>
      </c>
      <c r="AI11" s="5">
        <v>0.30349373271630165</v>
      </c>
      <c r="AJ11" s="5">
        <v>0.32287838062617324</v>
      </c>
      <c r="AK11" s="5">
        <v>0.34244809320841207</v>
      </c>
      <c r="AL11" s="5">
        <v>0.36221407769575542</v>
      </c>
      <c r="AM11" s="5">
        <v>0.38218665353976544</v>
      </c>
      <c r="AN11" s="5"/>
      <c r="AO11" s="5"/>
      <c r="AP11" s="5"/>
      <c r="AQ11" s="5"/>
    </row>
    <row r="12" spans="2:82" x14ac:dyDescent="0.25">
      <c r="D12" s="7"/>
      <c r="AD12" s="26"/>
      <c r="AH12">
        <v>0.73556798731852302</v>
      </c>
      <c r="AI12">
        <v>0.72714482574882899</v>
      </c>
      <c r="AJ12">
        <v>0.71893939069242752</v>
      </c>
      <c r="AK12">
        <v>0.71094368777043715</v>
      </c>
      <c r="AL12">
        <v>0.70315009539441409</v>
      </c>
      <c r="AM12">
        <v>0.69555134388640383</v>
      </c>
    </row>
    <row r="13" spans="2:82" x14ac:dyDescent="0.25">
      <c r="AD13" s="26"/>
    </row>
    <row r="14" spans="2:82" ht="30" customHeight="1" x14ac:dyDescent="0.25">
      <c r="B14" s="43"/>
      <c r="C14" s="43"/>
      <c r="D14" s="37"/>
      <c r="E14" s="5"/>
      <c r="AD14" s="26"/>
    </row>
    <row r="15" spans="2:82" x14ac:dyDescent="0.25">
      <c r="D15" s="37"/>
      <c r="E15" s="5"/>
      <c r="AD15" s="26"/>
    </row>
    <row r="16" spans="2:82" x14ac:dyDescent="0.25">
      <c r="D16" s="36"/>
      <c r="E16" s="5"/>
      <c r="AD16" s="26"/>
    </row>
    <row r="17" spans="2:82" x14ac:dyDescent="0.25">
      <c r="D17" s="7"/>
      <c r="K17" s="42">
        <f>D5/M17</f>
        <v>0.9999275981306126</v>
      </c>
      <c r="M17" s="5">
        <f>_xll.findNominalRate(D2,D3,G4,D4,D8,G6,H6,G8,H8)</f>
        <v>0.14749999999999999</v>
      </c>
      <c r="O17" s="8"/>
      <c r="P17" s="5"/>
      <c r="AD17" s="26"/>
    </row>
    <row r="18" spans="2:82" x14ac:dyDescent="0.25">
      <c r="D18" s="7"/>
      <c r="M18" s="8">
        <f>_xll.findInvestorNPV(D2,D3,G4,D4,D5,D8,G6,H6,G8,H8)</f>
        <v>0.99993522145295122</v>
      </c>
      <c r="O18" s="5"/>
      <c r="P18" s="5"/>
      <c r="AD18" s="26"/>
    </row>
    <row r="19" spans="2:82" x14ac:dyDescent="0.25">
      <c r="O19" s="5"/>
      <c r="P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R19" t="s">
        <v>31</v>
      </c>
      <c r="BT19" t="s">
        <v>32</v>
      </c>
      <c r="BU19" s="5">
        <v>0.19677522385360602</v>
      </c>
      <c r="BV19" s="5">
        <v>0.19888413700196761</v>
      </c>
      <c r="BW19" s="5">
        <v>0.20106050791736452</v>
      </c>
      <c r="BX19" s="5">
        <v>0.20323624182766553</v>
      </c>
      <c r="BY19" s="5">
        <v>0.20541137730730286</v>
      </c>
      <c r="BZ19" s="5">
        <v>0.20758593300143624</v>
      </c>
      <c r="CA19" s="5">
        <v>0.20975992753666506</v>
      </c>
      <c r="CB19" s="5">
        <v>0.21193337951549895</v>
      </c>
      <c r="CC19" s="5">
        <v>0.21410630751680548</v>
      </c>
      <c r="CD19" s="5">
        <v>0.21627873009632459</v>
      </c>
    </row>
    <row r="20" spans="2:82" x14ac:dyDescent="0.25">
      <c r="B20" t="s">
        <v>8</v>
      </c>
      <c r="C20" t="s">
        <v>10</v>
      </c>
      <c r="D20" t="s">
        <v>11</v>
      </c>
      <c r="E20" s="10" t="s">
        <v>17</v>
      </c>
      <c r="F20" t="s">
        <v>20</v>
      </c>
      <c r="G20" t="s">
        <v>16</v>
      </c>
      <c r="H20" s="10"/>
      <c r="I20" t="s">
        <v>18</v>
      </c>
      <c r="O20" s="5"/>
      <c r="P20" s="5"/>
    </row>
    <row r="21" spans="2:82" x14ac:dyDescent="0.25">
      <c r="B21">
        <v>1</v>
      </c>
      <c r="C21" s="8">
        <f t="shared" ref="C21:C80" si="0">IF(B21&gt;$D$2,"",$L$4^B21)</f>
        <v>0.99573468122243936</v>
      </c>
      <c r="D21" s="8">
        <f t="shared" ref="D21:D80" si="1">IF(B21&gt;$D$2,"",$L$5*$L$4^(B21-1))</f>
        <v>4.2653187775606449E-3</v>
      </c>
      <c r="E21" s="8">
        <f t="shared" ref="E21:E80" si="2">IF(B21&gt;$D$2,"",($P$6-$P$5^(B21-1))/($P$6-1))</f>
        <v>1</v>
      </c>
      <c r="F21" s="8">
        <f t="shared" ref="F21:F80" si="3">IF(B21&gt;$D$2,"",VLOOKUP(E21*$G$4,$G$6:$H$8,2,TRUE))</f>
        <v>0.14000000000000001</v>
      </c>
      <c r="G21" s="9">
        <f t="shared" ref="G21:G80" si="4">IF(B21&gt;$D$2,"",D21*F21*E21)</f>
        <v>5.9714462885849032E-4</v>
      </c>
      <c r="H21" s="8"/>
      <c r="I21">
        <f t="shared" ref="I21:I80" si="5">IF(B21&gt;$D$2,"",$L$9^B21)</f>
        <v>0.99208894344699095</v>
      </c>
      <c r="O21" s="5"/>
      <c r="P21" s="5"/>
      <c r="BR21" t="s">
        <v>33</v>
      </c>
      <c r="BU21" s="9">
        <v>0.15630485621713897</v>
      </c>
      <c r="BV21" s="9">
        <v>0.15807836077023874</v>
      </c>
      <c r="BW21" s="9">
        <v>0.15990436914817785</v>
      </c>
      <c r="BX21" s="9">
        <v>0.16173177144745543</v>
      </c>
      <c r="BY21" s="9">
        <v>0.16356059087814029</v>
      </c>
      <c r="BZ21" s="9">
        <v>0.16539083573659341</v>
      </c>
      <c r="CA21" s="9">
        <v>0.16722251434875052</v>
      </c>
      <c r="CB21" s="9">
        <v>0.169055635065744</v>
      </c>
      <c r="CC21" s="9">
        <v>0.1708902062640737</v>
      </c>
      <c r="CD21" s="9">
        <v>0.1727262363457916</v>
      </c>
    </row>
    <row r="22" spans="2:82" x14ac:dyDescent="0.25">
      <c r="B22">
        <f>B21+1</f>
        <v>2</v>
      </c>
      <c r="C22" s="8">
        <f t="shared" si="0"/>
        <v>0.9914875553891529</v>
      </c>
      <c r="D22" s="8">
        <f t="shared" si="1"/>
        <v>4.2471258332864338E-3</v>
      </c>
      <c r="E22" s="8">
        <f t="shared" si="2"/>
        <v>0.97774827095284089</v>
      </c>
      <c r="F22" s="8">
        <f t="shared" si="3"/>
        <v>0.14000000000000001</v>
      </c>
      <c r="G22" s="9">
        <f t="shared" si="4"/>
        <v>5.813667916020936E-4</v>
      </c>
      <c r="H22" s="8"/>
      <c r="I22">
        <f t="shared" si="5"/>
        <v>0.98424047170976681</v>
      </c>
      <c r="O22" s="8"/>
      <c r="P22" s="8"/>
    </row>
    <row r="23" spans="2:82" x14ac:dyDescent="0.25">
      <c r="B23">
        <f t="shared" ref="B23:B80" si="6">B22+1</f>
        <v>3</v>
      </c>
      <c r="C23" s="8">
        <f t="shared" si="0"/>
        <v>0.98725854490143383</v>
      </c>
      <c r="D23" s="8">
        <f t="shared" si="1"/>
        <v>4.2290104877190536E-3</v>
      </c>
      <c r="E23" s="8">
        <f t="shared" si="2"/>
        <v>0.95522305087217318</v>
      </c>
      <c r="F23" s="8">
        <f t="shared" si="3"/>
        <v>0.14000000000000001</v>
      </c>
      <c r="G23" s="9">
        <f t="shared" si="4"/>
        <v>5.6555076203491765E-4</v>
      </c>
      <c r="H23" s="8"/>
      <c r="I23">
        <f t="shared" si="5"/>
        <v>0.97645408967631053</v>
      </c>
      <c r="P23" s="8"/>
    </row>
    <row r="24" spans="2:82" x14ac:dyDescent="0.25">
      <c r="B24">
        <f t="shared" si="6"/>
        <v>4</v>
      </c>
      <c r="C24" s="8">
        <f t="shared" si="0"/>
        <v>0.9830475724915585</v>
      </c>
      <c r="D24" s="8">
        <f t="shared" si="1"/>
        <v>4.2109724098752851E-3</v>
      </c>
      <c r="E24" s="8">
        <f t="shared" si="2"/>
        <v>0.93242097834076687</v>
      </c>
      <c r="F24" s="8">
        <f t="shared" si="3"/>
        <v>0.14000000000000001</v>
      </c>
      <c r="G24" s="9">
        <f t="shared" si="4"/>
        <v>5.4969586198546467E-4</v>
      </c>
      <c r="H24" s="8"/>
      <c r="I24">
        <f t="shared" si="5"/>
        <v>0.96872930615146424</v>
      </c>
      <c r="AH24">
        <v>36</v>
      </c>
      <c r="AI24">
        <v>36</v>
      </c>
      <c r="AJ24">
        <v>36</v>
      </c>
      <c r="AK24">
        <v>36</v>
      </c>
      <c r="AL24">
        <v>36</v>
      </c>
      <c r="AM24">
        <v>36</v>
      </c>
      <c r="BS24" s="38" t="s">
        <v>6</v>
      </c>
      <c r="BT24" s="39"/>
      <c r="BU24" s="40">
        <v>0.32</v>
      </c>
      <c r="BV24" s="40">
        <v>0.32</v>
      </c>
      <c r="BW24" s="40">
        <v>0.32</v>
      </c>
      <c r="BX24" s="40">
        <v>0.32</v>
      </c>
      <c r="BY24" s="40">
        <v>0.32</v>
      </c>
      <c r="BZ24" s="40">
        <v>0.32</v>
      </c>
      <c r="CA24" s="40">
        <v>0.32</v>
      </c>
      <c r="CB24" s="40">
        <v>0.32</v>
      </c>
      <c r="CC24" s="40">
        <v>0.32</v>
      </c>
      <c r="CD24" s="40">
        <v>0.32</v>
      </c>
    </row>
    <row r="25" spans="2:82" x14ac:dyDescent="0.25">
      <c r="B25">
        <f t="shared" si="6"/>
        <v>5</v>
      </c>
      <c r="C25" s="8">
        <f t="shared" si="0"/>
        <v>0.97885456122137482</v>
      </c>
      <c r="D25" s="8">
        <f t="shared" si="1"/>
        <v>4.1930112701836541E-3</v>
      </c>
      <c r="E25" s="8">
        <f t="shared" si="2"/>
        <v>0.90933865062696362</v>
      </c>
      <c r="F25" s="8">
        <f t="shared" si="3"/>
        <v>0.14000000000000001</v>
      </c>
      <c r="G25" s="9">
        <f t="shared" si="4"/>
        <v>5.3380140946894376E-4</v>
      </c>
      <c r="H25" s="8"/>
      <c r="I25">
        <f t="shared" si="5"/>
        <v>0.96106563382594279</v>
      </c>
      <c r="AH25" s="8">
        <v>0.2</v>
      </c>
      <c r="AI25" s="8">
        <v>0.2</v>
      </c>
      <c r="AJ25" s="8">
        <v>0.2</v>
      </c>
      <c r="AK25" s="8">
        <v>0.2</v>
      </c>
      <c r="AL25" s="8">
        <v>0.2</v>
      </c>
      <c r="AM25" s="8">
        <v>0.2</v>
      </c>
      <c r="BS25" s="44" t="s">
        <v>2</v>
      </c>
      <c r="BT25" s="45"/>
      <c r="BU25" s="5">
        <v>4.5999999999999999E-2</v>
      </c>
      <c r="BV25" s="5">
        <v>4.7E-2</v>
      </c>
      <c r="BW25" s="5">
        <v>4.8000000000000001E-2</v>
      </c>
      <c r="BX25" s="5">
        <v>4.9000000000000002E-2</v>
      </c>
      <c r="BY25" s="5">
        <v>4.9999999999999996E-2</v>
      </c>
      <c r="BZ25" s="5">
        <v>5.0999999999999997E-2</v>
      </c>
      <c r="CA25" s="5">
        <v>5.1999999999999998E-2</v>
      </c>
      <c r="CB25" s="5">
        <v>5.2999999999999999E-2</v>
      </c>
      <c r="CC25" s="5">
        <v>5.3999999999999999E-2</v>
      </c>
      <c r="CD25" s="5">
        <v>5.5E-2</v>
      </c>
    </row>
    <row r="26" spans="2:82" x14ac:dyDescent="0.25">
      <c r="B26">
        <f t="shared" si="6"/>
        <v>6</v>
      </c>
      <c r="C26" s="8">
        <f t="shared" si="0"/>
        <v>0.97467943448089644</v>
      </c>
      <c r="D26" s="8">
        <f t="shared" si="1"/>
        <v>4.1751267404784159E-3</v>
      </c>
      <c r="E26" s="8">
        <f t="shared" si="2"/>
        <v>0.88597262317688996</v>
      </c>
      <c r="F26" s="8">
        <f t="shared" si="3"/>
        <v>0.14000000000000001</v>
      </c>
      <c r="G26" s="9">
        <f t="shared" si="4"/>
        <v>5.1786671865006965E-4</v>
      </c>
      <c r="H26" s="8"/>
      <c r="I26">
        <f t="shared" si="5"/>
        <v>0.95346258924559224</v>
      </c>
      <c r="AH26" s="5">
        <v>0.05</v>
      </c>
      <c r="AI26" s="5">
        <v>0.06</v>
      </c>
      <c r="AJ26" s="5">
        <v>7.0000000000000007E-2</v>
      </c>
      <c r="AK26" s="5">
        <v>0.08</v>
      </c>
      <c r="AL26" s="5">
        <v>0.09</v>
      </c>
      <c r="AM26" s="5">
        <v>0.1</v>
      </c>
      <c r="BS26" s="16" t="s">
        <v>13</v>
      </c>
      <c r="BU26" s="5">
        <v>0.42446027661308333</v>
      </c>
      <c r="BV26" s="5">
        <v>0.42639759375952174</v>
      </c>
      <c r="BW26" s="5">
        <v>0.42833661793948291</v>
      </c>
      <c r="BX26" s="5">
        <v>0.43027737980339714</v>
      </c>
      <c r="BY26" s="5">
        <v>0.43221988879469225</v>
      </c>
      <c r="BZ26" s="5">
        <v>0.43416415438493511</v>
      </c>
      <c r="CA26" s="5">
        <v>0.43611018607612795</v>
      </c>
      <c r="CB26" s="5">
        <v>0.43805799340090046</v>
      </c>
      <c r="CC26" s="5">
        <v>0.44000758592273703</v>
      </c>
      <c r="CD26" s="5">
        <v>0.44195897323616545</v>
      </c>
    </row>
    <row r="27" spans="2:82" x14ac:dyDescent="0.25">
      <c r="B27">
        <f t="shared" si="6"/>
        <v>7</v>
      </c>
      <c r="C27" s="8">
        <f t="shared" si="0"/>
        <v>0.97052211598690286</v>
      </c>
      <c r="D27" s="8">
        <f t="shared" si="1"/>
        <v>4.157318493993558E-3</v>
      </c>
      <c r="E27" s="8">
        <f t="shared" si="2"/>
        <v>0.86231940910043015</v>
      </c>
      <c r="F27" s="8">
        <f t="shared" si="3"/>
        <v>0.14000000000000001</v>
      </c>
      <c r="G27" s="9">
        <f t="shared" si="4"/>
        <v>5.018910998055941E-4</v>
      </c>
      <c r="H27" s="8"/>
      <c r="I27">
        <f t="shared" si="5"/>
        <v>0.94591969278089194</v>
      </c>
      <c r="AH27" s="5">
        <v>0.28365346262157387</v>
      </c>
      <c r="AI27" s="5">
        <v>0.30202469853347058</v>
      </c>
      <c r="AJ27" s="5">
        <v>0.32054200860393972</v>
      </c>
      <c r="AK27" s="5">
        <v>0.33921915997860336</v>
      </c>
      <c r="AL27" s="5">
        <v>0.35806509145474275</v>
      </c>
      <c r="AM27" s="5">
        <v>0.37708910939208901</v>
      </c>
      <c r="BS27" s="46" t="s">
        <v>26</v>
      </c>
      <c r="BT27" s="47"/>
      <c r="BU27" s="5">
        <v>1.0482165369877952</v>
      </c>
      <c r="BV27" s="5">
        <v>1.0493164678896534</v>
      </c>
      <c r="BW27" s="5">
        <v>1.0504186842225436</v>
      </c>
      <c r="BX27" s="5">
        <v>1.0515232186209742</v>
      </c>
      <c r="BY27" s="5">
        <v>1.0526300784074496</v>
      </c>
      <c r="BZ27" s="5">
        <v>1.0537392709328595</v>
      </c>
      <c r="CA27" s="5">
        <v>1.0548508035791113</v>
      </c>
      <c r="CB27" s="5">
        <v>1.0559646837592815</v>
      </c>
      <c r="CC27" s="5">
        <v>1.0570809189178063</v>
      </c>
      <c r="CD27" s="5">
        <v>1.0581995165306313</v>
      </c>
    </row>
    <row r="28" spans="2:82" x14ac:dyDescent="0.25">
      <c r="B28">
        <f t="shared" si="6"/>
        <v>8</v>
      </c>
      <c r="C28" s="8">
        <f t="shared" si="0"/>
        <v>0.96638252978154593</v>
      </c>
      <c r="D28" s="8">
        <f t="shared" si="1"/>
        <v>4.1395862053568268E-3</v>
      </c>
      <c r="E28" s="8">
        <f t="shared" si="2"/>
        <v>0.83837547865088047</v>
      </c>
      <c r="F28" s="8">
        <f t="shared" si="3"/>
        <v>0.14000000000000001</v>
      </c>
      <c r="G28" s="9">
        <f t="shared" si="4"/>
        <v>4.8587385928656562E-4</v>
      </c>
      <c r="H28" s="8"/>
      <c r="I28">
        <f t="shared" si="5"/>
        <v>0.93843646859669738</v>
      </c>
      <c r="AH28" s="34">
        <v>249.3673077758958</v>
      </c>
      <c r="AI28" s="34">
        <v>255.37529663781999</v>
      </c>
      <c r="AJ28" s="34">
        <v>261.50696919344119</v>
      </c>
      <c r="AK28" s="34">
        <v>267.76784602315712</v>
      </c>
      <c r="AL28" s="34">
        <v>274.16196335119491</v>
      </c>
      <c r="AM28" s="34">
        <v>280.69356583054059</v>
      </c>
      <c r="BS28" s="49" t="s">
        <v>4</v>
      </c>
      <c r="BT28" s="50"/>
      <c r="BU28" s="9">
        <v>0.01</v>
      </c>
      <c r="BV28" s="9">
        <v>0.01</v>
      </c>
      <c r="BW28" s="9">
        <v>0.01</v>
      </c>
      <c r="BX28" s="9">
        <v>0.01</v>
      </c>
      <c r="BY28" s="9">
        <v>0.01</v>
      </c>
      <c r="BZ28" s="9">
        <v>0.01</v>
      </c>
      <c r="CA28" s="9">
        <v>0.01</v>
      </c>
      <c r="CB28" s="9">
        <v>0.01</v>
      </c>
      <c r="CC28" s="9">
        <v>0.01</v>
      </c>
      <c r="CD28" s="9">
        <v>0.01</v>
      </c>
    </row>
    <row r="29" spans="2:82" x14ac:dyDescent="0.25">
      <c r="B29">
        <f t="shared" si="6"/>
        <v>9</v>
      </c>
      <c r="C29" s="8">
        <f t="shared" si="0"/>
        <v>0.96226060023096216</v>
      </c>
      <c r="D29" s="8">
        <f t="shared" si="1"/>
        <v>4.1219295505837868E-3</v>
      </c>
      <c r="E29" s="8">
        <f t="shared" si="2"/>
        <v>0.81413725869820741</v>
      </c>
      <c r="F29" s="8">
        <f t="shared" si="3"/>
        <v>0.14000000000000001</v>
      </c>
      <c r="G29" s="9">
        <f t="shared" si="4"/>
        <v>4.6981429948031862E-4</v>
      </c>
      <c r="H29" s="8"/>
      <c r="I29">
        <f t="shared" si="5"/>
        <v>0.93101244462222277</v>
      </c>
      <c r="AH29" s="5">
        <v>1.0527544937067943</v>
      </c>
      <c r="AI29" s="5">
        <v>1.0639568777458976</v>
      </c>
      <c r="AJ29" s="5">
        <v>1.0753935156079537</v>
      </c>
      <c r="AK29" s="5">
        <v>1.087078995627434</v>
      </c>
      <c r="AL29" s="5">
        <v>1.0990214348165475</v>
      </c>
      <c r="AM29" s="5">
        <v>1.1112293934388868</v>
      </c>
      <c r="BS29" s="46" t="s">
        <v>22</v>
      </c>
      <c r="BT29" s="47"/>
      <c r="BU29" s="5">
        <v>0.99999857628635658</v>
      </c>
      <c r="BV29" s="5">
        <v>0.99999859389883961</v>
      </c>
      <c r="BW29" s="5">
        <v>0.99999858737986147</v>
      </c>
      <c r="BX29" s="5">
        <v>0.99999858090854643</v>
      </c>
      <c r="BY29" s="5">
        <v>0.99999857448707707</v>
      </c>
      <c r="BZ29" s="5">
        <v>0.99999856811528354</v>
      </c>
      <c r="CA29" s="5">
        <v>0.99999856179299751</v>
      </c>
      <c r="CB29" s="5">
        <v>0.99999855552003958</v>
      </c>
      <c r="CC29" s="5">
        <v>0.99999854929624477</v>
      </c>
      <c r="CD29" s="5">
        <v>0.99999854312144654</v>
      </c>
    </row>
    <row r="30" spans="2:82" x14ac:dyDescent="0.25">
      <c r="B30">
        <f t="shared" si="6"/>
        <v>10</v>
      </c>
      <c r="C30" s="8">
        <f t="shared" si="0"/>
        <v>0.95815625202389021</v>
      </c>
      <c r="D30" s="8">
        <f t="shared" si="1"/>
        <v>4.1043482070719003E-3</v>
      </c>
      <c r="E30" s="8">
        <f t="shared" si="2"/>
        <v>0.78960113219583583</v>
      </c>
      <c r="F30" s="8">
        <f t="shared" si="3"/>
        <v>0.14000000000000001</v>
      </c>
      <c r="G30" s="9">
        <f t="shared" si="4"/>
        <v>4.5371171877218905E-4</v>
      </c>
      <c r="H30" s="8"/>
      <c r="I30">
        <f t="shared" si="5"/>
        <v>0.92364715252126117</v>
      </c>
      <c r="AH30" s="9">
        <v>0.01</v>
      </c>
      <c r="AI30" s="9">
        <v>0.01</v>
      </c>
      <c r="AJ30" s="9">
        <v>0.01</v>
      </c>
      <c r="AK30" s="9">
        <v>0.01</v>
      </c>
      <c r="AL30" s="9">
        <v>0.01</v>
      </c>
      <c r="AM30" s="9">
        <v>0.01</v>
      </c>
    </row>
    <row r="31" spans="2:82" x14ac:dyDescent="0.25">
      <c r="B31">
        <f t="shared" si="6"/>
        <v>11</v>
      </c>
      <c r="C31" s="8">
        <f t="shared" si="0"/>
        <v>0.95406941017029556</v>
      </c>
      <c r="D31" s="8">
        <f t="shared" si="1"/>
        <v>4.0868418535946289E-3</v>
      </c>
      <c r="E31" s="8">
        <f t="shared" si="2"/>
        <v>0.76476343764087773</v>
      </c>
      <c r="F31" s="8">
        <f t="shared" si="3"/>
        <v>0.14000000000000001</v>
      </c>
      <c r="G31" s="9">
        <f t="shared" si="4"/>
        <v>4.3756541150695037E-4</v>
      </c>
      <c r="H31" s="8"/>
      <c r="I31">
        <f t="shared" si="5"/>
        <v>0.91634012766263973</v>
      </c>
      <c r="AH31" s="5">
        <v>1.0001167690214545</v>
      </c>
      <c r="AI31" s="5">
        <v>1.0001194650811438</v>
      </c>
      <c r="AJ31" s="5">
        <v>1.0001159695153969</v>
      </c>
      <c r="AK31" s="5">
        <v>1.0001126759772394</v>
      </c>
      <c r="AL31" s="5">
        <v>1.0001095056830582</v>
      </c>
      <c r="AM31" s="5">
        <v>1.0001064540949982</v>
      </c>
      <c r="BT31" t="s">
        <v>29</v>
      </c>
      <c r="BU31">
        <v>0.71798642178967986</v>
      </c>
      <c r="BV31">
        <v>0.71716441534191833</v>
      </c>
      <c r="BW31">
        <v>0.71634457630416537</v>
      </c>
      <c r="BX31">
        <v>0.71552689646577117</v>
      </c>
      <c r="BY31">
        <v>0.71471136765597243</v>
      </c>
      <c r="BZ31">
        <v>0.7138979817436647</v>
      </c>
      <c r="CA31">
        <v>0.713086730637157</v>
      </c>
      <c r="CB31">
        <v>0.71227760628395054</v>
      </c>
      <c r="CC31">
        <v>0.71147060067050327</v>
      </c>
      <c r="CD31">
        <v>0.7106657058220105</v>
      </c>
    </row>
    <row r="32" spans="2:82" x14ac:dyDescent="0.25">
      <c r="B32">
        <f t="shared" si="6"/>
        <v>12</v>
      </c>
      <c r="C32" s="8">
        <f t="shared" si="0"/>
        <v>0.95</v>
      </c>
      <c r="D32" s="8">
        <f t="shared" si="1"/>
        <v>4.0694101702955709E-3</v>
      </c>
      <c r="E32" s="8">
        <f t="shared" si="2"/>
        <v>0.73962046852773067</v>
      </c>
      <c r="F32" s="8">
        <f t="shared" si="3"/>
        <v>0.14000000000000001</v>
      </c>
      <c r="G32" s="9">
        <f t="shared" si="4"/>
        <v>4.2137466794997313E-4</v>
      </c>
      <c r="H32" s="8"/>
      <c r="I32">
        <f t="shared" si="5"/>
        <v>0.90909090909090906</v>
      </c>
      <c r="AH32" s="41">
        <v>199.28585887710716</v>
      </c>
      <c r="AI32" s="41">
        <v>199.28585887710716</v>
      </c>
      <c r="AJ32" s="41">
        <v>199.28585887710716</v>
      </c>
      <c r="AK32" s="41">
        <v>199.28585887710716</v>
      </c>
      <c r="AL32" s="41">
        <v>199.28585887710716</v>
      </c>
      <c r="AM32" s="41">
        <v>199.28585887710716</v>
      </c>
      <c r="BR32" t="s">
        <v>31</v>
      </c>
      <c r="BT32" t="s">
        <v>32</v>
      </c>
      <c r="BU32" s="5">
        <v>0.33023011519811529</v>
      </c>
      <c r="BV32" s="5">
        <v>0.33215205254773505</v>
      </c>
      <c r="BW32" s="5">
        <v>0.33407410791837822</v>
      </c>
      <c r="BX32" s="5">
        <v>0.33599632215520303</v>
      </c>
      <c r="BY32" s="5">
        <v>0.33791871075147717</v>
      </c>
      <c r="BZ32" s="5">
        <v>0.33984128918919476</v>
      </c>
      <c r="CA32" s="5">
        <v>0.34176407294195432</v>
      </c>
      <c r="CB32" s="5">
        <v>0.343687077475331</v>
      </c>
      <c r="CC32" s="5">
        <v>0.34561031824730304</v>
      </c>
      <c r="CD32" s="5">
        <v>0.34753381070862077</v>
      </c>
    </row>
    <row r="33" spans="2:82" x14ac:dyDescent="0.25">
      <c r="B33">
        <f t="shared" si="6"/>
        <v>13</v>
      </c>
      <c r="C33" s="8">
        <f t="shared" si="0"/>
        <v>0.94594794716131736</v>
      </c>
      <c r="D33" s="8">
        <f t="shared" si="1"/>
        <v>4.0520528386826125E-3</v>
      </c>
      <c r="E33" s="8">
        <f t="shared" si="2"/>
        <v>0.7141684727949591</v>
      </c>
      <c r="F33" s="8">
        <f t="shared" si="3"/>
        <v>0.14000000000000001</v>
      </c>
      <c r="G33" s="9">
        <f t="shared" si="4"/>
        <v>4.0513877424810165E-4</v>
      </c>
      <c r="H33" s="8"/>
      <c r="I33">
        <f t="shared" si="5"/>
        <v>0.90189903949726447</v>
      </c>
      <c r="AH33" s="5">
        <v>0.1629342903076462</v>
      </c>
      <c r="AI33" s="5">
        <v>0.18121875969027154</v>
      </c>
      <c r="AJ33" s="5">
        <v>0.19964736359283061</v>
      </c>
      <c r="AK33" s="5">
        <v>0.21823376865920449</v>
      </c>
      <c r="AL33" s="5">
        <v>0.23698683342172264</v>
      </c>
      <c r="AM33" s="5">
        <v>0.25591577969513779</v>
      </c>
    </row>
    <row r="34" spans="2:82" x14ac:dyDescent="0.25">
      <c r="B34">
        <f t="shared" si="6"/>
        <v>14</v>
      </c>
      <c r="C34" s="8">
        <f t="shared" si="0"/>
        <v>0.94191317761969529</v>
      </c>
      <c r="D34" s="8">
        <f t="shared" si="1"/>
        <v>4.0347695416221114E-3</v>
      </c>
      <c r="E34" s="8">
        <f t="shared" si="2"/>
        <v>0.68840365226537925</v>
      </c>
      <c r="F34" s="8">
        <f t="shared" si="3"/>
        <v>0.14000000000000001</v>
      </c>
      <c r="G34" s="9">
        <f t="shared" si="4"/>
        <v>3.8885701239024811E-4</v>
      </c>
      <c r="H34" s="8"/>
      <c r="I34">
        <f t="shared" si="5"/>
        <v>0.89476406519069696</v>
      </c>
      <c r="AH34">
        <v>0.84721938248305484</v>
      </c>
      <c r="AI34">
        <v>0.83669493420025343</v>
      </c>
      <c r="AJ34">
        <v>0.82645078225509128</v>
      </c>
      <c r="AK34">
        <v>0.81647644876802561</v>
      </c>
      <c r="AL34">
        <v>0.80676195048997112</v>
      </c>
      <c r="AM34">
        <v>0.79729777084646181</v>
      </c>
      <c r="BR34" t="s">
        <v>33</v>
      </c>
      <c r="BU34" s="9">
        <v>0.30446027661308334</v>
      </c>
      <c r="BV34" s="9">
        <v>0.30639759375952175</v>
      </c>
      <c r="BW34" s="9">
        <v>0.30833661793948292</v>
      </c>
      <c r="BX34" s="9">
        <v>0.31027737980339715</v>
      </c>
      <c r="BY34" s="9">
        <v>0.31221988879469226</v>
      </c>
      <c r="BZ34" s="9">
        <v>0.31416415438493511</v>
      </c>
      <c r="CA34" s="9">
        <v>0.31611018607612795</v>
      </c>
      <c r="CB34" s="9">
        <v>0.31805799340090046</v>
      </c>
      <c r="CC34" s="9">
        <v>0.32000758592273704</v>
      </c>
      <c r="CD34" s="9">
        <v>0.32195897323616546</v>
      </c>
    </row>
    <row r="35" spans="2:82" x14ac:dyDescent="0.25">
      <c r="B35">
        <f t="shared" si="6"/>
        <v>15</v>
      </c>
      <c r="C35" s="8">
        <f t="shared" si="0"/>
        <v>0.93789561765636209</v>
      </c>
      <c r="D35" s="8">
        <f t="shared" si="1"/>
        <v>4.0175599633331012E-3</v>
      </c>
      <c r="E35" s="8">
        <f t="shared" si="2"/>
        <v>0.66232216207925831</v>
      </c>
      <c r="F35" s="8">
        <f t="shared" si="3"/>
        <v>0.14000000000000001</v>
      </c>
      <c r="G35" s="9">
        <f t="shared" si="4"/>
        <v>3.725286601676984E-4</v>
      </c>
      <c r="H35" s="8"/>
      <c r="I35">
        <f t="shared" si="5"/>
        <v>0.88768553606937317</v>
      </c>
    </row>
    <row r="36" spans="2:82" x14ac:dyDescent="0.25">
      <c r="B36">
        <f t="shared" si="6"/>
        <v>16</v>
      </c>
      <c r="C36" s="8">
        <f t="shared" si="0"/>
        <v>0.9338951938669805</v>
      </c>
      <c r="D36" s="8">
        <f t="shared" si="1"/>
        <v>4.0004237893815206E-3</v>
      </c>
      <c r="E36" s="8">
        <f t="shared" si="2"/>
        <v>0.63592011012055227</v>
      </c>
      <c r="F36" s="8">
        <f t="shared" si="3"/>
        <v>0.14000000000000001</v>
      </c>
      <c r="G36" s="9">
        <f t="shared" si="4"/>
        <v>3.5615299113413238E-4</v>
      </c>
      <c r="H36" s="8"/>
      <c r="I36">
        <f t="shared" si="5"/>
        <v>0.8806630055922402</v>
      </c>
      <c r="BU36">
        <v>36</v>
      </c>
      <c r="BV36">
        <v>36</v>
      </c>
      <c r="BW36">
        <v>36</v>
      </c>
      <c r="BX36">
        <v>36</v>
      </c>
      <c r="BY36">
        <v>36</v>
      </c>
      <c r="BZ36">
        <v>36</v>
      </c>
      <c r="CA36">
        <v>36</v>
      </c>
      <c r="CB36">
        <v>36</v>
      </c>
      <c r="CC36">
        <v>36</v>
      </c>
      <c r="CD36">
        <v>36</v>
      </c>
    </row>
    <row r="37" spans="2:82" x14ac:dyDescent="0.25">
      <c r="B37">
        <f t="shared" si="6"/>
        <v>17</v>
      </c>
      <c r="C37" s="8">
        <f t="shared" si="0"/>
        <v>0.92991183316030601</v>
      </c>
      <c r="D37" s="8">
        <f t="shared" si="1"/>
        <v>3.9833607066744707E-3</v>
      </c>
      <c r="E37" s="8">
        <f t="shared" si="2"/>
        <v>0.60919355643608586</v>
      </c>
      <c r="F37" s="8">
        <f t="shared" si="3"/>
        <v>0.14000000000000001</v>
      </c>
      <c r="G37" s="9">
        <f t="shared" si="4"/>
        <v>3.3972927456534934E-4</v>
      </c>
      <c r="H37" s="8"/>
      <c r="I37">
        <f t="shared" si="5"/>
        <v>0.87369603075085711</v>
      </c>
      <c r="BU37">
        <v>0.32</v>
      </c>
      <c r="BV37">
        <v>0.32</v>
      </c>
      <c r="BW37">
        <v>0.32</v>
      </c>
      <c r="BX37">
        <v>0.32</v>
      </c>
      <c r="BY37">
        <v>0.32</v>
      </c>
      <c r="BZ37">
        <v>0.32</v>
      </c>
      <c r="CA37">
        <v>0.32</v>
      </c>
      <c r="CB37">
        <v>0.32</v>
      </c>
      <c r="CC37">
        <v>0.32</v>
      </c>
      <c r="CD37">
        <v>0.32</v>
      </c>
    </row>
    <row r="38" spans="2:82" x14ac:dyDescent="0.25">
      <c r="B38">
        <f t="shared" si="6"/>
        <v>18</v>
      </c>
      <c r="C38" s="8">
        <f t="shared" si="0"/>
        <v>0.92594546275685152</v>
      </c>
      <c r="D38" s="8">
        <f t="shared" si="1"/>
        <v>3.966370403454495E-3</v>
      </c>
      <c r="E38" s="8">
        <f t="shared" si="2"/>
        <v>0.58213851264760097</v>
      </c>
      <c r="F38" s="8">
        <f t="shared" si="3"/>
        <v>0.14000000000000001</v>
      </c>
      <c r="G38" s="9">
        <f t="shared" si="4"/>
        <v>3.2325677541870506E-4</v>
      </c>
      <c r="H38" s="8"/>
      <c r="I38">
        <f t="shared" si="5"/>
        <v>0.86678417204144753</v>
      </c>
      <c r="BU38">
        <v>4.5999999999999999E-2</v>
      </c>
      <c r="BV38">
        <v>4.7E-2</v>
      </c>
      <c r="BW38">
        <v>4.8000000000000001E-2</v>
      </c>
      <c r="BX38">
        <v>4.9000000000000002E-2</v>
      </c>
      <c r="BY38">
        <v>4.9999999999999996E-2</v>
      </c>
      <c r="BZ38">
        <v>5.0999999999999997E-2</v>
      </c>
      <c r="CA38">
        <v>5.1999999999999998E-2</v>
      </c>
      <c r="CB38">
        <v>5.2999999999999999E-2</v>
      </c>
      <c r="CC38">
        <v>5.3999999999999999E-2</v>
      </c>
      <c r="CD38">
        <v>5.5E-2</v>
      </c>
    </row>
    <row r="39" spans="2:82" x14ac:dyDescent="0.25">
      <c r="B39">
        <f t="shared" si="6"/>
        <v>19</v>
      </c>
      <c r="C39" s="8">
        <f t="shared" si="0"/>
        <v>0.92199601018755761</v>
      </c>
      <c r="D39" s="8">
        <f t="shared" si="1"/>
        <v>3.9494525692938794E-3</v>
      </c>
      <c r="E39" s="8">
        <f t="shared" si="2"/>
        <v>0.55475094135657244</v>
      </c>
      <c r="F39" s="8">
        <f t="shared" si="3"/>
        <v>0.14000000000000001</v>
      </c>
      <c r="G39" s="9">
        <f t="shared" si="4"/>
        <v>3.0673475429224788E-4</v>
      </c>
      <c r="H39" s="8"/>
      <c r="I39">
        <f t="shared" si="5"/>
        <v>0.85992699343717449</v>
      </c>
      <c r="BU39">
        <v>0.42446881595023145</v>
      </c>
      <c r="BV39">
        <v>0.42639759461403148</v>
      </c>
      <c r="BW39">
        <v>0.42833661793956979</v>
      </c>
      <c r="BX39">
        <v>0.43027737980339681</v>
      </c>
      <c r="BY39">
        <v>0.43221988879469253</v>
      </c>
      <c r="BZ39">
        <v>0.43416415438493478</v>
      </c>
      <c r="CA39">
        <v>0.43611018607612817</v>
      </c>
      <c r="CB39">
        <v>0.43805799340090029</v>
      </c>
      <c r="CC39">
        <v>0.44000758592273725</v>
      </c>
      <c r="CD39">
        <v>0.4419589732361654</v>
      </c>
    </row>
    <row r="40" spans="2:82" x14ac:dyDescent="0.25">
      <c r="B40">
        <f t="shared" si="6"/>
        <v>20</v>
      </c>
      <c r="C40" s="8">
        <f t="shared" si="0"/>
        <v>0.9180634032924686</v>
      </c>
      <c r="D40" s="8">
        <f t="shared" si="1"/>
        <v>3.9326068950889855E-3</v>
      </c>
      <c r="E40" s="8">
        <f t="shared" si="2"/>
        <v>0.52702675554171041</v>
      </c>
      <c r="F40" s="8">
        <f t="shared" si="3"/>
        <v>0.14000000000000001</v>
      </c>
      <c r="G40" s="9">
        <f t="shared" si="4"/>
        <v>2.9016246738355911E-4</v>
      </c>
      <c r="H40" s="8"/>
      <c r="I40">
        <f t="shared" si="5"/>
        <v>0.85312406236063387</v>
      </c>
      <c r="BU40">
        <v>4.9548351305381107E-2</v>
      </c>
      <c r="BV40">
        <v>4.9662586408426843E-2</v>
      </c>
      <c r="BW40">
        <v>4.9777555069694668E-2</v>
      </c>
      <c r="BX40">
        <v>4.9892753916324639E-2</v>
      </c>
      <c r="BY40">
        <v>5.0008183595270081E-2</v>
      </c>
      <c r="BZ40">
        <v>5.0123844807077059E-2</v>
      </c>
      <c r="CA40">
        <v>5.0239738255412655E-2</v>
      </c>
      <c r="CB40">
        <v>5.035586464707404E-2</v>
      </c>
      <c r="CC40">
        <v>5.0472224692006018E-2</v>
      </c>
      <c r="CD40">
        <v>5.0588819103315225E-2</v>
      </c>
    </row>
    <row r="41" spans="2:82" x14ac:dyDescent="0.25">
      <c r="B41">
        <f t="shared" si="6"/>
        <v>21</v>
      </c>
      <c r="C41" s="8">
        <f t="shared" si="0"/>
        <v>0.91414757021941395</v>
      </c>
      <c r="D41" s="8">
        <f t="shared" si="1"/>
        <v>3.9158330730545976E-3</v>
      </c>
      <c r="E41" s="8">
        <f t="shared" si="2"/>
        <v>0.49896181794905919</v>
      </c>
      <c r="F41" s="8">
        <f t="shared" si="3"/>
        <v>0.14000000000000001</v>
      </c>
      <c r="G41" s="9">
        <f t="shared" si="4"/>
        <v>2.7353916644829227E-4</v>
      </c>
      <c r="H41" s="8"/>
      <c r="I41">
        <f t="shared" si="5"/>
        <v>0.84637494965656612</v>
      </c>
      <c r="BU41">
        <v>1.04822672722819</v>
      </c>
      <c r="BV41">
        <v>1.0493164689092578</v>
      </c>
      <c r="BW41">
        <v>1.0504186842226479</v>
      </c>
      <c r="BX41">
        <v>1.0515232186209733</v>
      </c>
      <c r="BY41">
        <v>1.0526300784074503</v>
      </c>
      <c r="BZ41">
        <v>1.0537392709328588</v>
      </c>
      <c r="CA41">
        <v>1.054850803579112</v>
      </c>
      <c r="CB41">
        <v>1.0559646837592811</v>
      </c>
      <c r="CC41">
        <v>1.0570809189178068</v>
      </c>
      <c r="CD41">
        <v>1.058199516530631</v>
      </c>
    </row>
    <row r="42" spans="2:82" x14ac:dyDescent="0.25">
      <c r="B42">
        <f t="shared" si="6"/>
        <v>22</v>
      </c>
      <c r="C42" s="8">
        <f t="shared" si="0"/>
        <v>0.91024843942269573</v>
      </c>
      <c r="D42" s="8">
        <f t="shared" si="1"/>
        <v>3.8991307967183044E-3</v>
      </c>
      <c r="E42" s="8">
        <f t="shared" si="2"/>
        <v>0.47055194047459903</v>
      </c>
      <c r="F42" s="8">
        <f t="shared" si="3"/>
        <v>0.14000000000000001</v>
      </c>
      <c r="G42" s="9">
        <f t="shared" si="4"/>
        <v>2.5686409875840948E-4</v>
      </c>
      <c r="H42" s="8"/>
      <c r="I42">
        <f t="shared" si="5"/>
        <v>0.8396792295647828</v>
      </c>
      <c r="BU42">
        <v>0.01</v>
      </c>
      <c r="BV42">
        <v>0.01</v>
      </c>
      <c r="BW42">
        <v>0.01</v>
      </c>
      <c r="BX42">
        <v>0.01</v>
      </c>
      <c r="BY42">
        <v>0.01</v>
      </c>
      <c r="BZ42">
        <v>0.01</v>
      </c>
      <c r="CA42">
        <v>0.01</v>
      </c>
      <c r="CB42">
        <v>0.01</v>
      </c>
      <c r="CC42">
        <v>0.01</v>
      </c>
      <c r="CD42">
        <v>0.01</v>
      </c>
    </row>
    <row r="43" spans="2:82" x14ac:dyDescent="0.25">
      <c r="B43">
        <f t="shared" si="6"/>
        <v>23</v>
      </c>
      <c r="C43" s="8">
        <f t="shared" si="0"/>
        <v>0.90636593966178081</v>
      </c>
      <c r="D43" s="8">
        <f t="shared" si="1"/>
        <v>3.8824997609148973E-3</v>
      </c>
      <c r="E43" s="8">
        <f t="shared" si="2"/>
        <v>0.44179288353925844</v>
      </c>
      <c r="F43" s="8">
        <f t="shared" si="3"/>
        <v>0.14000000000000001</v>
      </c>
      <c r="G43" s="9">
        <f t="shared" si="4"/>
        <v>2.4013650706011038E-4</v>
      </c>
      <c r="H43" s="8"/>
      <c r="I43">
        <f t="shared" si="5"/>
        <v>0.83303647969330874</v>
      </c>
      <c r="BU43">
        <v>1.0000082977756932</v>
      </c>
      <c r="BV43">
        <v>0.99999859487052267</v>
      </c>
      <c r="BW43">
        <v>0.99999858737996083</v>
      </c>
      <c r="BX43">
        <v>0.99999858090854554</v>
      </c>
      <c r="BY43">
        <v>0.99999857448707774</v>
      </c>
      <c r="BZ43">
        <v>0.99999856811528298</v>
      </c>
      <c r="CA43">
        <v>0.99999856179299806</v>
      </c>
      <c r="CB43">
        <v>0.99999855552003913</v>
      </c>
      <c r="CC43">
        <v>0.9999985492962451</v>
      </c>
      <c r="CD43">
        <v>0.99999854312144631</v>
      </c>
    </row>
    <row r="44" spans="2:82" x14ac:dyDescent="0.25">
      <c r="B44">
        <f t="shared" si="6"/>
        <v>24</v>
      </c>
      <c r="C44" s="8">
        <f t="shared" si="0"/>
        <v>0.90249999999999986</v>
      </c>
      <c r="D44" s="8">
        <f t="shared" si="1"/>
        <v>3.8659396617807922E-3</v>
      </c>
      <c r="E44" s="8">
        <f t="shared" si="2"/>
        <v>0.41268035545624576</v>
      </c>
      <c r="F44" s="8">
        <f t="shared" si="3"/>
        <v>0.14000000000000001</v>
      </c>
      <c r="G44" s="9">
        <f t="shared" si="4"/>
        <v>2.2335562953145345E-4</v>
      </c>
      <c r="H44" s="8"/>
      <c r="I44">
        <f t="shared" si="5"/>
        <v>0.82644628099173545</v>
      </c>
      <c r="BU44">
        <v>3.3214309812851193E-2</v>
      </c>
      <c r="BV44">
        <v>3.3214309812851193E-2</v>
      </c>
      <c r="BW44">
        <v>3.3214309812851193E-2</v>
      </c>
      <c r="BX44">
        <v>3.3214309812851193E-2</v>
      </c>
      <c r="BY44">
        <v>3.3214309812851193E-2</v>
      </c>
      <c r="BZ44">
        <v>3.3214309812851193E-2</v>
      </c>
      <c r="CA44">
        <v>3.3214309812851193E-2</v>
      </c>
      <c r="CB44">
        <v>3.3214309812851193E-2</v>
      </c>
      <c r="CC44">
        <v>3.3214309812851193E-2</v>
      </c>
      <c r="CD44">
        <v>3.3214309812851193E-2</v>
      </c>
    </row>
    <row r="45" spans="2:82" x14ac:dyDescent="0.25">
      <c r="B45">
        <f t="shared" si="6"/>
        <v>25</v>
      </c>
      <c r="C45" s="8">
        <f t="shared" si="0"/>
        <v>0.89865054980325143</v>
      </c>
      <c r="D45" s="8">
        <f t="shared" si="1"/>
        <v>3.8494501967484816E-3</v>
      </c>
      <c r="E45" s="8">
        <f t="shared" si="2"/>
        <v>0.38321001179060521</v>
      </c>
      <c r="F45" s="8">
        <f t="shared" si="3"/>
        <v>0.14000000000000001</v>
      </c>
      <c r="G45" s="9">
        <f t="shared" si="4"/>
        <v>2.0652069973966668E-4</v>
      </c>
      <c r="H45" s="8"/>
      <c r="I45">
        <f t="shared" si="5"/>
        <v>0.81990821772478584</v>
      </c>
      <c r="BU45">
        <v>0.30305289902700749</v>
      </c>
      <c r="BV45">
        <v>0.30497162640358555</v>
      </c>
      <c r="BW45">
        <v>0.30690053118302618</v>
      </c>
      <c r="BX45">
        <v>0.30883115150080309</v>
      </c>
      <c r="BY45">
        <v>0.31076349586327889</v>
      </c>
      <c r="BZ45">
        <v>0.31269757365426198</v>
      </c>
      <c r="CA45">
        <v>0.31463339466465046</v>
      </c>
      <c r="CB45">
        <v>0.31657096755257363</v>
      </c>
      <c r="CC45">
        <v>0.31851030220421639</v>
      </c>
      <c r="CD45">
        <v>0.32045140812459627</v>
      </c>
    </row>
    <row r="46" spans="2:82" x14ac:dyDescent="0.25">
      <c r="B46">
        <f t="shared" si="6"/>
        <v>26</v>
      </c>
      <c r="C46" s="8">
        <f t="shared" si="0"/>
        <v>0.8948175187387104</v>
      </c>
      <c r="D46" s="8">
        <f t="shared" si="1"/>
        <v>3.833031064541006E-3</v>
      </c>
      <c r="E46" s="8">
        <f t="shared" si="2"/>
        <v>0.35337745471090226</v>
      </c>
      <c r="F46" s="8">
        <f t="shared" si="3"/>
        <v>0.14000000000000001</v>
      </c>
      <c r="G46" s="9">
        <f t="shared" si="4"/>
        <v>1.8963094659814496E-4</v>
      </c>
      <c r="H46" s="8"/>
      <c r="I46">
        <f t="shared" si="5"/>
        <v>0.81342187744608818</v>
      </c>
      <c r="BU46">
        <v>0.71798642178967986</v>
      </c>
      <c r="BV46">
        <v>0.71716441534191833</v>
      </c>
      <c r="BW46">
        <v>0.71634457630416537</v>
      </c>
      <c r="BX46">
        <v>0.71552689646577117</v>
      </c>
      <c r="BY46">
        <v>0.71471136765597243</v>
      </c>
      <c r="BZ46">
        <v>0.7138979817436647</v>
      </c>
      <c r="CA46">
        <v>0.713086730637157</v>
      </c>
      <c r="CB46">
        <v>0.71227760628395054</v>
      </c>
      <c r="CC46">
        <v>0.71147060067050327</v>
      </c>
      <c r="CD46">
        <v>0.7106657058220105</v>
      </c>
    </row>
    <row r="47" spans="2:82" x14ac:dyDescent="0.25">
      <c r="B47">
        <f t="shared" si="6"/>
        <v>27</v>
      </c>
      <c r="C47" s="8">
        <f t="shared" si="0"/>
        <v>0.89100083677354391</v>
      </c>
      <c r="D47" s="8">
        <f t="shared" si="1"/>
        <v>3.8166819651664456E-3</v>
      </c>
      <c r="E47" s="8">
        <f t="shared" si="2"/>
        <v>0.32317823233293608</v>
      </c>
      <c r="F47" s="8">
        <f t="shared" si="3"/>
        <v>0.14000000000000001</v>
      </c>
      <c r="G47" s="9">
        <f t="shared" si="4"/>
        <v>1.7268559432312839E-4</v>
      </c>
      <c r="H47" s="8"/>
      <c r="I47">
        <f t="shared" si="5"/>
        <v>0.80698685097215739</v>
      </c>
    </row>
    <row r="48" spans="2:82" x14ac:dyDescent="0.25">
      <c r="B48">
        <f t="shared" si="6"/>
        <v>28</v>
      </c>
      <c r="C48" s="8">
        <f t="shared" si="0"/>
        <v>0.88720043417363148</v>
      </c>
      <c r="D48" s="8">
        <f t="shared" si="1"/>
        <v>3.800402599912444E-3</v>
      </c>
      <c r="E48" s="8">
        <f t="shared" si="2"/>
        <v>0.29260783805539303</v>
      </c>
      <c r="F48" s="8">
        <f t="shared" si="3"/>
        <v>0.14000000000000001</v>
      </c>
      <c r="G48" s="9">
        <f t="shared" si="4"/>
        <v>1.5568386239006652E-4</v>
      </c>
      <c r="H48" s="8"/>
      <c r="I48">
        <f t="shared" si="5"/>
        <v>0.80060273235658197</v>
      </c>
    </row>
    <row r="49" spans="2:9" x14ac:dyDescent="0.25">
      <c r="B49">
        <f t="shared" si="6"/>
        <v>29</v>
      </c>
      <c r="C49" s="8">
        <f t="shared" si="0"/>
        <v>0.8834162415022907</v>
      </c>
      <c r="D49" s="8">
        <f t="shared" si="1"/>
        <v>3.7841926713407473E-3</v>
      </c>
      <c r="E49" s="8">
        <f t="shared" si="2"/>
        <v>0.2616617098873269</v>
      </c>
      <c r="F49" s="8">
        <f t="shared" si="3"/>
        <v>0.14000000000000001</v>
      </c>
      <c r="G49" s="9">
        <f t="shared" si="4"/>
        <v>1.386249654896556E-4</v>
      </c>
      <c r="H49" s="8"/>
      <c r="I49">
        <f t="shared" si="5"/>
        <v>0.79426911886441554</v>
      </c>
    </row>
    <row r="50" spans="2:9" x14ac:dyDescent="0.25">
      <c r="B50">
        <f t="shared" si="6"/>
        <v>30</v>
      </c>
      <c r="C50" s="8">
        <f t="shared" si="0"/>
        <v>0.87964818961900892</v>
      </c>
      <c r="D50" s="8">
        <f t="shared" si="1"/>
        <v>3.7680518832817699E-3</v>
      </c>
      <c r="E50" s="8">
        <f t="shared" si="2"/>
        <v>0.23033522976738194</v>
      </c>
      <c r="F50" s="8">
        <f t="shared" si="3"/>
        <v>0.14000000000000001</v>
      </c>
      <c r="G50" s="9">
        <f t="shared" si="4"/>
        <v>1.2150811348355719E-4</v>
      </c>
      <c r="H50" s="8"/>
      <c r="I50">
        <f t="shared" si="5"/>
        <v>0.78798561094677033</v>
      </c>
    </row>
    <row r="51" spans="2:9" x14ac:dyDescent="0.25">
      <c r="B51">
        <f t="shared" si="6"/>
        <v>31</v>
      </c>
      <c r="C51" s="8">
        <f t="shared" si="0"/>
        <v>0.87589620967817972</v>
      </c>
      <c r="D51" s="8">
        <f t="shared" si="1"/>
        <v>3.7519799408291857E-3</v>
      </c>
      <c r="E51" s="8">
        <f t="shared" si="2"/>
        <v>0.19862372287463875</v>
      </c>
      <c r="F51" s="8">
        <f t="shared" si="3"/>
        <v>0.14000000000000001</v>
      </c>
      <c r="G51" s="9">
        <f t="shared" si="4"/>
        <v>1.0433251135978437E-4</v>
      </c>
      <c r="H51" s="8"/>
      <c r="I51">
        <f t="shared" si="5"/>
        <v>0.78175181221561307</v>
      </c>
    </row>
    <row r="52" spans="2:9" x14ac:dyDescent="0.25">
      <c r="B52">
        <f t="shared" si="6"/>
        <v>32</v>
      </c>
      <c r="C52" s="8">
        <f t="shared" si="0"/>
        <v>0.87216023312784507</v>
      </c>
      <c r="D52" s="8">
        <f t="shared" si="1"/>
        <v>3.735976550334536E-3</v>
      </c>
      <c r="E52" s="8">
        <f t="shared" si="2"/>
        <v>0.16652245693100037</v>
      </c>
      <c r="F52" s="8">
        <f t="shared" si="3"/>
        <v>0.14000000000000001</v>
      </c>
      <c r="G52" s="9">
        <f t="shared" si="4"/>
        <v>8.7097359187763418E-5</v>
      </c>
      <c r="H52" s="8"/>
      <c r="I52">
        <f t="shared" si="5"/>
        <v>0.77556732941875806</v>
      </c>
    </row>
    <row r="53" spans="2:9" x14ac:dyDescent="0.25">
      <c r="B53">
        <f t="shared" si="6"/>
        <v>33</v>
      </c>
      <c r="C53" s="8">
        <f t="shared" si="0"/>
        <v>0.86844019170844322</v>
      </c>
      <c r="D53" s="8">
        <f t="shared" si="1"/>
        <v>3.7200414194018673E-3</v>
      </c>
      <c r="E53" s="8">
        <f t="shared" si="2"/>
        <v>0.13402664149499274</v>
      </c>
      <c r="F53" s="8">
        <f t="shared" si="3"/>
        <v>0.14000000000000001</v>
      </c>
      <c r="G53" s="9">
        <f t="shared" si="4"/>
        <v>6.9801852073057732E-5</v>
      </c>
      <c r="H53" s="8"/>
      <c r="I53">
        <f t="shared" si="5"/>
        <v>0.76943177241506011</v>
      </c>
    </row>
    <row r="54" spans="2:9" x14ac:dyDescent="0.25">
      <c r="B54">
        <f t="shared" si="6"/>
        <v>34</v>
      </c>
      <c r="C54" s="8">
        <f t="shared" si="0"/>
        <v>0.86473601745156081</v>
      </c>
      <c r="D54" s="8">
        <f t="shared" si="1"/>
        <v>3.7041742568823892E-3</v>
      </c>
      <c r="E54" s="8">
        <f t="shared" si="2"/>
        <v>0.10113142724689893</v>
      </c>
      <c r="F54" s="8">
        <f t="shared" si="3"/>
        <v>0.14000000000000001</v>
      </c>
      <c r="G54" s="9">
        <f t="shared" si="4"/>
        <v>5.2445180111763215E-5</v>
      </c>
      <c r="H54" s="8"/>
      <c r="I54">
        <f t="shared" si="5"/>
        <v>0.76334475414980252</v>
      </c>
    </row>
    <row r="55" spans="2:9" x14ac:dyDescent="0.25">
      <c r="B55">
        <f t="shared" si="6"/>
        <v>35</v>
      </c>
      <c r="C55" s="8">
        <f t="shared" si="0"/>
        <v>0.8610476426786916</v>
      </c>
      <c r="D55" s="8">
        <f t="shared" si="1"/>
        <v>3.6883747728691518E-3</v>
      </c>
      <c r="E55" s="8">
        <f t="shared" si="2"/>
        <v>6.7831905265094986E-2</v>
      </c>
      <c r="F55" s="8">
        <f t="shared" si="3"/>
        <v>0.14000000000000001</v>
      </c>
      <c r="G55" s="9">
        <f t="shared" si="4"/>
        <v>3.5026528344559719E-5</v>
      </c>
      <c r="H55" s="8"/>
      <c r="I55">
        <f t="shared" si="5"/>
        <v>0.75730589063028064</v>
      </c>
    </row>
    <row r="56" spans="2:9" x14ac:dyDescent="0.25">
      <c r="B56">
        <f t="shared" si="6"/>
        <v>36</v>
      </c>
      <c r="C56" s="8">
        <f t="shared" si="0"/>
        <v>0.85737499999999989</v>
      </c>
      <c r="D56" s="8">
        <f t="shared" si="1"/>
        <v>3.6726426786917519E-3</v>
      </c>
      <c r="E56" s="8">
        <f t="shared" si="2"/>
        <v>3.4123106293495471E-2</v>
      </c>
      <c r="F56" s="8">
        <f t="shared" si="3"/>
        <v>0.14000000000000001</v>
      </c>
      <c r="G56" s="9">
        <f t="shared" si="4"/>
        <v>1.7545076710423724E-5</v>
      </c>
      <c r="H56" s="8"/>
      <c r="I56">
        <f t="shared" si="5"/>
        <v>0.75131480090157754</v>
      </c>
    </row>
    <row r="57" spans="2:9" x14ac:dyDescent="0.25">
      <c r="B57">
        <f t="shared" si="6"/>
        <v>37</v>
      </c>
      <c r="C57" s="8" t="str">
        <f t="shared" si="0"/>
        <v/>
      </c>
      <c r="D57" s="8" t="str">
        <f t="shared" si="1"/>
        <v/>
      </c>
      <c r="E57" s="8" t="str">
        <f t="shared" si="2"/>
        <v/>
      </c>
      <c r="F57" s="8" t="str">
        <f t="shared" si="3"/>
        <v/>
      </c>
      <c r="G57" s="9" t="str">
        <f t="shared" si="4"/>
        <v/>
      </c>
      <c r="H57" s="8"/>
      <c r="I57" t="str">
        <f t="shared" si="5"/>
        <v/>
      </c>
    </row>
    <row r="58" spans="2:9" x14ac:dyDescent="0.25">
      <c r="B58">
        <f t="shared" si="6"/>
        <v>38</v>
      </c>
      <c r="C58" s="8" t="str">
        <f t="shared" si="0"/>
        <v/>
      </c>
      <c r="D58" s="8" t="str">
        <f t="shared" si="1"/>
        <v/>
      </c>
      <c r="E58" s="8" t="str">
        <f t="shared" si="2"/>
        <v/>
      </c>
      <c r="F58" s="8" t="str">
        <f t="shared" si="3"/>
        <v/>
      </c>
      <c r="G58" s="9" t="str">
        <f t="shared" si="4"/>
        <v/>
      </c>
      <c r="H58" s="8"/>
      <c r="I58" t="str">
        <f t="shared" si="5"/>
        <v/>
      </c>
    </row>
    <row r="59" spans="2:9" x14ac:dyDescent="0.25">
      <c r="B59">
        <f t="shared" si="6"/>
        <v>39</v>
      </c>
      <c r="C59" s="8" t="str">
        <f t="shared" si="0"/>
        <v/>
      </c>
      <c r="D59" s="8" t="str">
        <f t="shared" si="1"/>
        <v/>
      </c>
      <c r="E59" s="8" t="str">
        <f t="shared" si="2"/>
        <v/>
      </c>
      <c r="F59" s="8" t="str">
        <f t="shared" si="3"/>
        <v/>
      </c>
      <c r="G59" s="9" t="str">
        <f t="shared" si="4"/>
        <v/>
      </c>
      <c r="H59" s="8"/>
      <c r="I59" t="str">
        <f t="shared" si="5"/>
        <v/>
      </c>
    </row>
    <row r="60" spans="2:9" x14ac:dyDescent="0.25">
      <c r="B60">
        <f t="shared" si="6"/>
        <v>40</v>
      </c>
      <c r="C60" s="8" t="str">
        <f t="shared" si="0"/>
        <v/>
      </c>
      <c r="D60" s="8" t="str">
        <f t="shared" si="1"/>
        <v/>
      </c>
      <c r="E60" s="8" t="str">
        <f t="shared" si="2"/>
        <v/>
      </c>
      <c r="F60" s="8" t="str">
        <f t="shared" si="3"/>
        <v/>
      </c>
      <c r="G60" s="9" t="str">
        <f t="shared" si="4"/>
        <v/>
      </c>
      <c r="H60" s="8"/>
      <c r="I60" t="str">
        <f t="shared" si="5"/>
        <v/>
      </c>
    </row>
    <row r="61" spans="2:9" x14ac:dyDescent="0.25">
      <c r="B61">
        <f t="shared" si="6"/>
        <v>41</v>
      </c>
      <c r="C61" s="8" t="str">
        <f t="shared" si="0"/>
        <v/>
      </c>
      <c r="D61" s="8" t="str">
        <f t="shared" si="1"/>
        <v/>
      </c>
      <c r="E61" s="8" t="str">
        <f t="shared" si="2"/>
        <v/>
      </c>
      <c r="F61" s="8" t="str">
        <f t="shared" si="3"/>
        <v/>
      </c>
      <c r="G61" s="9" t="str">
        <f t="shared" si="4"/>
        <v/>
      </c>
      <c r="H61" s="8"/>
      <c r="I61" t="str">
        <f t="shared" si="5"/>
        <v/>
      </c>
    </row>
    <row r="62" spans="2:9" x14ac:dyDescent="0.25">
      <c r="B62">
        <f t="shared" si="6"/>
        <v>42</v>
      </c>
      <c r="C62" s="8" t="str">
        <f t="shared" si="0"/>
        <v/>
      </c>
      <c r="D62" s="8" t="str">
        <f t="shared" si="1"/>
        <v/>
      </c>
      <c r="E62" s="8" t="str">
        <f t="shared" si="2"/>
        <v/>
      </c>
      <c r="F62" s="8" t="str">
        <f t="shared" si="3"/>
        <v/>
      </c>
      <c r="G62" s="9" t="str">
        <f t="shared" si="4"/>
        <v/>
      </c>
      <c r="H62" s="8"/>
      <c r="I62" t="str">
        <f t="shared" si="5"/>
        <v/>
      </c>
    </row>
    <row r="63" spans="2:9" x14ac:dyDescent="0.25">
      <c r="B63">
        <f t="shared" si="6"/>
        <v>43</v>
      </c>
      <c r="C63" s="8" t="str">
        <f t="shared" si="0"/>
        <v/>
      </c>
      <c r="D63" s="8" t="str">
        <f t="shared" si="1"/>
        <v/>
      </c>
      <c r="E63" s="8" t="str">
        <f t="shared" si="2"/>
        <v/>
      </c>
      <c r="F63" s="8" t="str">
        <f t="shared" si="3"/>
        <v/>
      </c>
      <c r="G63" s="9" t="str">
        <f t="shared" si="4"/>
        <v/>
      </c>
      <c r="H63" s="8"/>
      <c r="I63" t="str">
        <f t="shared" si="5"/>
        <v/>
      </c>
    </row>
    <row r="64" spans="2:9" x14ac:dyDescent="0.25">
      <c r="B64">
        <f t="shared" si="6"/>
        <v>44</v>
      </c>
      <c r="C64" s="8" t="str">
        <f t="shared" si="0"/>
        <v/>
      </c>
      <c r="D64" s="8" t="str">
        <f t="shared" si="1"/>
        <v/>
      </c>
      <c r="E64" s="8" t="str">
        <f t="shared" si="2"/>
        <v/>
      </c>
      <c r="F64" s="8" t="str">
        <f t="shared" si="3"/>
        <v/>
      </c>
      <c r="G64" s="9" t="str">
        <f t="shared" si="4"/>
        <v/>
      </c>
      <c r="H64" s="8"/>
      <c r="I64" t="str">
        <f t="shared" si="5"/>
        <v/>
      </c>
    </row>
    <row r="65" spans="2:9" x14ac:dyDescent="0.25">
      <c r="B65">
        <f t="shared" si="6"/>
        <v>45</v>
      </c>
      <c r="C65" s="8" t="str">
        <f t="shared" si="0"/>
        <v/>
      </c>
      <c r="D65" s="8" t="str">
        <f t="shared" si="1"/>
        <v/>
      </c>
      <c r="E65" s="8" t="str">
        <f t="shared" si="2"/>
        <v/>
      </c>
      <c r="F65" s="8" t="str">
        <f t="shared" si="3"/>
        <v/>
      </c>
      <c r="G65" s="9" t="str">
        <f t="shared" si="4"/>
        <v/>
      </c>
      <c r="H65" s="8"/>
      <c r="I65" t="str">
        <f t="shared" si="5"/>
        <v/>
      </c>
    </row>
    <row r="66" spans="2:9" x14ac:dyDescent="0.25">
      <c r="B66">
        <f t="shared" si="6"/>
        <v>46</v>
      </c>
      <c r="C66" s="8" t="str">
        <f t="shared" si="0"/>
        <v/>
      </c>
      <c r="D66" s="8" t="str">
        <f t="shared" si="1"/>
        <v/>
      </c>
      <c r="E66" s="8" t="str">
        <f t="shared" si="2"/>
        <v/>
      </c>
      <c r="F66" s="8" t="str">
        <f t="shared" si="3"/>
        <v/>
      </c>
      <c r="G66" s="9" t="str">
        <f t="shared" si="4"/>
        <v/>
      </c>
      <c r="H66" s="8"/>
      <c r="I66" t="str">
        <f t="shared" si="5"/>
        <v/>
      </c>
    </row>
    <row r="67" spans="2:9" x14ac:dyDescent="0.25">
      <c r="B67">
        <f t="shared" si="6"/>
        <v>47</v>
      </c>
      <c r="C67" s="8" t="str">
        <f t="shared" si="0"/>
        <v/>
      </c>
      <c r="D67" s="8" t="str">
        <f t="shared" si="1"/>
        <v/>
      </c>
      <c r="E67" s="8" t="str">
        <f t="shared" si="2"/>
        <v/>
      </c>
      <c r="F67" s="8" t="str">
        <f t="shared" si="3"/>
        <v/>
      </c>
      <c r="G67" s="9" t="str">
        <f t="shared" si="4"/>
        <v/>
      </c>
      <c r="H67" s="8"/>
      <c r="I67" t="str">
        <f t="shared" si="5"/>
        <v/>
      </c>
    </row>
    <row r="68" spans="2:9" x14ac:dyDescent="0.25">
      <c r="B68">
        <f t="shared" si="6"/>
        <v>48</v>
      </c>
      <c r="C68" s="8" t="str">
        <f t="shared" si="0"/>
        <v/>
      </c>
      <c r="D68" s="8" t="str">
        <f t="shared" si="1"/>
        <v/>
      </c>
      <c r="E68" s="8" t="str">
        <f t="shared" si="2"/>
        <v/>
      </c>
      <c r="F68" s="8" t="str">
        <f t="shared" si="3"/>
        <v/>
      </c>
      <c r="G68" s="9" t="str">
        <f t="shared" si="4"/>
        <v/>
      </c>
      <c r="H68" s="8"/>
      <c r="I68" t="str">
        <f t="shared" si="5"/>
        <v/>
      </c>
    </row>
    <row r="69" spans="2:9" x14ac:dyDescent="0.25">
      <c r="B69">
        <f t="shared" si="6"/>
        <v>49</v>
      </c>
      <c r="C69" s="8" t="str">
        <f t="shared" si="0"/>
        <v/>
      </c>
      <c r="D69" s="8" t="str">
        <f t="shared" si="1"/>
        <v/>
      </c>
      <c r="E69" s="8" t="str">
        <f t="shared" si="2"/>
        <v/>
      </c>
      <c r="F69" s="8" t="str">
        <f t="shared" si="3"/>
        <v/>
      </c>
      <c r="G69" s="9" t="str">
        <f t="shared" si="4"/>
        <v/>
      </c>
      <c r="H69" s="8"/>
      <c r="I69" t="str">
        <f t="shared" si="5"/>
        <v/>
      </c>
    </row>
    <row r="70" spans="2:9" x14ac:dyDescent="0.25">
      <c r="B70">
        <f t="shared" si="6"/>
        <v>50</v>
      </c>
      <c r="C70" s="8" t="str">
        <f t="shared" si="0"/>
        <v/>
      </c>
      <c r="D70" s="8" t="str">
        <f t="shared" si="1"/>
        <v/>
      </c>
      <c r="E70" s="8" t="str">
        <f t="shared" si="2"/>
        <v/>
      </c>
      <c r="F70" s="8" t="str">
        <f t="shared" si="3"/>
        <v/>
      </c>
      <c r="G70" s="9" t="str">
        <f t="shared" si="4"/>
        <v/>
      </c>
      <c r="H70" s="8"/>
      <c r="I70" t="str">
        <f t="shared" si="5"/>
        <v/>
      </c>
    </row>
    <row r="71" spans="2:9" x14ac:dyDescent="0.25">
      <c r="B71">
        <f t="shared" si="6"/>
        <v>51</v>
      </c>
      <c r="C71" s="8" t="str">
        <f t="shared" si="0"/>
        <v/>
      </c>
      <c r="D71" s="8" t="str">
        <f t="shared" si="1"/>
        <v/>
      </c>
      <c r="E71" s="8" t="str">
        <f t="shared" si="2"/>
        <v/>
      </c>
      <c r="F71" s="8" t="str">
        <f t="shared" si="3"/>
        <v/>
      </c>
      <c r="G71" s="9" t="str">
        <f t="shared" si="4"/>
        <v/>
      </c>
      <c r="H71" s="8"/>
      <c r="I71" t="str">
        <f t="shared" si="5"/>
        <v/>
      </c>
    </row>
    <row r="72" spans="2:9" x14ac:dyDescent="0.25">
      <c r="B72">
        <f t="shared" si="6"/>
        <v>52</v>
      </c>
      <c r="C72" s="8" t="str">
        <f t="shared" si="0"/>
        <v/>
      </c>
      <c r="D72" s="8" t="str">
        <f t="shared" si="1"/>
        <v/>
      </c>
      <c r="E72" s="8" t="str">
        <f t="shared" si="2"/>
        <v/>
      </c>
      <c r="F72" s="8" t="str">
        <f t="shared" si="3"/>
        <v/>
      </c>
      <c r="G72" s="9" t="str">
        <f t="shared" si="4"/>
        <v/>
      </c>
      <c r="H72" s="8"/>
      <c r="I72" t="str">
        <f t="shared" si="5"/>
        <v/>
      </c>
    </row>
    <row r="73" spans="2:9" x14ac:dyDescent="0.25">
      <c r="B73">
        <f t="shared" si="6"/>
        <v>53</v>
      </c>
      <c r="C73" s="8" t="str">
        <f t="shared" si="0"/>
        <v/>
      </c>
      <c r="D73" s="8" t="str">
        <f t="shared" si="1"/>
        <v/>
      </c>
      <c r="E73" s="8" t="str">
        <f t="shared" si="2"/>
        <v/>
      </c>
      <c r="F73" s="8" t="str">
        <f t="shared" si="3"/>
        <v/>
      </c>
      <c r="G73" s="9" t="str">
        <f t="shared" si="4"/>
        <v/>
      </c>
      <c r="H73" s="8"/>
      <c r="I73" t="str">
        <f t="shared" si="5"/>
        <v/>
      </c>
    </row>
    <row r="74" spans="2:9" x14ac:dyDescent="0.25">
      <c r="B74">
        <f t="shared" si="6"/>
        <v>54</v>
      </c>
      <c r="C74" s="8" t="str">
        <f t="shared" si="0"/>
        <v/>
      </c>
      <c r="D74" s="8" t="str">
        <f t="shared" si="1"/>
        <v/>
      </c>
      <c r="E74" s="8" t="str">
        <f t="shared" si="2"/>
        <v/>
      </c>
      <c r="F74" s="8" t="str">
        <f t="shared" si="3"/>
        <v/>
      </c>
      <c r="G74" s="9" t="str">
        <f t="shared" si="4"/>
        <v/>
      </c>
      <c r="H74" s="8"/>
      <c r="I74" t="str">
        <f t="shared" si="5"/>
        <v/>
      </c>
    </row>
    <row r="75" spans="2:9" x14ac:dyDescent="0.25">
      <c r="B75">
        <f t="shared" si="6"/>
        <v>55</v>
      </c>
      <c r="C75" s="8" t="str">
        <f t="shared" si="0"/>
        <v/>
      </c>
      <c r="D75" s="8" t="str">
        <f t="shared" si="1"/>
        <v/>
      </c>
      <c r="E75" s="8" t="str">
        <f t="shared" si="2"/>
        <v/>
      </c>
      <c r="F75" s="8" t="str">
        <f t="shared" si="3"/>
        <v/>
      </c>
      <c r="G75" s="9" t="str">
        <f t="shared" si="4"/>
        <v/>
      </c>
      <c r="H75" s="8"/>
      <c r="I75" t="str">
        <f t="shared" si="5"/>
        <v/>
      </c>
    </row>
    <row r="76" spans="2:9" x14ac:dyDescent="0.25">
      <c r="B76">
        <f t="shared" si="6"/>
        <v>56</v>
      </c>
      <c r="C76" s="8" t="str">
        <f t="shared" si="0"/>
        <v/>
      </c>
      <c r="D76" s="8" t="str">
        <f t="shared" si="1"/>
        <v/>
      </c>
      <c r="E76" s="8" t="str">
        <f t="shared" si="2"/>
        <v/>
      </c>
      <c r="F76" s="8" t="str">
        <f t="shared" si="3"/>
        <v/>
      </c>
      <c r="G76" s="9" t="str">
        <f t="shared" si="4"/>
        <v/>
      </c>
      <c r="H76" s="8"/>
      <c r="I76" t="str">
        <f t="shared" si="5"/>
        <v/>
      </c>
    </row>
    <row r="77" spans="2:9" x14ac:dyDescent="0.25">
      <c r="B77">
        <f t="shared" si="6"/>
        <v>57</v>
      </c>
      <c r="C77" s="8" t="str">
        <f t="shared" si="0"/>
        <v/>
      </c>
      <c r="D77" s="8" t="str">
        <f t="shared" si="1"/>
        <v/>
      </c>
      <c r="E77" s="8" t="str">
        <f t="shared" si="2"/>
        <v/>
      </c>
      <c r="F77" s="8" t="str">
        <f t="shared" si="3"/>
        <v/>
      </c>
      <c r="G77" s="9" t="str">
        <f t="shared" si="4"/>
        <v/>
      </c>
      <c r="H77" s="8"/>
      <c r="I77" t="str">
        <f t="shared" si="5"/>
        <v/>
      </c>
    </row>
    <row r="78" spans="2:9" x14ac:dyDescent="0.25">
      <c r="B78">
        <f t="shared" si="6"/>
        <v>58</v>
      </c>
      <c r="C78" s="8" t="str">
        <f t="shared" si="0"/>
        <v/>
      </c>
      <c r="D78" s="8" t="str">
        <f t="shared" si="1"/>
        <v/>
      </c>
      <c r="E78" s="8" t="str">
        <f t="shared" si="2"/>
        <v/>
      </c>
      <c r="F78" s="8" t="str">
        <f t="shared" si="3"/>
        <v/>
      </c>
      <c r="G78" s="9" t="str">
        <f t="shared" si="4"/>
        <v/>
      </c>
      <c r="H78" s="8"/>
      <c r="I78" t="str">
        <f t="shared" si="5"/>
        <v/>
      </c>
    </row>
    <row r="79" spans="2:9" x14ac:dyDescent="0.25">
      <c r="B79">
        <f t="shared" si="6"/>
        <v>59</v>
      </c>
      <c r="C79" s="8" t="str">
        <f t="shared" si="0"/>
        <v/>
      </c>
      <c r="D79" s="8" t="str">
        <f t="shared" si="1"/>
        <v/>
      </c>
      <c r="E79" s="8" t="str">
        <f t="shared" si="2"/>
        <v/>
      </c>
      <c r="F79" s="8" t="str">
        <f t="shared" si="3"/>
        <v/>
      </c>
      <c r="G79" s="9" t="str">
        <f t="shared" si="4"/>
        <v/>
      </c>
      <c r="H79" s="8"/>
      <c r="I79" t="str">
        <f t="shared" si="5"/>
        <v/>
      </c>
    </row>
    <row r="80" spans="2:9" x14ac:dyDescent="0.25">
      <c r="B80">
        <f t="shared" si="6"/>
        <v>60</v>
      </c>
      <c r="C80" s="8" t="str">
        <f t="shared" si="0"/>
        <v/>
      </c>
      <c r="D80" s="8" t="str">
        <f t="shared" si="1"/>
        <v/>
      </c>
      <c r="E80" s="8" t="str">
        <f t="shared" si="2"/>
        <v/>
      </c>
      <c r="F80" s="8" t="str">
        <f t="shared" si="3"/>
        <v/>
      </c>
      <c r="G80" s="9" t="str">
        <f t="shared" si="4"/>
        <v/>
      </c>
      <c r="H80" s="8"/>
      <c r="I80" t="str">
        <f t="shared" si="5"/>
        <v/>
      </c>
    </row>
  </sheetData>
  <dataConsolidate/>
  <mergeCells count="15">
    <mergeCell ref="BS28:BT28"/>
    <mergeCell ref="BS29:BT29"/>
    <mergeCell ref="J9:K9"/>
    <mergeCell ref="J10:K10"/>
    <mergeCell ref="N10:O10"/>
    <mergeCell ref="B14:C14"/>
    <mergeCell ref="BS25:BT25"/>
    <mergeCell ref="BS27:BT27"/>
    <mergeCell ref="B2:C2"/>
    <mergeCell ref="B4:C4"/>
    <mergeCell ref="BS4:BT4"/>
    <mergeCell ref="BS6:BT6"/>
    <mergeCell ref="BS7:BT7"/>
    <mergeCell ref="BS8:BT8"/>
    <mergeCell ref="B5:C5"/>
  </mergeCell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BC522178-4BEB-4C54-9896-AAABDB35B97F}">
  <ds:schemaRefs/>
</ds:datastoreItem>
</file>

<file path=customXml/itemProps2.xml><?xml version="1.0" encoding="utf-8"?>
<ds:datastoreItem xmlns:ds="http://schemas.openxmlformats.org/officeDocument/2006/customXml" ds:itemID="{92D32EF4-7F83-4292-9818-DE79D31C8AD6}">
  <ds:schemaRefs/>
</ds:datastoreItem>
</file>

<file path=customXml/itemProps3.xml><?xml version="1.0" encoding="utf-8"?>
<ds:datastoreItem xmlns:ds="http://schemas.openxmlformats.org/officeDocument/2006/customXml" ds:itemID="{5D41E2F2-DEFB-4306-84C1-AE4F5962ECDA}">
  <ds:schemaRefs/>
</ds:datastoreItem>
</file>

<file path=customXml/itemProps4.xml><?xml version="1.0" encoding="utf-8"?>
<ds:datastoreItem xmlns:ds="http://schemas.openxmlformats.org/officeDocument/2006/customXml" ds:itemID="{35F601E8-8FA6-4AF3-99C6-471EB3E28B0A}">
  <ds:schemaRefs/>
</ds:datastoreItem>
</file>

<file path=customXml/itemProps5.xml><?xml version="1.0" encoding="utf-8"?>
<ds:datastoreItem xmlns:ds="http://schemas.openxmlformats.org/officeDocument/2006/customXml" ds:itemID="{48B8BCA2-37D9-47D0-89E1-2D348C91A937}">
  <ds:schemaRefs/>
</ds:datastoreItem>
</file>

<file path=customXml/itemProps6.xml><?xml version="1.0" encoding="utf-8"?>
<ds:datastoreItem xmlns:ds="http://schemas.openxmlformats.org/officeDocument/2006/customXml" ds:itemID="{0839543E-DDD8-47B4-9AE8-B867864DC303}">
  <ds:schemaRefs/>
</ds:datastoreItem>
</file>

<file path=customXml/itemProps7.xml><?xml version="1.0" encoding="utf-8"?>
<ds:datastoreItem xmlns:ds="http://schemas.openxmlformats.org/officeDocument/2006/customXml" ds:itemID="{89D69E37-92BF-4DCC-BD5B-E045AAFB4EDB}">
  <ds:schemaRefs/>
</ds:datastoreItem>
</file>

<file path=customXml/itemProps8.xml><?xml version="1.0" encoding="utf-8"?>
<ds:datastoreItem xmlns:ds="http://schemas.openxmlformats.org/officeDocument/2006/customXml" ds:itemID="{634386CC-F7A8-4892-BE4D-1BEED68FD7FB}">
  <ds:schemaRefs/>
</ds:datastoreItem>
</file>

<file path=customXml/itemProps9.xml><?xml version="1.0" encoding="utf-8"?>
<ds:datastoreItem xmlns:ds="http://schemas.openxmlformats.org/officeDocument/2006/customXml" ds:itemID="{5DBDB01D-C8A4-4B14-A4F1-A819F431DE5A}">
  <ds:schemaRefs/>
</ds:datastoreItem>
</file>

<file path=customXml/itemProps10.xml><?xml version="1.0" encoding="utf-8"?>
<ds:datastoreItem xmlns:ds="http://schemas.openxmlformats.org/officeDocument/2006/customXml" ds:itemID="{2C5A1EC0-F8FE-4866-B80D-F7DB2DE78F9C}">
  <ds:schemaRefs/>
</ds:datastoreItem>
</file>

<file path=customXml/itemProps11.xml><?xml version="1.0" encoding="utf-8"?>
<ds:datastoreItem xmlns:ds="http://schemas.openxmlformats.org/officeDocument/2006/customXml" ds:itemID="{4EC95313-81B3-4A69-85F7-11784A543343}">
  <ds:schemaRefs/>
</ds:datastoreItem>
</file>

<file path=customXml/itemProps12.xml><?xml version="1.0" encoding="utf-8"?>
<ds:datastoreItem xmlns:ds="http://schemas.openxmlformats.org/officeDocument/2006/customXml" ds:itemID="{E116C2F3-11C3-42D1-941C-F93010E3DA64}">
  <ds:schemaRefs/>
</ds:datastoreItem>
</file>

<file path=customXml/itemProps13.xml><?xml version="1.0" encoding="utf-8"?>
<ds:datastoreItem xmlns:ds="http://schemas.openxmlformats.org/officeDocument/2006/customXml" ds:itemID="{EC416282-A4E6-487B-838C-E784713739E7}">
  <ds:schemaRefs/>
</ds:datastoreItem>
</file>

<file path=customXml/itemProps14.xml><?xml version="1.0" encoding="utf-8"?>
<ds:datastoreItem xmlns:ds="http://schemas.openxmlformats.org/officeDocument/2006/customXml" ds:itemID="{E581D5A3-2407-485D-9A6D-33B3E59AFFA3}">
  <ds:schemaRefs/>
</ds:datastoreItem>
</file>

<file path=customXml/itemProps15.xml><?xml version="1.0" encoding="utf-8"?>
<ds:datastoreItem xmlns:ds="http://schemas.openxmlformats.org/officeDocument/2006/customXml" ds:itemID="{CABDE1CB-5E01-446C-B45E-3F9E771A84D3}">
  <ds:schemaRefs/>
</ds:datastoreItem>
</file>

<file path=customXml/itemProps16.xml><?xml version="1.0" encoding="utf-8"?>
<ds:datastoreItem xmlns:ds="http://schemas.openxmlformats.org/officeDocument/2006/customXml" ds:itemID="{D70730AB-ACE3-4FBF-B116-3EA7FF37356C}">
  <ds:schemaRefs/>
</ds:datastoreItem>
</file>

<file path=customXml/itemProps17.xml><?xml version="1.0" encoding="utf-8"?>
<ds:datastoreItem xmlns:ds="http://schemas.openxmlformats.org/officeDocument/2006/customXml" ds:itemID="{CB604C3C-18DB-42E7-A210-D6CBF94DD2A0}">
  <ds:schemaRefs/>
</ds:datastoreItem>
</file>

<file path=customXml/itemProps18.xml><?xml version="1.0" encoding="utf-8"?>
<ds:datastoreItem xmlns:ds="http://schemas.openxmlformats.org/officeDocument/2006/customXml" ds:itemID="{83291956-BD3A-422E-96C7-EF639E0E082F}">
  <ds:schemaRefs/>
</ds:datastoreItem>
</file>

<file path=customXml/itemProps19.xml><?xml version="1.0" encoding="utf-8"?>
<ds:datastoreItem xmlns:ds="http://schemas.openxmlformats.org/officeDocument/2006/customXml" ds:itemID="{049F9E93-35F7-4AF3-8096-4D5311D5544C}">
  <ds:schemaRefs/>
</ds:datastoreItem>
</file>

<file path=customXml/itemProps20.xml><?xml version="1.0" encoding="utf-8"?>
<ds:datastoreItem xmlns:ds="http://schemas.openxmlformats.org/officeDocument/2006/customXml" ds:itemID="{B787EF2E-9707-402D-8F3E-8AC24FF42C85}">
  <ds:schemaRefs/>
</ds:datastoreItem>
</file>

<file path=customXml/itemProps21.xml><?xml version="1.0" encoding="utf-8"?>
<ds:datastoreItem xmlns:ds="http://schemas.openxmlformats.org/officeDocument/2006/customXml" ds:itemID="{7DCAACE0-9F11-406F-9397-5F675DE1CF8E}">
  <ds:schemaRefs/>
</ds:datastoreItem>
</file>

<file path=customXml/itemProps22.xml><?xml version="1.0" encoding="utf-8"?>
<ds:datastoreItem xmlns:ds="http://schemas.openxmlformats.org/officeDocument/2006/customXml" ds:itemID="{91F5C896-A8ED-4D9D-B36F-B988B7F56DF8}">
  <ds:schemaRefs/>
</ds:datastoreItem>
</file>

<file path=customXml/itemProps23.xml><?xml version="1.0" encoding="utf-8"?>
<ds:datastoreItem xmlns:ds="http://schemas.openxmlformats.org/officeDocument/2006/customXml" ds:itemID="{4953663D-F943-49C5-9B70-8072473C7DC0}">
  <ds:schemaRefs/>
</ds:datastoreItem>
</file>

<file path=customXml/itemProps24.xml><?xml version="1.0" encoding="utf-8"?>
<ds:datastoreItem xmlns:ds="http://schemas.openxmlformats.org/officeDocument/2006/customXml" ds:itemID="{813D125E-1D56-4C9A-A1E4-0E1E6A296A18}">
  <ds:schemaRefs/>
</ds:datastoreItem>
</file>

<file path=customXml/itemProps25.xml><?xml version="1.0" encoding="utf-8"?>
<ds:datastoreItem xmlns:ds="http://schemas.openxmlformats.org/officeDocument/2006/customXml" ds:itemID="{DC4E8942-8069-44EA-97FA-C9D5110AD2E8}">
  <ds:schemaRefs/>
</ds:datastoreItem>
</file>

<file path=customXml/itemProps26.xml><?xml version="1.0" encoding="utf-8"?>
<ds:datastoreItem xmlns:ds="http://schemas.openxmlformats.org/officeDocument/2006/customXml" ds:itemID="{A8A78281-7A4B-4DDD-A335-E159D0FE6483}">
  <ds:schemaRefs/>
</ds:datastoreItem>
</file>

<file path=customXml/itemProps27.xml><?xml version="1.0" encoding="utf-8"?>
<ds:datastoreItem xmlns:ds="http://schemas.openxmlformats.org/officeDocument/2006/customXml" ds:itemID="{5DE2CE8B-F773-4BE7-9A18-ACCCB028555B}">
  <ds:schemaRefs/>
</ds:datastoreItem>
</file>

<file path=customXml/itemProps28.xml><?xml version="1.0" encoding="utf-8"?>
<ds:datastoreItem xmlns:ds="http://schemas.openxmlformats.org/officeDocument/2006/customXml" ds:itemID="{34F2DC93-F328-4186-BA07-B8998C8D9139}">
  <ds:schemaRefs/>
</ds:datastoreItem>
</file>

<file path=customXml/itemProps29.xml><?xml version="1.0" encoding="utf-8"?>
<ds:datastoreItem xmlns:ds="http://schemas.openxmlformats.org/officeDocument/2006/customXml" ds:itemID="{C9FC8D1F-B248-4E40-9CD4-FBBDD46CF6AE}">
  <ds:schemaRefs/>
</ds:datastoreItem>
</file>

<file path=customXml/itemProps30.xml><?xml version="1.0" encoding="utf-8"?>
<ds:datastoreItem xmlns:ds="http://schemas.openxmlformats.org/officeDocument/2006/customXml" ds:itemID="{73378951-27FF-40D3-880C-E78B972E8ADA}">
  <ds:schemaRefs/>
</ds:datastoreItem>
</file>

<file path=customXml/itemProps31.xml><?xml version="1.0" encoding="utf-8"?>
<ds:datastoreItem xmlns:ds="http://schemas.openxmlformats.org/officeDocument/2006/customXml" ds:itemID="{AB26934B-23C8-4F99-8A89-8A0ECEF2C4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Raencker</dc:creator>
  <cp:lastModifiedBy>Sean Violante</cp:lastModifiedBy>
  <dcterms:created xsi:type="dcterms:W3CDTF">2014-10-10T15:49:58Z</dcterms:created>
  <dcterms:modified xsi:type="dcterms:W3CDTF">2015-03-06T16:38:39Z</dcterms:modified>
</cp:coreProperties>
</file>