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C:\Users\Sean Wiin\Desktop\"/>
    </mc:Choice>
  </mc:AlternateContent>
  <xr:revisionPtr revIDLastSave="0" documentId="13_ncr:1_{21AFAEBF-7636-4741-9949-986B74748E41}" xr6:coauthVersionLast="45" xr6:coauthVersionMax="45" xr10:uidLastSave="{00000000-0000-0000-0000-000000000000}"/>
  <bookViews>
    <workbookView xWindow="28680" yWindow="-120" windowWidth="29040" windowHeight="15840" xr2:uid="{00000000-000D-0000-FFFF-FFFF00000000}"/>
  </bookViews>
  <sheets>
    <sheet name="Report" sheetId="2" r:id="rId1"/>
    <sheet name="Pickup_Times" sheetId="14" r:id="rId2"/>
    <sheet name="Master" sheetId="1" r:id="rId3"/>
    <sheet name="Carrier_Options" sheetId="13" state="hidden" r:id="rId4"/>
    <sheet name="Carrier_Breakdown" sheetId="3" state="hidden" r:id="rId5"/>
    <sheet name="Service_Lvl_Breakdown" sheetId="4" state="hidden" r:id="rId6"/>
    <sheet name="Service_Lvl_Breakdown_QTY" sheetId="11" state="hidden" r:id="rId7"/>
    <sheet name="Service_lvl_Timeline " sheetId="8" state="hidden" r:id="rId8"/>
    <sheet name="Timeline" sheetId="6" state="hidden" r:id="rId9"/>
    <sheet name="Carrier_Pickup_Time" sheetId="12" state="hidden" r:id="rId10"/>
    <sheet name="Missed_Pickup" sheetId="15" state="hidden" r:id="rId11"/>
  </sheets>
  <definedNames>
    <definedName name="Slicer_Carrier1">#N/A</definedName>
    <definedName name="Slicer_Date">#N/A</definedName>
    <definedName name="Slicer_Fiscal_Week">#N/A</definedName>
    <definedName name="Slicer_Month">#N/A</definedName>
  </definedNames>
  <calcPr calcId="191029"/>
  <pivotCaches>
    <pivotCache cacheId="160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92" i="1" l="1"/>
  <c r="E1291" i="1"/>
  <c r="E1290" i="1"/>
  <c r="E1289" i="1"/>
  <c r="E1288" i="1"/>
  <c r="E1287" i="1"/>
  <c r="E1286" i="1"/>
  <c r="E1285" i="1"/>
  <c r="E1284" i="1"/>
  <c r="J1284" i="1" s="1"/>
  <c r="E1283" i="1"/>
  <c r="J1283" i="1" s="1"/>
  <c r="E1282" i="1"/>
  <c r="J1282" i="1" s="1"/>
  <c r="E1281" i="1"/>
  <c r="J1281" i="1" s="1"/>
  <c r="E1280" i="1"/>
  <c r="E1279" i="1"/>
  <c r="E1278" i="1"/>
  <c r="E1277" i="1"/>
  <c r="J1277" i="1" s="1"/>
  <c r="E1276" i="1"/>
  <c r="E1275" i="1"/>
  <c r="E1274" i="1"/>
  <c r="E1273" i="1"/>
  <c r="J1273" i="1" s="1"/>
  <c r="E1272" i="1"/>
  <c r="J1272" i="1" s="1"/>
  <c r="E1271" i="1"/>
  <c r="J1271" i="1" s="1"/>
  <c r="E1270" i="1"/>
  <c r="J1270" i="1" s="1"/>
  <c r="E1269" i="1"/>
  <c r="J1269" i="1" s="1"/>
  <c r="E1268" i="1"/>
  <c r="E1267" i="1"/>
  <c r="E1266" i="1"/>
  <c r="E1265" i="1"/>
  <c r="J1265" i="1" s="1"/>
  <c r="E1264" i="1"/>
  <c r="E1263" i="1"/>
  <c r="E1262" i="1"/>
  <c r="J1262" i="1" s="1"/>
  <c r="E1261" i="1"/>
  <c r="J1261" i="1" s="1"/>
  <c r="E1260" i="1"/>
  <c r="J1260" i="1" s="1"/>
  <c r="E1259" i="1"/>
  <c r="J1259" i="1" s="1"/>
  <c r="E1258" i="1"/>
  <c r="J1258" i="1" s="1"/>
  <c r="E1257" i="1"/>
  <c r="J1257" i="1" s="1"/>
  <c r="E1256" i="1"/>
  <c r="E1255" i="1"/>
  <c r="E1254" i="1"/>
  <c r="E1253" i="1"/>
  <c r="J1253" i="1" s="1"/>
  <c r="E1252" i="1"/>
  <c r="E1251" i="1"/>
  <c r="J1251" i="1" s="1"/>
  <c r="E1250" i="1"/>
  <c r="J1250" i="1" s="1"/>
  <c r="E1249" i="1"/>
  <c r="J1249" i="1" s="1"/>
  <c r="E1248" i="1"/>
  <c r="J1248" i="1" s="1"/>
  <c r="E1247" i="1"/>
  <c r="J1247" i="1" s="1"/>
  <c r="E1246" i="1"/>
  <c r="J1246" i="1" s="1"/>
  <c r="E1245" i="1"/>
  <c r="J1245" i="1" s="1"/>
  <c r="E1244" i="1"/>
  <c r="E1243" i="1"/>
  <c r="J1243" i="1" s="1"/>
  <c r="E1242" i="1"/>
  <c r="J1242" i="1" s="1"/>
  <c r="E1241" i="1"/>
  <c r="J1241" i="1" s="1"/>
  <c r="E1240" i="1"/>
  <c r="J1240" i="1" s="1"/>
  <c r="E1239" i="1"/>
  <c r="J1239" i="1" s="1"/>
  <c r="E1238" i="1"/>
  <c r="J1238" i="1" s="1"/>
  <c r="E1237" i="1"/>
  <c r="J1237" i="1" s="1"/>
  <c r="E1236" i="1"/>
  <c r="J1236" i="1" s="1"/>
  <c r="E1235" i="1"/>
  <c r="J1235" i="1" s="1"/>
  <c r="E1234" i="1"/>
  <c r="J1234" i="1" s="1"/>
  <c r="E1233" i="1"/>
  <c r="J1233" i="1" s="1"/>
  <c r="E1232" i="1"/>
  <c r="E1231" i="1"/>
  <c r="J1231" i="1" s="1"/>
  <c r="E1230" i="1"/>
  <c r="J1230" i="1" s="1"/>
  <c r="E1229" i="1"/>
  <c r="J1229" i="1" s="1"/>
  <c r="E1228" i="1"/>
  <c r="J1228" i="1" s="1"/>
  <c r="E1227" i="1"/>
  <c r="J1227" i="1" s="1"/>
  <c r="E1226" i="1"/>
  <c r="J1226" i="1" s="1"/>
  <c r="E1225" i="1"/>
  <c r="J1225" i="1" s="1"/>
  <c r="E1224" i="1"/>
  <c r="J1224" i="1" s="1"/>
  <c r="E1223" i="1"/>
  <c r="J1223" i="1" s="1"/>
  <c r="E1222" i="1"/>
  <c r="J1222" i="1" s="1"/>
  <c r="E1221" i="1"/>
  <c r="J1221" i="1" s="1"/>
  <c r="E1220" i="1"/>
  <c r="E1219" i="1"/>
  <c r="E1218" i="1"/>
  <c r="E1217" i="1"/>
  <c r="J1217" i="1" s="1"/>
  <c r="E1216" i="1"/>
  <c r="J1216" i="1" s="1"/>
  <c r="E1215" i="1"/>
  <c r="J1215" i="1" s="1"/>
  <c r="E1214" i="1"/>
  <c r="J1214" i="1" s="1"/>
  <c r="E1213" i="1"/>
  <c r="J1213" i="1" s="1"/>
  <c r="E1212" i="1"/>
  <c r="J1212" i="1" s="1"/>
  <c r="E1211" i="1"/>
  <c r="J1211" i="1" s="1"/>
  <c r="E1210" i="1"/>
  <c r="J1210" i="1" s="1"/>
  <c r="E1209" i="1"/>
  <c r="J1209" i="1" s="1"/>
  <c r="E1208" i="1"/>
  <c r="E1207" i="1"/>
  <c r="J1207" i="1" s="1"/>
  <c r="E1206" i="1"/>
  <c r="J1206" i="1" s="1"/>
  <c r="E1205" i="1"/>
  <c r="J1205" i="1" s="1"/>
  <c r="E1204" i="1"/>
  <c r="J1204" i="1" s="1"/>
  <c r="E1203" i="1"/>
  <c r="J1203" i="1" s="1"/>
  <c r="E1202" i="1"/>
  <c r="J1202" i="1" s="1"/>
  <c r="E1201" i="1"/>
  <c r="J1201" i="1" s="1"/>
  <c r="E1200" i="1"/>
  <c r="J1200" i="1" s="1"/>
  <c r="E1199" i="1"/>
  <c r="J1199" i="1" s="1"/>
  <c r="E1198" i="1"/>
  <c r="J1198" i="1" s="1"/>
  <c r="E1197" i="1"/>
  <c r="J1197" i="1" s="1"/>
  <c r="E1196" i="1"/>
  <c r="E1195" i="1"/>
  <c r="J1195" i="1" s="1"/>
  <c r="E1194" i="1"/>
  <c r="J1194" i="1" s="1"/>
  <c r="E1193" i="1"/>
  <c r="J1193" i="1" s="1"/>
  <c r="E1192" i="1"/>
  <c r="J1192" i="1" s="1"/>
  <c r="E1191" i="1"/>
  <c r="J1191" i="1" s="1"/>
  <c r="E1190" i="1"/>
  <c r="J1190" i="1" s="1"/>
  <c r="E1189" i="1"/>
  <c r="J1189" i="1" s="1"/>
  <c r="E1188" i="1"/>
  <c r="J1188" i="1" s="1"/>
  <c r="E1187" i="1"/>
  <c r="J1187" i="1" s="1"/>
  <c r="E1186" i="1"/>
  <c r="J1186" i="1" s="1"/>
  <c r="E1184" i="1"/>
  <c r="J1184" i="1" s="1"/>
  <c r="E1183" i="1"/>
  <c r="E1182" i="1"/>
  <c r="E1185" i="1"/>
  <c r="J1278" i="1"/>
  <c r="J1276" i="1"/>
  <c r="J1275" i="1"/>
  <c r="J1274" i="1"/>
  <c r="J1266" i="1"/>
  <c r="J1264" i="1"/>
  <c r="J1263" i="1"/>
  <c r="J1254" i="1"/>
  <c r="J1252" i="1"/>
  <c r="J1255" i="1"/>
  <c r="J1267"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A15" i="13"/>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2125" i="1"/>
  <c r="J2125" i="1" s="1"/>
  <c r="E2124" i="1"/>
  <c r="J2124" i="1" s="1"/>
  <c r="E2123" i="1"/>
  <c r="J2123" i="1" s="1"/>
  <c r="E2122" i="1"/>
  <c r="J2122" i="1" s="1"/>
  <c r="E2121" i="1"/>
  <c r="J2121" i="1" s="1"/>
  <c r="E2120" i="1"/>
  <c r="J2120" i="1" s="1"/>
  <c r="E2119" i="1"/>
  <c r="J2119" i="1" s="1"/>
  <c r="E2118" i="1"/>
  <c r="J2118" i="1" s="1"/>
  <c r="E2117" i="1"/>
  <c r="J2117" i="1" s="1"/>
  <c r="E2116" i="1"/>
  <c r="J2116" i="1" s="1"/>
  <c r="E2115" i="1"/>
  <c r="J2115" i="1" s="1"/>
  <c r="E2114" i="1"/>
  <c r="J2114" i="1" s="1"/>
  <c r="E2113" i="1"/>
  <c r="J2113" i="1" s="1"/>
  <c r="E2112" i="1"/>
  <c r="J2112" i="1" s="1"/>
  <c r="E2111" i="1"/>
  <c r="J2111" i="1" s="1"/>
  <c r="E2110" i="1"/>
  <c r="J2110" i="1" s="1"/>
  <c r="E2109" i="1"/>
  <c r="J2109" i="1" s="1"/>
  <c r="E2108" i="1"/>
  <c r="J2108" i="1" s="1"/>
  <c r="E2107" i="1"/>
  <c r="J2107" i="1" s="1"/>
  <c r="E2106" i="1"/>
  <c r="J2106" i="1" s="1"/>
  <c r="E2105" i="1"/>
  <c r="J2105" i="1" s="1"/>
  <c r="E2104" i="1"/>
  <c r="J2104" i="1" s="1"/>
  <c r="E2103" i="1"/>
  <c r="J2103" i="1" s="1"/>
  <c r="E2102" i="1"/>
  <c r="J2102" i="1" s="1"/>
  <c r="E2101" i="1"/>
  <c r="J2101" i="1" s="1"/>
  <c r="E2100" i="1"/>
  <c r="J2100" i="1" s="1"/>
  <c r="E2099" i="1"/>
  <c r="J2099" i="1" s="1"/>
  <c r="E2098" i="1"/>
  <c r="J2098" i="1" s="1"/>
  <c r="E2097" i="1"/>
  <c r="J2097" i="1" s="1"/>
  <c r="E2096" i="1"/>
  <c r="J2096" i="1" s="1"/>
  <c r="E2095" i="1"/>
  <c r="J2095" i="1" s="1"/>
  <c r="E2094" i="1"/>
  <c r="J2094" i="1" s="1"/>
  <c r="E2093" i="1"/>
  <c r="J2093" i="1" s="1"/>
  <c r="E2092" i="1"/>
  <c r="J2092" i="1" s="1"/>
  <c r="E2091" i="1"/>
  <c r="J2091" i="1" s="1"/>
  <c r="E2090" i="1"/>
  <c r="J2090" i="1" s="1"/>
  <c r="E2089" i="1"/>
  <c r="J2089" i="1" s="1"/>
  <c r="E2088" i="1"/>
  <c r="J2088" i="1" s="1"/>
  <c r="E2087" i="1"/>
  <c r="J2087" i="1" s="1"/>
  <c r="E2086" i="1"/>
  <c r="J2086" i="1" s="1"/>
  <c r="E2085" i="1"/>
  <c r="J2085" i="1" s="1"/>
  <c r="E2084" i="1"/>
  <c r="J2084" i="1" s="1"/>
  <c r="E2083" i="1"/>
  <c r="J2083" i="1" s="1"/>
  <c r="E2082" i="1"/>
  <c r="J2082" i="1" s="1"/>
  <c r="E2081" i="1"/>
  <c r="J2081" i="1" s="1"/>
  <c r="E2080" i="1"/>
  <c r="J2080" i="1" s="1"/>
  <c r="E2079" i="1"/>
  <c r="J2079" i="1" s="1"/>
  <c r="E2078" i="1"/>
  <c r="J2078" i="1" s="1"/>
  <c r="E2077" i="1"/>
  <c r="J2077" i="1" s="1"/>
  <c r="E2076" i="1"/>
  <c r="J2076" i="1" s="1"/>
  <c r="E2075" i="1"/>
  <c r="J2075" i="1" s="1"/>
  <c r="E2074" i="1"/>
  <c r="J2074" i="1" s="1"/>
  <c r="E2073" i="1"/>
  <c r="J2073" i="1" s="1"/>
  <c r="E2072" i="1"/>
  <c r="J2072" i="1" s="1"/>
  <c r="E2071" i="1"/>
  <c r="J2071" i="1" s="1"/>
  <c r="E2070" i="1"/>
  <c r="J2070" i="1" s="1"/>
  <c r="E2069" i="1"/>
  <c r="J2069" i="1" s="1"/>
  <c r="E2068" i="1"/>
  <c r="J2068" i="1" s="1"/>
  <c r="E2067" i="1"/>
  <c r="J2067" i="1" s="1"/>
  <c r="E2066" i="1"/>
  <c r="J2066" i="1" s="1"/>
  <c r="E2065" i="1"/>
  <c r="J2065" i="1" s="1"/>
  <c r="E2064" i="1"/>
  <c r="J2064" i="1" s="1"/>
  <c r="E2063" i="1"/>
  <c r="J2063" i="1" s="1"/>
  <c r="E2062" i="1"/>
  <c r="J2062" i="1" s="1"/>
  <c r="E2061" i="1"/>
  <c r="J2061" i="1" s="1"/>
  <c r="E2060" i="1"/>
  <c r="J2060" i="1" s="1"/>
  <c r="E2059" i="1"/>
  <c r="J2059" i="1" s="1"/>
  <c r="E2058" i="1"/>
  <c r="J2058" i="1" s="1"/>
  <c r="E2057" i="1"/>
  <c r="J2057" i="1" s="1"/>
  <c r="E2056" i="1"/>
  <c r="J2056" i="1" s="1"/>
  <c r="E2055" i="1"/>
  <c r="J2055" i="1" s="1"/>
  <c r="E2054" i="1"/>
  <c r="J2054" i="1" s="1"/>
  <c r="E2053" i="1"/>
  <c r="J2053" i="1" s="1"/>
  <c r="E2052" i="1"/>
  <c r="J2052" i="1" s="1"/>
  <c r="E2051" i="1"/>
  <c r="J2051" i="1" s="1"/>
  <c r="E2050" i="1"/>
  <c r="J2050" i="1" s="1"/>
  <c r="E2049" i="1"/>
  <c r="J2049" i="1" s="1"/>
  <c r="E2048" i="1"/>
  <c r="J2048" i="1" s="1"/>
  <c r="E2047" i="1"/>
  <c r="J2047" i="1" s="1"/>
  <c r="E2046" i="1"/>
  <c r="J2046" i="1" s="1"/>
  <c r="E2045" i="1"/>
  <c r="J2045" i="1" s="1"/>
  <c r="E2044" i="1"/>
  <c r="J2044" i="1" s="1"/>
  <c r="E2043" i="1"/>
  <c r="J2043" i="1" s="1"/>
  <c r="E2042" i="1"/>
  <c r="J2042" i="1" s="1"/>
  <c r="E2041" i="1"/>
  <c r="J2041" i="1" s="1"/>
  <c r="E2040" i="1"/>
  <c r="J2040" i="1" s="1"/>
  <c r="E2039" i="1"/>
  <c r="J2039" i="1" s="1"/>
  <c r="E2038" i="1"/>
  <c r="J2038" i="1" s="1"/>
  <c r="E2037" i="1"/>
  <c r="J2037" i="1" s="1"/>
  <c r="E2036" i="1"/>
  <c r="J2036" i="1" s="1"/>
  <c r="E2035" i="1"/>
  <c r="J2035" i="1" s="1"/>
  <c r="E2034" i="1"/>
  <c r="J2034" i="1" s="1"/>
  <c r="E2033" i="1"/>
  <c r="J2033" i="1" s="1"/>
  <c r="E2032" i="1"/>
  <c r="J2032" i="1" s="1"/>
  <c r="E2031" i="1"/>
  <c r="J2031" i="1" s="1"/>
  <c r="E2030" i="1"/>
  <c r="J2030" i="1" s="1"/>
  <c r="E2029" i="1"/>
  <c r="J2029" i="1" s="1"/>
  <c r="E2028" i="1"/>
  <c r="J2028" i="1" s="1"/>
  <c r="E2027" i="1"/>
  <c r="J2027" i="1" s="1"/>
  <c r="E2026" i="1"/>
  <c r="J2026" i="1" s="1"/>
  <c r="E2025" i="1"/>
  <c r="J2025" i="1" s="1"/>
  <c r="E2024" i="1"/>
  <c r="J2024" i="1" s="1"/>
  <c r="E2023" i="1"/>
  <c r="J2023" i="1" s="1"/>
  <c r="E2022" i="1"/>
  <c r="J2022" i="1" s="1"/>
  <c r="E2021" i="1"/>
  <c r="J2021" i="1" s="1"/>
  <c r="E2020" i="1"/>
  <c r="J2020" i="1" s="1"/>
  <c r="E2019" i="1"/>
  <c r="J2019" i="1" s="1"/>
  <c r="E2018" i="1"/>
  <c r="J2018" i="1" s="1"/>
  <c r="E2017" i="1"/>
  <c r="J2017" i="1" s="1"/>
  <c r="E2016" i="1"/>
  <c r="J2016" i="1" s="1"/>
  <c r="E2015" i="1"/>
  <c r="J2015" i="1" s="1"/>
  <c r="E2014" i="1"/>
  <c r="J2014" i="1" s="1"/>
  <c r="E2013" i="1"/>
  <c r="J2013" i="1" s="1"/>
  <c r="E2012" i="1"/>
  <c r="J2012" i="1" s="1"/>
  <c r="E2011" i="1"/>
  <c r="J2011" i="1" s="1"/>
  <c r="E2010" i="1"/>
  <c r="J2010" i="1" s="1"/>
  <c r="E2009" i="1"/>
  <c r="J2009" i="1" s="1"/>
  <c r="E2008" i="1"/>
  <c r="J2008" i="1" s="1"/>
  <c r="E2007" i="1"/>
  <c r="J2007" i="1" s="1"/>
  <c r="E2006" i="1"/>
  <c r="J2006" i="1" s="1"/>
  <c r="E2005" i="1"/>
  <c r="J2005" i="1" s="1"/>
  <c r="E2004" i="1"/>
  <c r="J2004" i="1" s="1"/>
  <c r="E2003" i="1"/>
  <c r="J2003" i="1" s="1"/>
  <c r="E2002" i="1"/>
  <c r="J2002" i="1" s="1"/>
  <c r="E2001" i="1"/>
  <c r="J2001" i="1" s="1"/>
  <c r="E2000" i="1"/>
  <c r="J2000" i="1" s="1"/>
  <c r="E1999" i="1"/>
  <c r="J1999" i="1" s="1"/>
  <c r="E1998" i="1"/>
  <c r="J1998" i="1" s="1"/>
  <c r="E1997" i="1"/>
  <c r="J1997" i="1" s="1"/>
  <c r="E1996" i="1"/>
  <c r="J1996" i="1" s="1"/>
  <c r="E1995" i="1"/>
  <c r="J1995" i="1" s="1"/>
  <c r="E1994" i="1"/>
  <c r="J1994" i="1" s="1"/>
  <c r="E1993" i="1"/>
  <c r="J1993" i="1" s="1"/>
  <c r="E1992" i="1"/>
  <c r="J1992" i="1" s="1"/>
  <c r="E1991" i="1"/>
  <c r="J1991" i="1" s="1"/>
  <c r="E1990" i="1"/>
  <c r="J1990" i="1" s="1"/>
  <c r="E1989" i="1"/>
  <c r="J1989" i="1" s="1"/>
  <c r="E1988" i="1"/>
  <c r="J1988" i="1" s="1"/>
  <c r="E1987" i="1"/>
  <c r="J1987" i="1" s="1"/>
  <c r="E1986" i="1"/>
  <c r="J1986" i="1" s="1"/>
  <c r="E1985" i="1"/>
  <c r="J1985" i="1" s="1"/>
  <c r="E1984" i="1"/>
  <c r="J1984" i="1" s="1"/>
  <c r="E1983" i="1"/>
  <c r="J1983" i="1" s="1"/>
  <c r="E1982" i="1"/>
  <c r="J1982" i="1" s="1"/>
  <c r="E1981" i="1"/>
  <c r="J1981" i="1" s="1"/>
  <c r="E1980" i="1"/>
  <c r="J1980" i="1" s="1"/>
  <c r="E1979" i="1"/>
  <c r="J1979" i="1" s="1"/>
  <c r="E1978" i="1"/>
  <c r="J1978" i="1" s="1"/>
  <c r="E1977" i="1"/>
  <c r="J1977" i="1" s="1"/>
  <c r="E1976" i="1"/>
  <c r="J1976" i="1" s="1"/>
  <c r="E1975" i="1"/>
  <c r="J1975" i="1" s="1"/>
  <c r="E1974" i="1"/>
  <c r="J1974" i="1" s="1"/>
  <c r="E1973" i="1"/>
  <c r="J1973" i="1" s="1"/>
  <c r="E1972" i="1"/>
  <c r="J1972" i="1" s="1"/>
  <c r="E1971" i="1"/>
  <c r="J1971" i="1" s="1"/>
  <c r="E1970" i="1"/>
  <c r="J1970" i="1" s="1"/>
  <c r="E1969" i="1"/>
  <c r="J1969" i="1" s="1"/>
  <c r="E1968" i="1"/>
  <c r="J1968" i="1" s="1"/>
  <c r="E1967" i="1"/>
  <c r="J1967" i="1" s="1"/>
  <c r="E1966" i="1"/>
  <c r="J1966" i="1" s="1"/>
  <c r="E1965" i="1"/>
  <c r="J1965" i="1" s="1"/>
  <c r="E1964" i="1"/>
  <c r="J1964" i="1" s="1"/>
  <c r="E1963" i="1"/>
  <c r="J1963" i="1" s="1"/>
  <c r="E1962" i="1"/>
  <c r="J1962" i="1" s="1"/>
  <c r="E1961" i="1"/>
  <c r="J1961" i="1" s="1"/>
  <c r="E1960" i="1"/>
  <c r="J1960" i="1" s="1"/>
  <c r="E1959" i="1"/>
  <c r="J1959" i="1" s="1"/>
  <c r="E1958" i="1"/>
  <c r="J1958" i="1" s="1"/>
  <c r="E1957" i="1"/>
  <c r="J1957" i="1" s="1"/>
  <c r="E1956" i="1"/>
  <c r="J1956" i="1" s="1"/>
  <c r="E1955" i="1"/>
  <c r="J1955" i="1" s="1"/>
  <c r="E1954" i="1"/>
  <c r="J1954" i="1" s="1"/>
  <c r="E1953" i="1"/>
  <c r="J1953" i="1" s="1"/>
  <c r="E1952" i="1"/>
  <c r="J1952" i="1" s="1"/>
  <c r="E1951" i="1"/>
  <c r="J1951" i="1" s="1"/>
  <c r="E1950" i="1"/>
  <c r="J1950" i="1" s="1"/>
  <c r="E1949" i="1"/>
  <c r="J1949" i="1" s="1"/>
  <c r="E1948" i="1"/>
  <c r="J1948" i="1" s="1"/>
  <c r="E1947" i="1"/>
  <c r="J1947" i="1" s="1"/>
  <c r="E1946" i="1"/>
  <c r="J1946" i="1" s="1"/>
  <c r="E1945" i="1"/>
  <c r="J1945" i="1" s="1"/>
  <c r="E1944" i="1"/>
  <c r="J1944" i="1" s="1"/>
  <c r="E1943" i="1"/>
  <c r="J1943" i="1" s="1"/>
  <c r="E1942" i="1"/>
  <c r="J1942" i="1" s="1"/>
  <c r="E1941" i="1"/>
  <c r="J1941" i="1" s="1"/>
  <c r="E1940" i="1"/>
  <c r="J1940" i="1" s="1"/>
  <c r="E1939" i="1"/>
  <c r="J1939" i="1" s="1"/>
  <c r="E1938" i="1"/>
  <c r="J1938" i="1" s="1"/>
  <c r="E1937" i="1"/>
  <c r="J1937" i="1" s="1"/>
  <c r="E1936" i="1"/>
  <c r="J1936" i="1" s="1"/>
  <c r="E1935" i="1"/>
  <c r="J1935" i="1" s="1"/>
  <c r="E1934" i="1"/>
  <c r="J1934" i="1" s="1"/>
  <c r="E1933" i="1"/>
  <c r="J1933" i="1" s="1"/>
  <c r="E1932" i="1"/>
  <c r="J1932" i="1" s="1"/>
  <c r="E1931" i="1"/>
  <c r="J1931" i="1" s="1"/>
  <c r="E1930" i="1"/>
  <c r="J1930" i="1" s="1"/>
  <c r="E1929" i="1"/>
  <c r="J1929" i="1" s="1"/>
  <c r="E1928" i="1"/>
  <c r="J1928" i="1" s="1"/>
  <c r="E1927" i="1"/>
  <c r="J1927" i="1" s="1"/>
  <c r="E1926" i="1"/>
  <c r="J1926" i="1" s="1"/>
  <c r="E1925" i="1"/>
  <c r="J1925" i="1" s="1"/>
  <c r="E1924" i="1"/>
  <c r="J1924" i="1" s="1"/>
  <c r="E1923" i="1"/>
  <c r="J1923" i="1" s="1"/>
  <c r="E1922" i="1"/>
  <c r="J1922" i="1" s="1"/>
  <c r="E1921" i="1"/>
  <c r="J1921" i="1" s="1"/>
  <c r="E1920" i="1"/>
  <c r="J1920" i="1" s="1"/>
  <c r="E1919" i="1"/>
  <c r="J1919" i="1" s="1"/>
  <c r="E1918" i="1"/>
  <c r="J1918" i="1" s="1"/>
  <c r="E1917" i="1"/>
  <c r="J1917" i="1" s="1"/>
  <c r="E1916" i="1"/>
  <c r="J1916" i="1" s="1"/>
  <c r="E1915" i="1"/>
  <c r="J1915" i="1" s="1"/>
  <c r="E1914" i="1"/>
  <c r="J1914" i="1" s="1"/>
  <c r="E1913" i="1"/>
  <c r="J1913" i="1" s="1"/>
  <c r="E1912" i="1"/>
  <c r="J1912" i="1" s="1"/>
  <c r="E1911" i="1"/>
  <c r="J1911" i="1" s="1"/>
  <c r="E1910" i="1"/>
  <c r="J1910" i="1" s="1"/>
  <c r="E1909" i="1"/>
  <c r="J1909" i="1" s="1"/>
  <c r="E1908" i="1"/>
  <c r="J1908" i="1" s="1"/>
  <c r="E1907" i="1"/>
  <c r="J1907" i="1" s="1"/>
  <c r="E1906" i="1"/>
  <c r="J1906" i="1" s="1"/>
  <c r="E1905" i="1"/>
  <c r="J1905" i="1" s="1"/>
  <c r="E1904" i="1"/>
  <c r="J1904" i="1" s="1"/>
  <c r="E1903" i="1"/>
  <c r="J1903" i="1" s="1"/>
  <c r="E1902" i="1"/>
  <c r="J1902" i="1" s="1"/>
  <c r="E1901" i="1"/>
  <c r="J1901" i="1" s="1"/>
  <c r="E1900" i="1"/>
  <c r="J1900" i="1" s="1"/>
  <c r="E1899" i="1"/>
  <c r="J1899" i="1" s="1"/>
  <c r="E1898" i="1"/>
  <c r="J1898" i="1" s="1"/>
  <c r="E1897" i="1"/>
  <c r="J1897" i="1" s="1"/>
  <c r="E1896" i="1"/>
  <c r="J1896" i="1" s="1"/>
  <c r="E1895" i="1"/>
  <c r="J1895" i="1" s="1"/>
  <c r="E1894" i="1"/>
  <c r="J1894" i="1" s="1"/>
  <c r="E1893" i="1"/>
  <c r="J1893" i="1" s="1"/>
  <c r="E1892" i="1"/>
  <c r="J1892" i="1" s="1"/>
  <c r="E1891" i="1"/>
  <c r="J1891" i="1" s="1"/>
  <c r="E1890" i="1"/>
  <c r="J1890" i="1" s="1"/>
  <c r="E1889" i="1"/>
  <c r="J1889" i="1" s="1"/>
  <c r="E1888" i="1"/>
  <c r="J1888" i="1" s="1"/>
  <c r="E1887" i="1"/>
  <c r="J1887" i="1" s="1"/>
  <c r="E1886" i="1"/>
  <c r="J1886" i="1" s="1"/>
  <c r="E1885" i="1"/>
  <c r="J1885" i="1" s="1"/>
  <c r="E1884" i="1"/>
  <c r="J1884" i="1" s="1"/>
  <c r="E1883" i="1"/>
  <c r="J1883" i="1" s="1"/>
  <c r="E1882" i="1"/>
  <c r="J1882" i="1" s="1"/>
  <c r="E1881" i="1"/>
  <c r="J1881" i="1" s="1"/>
  <c r="E1880" i="1"/>
  <c r="J1880" i="1" s="1"/>
  <c r="E1879" i="1"/>
  <c r="J1879" i="1" s="1"/>
  <c r="E1878" i="1"/>
  <c r="J1878" i="1" s="1"/>
  <c r="E1877" i="1"/>
  <c r="J1877" i="1" s="1"/>
  <c r="E1876" i="1"/>
  <c r="J1876" i="1" s="1"/>
  <c r="E1875" i="1"/>
  <c r="J1875" i="1" s="1"/>
  <c r="E1874" i="1"/>
  <c r="J1874" i="1" s="1"/>
  <c r="E1873" i="1"/>
  <c r="J1873" i="1" s="1"/>
  <c r="E1872" i="1"/>
  <c r="J1872" i="1" s="1"/>
  <c r="E1871" i="1"/>
  <c r="J1871" i="1" s="1"/>
  <c r="E1870" i="1"/>
  <c r="J1870" i="1" s="1"/>
  <c r="E1869" i="1"/>
  <c r="J1869" i="1" s="1"/>
  <c r="E1868" i="1"/>
  <c r="J1868" i="1" s="1"/>
  <c r="E1867" i="1"/>
  <c r="J1867" i="1" s="1"/>
  <c r="E1866" i="1"/>
  <c r="J1866" i="1" s="1"/>
  <c r="E1865" i="1"/>
  <c r="J1865" i="1" s="1"/>
  <c r="E1864" i="1"/>
  <c r="J1864" i="1" s="1"/>
  <c r="E1863" i="1"/>
  <c r="J1863" i="1" s="1"/>
  <c r="E1862" i="1"/>
  <c r="J1862" i="1" s="1"/>
  <c r="E1861" i="1"/>
  <c r="J1861" i="1" s="1"/>
  <c r="E1860" i="1"/>
  <c r="J1860" i="1" s="1"/>
  <c r="E1859" i="1"/>
  <c r="J1859" i="1" s="1"/>
  <c r="E1858" i="1"/>
  <c r="J1858" i="1" s="1"/>
  <c r="E1857" i="1"/>
  <c r="J1857" i="1" s="1"/>
  <c r="E1856" i="1"/>
  <c r="J1856" i="1" s="1"/>
  <c r="E1855" i="1"/>
  <c r="J1855" i="1" s="1"/>
  <c r="E1854" i="1"/>
  <c r="J1854" i="1" s="1"/>
  <c r="E1853" i="1"/>
  <c r="J1853" i="1" s="1"/>
  <c r="E1852" i="1"/>
  <c r="J1852" i="1" s="1"/>
  <c r="E1851" i="1"/>
  <c r="J1851" i="1" s="1"/>
  <c r="E1850" i="1"/>
  <c r="J1850" i="1" s="1"/>
  <c r="E1849" i="1"/>
  <c r="J1849" i="1" s="1"/>
  <c r="E1848" i="1"/>
  <c r="J1848" i="1" s="1"/>
  <c r="E1847" i="1"/>
  <c r="J1847" i="1" s="1"/>
  <c r="E1846" i="1"/>
  <c r="J1846" i="1" s="1"/>
  <c r="E1845" i="1"/>
  <c r="J1845" i="1" s="1"/>
  <c r="E1844" i="1"/>
  <c r="J1844" i="1" s="1"/>
  <c r="E1843" i="1"/>
  <c r="J1843" i="1" s="1"/>
  <c r="E1842" i="1"/>
  <c r="J1842" i="1" s="1"/>
  <c r="E1841" i="1"/>
  <c r="J1841" i="1" s="1"/>
  <c r="E1840" i="1"/>
  <c r="J1840" i="1" s="1"/>
  <c r="E1839" i="1"/>
  <c r="J1839" i="1" s="1"/>
  <c r="E1838" i="1"/>
  <c r="J1838" i="1" s="1"/>
  <c r="E1837" i="1"/>
  <c r="J1837" i="1" s="1"/>
  <c r="E1836" i="1"/>
  <c r="J1836" i="1" s="1"/>
  <c r="E1835" i="1"/>
  <c r="J1835" i="1" s="1"/>
  <c r="E1834" i="1"/>
  <c r="J1834" i="1" s="1"/>
  <c r="E1833" i="1"/>
  <c r="J1833" i="1" s="1"/>
  <c r="E1832" i="1"/>
  <c r="J1832" i="1" s="1"/>
  <c r="E1831" i="1"/>
  <c r="J1831" i="1" s="1"/>
  <c r="E1830" i="1"/>
  <c r="J1830" i="1" s="1"/>
  <c r="E1829" i="1"/>
  <c r="J1829" i="1" s="1"/>
  <c r="E1828" i="1"/>
  <c r="J1828" i="1" s="1"/>
  <c r="E1827" i="1"/>
  <c r="J1827" i="1" s="1"/>
  <c r="E1826" i="1"/>
  <c r="J1826" i="1" s="1"/>
  <c r="E1825" i="1"/>
  <c r="J1825" i="1" s="1"/>
  <c r="E1824" i="1"/>
  <c r="J1824" i="1" s="1"/>
  <c r="E1823" i="1"/>
  <c r="J1823" i="1" s="1"/>
  <c r="E1822" i="1"/>
  <c r="J1822" i="1" s="1"/>
  <c r="E1821" i="1"/>
  <c r="J1821" i="1" s="1"/>
  <c r="E1820" i="1"/>
  <c r="J1820" i="1" s="1"/>
  <c r="E1819" i="1"/>
  <c r="J1819" i="1" s="1"/>
  <c r="E1818" i="1"/>
  <c r="J1818" i="1" s="1"/>
  <c r="E1817" i="1"/>
  <c r="J1817" i="1" s="1"/>
  <c r="E1816" i="1"/>
  <c r="J1816" i="1" s="1"/>
  <c r="E1815" i="1"/>
  <c r="J1815" i="1" s="1"/>
  <c r="E1814" i="1"/>
  <c r="J1814" i="1" s="1"/>
  <c r="E1813" i="1"/>
  <c r="J1813" i="1" s="1"/>
  <c r="E1812" i="1"/>
  <c r="J1812" i="1" s="1"/>
  <c r="E1811" i="1"/>
  <c r="J1811" i="1" s="1"/>
  <c r="E1810" i="1"/>
  <c r="J1810" i="1" s="1"/>
  <c r="E1809" i="1"/>
  <c r="J1809" i="1" s="1"/>
  <c r="E1808" i="1"/>
  <c r="J1808" i="1" s="1"/>
  <c r="E1807" i="1"/>
  <c r="J1807" i="1" s="1"/>
  <c r="E1806" i="1"/>
  <c r="J1806" i="1" s="1"/>
  <c r="E1805" i="1"/>
  <c r="J1805" i="1" s="1"/>
  <c r="E1804" i="1"/>
  <c r="J1804" i="1" s="1"/>
  <c r="E1803" i="1"/>
  <c r="J1803" i="1" s="1"/>
  <c r="E1802" i="1"/>
  <c r="J1802" i="1" s="1"/>
  <c r="E1801" i="1"/>
  <c r="J1801" i="1" s="1"/>
  <c r="E1800" i="1"/>
  <c r="J1800" i="1" s="1"/>
  <c r="E1799" i="1"/>
  <c r="J1799" i="1" s="1"/>
  <c r="E1798" i="1"/>
  <c r="J1798" i="1" s="1"/>
  <c r="E1797" i="1"/>
  <c r="J1797" i="1" s="1"/>
  <c r="E1796" i="1"/>
  <c r="J1796" i="1" s="1"/>
  <c r="E1795" i="1"/>
  <c r="J1795" i="1" s="1"/>
  <c r="E1794" i="1"/>
  <c r="J1794" i="1" s="1"/>
  <c r="E1793" i="1"/>
  <c r="J1793" i="1" s="1"/>
  <c r="E1792" i="1"/>
  <c r="J1792" i="1" s="1"/>
  <c r="E1791" i="1"/>
  <c r="J1791" i="1" s="1"/>
  <c r="E1790" i="1"/>
  <c r="J1790" i="1" s="1"/>
  <c r="E1789" i="1"/>
  <c r="J1789" i="1" s="1"/>
  <c r="E1788" i="1"/>
  <c r="J1788" i="1" s="1"/>
  <c r="E1787" i="1"/>
  <c r="J1787" i="1" s="1"/>
  <c r="E1786" i="1"/>
  <c r="J1786" i="1" s="1"/>
  <c r="E1785" i="1"/>
  <c r="J1785" i="1" s="1"/>
  <c r="E1784" i="1"/>
  <c r="J1784" i="1" s="1"/>
  <c r="E1783" i="1"/>
  <c r="J1783" i="1" s="1"/>
  <c r="E1782" i="1"/>
  <c r="J1782" i="1" s="1"/>
  <c r="E1781" i="1"/>
  <c r="J1781" i="1" s="1"/>
  <c r="E1780" i="1"/>
  <c r="J1780" i="1" s="1"/>
  <c r="E1779" i="1"/>
  <c r="J1779" i="1" s="1"/>
  <c r="E1778" i="1"/>
  <c r="J1778" i="1" s="1"/>
  <c r="E1777" i="1"/>
  <c r="J1777" i="1" s="1"/>
  <c r="E1776" i="1"/>
  <c r="J1776" i="1" s="1"/>
  <c r="E1775" i="1"/>
  <c r="J1775" i="1" s="1"/>
  <c r="E1774" i="1"/>
  <c r="J1774" i="1" s="1"/>
  <c r="E1773" i="1"/>
  <c r="J1773" i="1" s="1"/>
  <c r="E1772" i="1"/>
  <c r="J1772" i="1" s="1"/>
  <c r="E1771" i="1"/>
  <c r="J1771" i="1" s="1"/>
  <c r="E1770" i="1"/>
  <c r="J1770" i="1" s="1"/>
  <c r="E1769" i="1"/>
  <c r="J1769" i="1" s="1"/>
  <c r="E1768" i="1"/>
  <c r="J1768" i="1" s="1"/>
  <c r="E1767" i="1"/>
  <c r="J1767" i="1" s="1"/>
  <c r="E1766" i="1"/>
  <c r="J1766" i="1" s="1"/>
  <c r="E1765" i="1"/>
  <c r="J1765" i="1" s="1"/>
  <c r="E1764" i="1"/>
  <c r="J1764" i="1" s="1"/>
  <c r="E1763" i="1"/>
  <c r="J1763" i="1" s="1"/>
  <c r="E1762" i="1"/>
  <c r="J1762" i="1" s="1"/>
  <c r="E1761" i="1"/>
  <c r="J1761" i="1" s="1"/>
  <c r="E1760" i="1"/>
  <c r="J1760" i="1" s="1"/>
  <c r="E1759" i="1"/>
  <c r="J1759" i="1" s="1"/>
  <c r="E1758" i="1"/>
  <c r="J1758" i="1" s="1"/>
  <c r="E1757" i="1"/>
  <c r="J1757" i="1" s="1"/>
  <c r="E1756" i="1"/>
  <c r="J1756" i="1" s="1"/>
  <c r="E1755" i="1"/>
  <c r="J1755" i="1" s="1"/>
  <c r="E1754" i="1"/>
  <c r="J1754" i="1" s="1"/>
  <c r="E1753" i="1"/>
  <c r="J1753" i="1" s="1"/>
  <c r="E1752" i="1"/>
  <c r="J1752" i="1" s="1"/>
  <c r="E1751" i="1"/>
  <c r="J1751" i="1" s="1"/>
  <c r="E1750" i="1"/>
  <c r="J1750" i="1" s="1"/>
  <c r="E1749" i="1"/>
  <c r="J1749" i="1" s="1"/>
  <c r="E1748" i="1"/>
  <c r="J1748" i="1" s="1"/>
  <c r="E1747" i="1"/>
  <c r="J1747" i="1" s="1"/>
  <c r="E1746" i="1"/>
  <c r="J1746" i="1" s="1"/>
  <c r="E1745" i="1"/>
  <c r="J1745" i="1" s="1"/>
  <c r="E1744" i="1"/>
  <c r="J1744" i="1" s="1"/>
  <c r="E1743" i="1"/>
  <c r="J1743" i="1" s="1"/>
  <c r="E1742" i="1"/>
  <c r="J1742" i="1" s="1"/>
  <c r="E1741" i="1"/>
  <c r="J1741" i="1" s="1"/>
  <c r="E1740" i="1"/>
  <c r="J1740" i="1" s="1"/>
  <c r="E1739" i="1"/>
  <c r="J1739" i="1" s="1"/>
  <c r="E1738" i="1"/>
  <c r="J1738" i="1" s="1"/>
  <c r="E1737" i="1"/>
  <c r="J1737" i="1" s="1"/>
  <c r="E1736" i="1"/>
  <c r="J1736" i="1" s="1"/>
  <c r="E1735" i="1"/>
  <c r="J1735" i="1" s="1"/>
  <c r="E1734" i="1"/>
  <c r="J1734" i="1" s="1"/>
  <c r="E1733" i="1"/>
  <c r="J1733" i="1" s="1"/>
  <c r="E1732" i="1"/>
  <c r="J1732" i="1" s="1"/>
  <c r="E1731" i="1"/>
  <c r="J1731" i="1" s="1"/>
  <c r="E1730" i="1"/>
  <c r="J1730" i="1" s="1"/>
  <c r="E1729" i="1"/>
  <c r="J1729" i="1" s="1"/>
  <c r="E1728" i="1"/>
  <c r="J1728" i="1" s="1"/>
  <c r="E1727" i="1"/>
  <c r="J1727" i="1" s="1"/>
  <c r="E1726" i="1"/>
  <c r="J1726" i="1" s="1"/>
  <c r="E1725" i="1"/>
  <c r="J1725" i="1" s="1"/>
  <c r="E1724" i="1"/>
  <c r="J1724" i="1" s="1"/>
  <c r="E1723" i="1"/>
  <c r="J1723" i="1" s="1"/>
  <c r="E1722" i="1"/>
  <c r="J1722" i="1" s="1"/>
  <c r="E1721" i="1"/>
  <c r="J1721" i="1" s="1"/>
  <c r="E1720" i="1"/>
  <c r="J1720" i="1" s="1"/>
  <c r="E1719" i="1"/>
  <c r="J1719" i="1" s="1"/>
  <c r="E1718" i="1"/>
  <c r="J1718" i="1" s="1"/>
  <c r="E1717" i="1"/>
  <c r="J1717" i="1" s="1"/>
  <c r="E1716" i="1"/>
  <c r="J1716" i="1" s="1"/>
  <c r="E1715" i="1"/>
  <c r="J1715" i="1" s="1"/>
  <c r="E1714" i="1"/>
  <c r="J1714" i="1" s="1"/>
  <c r="E1713" i="1"/>
  <c r="J1713" i="1" s="1"/>
  <c r="E1712" i="1"/>
  <c r="J1712" i="1" s="1"/>
  <c r="E1711" i="1"/>
  <c r="J1711" i="1" s="1"/>
  <c r="E1710" i="1"/>
  <c r="J1710" i="1" s="1"/>
  <c r="E1709" i="1"/>
  <c r="J1709" i="1" s="1"/>
  <c r="E1708" i="1"/>
  <c r="J1708" i="1" s="1"/>
  <c r="E1707" i="1"/>
  <c r="J1707" i="1" s="1"/>
  <c r="E1706" i="1"/>
  <c r="J1706" i="1" s="1"/>
  <c r="E1705" i="1"/>
  <c r="J1705" i="1" s="1"/>
  <c r="E1704" i="1"/>
  <c r="J1704" i="1" s="1"/>
  <c r="E1703" i="1"/>
  <c r="J1703" i="1" s="1"/>
  <c r="E1702" i="1"/>
  <c r="J1702" i="1" s="1"/>
  <c r="E1701" i="1"/>
  <c r="J1701" i="1" s="1"/>
  <c r="E1700" i="1"/>
  <c r="J1700" i="1" s="1"/>
  <c r="E1699" i="1"/>
  <c r="J1699" i="1" s="1"/>
  <c r="E1698" i="1"/>
  <c r="J1698" i="1" s="1"/>
  <c r="E1697" i="1"/>
  <c r="J1697" i="1" s="1"/>
  <c r="E1696" i="1"/>
  <c r="J1696" i="1" s="1"/>
  <c r="E1695" i="1"/>
  <c r="J1695" i="1" s="1"/>
  <c r="E1694" i="1"/>
  <c r="J1694" i="1" s="1"/>
  <c r="E1693" i="1"/>
  <c r="J1693" i="1" s="1"/>
  <c r="E1692" i="1"/>
  <c r="J1692" i="1" s="1"/>
  <c r="E1691" i="1"/>
  <c r="J1691" i="1" s="1"/>
  <c r="E1690" i="1"/>
  <c r="J1690" i="1" s="1"/>
  <c r="E1689" i="1"/>
  <c r="J1689" i="1" s="1"/>
  <c r="E1688" i="1"/>
  <c r="J1688" i="1" s="1"/>
  <c r="E1687" i="1"/>
  <c r="J1687" i="1" s="1"/>
  <c r="E1686" i="1"/>
  <c r="J1686" i="1" s="1"/>
  <c r="E1685" i="1"/>
  <c r="J1685" i="1" s="1"/>
  <c r="E1684" i="1"/>
  <c r="J1684" i="1" s="1"/>
  <c r="E1683" i="1"/>
  <c r="J1683" i="1" s="1"/>
  <c r="E1682" i="1"/>
  <c r="J1682" i="1" s="1"/>
  <c r="E1681" i="1"/>
  <c r="J1681" i="1" s="1"/>
  <c r="E1680" i="1"/>
  <c r="J1680" i="1" s="1"/>
  <c r="E1679" i="1"/>
  <c r="J1679" i="1" s="1"/>
  <c r="E1678" i="1"/>
  <c r="J1678" i="1" s="1"/>
  <c r="E1677" i="1"/>
  <c r="J1677" i="1" s="1"/>
  <c r="E1676" i="1"/>
  <c r="J1676" i="1" s="1"/>
  <c r="E1675" i="1"/>
  <c r="J1675" i="1" s="1"/>
  <c r="E1674" i="1"/>
  <c r="J1674" i="1" s="1"/>
  <c r="E1673" i="1"/>
  <c r="J1673" i="1" s="1"/>
  <c r="E1672" i="1"/>
  <c r="J1672" i="1" s="1"/>
  <c r="E1671" i="1"/>
  <c r="J1671" i="1" s="1"/>
  <c r="E1670" i="1"/>
  <c r="J1670" i="1" s="1"/>
  <c r="E1669" i="1"/>
  <c r="J1669" i="1" s="1"/>
  <c r="E1668" i="1"/>
  <c r="J1668" i="1" s="1"/>
  <c r="E1667" i="1"/>
  <c r="J1667" i="1" s="1"/>
  <c r="E1666" i="1"/>
  <c r="J1666" i="1" s="1"/>
  <c r="E1665" i="1"/>
  <c r="J1665" i="1" s="1"/>
  <c r="E1664" i="1"/>
  <c r="J1664" i="1" s="1"/>
  <c r="E1663" i="1"/>
  <c r="J1663" i="1" s="1"/>
  <c r="E1662" i="1"/>
  <c r="J1662" i="1" s="1"/>
  <c r="E1661" i="1"/>
  <c r="J1661" i="1" s="1"/>
  <c r="E1660" i="1"/>
  <c r="J1660" i="1" s="1"/>
  <c r="E1659" i="1"/>
  <c r="J1659" i="1" s="1"/>
  <c r="E1658" i="1"/>
  <c r="J1658" i="1" s="1"/>
  <c r="E1657" i="1"/>
  <c r="J1657" i="1" s="1"/>
  <c r="E1656" i="1"/>
  <c r="J1656" i="1" s="1"/>
  <c r="E1655" i="1"/>
  <c r="J1655" i="1" s="1"/>
  <c r="E1654" i="1"/>
  <c r="J1654" i="1" s="1"/>
  <c r="E1653" i="1"/>
  <c r="J1653" i="1" s="1"/>
  <c r="E1652" i="1"/>
  <c r="J1652" i="1" s="1"/>
  <c r="E1651" i="1"/>
  <c r="J1651" i="1" s="1"/>
  <c r="E1650" i="1"/>
  <c r="J1650" i="1" s="1"/>
  <c r="E1649" i="1"/>
  <c r="J1649" i="1" s="1"/>
  <c r="E1648" i="1"/>
  <c r="J1648" i="1" s="1"/>
  <c r="E1647" i="1"/>
  <c r="J1647" i="1" s="1"/>
  <c r="E1646" i="1"/>
  <c r="J1646" i="1" s="1"/>
  <c r="E1645" i="1"/>
  <c r="J1645" i="1" s="1"/>
  <c r="E1644" i="1"/>
  <c r="J1644" i="1" s="1"/>
  <c r="E1643" i="1"/>
  <c r="J1643" i="1" s="1"/>
  <c r="E1642" i="1"/>
  <c r="J1642" i="1" s="1"/>
  <c r="E1641" i="1"/>
  <c r="J1641" i="1" s="1"/>
  <c r="E1640" i="1"/>
  <c r="J1640" i="1" s="1"/>
  <c r="E1639" i="1"/>
  <c r="J1639" i="1" s="1"/>
  <c r="E1638" i="1"/>
  <c r="J1638" i="1" s="1"/>
  <c r="E1637" i="1"/>
  <c r="J1637" i="1" s="1"/>
  <c r="E1636" i="1"/>
  <c r="J1636" i="1" s="1"/>
  <c r="E1635" i="1"/>
  <c r="J1635" i="1" s="1"/>
  <c r="E1634" i="1"/>
  <c r="J1634" i="1" s="1"/>
  <c r="E1633" i="1"/>
  <c r="J1633" i="1" s="1"/>
  <c r="E1632" i="1"/>
  <c r="J1632" i="1" s="1"/>
  <c r="E1631" i="1"/>
  <c r="J1631" i="1" s="1"/>
  <c r="E1630" i="1"/>
  <c r="J1630" i="1" s="1"/>
  <c r="E1629" i="1"/>
  <c r="J1629" i="1" s="1"/>
  <c r="E1628" i="1"/>
  <c r="J1628" i="1" s="1"/>
  <c r="E1627" i="1"/>
  <c r="J1627" i="1" s="1"/>
  <c r="E1626" i="1"/>
  <c r="J1626" i="1" s="1"/>
  <c r="E1625" i="1"/>
  <c r="J1625" i="1" s="1"/>
  <c r="E1624" i="1"/>
  <c r="J1624" i="1" s="1"/>
  <c r="E1623" i="1"/>
  <c r="J1623" i="1" s="1"/>
  <c r="E1622" i="1"/>
  <c r="J1622" i="1" s="1"/>
  <c r="E1621" i="1"/>
  <c r="J1621" i="1" s="1"/>
  <c r="E1620" i="1"/>
  <c r="J1620" i="1" s="1"/>
  <c r="E1619" i="1"/>
  <c r="J1619" i="1" s="1"/>
  <c r="E1618" i="1"/>
  <c r="J1618" i="1" s="1"/>
  <c r="E1617" i="1"/>
  <c r="J1617" i="1" s="1"/>
  <c r="E1616" i="1"/>
  <c r="J1616" i="1" s="1"/>
  <c r="E1615" i="1"/>
  <c r="J1615" i="1" s="1"/>
  <c r="E1614" i="1"/>
  <c r="J1614" i="1" s="1"/>
  <c r="E1613" i="1"/>
  <c r="J1613" i="1" s="1"/>
  <c r="E1612" i="1"/>
  <c r="J1612" i="1" s="1"/>
  <c r="E1611" i="1"/>
  <c r="J1611" i="1" s="1"/>
  <c r="E1610" i="1"/>
  <c r="J1610" i="1" s="1"/>
  <c r="E1609" i="1"/>
  <c r="J1609" i="1" s="1"/>
  <c r="E1608" i="1"/>
  <c r="J1608" i="1" s="1"/>
  <c r="E1607" i="1"/>
  <c r="J1607" i="1" s="1"/>
  <c r="E1606" i="1"/>
  <c r="J1606" i="1" s="1"/>
  <c r="E1605" i="1"/>
  <c r="J1605" i="1" s="1"/>
  <c r="E1604" i="1"/>
  <c r="J1604" i="1" s="1"/>
  <c r="E1603" i="1"/>
  <c r="J1603" i="1" s="1"/>
  <c r="E1602" i="1"/>
  <c r="J1602" i="1" s="1"/>
  <c r="E1601" i="1"/>
  <c r="J1601" i="1" s="1"/>
  <c r="E1600" i="1"/>
  <c r="J1600" i="1" s="1"/>
  <c r="E1599" i="1"/>
  <c r="J1599" i="1" s="1"/>
  <c r="E1598" i="1"/>
  <c r="J1598" i="1" s="1"/>
  <c r="E1597" i="1"/>
  <c r="J1597" i="1" s="1"/>
  <c r="E1596" i="1"/>
  <c r="J1596" i="1" s="1"/>
  <c r="E1595" i="1"/>
  <c r="J1595" i="1" s="1"/>
  <c r="E1594" i="1"/>
  <c r="J1594" i="1" s="1"/>
  <c r="E1593" i="1"/>
  <c r="J1593" i="1" s="1"/>
  <c r="E1592" i="1"/>
  <c r="J1592" i="1" s="1"/>
  <c r="E1591" i="1"/>
  <c r="J1591" i="1" s="1"/>
  <c r="E1590" i="1"/>
  <c r="J1590" i="1" s="1"/>
  <c r="E1589" i="1"/>
  <c r="J1589" i="1" s="1"/>
  <c r="E1588" i="1"/>
  <c r="J1588" i="1" s="1"/>
  <c r="E1587" i="1"/>
  <c r="J1587" i="1" s="1"/>
  <c r="E1586" i="1"/>
  <c r="J1586" i="1" s="1"/>
  <c r="E1585" i="1"/>
  <c r="J1585" i="1" s="1"/>
  <c r="E1584" i="1"/>
  <c r="J1584" i="1" s="1"/>
  <c r="E1583" i="1"/>
  <c r="J1583" i="1" s="1"/>
  <c r="E1582" i="1"/>
  <c r="J1582" i="1" s="1"/>
  <c r="E1581" i="1"/>
  <c r="J1581" i="1" s="1"/>
  <c r="E1580" i="1"/>
  <c r="J1580" i="1" s="1"/>
  <c r="E1579" i="1"/>
  <c r="J1579" i="1" s="1"/>
  <c r="E1578" i="1"/>
  <c r="J1578" i="1" s="1"/>
  <c r="E1577" i="1"/>
  <c r="J1577" i="1" s="1"/>
  <c r="E1576" i="1"/>
  <c r="J1576" i="1" s="1"/>
  <c r="E1575" i="1"/>
  <c r="J1575" i="1" s="1"/>
  <c r="E1574" i="1"/>
  <c r="J1574" i="1" s="1"/>
  <c r="E1573" i="1"/>
  <c r="J1573" i="1" s="1"/>
  <c r="E1572" i="1"/>
  <c r="J1572" i="1" s="1"/>
  <c r="E1571" i="1"/>
  <c r="J1571" i="1" s="1"/>
  <c r="E1570" i="1"/>
  <c r="J1570" i="1" s="1"/>
  <c r="E1569" i="1"/>
  <c r="J1569" i="1" s="1"/>
  <c r="E1568" i="1"/>
  <c r="J1568" i="1" s="1"/>
  <c r="E1567" i="1"/>
  <c r="J1567" i="1" s="1"/>
  <c r="E1566" i="1"/>
  <c r="J1566" i="1" s="1"/>
  <c r="E1565" i="1"/>
  <c r="J1565" i="1" s="1"/>
  <c r="E1564" i="1"/>
  <c r="J1564" i="1" s="1"/>
  <c r="E1563" i="1"/>
  <c r="J1563" i="1" s="1"/>
  <c r="E1562" i="1"/>
  <c r="J1562" i="1" s="1"/>
  <c r="E1561" i="1"/>
  <c r="J1561" i="1" s="1"/>
  <c r="E1560" i="1"/>
  <c r="J1560" i="1" s="1"/>
  <c r="E1559" i="1"/>
  <c r="J1559" i="1" s="1"/>
  <c r="E1558" i="1"/>
  <c r="J1558" i="1" s="1"/>
  <c r="E1557" i="1"/>
  <c r="J1557" i="1" s="1"/>
  <c r="E1556" i="1"/>
  <c r="J1556" i="1" s="1"/>
  <c r="E1555" i="1"/>
  <c r="J1555" i="1" s="1"/>
  <c r="E1554" i="1"/>
  <c r="J1554" i="1" s="1"/>
  <c r="E1553" i="1"/>
  <c r="J1553" i="1" s="1"/>
  <c r="E1552" i="1"/>
  <c r="J1552" i="1" s="1"/>
  <c r="E1551" i="1"/>
  <c r="J1551" i="1" s="1"/>
  <c r="E1550" i="1"/>
  <c r="J1550" i="1" s="1"/>
  <c r="E1549" i="1"/>
  <c r="J1549" i="1" s="1"/>
  <c r="E1548" i="1"/>
  <c r="J1548" i="1" s="1"/>
  <c r="E1547" i="1"/>
  <c r="J1547" i="1" s="1"/>
  <c r="E1546" i="1"/>
  <c r="J1546" i="1" s="1"/>
  <c r="E1545" i="1"/>
  <c r="J1545" i="1" s="1"/>
  <c r="E1544" i="1"/>
  <c r="J1544" i="1" s="1"/>
  <c r="E1543" i="1"/>
  <c r="J1543" i="1" s="1"/>
  <c r="E1542" i="1"/>
  <c r="J1542" i="1" s="1"/>
  <c r="E1541" i="1"/>
  <c r="J1541" i="1" s="1"/>
  <c r="E1540" i="1"/>
  <c r="J1540" i="1" s="1"/>
  <c r="E1539" i="1"/>
  <c r="J1539" i="1" s="1"/>
  <c r="E1538" i="1"/>
  <c r="J1538" i="1" s="1"/>
  <c r="E1537" i="1"/>
  <c r="J1537" i="1" s="1"/>
  <c r="E1536" i="1"/>
  <c r="J1536" i="1" s="1"/>
  <c r="E1535" i="1"/>
  <c r="J1535" i="1" s="1"/>
  <c r="E1534" i="1"/>
  <c r="J1534" i="1" s="1"/>
  <c r="E1533" i="1"/>
  <c r="J1533" i="1" s="1"/>
  <c r="E1532" i="1"/>
  <c r="J1532" i="1" s="1"/>
  <c r="E1531" i="1"/>
  <c r="J1531" i="1" s="1"/>
  <c r="E1530" i="1"/>
  <c r="J1530" i="1" s="1"/>
  <c r="E1529" i="1"/>
  <c r="J1529" i="1" s="1"/>
  <c r="E1528" i="1"/>
  <c r="J1528" i="1" s="1"/>
  <c r="E1527" i="1"/>
  <c r="J1527" i="1" s="1"/>
  <c r="E1526" i="1"/>
  <c r="J1526" i="1" s="1"/>
  <c r="E1525" i="1"/>
  <c r="J1525" i="1" s="1"/>
  <c r="E1524" i="1"/>
  <c r="J1524" i="1" s="1"/>
  <c r="E1523" i="1"/>
  <c r="J1523" i="1" s="1"/>
  <c r="E1522" i="1"/>
  <c r="J1522" i="1" s="1"/>
  <c r="E1521" i="1"/>
  <c r="J1521" i="1" s="1"/>
  <c r="E1520" i="1"/>
  <c r="J1520" i="1" s="1"/>
  <c r="E1519" i="1"/>
  <c r="J1519" i="1" s="1"/>
  <c r="E1518" i="1"/>
  <c r="J1518" i="1" s="1"/>
  <c r="E1517" i="1"/>
  <c r="J1517" i="1" s="1"/>
  <c r="E1516" i="1"/>
  <c r="J1516" i="1" s="1"/>
  <c r="E1515" i="1"/>
  <c r="J1515" i="1" s="1"/>
  <c r="E1514" i="1"/>
  <c r="J1514" i="1" s="1"/>
  <c r="E1513" i="1"/>
  <c r="J1513" i="1" s="1"/>
  <c r="E1512" i="1"/>
  <c r="J1512" i="1" s="1"/>
  <c r="E1511" i="1"/>
  <c r="J1511" i="1" s="1"/>
  <c r="E1510" i="1"/>
  <c r="J1510" i="1" s="1"/>
  <c r="E1509" i="1"/>
  <c r="J1509" i="1" s="1"/>
  <c r="E1508" i="1"/>
  <c r="J1508" i="1" s="1"/>
  <c r="E1507" i="1"/>
  <c r="J1507" i="1" s="1"/>
  <c r="E1506" i="1"/>
  <c r="J1506" i="1" s="1"/>
  <c r="E1505" i="1"/>
  <c r="J1505" i="1" s="1"/>
  <c r="E1504" i="1"/>
  <c r="J1504" i="1" s="1"/>
  <c r="E1503" i="1"/>
  <c r="J1503" i="1" s="1"/>
  <c r="E1502" i="1"/>
  <c r="J1502" i="1" s="1"/>
  <c r="E1501" i="1"/>
  <c r="J1501" i="1" s="1"/>
  <c r="E1500" i="1"/>
  <c r="J1500" i="1" s="1"/>
  <c r="E1499" i="1"/>
  <c r="J1499" i="1" s="1"/>
  <c r="E1498" i="1"/>
  <c r="J1498" i="1" s="1"/>
  <c r="E1497" i="1"/>
  <c r="J1497" i="1" s="1"/>
  <c r="E1496" i="1"/>
  <c r="J1496" i="1" s="1"/>
  <c r="E1495" i="1"/>
  <c r="J1495" i="1" s="1"/>
  <c r="E1494" i="1"/>
  <c r="J1494" i="1" s="1"/>
  <c r="E1493" i="1"/>
  <c r="J1493" i="1" s="1"/>
  <c r="E1492" i="1"/>
  <c r="J1492" i="1" s="1"/>
  <c r="E1491" i="1"/>
  <c r="J1491" i="1" s="1"/>
  <c r="E1490" i="1"/>
  <c r="J1490" i="1" s="1"/>
  <c r="E1489" i="1"/>
  <c r="J1489" i="1" s="1"/>
  <c r="E1488" i="1"/>
  <c r="J1488" i="1" s="1"/>
  <c r="E1487" i="1"/>
  <c r="J1487" i="1" s="1"/>
  <c r="E1486" i="1"/>
  <c r="J1486" i="1" s="1"/>
  <c r="E1485" i="1"/>
  <c r="J1485" i="1" s="1"/>
  <c r="E1484" i="1"/>
  <c r="J1484" i="1" s="1"/>
  <c r="E1483" i="1"/>
  <c r="J1483" i="1" s="1"/>
  <c r="E1482" i="1"/>
  <c r="J1482" i="1" s="1"/>
  <c r="E1481" i="1"/>
  <c r="J1481" i="1" s="1"/>
  <c r="E1480" i="1"/>
  <c r="J1480" i="1" s="1"/>
  <c r="E1479" i="1"/>
  <c r="J1479" i="1" s="1"/>
  <c r="E1478" i="1"/>
  <c r="J1478" i="1" s="1"/>
  <c r="E1477" i="1"/>
  <c r="J1477" i="1" s="1"/>
  <c r="E1476" i="1"/>
  <c r="J1476" i="1" s="1"/>
  <c r="E1475" i="1"/>
  <c r="J1475" i="1" s="1"/>
  <c r="E1474" i="1"/>
  <c r="J1474" i="1" s="1"/>
  <c r="E1473" i="1"/>
  <c r="J1473" i="1" s="1"/>
  <c r="E1472" i="1"/>
  <c r="J1472" i="1" s="1"/>
  <c r="E1471" i="1"/>
  <c r="J1471" i="1" s="1"/>
  <c r="E1470" i="1"/>
  <c r="J1470" i="1" s="1"/>
  <c r="E1469" i="1"/>
  <c r="J1469" i="1" s="1"/>
  <c r="E1468" i="1"/>
  <c r="J1468" i="1" s="1"/>
  <c r="E1467" i="1"/>
  <c r="J1467" i="1" s="1"/>
  <c r="E1466" i="1"/>
  <c r="J1466" i="1" s="1"/>
  <c r="E1465" i="1"/>
  <c r="J1465" i="1" s="1"/>
  <c r="E1464" i="1"/>
  <c r="J1464" i="1" s="1"/>
  <c r="E1463" i="1"/>
  <c r="J1463" i="1" s="1"/>
  <c r="E1462" i="1"/>
  <c r="J1462" i="1" s="1"/>
  <c r="E1461" i="1"/>
  <c r="J1461" i="1" s="1"/>
  <c r="E1460" i="1"/>
  <c r="J1460" i="1" s="1"/>
  <c r="E1459" i="1"/>
  <c r="J1459" i="1" s="1"/>
  <c r="E1458" i="1"/>
  <c r="J1458" i="1" s="1"/>
  <c r="E1457" i="1"/>
  <c r="J1457" i="1" s="1"/>
  <c r="E1456" i="1"/>
  <c r="J1456" i="1" s="1"/>
  <c r="E1455" i="1"/>
  <c r="J1455" i="1" s="1"/>
  <c r="E1454" i="1"/>
  <c r="J1454" i="1" s="1"/>
  <c r="E1453" i="1"/>
  <c r="J1453" i="1" s="1"/>
  <c r="E1452" i="1"/>
  <c r="J1452" i="1" s="1"/>
  <c r="E1451" i="1"/>
  <c r="J1451" i="1" s="1"/>
  <c r="E1450" i="1"/>
  <c r="J1450" i="1" s="1"/>
  <c r="E1449" i="1"/>
  <c r="J1449" i="1" s="1"/>
  <c r="E1448" i="1"/>
  <c r="J1448" i="1" s="1"/>
  <c r="E1447" i="1"/>
  <c r="J1447" i="1" s="1"/>
  <c r="E1446" i="1"/>
  <c r="J1446" i="1" s="1"/>
  <c r="E1445" i="1"/>
  <c r="J1445" i="1" s="1"/>
  <c r="E1444" i="1"/>
  <c r="J1444" i="1" s="1"/>
  <c r="E1443" i="1"/>
  <c r="J1443" i="1" s="1"/>
  <c r="E1442" i="1"/>
  <c r="J1442" i="1" s="1"/>
  <c r="E1441" i="1"/>
  <c r="J1441" i="1" s="1"/>
  <c r="E1440" i="1"/>
  <c r="J1440" i="1" s="1"/>
  <c r="E1439" i="1"/>
  <c r="J1439" i="1" s="1"/>
  <c r="E1438" i="1"/>
  <c r="J1438" i="1" s="1"/>
  <c r="E1437" i="1"/>
  <c r="J1437" i="1" s="1"/>
  <c r="E1436" i="1"/>
  <c r="J1436" i="1" s="1"/>
  <c r="E1435" i="1"/>
  <c r="J1435" i="1" s="1"/>
  <c r="E1434" i="1"/>
  <c r="J1434" i="1" s="1"/>
  <c r="E1433" i="1"/>
  <c r="J1433" i="1" s="1"/>
  <c r="E1432" i="1"/>
  <c r="J1432" i="1" s="1"/>
  <c r="E1431" i="1"/>
  <c r="J1431" i="1" s="1"/>
  <c r="E1430" i="1"/>
  <c r="J1430" i="1" s="1"/>
  <c r="E1429" i="1"/>
  <c r="J1429" i="1" s="1"/>
  <c r="E1428" i="1"/>
  <c r="J1428" i="1" s="1"/>
  <c r="E1427" i="1"/>
  <c r="J1427" i="1" s="1"/>
  <c r="E1426" i="1"/>
  <c r="J1426" i="1" s="1"/>
  <c r="E1425" i="1"/>
  <c r="J1425" i="1" s="1"/>
  <c r="E1424" i="1"/>
  <c r="J1424" i="1" s="1"/>
  <c r="E1423" i="1"/>
  <c r="J1423" i="1" s="1"/>
  <c r="E1422" i="1"/>
  <c r="J1422" i="1" s="1"/>
  <c r="E1421" i="1"/>
  <c r="J1421" i="1" s="1"/>
  <c r="E1420" i="1"/>
  <c r="J1420" i="1" s="1"/>
  <c r="E1419" i="1"/>
  <c r="J1419" i="1" s="1"/>
  <c r="E1418" i="1"/>
  <c r="J1418" i="1" s="1"/>
  <c r="E1417" i="1"/>
  <c r="J1417" i="1" s="1"/>
  <c r="E1416" i="1"/>
  <c r="J1416" i="1" s="1"/>
  <c r="E1415" i="1"/>
  <c r="J1415" i="1" s="1"/>
  <c r="E1414" i="1"/>
  <c r="J1414" i="1" s="1"/>
  <c r="E1413" i="1"/>
  <c r="J1413" i="1" s="1"/>
  <c r="E1412" i="1"/>
  <c r="J1412" i="1" s="1"/>
  <c r="E1411" i="1"/>
  <c r="J1411" i="1" s="1"/>
  <c r="E1410" i="1"/>
  <c r="J1410" i="1" s="1"/>
  <c r="E1409" i="1"/>
  <c r="J1409" i="1" s="1"/>
  <c r="E1408" i="1"/>
  <c r="J1408" i="1" s="1"/>
  <c r="E1407" i="1"/>
  <c r="J1407" i="1" s="1"/>
  <c r="E1406" i="1"/>
  <c r="J1406" i="1" s="1"/>
  <c r="E1405" i="1"/>
  <c r="J1405" i="1" s="1"/>
  <c r="E1404" i="1"/>
  <c r="J1404" i="1" s="1"/>
  <c r="E1403" i="1"/>
  <c r="J1403" i="1" s="1"/>
  <c r="E1402" i="1"/>
  <c r="J1402" i="1" s="1"/>
  <c r="E1401" i="1"/>
  <c r="J1401" i="1" s="1"/>
  <c r="E1400" i="1"/>
  <c r="J1400" i="1" s="1"/>
  <c r="E1399" i="1"/>
  <c r="J1399" i="1" s="1"/>
  <c r="E1398" i="1"/>
  <c r="J1398" i="1" s="1"/>
  <c r="E1397" i="1"/>
  <c r="J1397" i="1" s="1"/>
  <c r="E1396" i="1"/>
  <c r="J1396" i="1" s="1"/>
  <c r="E1395" i="1"/>
  <c r="J1395" i="1" s="1"/>
  <c r="E1394" i="1"/>
  <c r="J1394" i="1" s="1"/>
  <c r="E1393" i="1"/>
  <c r="J1393" i="1" s="1"/>
  <c r="E1392" i="1"/>
  <c r="J1392" i="1" s="1"/>
  <c r="E1391" i="1"/>
  <c r="J1391" i="1" s="1"/>
  <c r="E1390" i="1"/>
  <c r="J1390" i="1" s="1"/>
  <c r="E1389" i="1"/>
  <c r="J1389" i="1" s="1"/>
  <c r="E1388" i="1"/>
  <c r="J1388" i="1" s="1"/>
  <c r="E1387" i="1"/>
  <c r="J1387" i="1" s="1"/>
  <c r="E1386" i="1"/>
  <c r="J1386" i="1" s="1"/>
  <c r="E1385" i="1"/>
  <c r="J1385" i="1" s="1"/>
  <c r="E1384" i="1"/>
  <c r="J1384" i="1" s="1"/>
  <c r="E1383" i="1"/>
  <c r="J1383" i="1" s="1"/>
  <c r="E1382" i="1"/>
  <c r="J1382" i="1" s="1"/>
  <c r="E1381" i="1"/>
  <c r="J1381" i="1" s="1"/>
  <c r="E1380" i="1"/>
  <c r="J1380" i="1" s="1"/>
  <c r="E1379" i="1"/>
  <c r="J1379" i="1" s="1"/>
  <c r="E1378" i="1"/>
  <c r="J1378" i="1" s="1"/>
  <c r="E1377" i="1"/>
  <c r="J1377" i="1" s="1"/>
  <c r="E1376" i="1"/>
  <c r="J1376" i="1" s="1"/>
  <c r="E1375" i="1"/>
  <c r="J1375" i="1" s="1"/>
  <c r="E1374" i="1"/>
  <c r="J1374" i="1" s="1"/>
  <c r="E1373" i="1"/>
  <c r="J1373" i="1" s="1"/>
  <c r="E1372" i="1"/>
  <c r="J1372" i="1" s="1"/>
  <c r="E1371" i="1"/>
  <c r="J1371" i="1" s="1"/>
  <c r="E1370" i="1"/>
  <c r="J1370" i="1" s="1"/>
  <c r="E1369" i="1"/>
  <c r="J1369" i="1" s="1"/>
  <c r="E1368" i="1"/>
  <c r="J1368" i="1" s="1"/>
  <c r="E1367" i="1"/>
  <c r="J1367" i="1" s="1"/>
  <c r="E1366" i="1"/>
  <c r="J1366" i="1" s="1"/>
  <c r="E1365" i="1"/>
  <c r="J1365" i="1" s="1"/>
  <c r="E1364" i="1"/>
  <c r="J1364" i="1" s="1"/>
  <c r="E1363" i="1"/>
  <c r="J1363" i="1" s="1"/>
  <c r="E1362" i="1"/>
  <c r="J1362" i="1" s="1"/>
  <c r="E1361" i="1"/>
  <c r="J1361" i="1" s="1"/>
  <c r="E1360" i="1"/>
  <c r="J1360" i="1" s="1"/>
  <c r="E1359" i="1"/>
  <c r="J1359" i="1" s="1"/>
  <c r="E1358" i="1"/>
  <c r="J1358" i="1" s="1"/>
  <c r="E1357" i="1"/>
  <c r="J1357" i="1" s="1"/>
  <c r="E1356" i="1"/>
  <c r="J1356" i="1" s="1"/>
  <c r="E1355" i="1"/>
  <c r="J1355" i="1" s="1"/>
  <c r="E1354" i="1"/>
  <c r="J1354" i="1" s="1"/>
  <c r="E1353" i="1"/>
  <c r="J1353" i="1" s="1"/>
  <c r="E1352" i="1"/>
  <c r="J1352" i="1" s="1"/>
  <c r="E1351" i="1"/>
  <c r="J1351" i="1" s="1"/>
  <c r="E1350" i="1"/>
  <c r="J1350" i="1" s="1"/>
  <c r="E1349" i="1"/>
  <c r="J1349" i="1" s="1"/>
  <c r="E1348" i="1"/>
  <c r="J1348" i="1" s="1"/>
  <c r="E1347" i="1"/>
  <c r="J1347" i="1" s="1"/>
  <c r="E1346" i="1"/>
  <c r="J1346" i="1" s="1"/>
  <c r="E1345" i="1"/>
  <c r="J1345" i="1" s="1"/>
  <c r="E1344" i="1"/>
  <c r="J1344" i="1" s="1"/>
  <c r="E1343" i="1"/>
  <c r="J1343" i="1" s="1"/>
  <c r="E1342" i="1"/>
  <c r="J1342" i="1" s="1"/>
  <c r="E1341" i="1"/>
  <c r="J1341" i="1" s="1"/>
  <c r="E1340" i="1"/>
  <c r="J1340" i="1" s="1"/>
  <c r="E1339" i="1"/>
  <c r="J1339" i="1" s="1"/>
  <c r="E1338" i="1"/>
  <c r="J1338" i="1" s="1"/>
  <c r="E1337" i="1"/>
  <c r="J1337" i="1" s="1"/>
  <c r="E1336" i="1"/>
  <c r="J1336" i="1" s="1"/>
  <c r="E1335" i="1"/>
  <c r="J1335" i="1" s="1"/>
  <c r="E1334" i="1"/>
  <c r="J1334" i="1" s="1"/>
  <c r="E1333" i="1"/>
  <c r="J1333" i="1" s="1"/>
  <c r="E1332" i="1"/>
  <c r="J1332" i="1" s="1"/>
  <c r="E1331" i="1"/>
  <c r="J1331" i="1" s="1"/>
  <c r="E1330" i="1"/>
  <c r="J1330" i="1" s="1"/>
  <c r="E1329" i="1"/>
  <c r="J1329" i="1" s="1"/>
  <c r="E1328" i="1"/>
  <c r="J1328" i="1" s="1"/>
  <c r="E1327" i="1"/>
  <c r="J1327" i="1" s="1"/>
  <c r="E1326" i="1"/>
  <c r="J1326" i="1" s="1"/>
  <c r="E1325" i="1"/>
  <c r="J1325" i="1" s="1"/>
  <c r="E1324" i="1"/>
  <c r="J1324" i="1" s="1"/>
  <c r="E1323" i="1"/>
  <c r="J1323" i="1" s="1"/>
  <c r="E1322" i="1"/>
  <c r="J1322" i="1" s="1"/>
  <c r="E1321" i="1"/>
  <c r="J1321" i="1" s="1"/>
  <c r="E1320" i="1"/>
  <c r="J1320" i="1" s="1"/>
  <c r="E1319" i="1"/>
  <c r="J1319" i="1" s="1"/>
  <c r="E1318" i="1"/>
  <c r="J1318" i="1" s="1"/>
  <c r="E1317" i="1"/>
  <c r="J1317" i="1" s="1"/>
  <c r="E1316" i="1"/>
  <c r="J1316" i="1" s="1"/>
  <c r="E1315" i="1"/>
  <c r="J1315" i="1" s="1"/>
  <c r="E1314" i="1"/>
  <c r="J1314" i="1" s="1"/>
  <c r="E1313" i="1"/>
  <c r="J1313" i="1" s="1"/>
  <c r="E1312" i="1"/>
  <c r="J1312" i="1" s="1"/>
  <c r="E1311" i="1"/>
  <c r="J1311" i="1" s="1"/>
  <c r="E1310" i="1"/>
  <c r="J1310" i="1" s="1"/>
  <c r="E1309" i="1"/>
  <c r="J1309" i="1" s="1"/>
  <c r="E1308" i="1"/>
  <c r="J1308" i="1" s="1"/>
  <c r="E1307" i="1"/>
  <c r="J1307" i="1" s="1"/>
  <c r="E1306" i="1"/>
  <c r="J1306" i="1" s="1"/>
  <c r="E1305" i="1"/>
  <c r="J1305" i="1" s="1"/>
  <c r="E1304" i="1"/>
  <c r="J1304" i="1" s="1"/>
  <c r="E1303" i="1"/>
  <c r="J1303" i="1" s="1"/>
  <c r="E1302" i="1"/>
  <c r="J1302" i="1" s="1"/>
  <c r="E1301" i="1"/>
  <c r="J1301" i="1" s="1"/>
  <c r="E1300" i="1"/>
  <c r="J1300" i="1" s="1"/>
  <c r="E1299" i="1"/>
  <c r="J1299" i="1" s="1"/>
  <c r="E1298" i="1"/>
  <c r="J1298" i="1" s="1"/>
  <c r="E1297" i="1"/>
  <c r="J1297" i="1" s="1"/>
  <c r="E1296" i="1"/>
  <c r="J1296" i="1" s="1"/>
  <c r="E1295" i="1"/>
  <c r="J1295" i="1" s="1"/>
  <c r="E1294" i="1"/>
  <c r="J1294" i="1" s="1"/>
  <c r="E1293" i="1"/>
  <c r="J1293" i="1" s="1"/>
  <c r="J1292" i="1"/>
  <c r="J1291" i="1"/>
  <c r="J1290" i="1"/>
  <c r="J1289" i="1"/>
  <c r="J1288" i="1"/>
  <c r="J1287" i="1"/>
  <c r="J1286" i="1"/>
  <c r="J1285" i="1"/>
  <c r="J1280" i="1"/>
  <c r="J1279" i="1"/>
  <c r="J1268" i="1"/>
  <c r="J1256" i="1"/>
  <c r="J1244" i="1"/>
  <c r="J1232" i="1"/>
  <c r="J1220" i="1"/>
  <c r="J1219" i="1"/>
  <c r="J1218" i="1"/>
  <c r="J1208" i="1"/>
  <c r="J1196" i="1"/>
  <c r="J1185" i="1"/>
  <c r="J1183" i="1"/>
  <c r="J1182" i="1"/>
  <c r="E1181" i="1"/>
  <c r="J1181" i="1" s="1"/>
  <c r="E1180" i="1"/>
  <c r="J1180" i="1" s="1"/>
  <c r="E1179" i="1"/>
  <c r="J1179" i="1" s="1"/>
  <c r="E1178" i="1"/>
  <c r="J1178" i="1" s="1"/>
  <c r="E1177" i="1"/>
  <c r="J1177" i="1" s="1"/>
  <c r="E1176" i="1"/>
  <c r="J1176" i="1" s="1"/>
  <c r="E1175" i="1"/>
  <c r="J1175" i="1" s="1"/>
  <c r="E1174" i="1"/>
  <c r="J1174" i="1" s="1"/>
  <c r="E1173" i="1"/>
  <c r="J1173" i="1" s="1"/>
  <c r="E1172" i="1"/>
  <c r="J1172" i="1" s="1"/>
  <c r="E1171" i="1"/>
  <c r="J1171" i="1" s="1"/>
  <c r="E1170" i="1"/>
  <c r="J1170" i="1" s="1"/>
  <c r="E1169" i="1"/>
  <c r="J1169" i="1" s="1"/>
  <c r="E1168" i="1"/>
  <c r="J1168" i="1" s="1"/>
  <c r="E1167" i="1"/>
  <c r="J1167" i="1" s="1"/>
  <c r="E1166" i="1"/>
  <c r="J1166" i="1" s="1"/>
  <c r="E1165" i="1"/>
  <c r="J1165" i="1" s="1"/>
  <c r="E1164" i="1"/>
  <c r="J1164" i="1" s="1"/>
  <c r="E1163" i="1"/>
  <c r="J1163" i="1" s="1"/>
  <c r="E1162" i="1"/>
  <c r="J1162" i="1" s="1"/>
  <c r="E1161" i="1"/>
  <c r="J1161" i="1" s="1"/>
  <c r="E1160" i="1"/>
  <c r="J1160" i="1" s="1"/>
  <c r="E1159" i="1"/>
  <c r="J1159" i="1" s="1"/>
  <c r="E1158" i="1"/>
  <c r="J1158" i="1" s="1"/>
  <c r="E1157" i="1"/>
  <c r="J1157" i="1" s="1"/>
  <c r="E1156" i="1"/>
  <c r="J1156" i="1" s="1"/>
  <c r="E1155" i="1"/>
  <c r="J1155" i="1" s="1"/>
  <c r="E1154" i="1"/>
  <c r="J1154" i="1" s="1"/>
  <c r="E1153" i="1"/>
  <c r="J1153" i="1" s="1"/>
  <c r="E1152" i="1"/>
  <c r="J1152" i="1" s="1"/>
  <c r="E1151" i="1"/>
  <c r="J1151" i="1" s="1"/>
  <c r="E1150" i="1"/>
  <c r="J1150" i="1" s="1"/>
  <c r="E1149" i="1"/>
  <c r="J1149" i="1" s="1"/>
  <c r="E1148" i="1"/>
  <c r="J1148" i="1" s="1"/>
  <c r="E1147" i="1"/>
  <c r="J1147" i="1" s="1"/>
  <c r="E1146" i="1"/>
  <c r="J1146" i="1" s="1"/>
  <c r="E1145" i="1"/>
  <c r="J1145" i="1" s="1"/>
  <c r="E1144" i="1"/>
  <c r="J1144" i="1" s="1"/>
  <c r="E1143" i="1"/>
  <c r="J1143" i="1" s="1"/>
  <c r="E1142" i="1"/>
  <c r="J1142" i="1" s="1"/>
  <c r="E1141" i="1"/>
  <c r="J1141" i="1" s="1"/>
  <c r="E1140" i="1"/>
  <c r="J1140" i="1" s="1"/>
  <c r="E1139" i="1"/>
  <c r="J1139" i="1" s="1"/>
  <c r="E1138" i="1"/>
  <c r="J1138" i="1" s="1"/>
  <c r="E1137" i="1"/>
  <c r="J1137" i="1" s="1"/>
  <c r="E1136" i="1"/>
  <c r="J1136" i="1" s="1"/>
  <c r="E1135" i="1"/>
  <c r="J1135" i="1" s="1"/>
  <c r="E1134" i="1"/>
  <c r="J1134" i="1" s="1"/>
  <c r="E1133" i="1"/>
  <c r="J1133" i="1" s="1"/>
  <c r="E1132" i="1"/>
  <c r="J1132" i="1" s="1"/>
  <c r="E1131" i="1"/>
  <c r="J1131" i="1" s="1"/>
  <c r="E1130" i="1"/>
  <c r="J1130" i="1" s="1"/>
  <c r="E1129" i="1"/>
  <c r="J1129" i="1" s="1"/>
  <c r="E1128" i="1"/>
  <c r="J1128" i="1" s="1"/>
  <c r="E1127" i="1"/>
  <c r="J1127" i="1" s="1"/>
  <c r="E1126" i="1"/>
  <c r="J1126" i="1" s="1"/>
  <c r="E1125" i="1"/>
  <c r="J1125" i="1" s="1"/>
  <c r="E1124" i="1"/>
  <c r="J1124" i="1" s="1"/>
  <c r="E1123" i="1"/>
  <c r="J1123" i="1" s="1"/>
  <c r="E1122" i="1"/>
  <c r="J1122" i="1" s="1"/>
  <c r="E1121" i="1"/>
  <c r="J1121" i="1" s="1"/>
  <c r="E1120" i="1"/>
  <c r="J1120" i="1" s="1"/>
  <c r="E1119" i="1"/>
  <c r="J1119" i="1" s="1"/>
  <c r="E1118" i="1"/>
  <c r="J1118" i="1" s="1"/>
  <c r="E1117" i="1"/>
  <c r="J1117" i="1" s="1"/>
  <c r="E1116" i="1"/>
  <c r="J1116" i="1" s="1"/>
  <c r="E1115" i="1"/>
  <c r="J1115" i="1" s="1"/>
  <c r="E1114" i="1"/>
  <c r="J1114" i="1" s="1"/>
  <c r="E1113" i="1"/>
  <c r="J1113" i="1" s="1"/>
  <c r="E1112" i="1"/>
  <c r="J1112" i="1" s="1"/>
  <c r="E1111" i="1"/>
  <c r="J1111" i="1" s="1"/>
  <c r="E1110" i="1"/>
  <c r="J1110" i="1" s="1"/>
  <c r="E1109" i="1"/>
  <c r="J1109" i="1" s="1"/>
  <c r="E1108" i="1"/>
  <c r="J1108" i="1" s="1"/>
  <c r="E1107" i="1"/>
  <c r="J1107" i="1" s="1"/>
  <c r="E1106" i="1"/>
  <c r="J1106" i="1" s="1"/>
  <c r="E1105" i="1"/>
  <c r="J1105" i="1" s="1"/>
  <c r="E1104" i="1"/>
  <c r="J1104" i="1" s="1"/>
  <c r="E1103" i="1"/>
  <c r="J1103" i="1" s="1"/>
  <c r="E1102" i="1"/>
  <c r="J1102" i="1" s="1"/>
  <c r="E1101" i="1"/>
  <c r="J1101" i="1" s="1"/>
  <c r="E1100" i="1"/>
  <c r="J1100" i="1" s="1"/>
  <c r="E1099" i="1"/>
  <c r="J1099" i="1" s="1"/>
  <c r="E1098" i="1"/>
  <c r="J1098" i="1" s="1"/>
  <c r="E1097" i="1"/>
  <c r="J1097" i="1" s="1"/>
  <c r="E1096" i="1"/>
  <c r="J1096" i="1" s="1"/>
  <c r="E1095" i="1"/>
  <c r="J1095" i="1" s="1"/>
  <c r="E1094" i="1"/>
  <c r="J1094" i="1" s="1"/>
  <c r="E1093" i="1"/>
  <c r="J1093" i="1" s="1"/>
  <c r="E1092" i="1"/>
  <c r="J1092" i="1" s="1"/>
  <c r="E1091" i="1"/>
  <c r="J1091" i="1" s="1"/>
  <c r="E1090" i="1"/>
  <c r="J1090" i="1" s="1"/>
  <c r="E1089" i="1"/>
  <c r="J1089" i="1" s="1"/>
  <c r="E1088" i="1"/>
  <c r="J1088" i="1" s="1"/>
  <c r="E1087" i="1"/>
  <c r="J1087" i="1" s="1"/>
  <c r="E1086" i="1"/>
  <c r="J1086" i="1" s="1"/>
  <c r="E1085" i="1"/>
  <c r="J1085" i="1" s="1"/>
  <c r="E1084" i="1"/>
  <c r="J1084" i="1" s="1"/>
  <c r="E1083" i="1"/>
  <c r="J1083" i="1" s="1"/>
  <c r="E1082" i="1"/>
  <c r="J1082" i="1" s="1"/>
  <c r="E1081" i="1"/>
  <c r="J1081" i="1" s="1"/>
  <c r="E1080" i="1"/>
  <c r="J1080" i="1" s="1"/>
  <c r="E1079" i="1"/>
  <c r="J1079" i="1" s="1"/>
  <c r="E1078" i="1"/>
  <c r="J1078" i="1" s="1"/>
  <c r="E1077" i="1"/>
  <c r="J1077" i="1" s="1"/>
  <c r="E1076" i="1"/>
  <c r="J1076" i="1" s="1"/>
  <c r="E1075" i="1"/>
  <c r="J1075" i="1" s="1"/>
  <c r="E1074" i="1"/>
  <c r="J1074" i="1" s="1"/>
  <c r="E1073" i="1"/>
  <c r="J1073" i="1" s="1"/>
  <c r="E1072" i="1"/>
  <c r="J1072" i="1" s="1"/>
  <c r="E1071" i="1"/>
  <c r="J1071" i="1" s="1"/>
  <c r="E1070" i="1"/>
  <c r="J1070" i="1" s="1"/>
  <c r="E1069" i="1"/>
  <c r="J1069" i="1" s="1"/>
  <c r="E1068" i="1"/>
  <c r="J1068" i="1" s="1"/>
  <c r="E1067" i="1"/>
  <c r="J1067" i="1" s="1"/>
  <c r="E1066" i="1"/>
  <c r="J1066" i="1" s="1"/>
  <c r="E1065" i="1"/>
  <c r="J1065" i="1" s="1"/>
  <c r="E1064" i="1"/>
  <c r="J1064" i="1" s="1"/>
  <c r="E1063" i="1"/>
  <c r="J1063" i="1" s="1"/>
  <c r="E1062" i="1"/>
  <c r="J1062" i="1" s="1"/>
  <c r="E1061" i="1"/>
  <c r="J1061" i="1" s="1"/>
  <c r="E1060" i="1"/>
  <c r="J1060" i="1" s="1"/>
  <c r="E1059" i="1"/>
  <c r="J1059" i="1" s="1"/>
  <c r="E1058" i="1"/>
  <c r="J1058" i="1" s="1"/>
  <c r="E1057" i="1"/>
  <c r="J1057" i="1" s="1"/>
  <c r="E1056" i="1"/>
  <c r="J1056" i="1" s="1"/>
  <c r="E1055" i="1"/>
  <c r="J1055" i="1" s="1"/>
  <c r="E1054" i="1"/>
  <c r="J1054" i="1" s="1"/>
  <c r="E1053" i="1"/>
  <c r="J1053" i="1" s="1"/>
  <c r="E1052" i="1"/>
  <c r="J1052" i="1" s="1"/>
  <c r="E1051" i="1"/>
  <c r="J1051" i="1" s="1"/>
  <c r="E1050" i="1"/>
  <c r="J1050" i="1" s="1"/>
  <c r="E1049" i="1"/>
  <c r="J1049" i="1" s="1"/>
  <c r="E1048" i="1"/>
  <c r="J1048" i="1" s="1"/>
  <c r="E1047" i="1"/>
  <c r="J1047" i="1" s="1"/>
  <c r="E1046" i="1"/>
  <c r="J1046" i="1" s="1"/>
  <c r="E1045" i="1"/>
  <c r="J1045" i="1" s="1"/>
  <c r="E1044" i="1"/>
  <c r="J1044" i="1" s="1"/>
  <c r="E1043" i="1"/>
  <c r="J1043" i="1" s="1"/>
  <c r="E1042" i="1"/>
  <c r="J1042" i="1" s="1"/>
  <c r="E1041" i="1"/>
  <c r="J1041" i="1" s="1"/>
  <c r="E1040" i="1"/>
  <c r="J1040" i="1" s="1"/>
  <c r="E1039" i="1"/>
  <c r="J1039" i="1" s="1"/>
  <c r="E1038" i="1"/>
  <c r="J1038" i="1" s="1"/>
  <c r="E1037" i="1"/>
  <c r="J1037" i="1" s="1"/>
  <c r="E1036" i="1"/>
  <c r="J1036" i="1" s="1"/>
  <c r="E1035" i="1"/>
  <c r="J1035" i="1" s="1"/>
  <c r="E1034" i="1"/>
  <c r="J1034" i="1" s="1"/>
  <c r="E1033" i="1"/>
  <c r="J1033" i="1" s="1"/>
  <c r="E1032" i="1"/>
  <c r="J1032" i="1" s="1"/>
  <c r="E1031" i="1"/>
  <c r="J1031" i="1" s="1"/>
  <c r="E1030" i="1"/>
  <c r="J1030" i="1" s="1"/>
  <c r="E1029" i="1"/>
  <c r="J1029" i="1" s="1"/>
  <c r="E1028" i="1"/>
  <c r="J1028" i="1" s="1"/>
  <c r="E1027" i="1"/>
  <c r="J1027" i="1" s="1"/>
  <c r="E1026" i="1"/>
  <c r="J1026" i="1" s="1"/>
  <c r="E1025" i="1"/>
  <c r="J1025" i="1" s="1"/>
  <c r="E1024" i="1"/>
  <c r="J1024" i="1" s="1"/>
  <c r="E1023" i="1"/>
  <c r="J1023" i="1" s="1"/>
  <c r="E1022" i="1"/>
  <c r="J1022" i="1" s="1"/>
  <c r="E1021" i="1"/>
  <c r="J1021" i="1" s="1"/>
  <c r="E1020" i="1"/>
  <c r="J1020" i="1" s="1"/>
  <c r="E1019" i="1"/>
  <c r="J1019" i="1" s="1"/>
  <c r="E1018" i="1"/>
  <c r="J1018" i="1" s="1"/>
  <c r="E1017" i="1"/>
  <c r="J1017" i="1" s="1"/>
  <c r="E1016" i="1"/>
  <c r="J1016" i="1" s="1"/>
  <c r="E1015" i="1"/>
  <c r="J1015" i="1" s="1"/>
  <c r="E1014" i="1"/>
  <c r="J1014" i="1" s="1"/>
  <c r="E1013" i="1"/>
  <c r="J1013" i="1" s="1"/>
  <c r="E1012" i="1"/>
  <c r="J1012" i="1" s="1"/>
  <c r="E1011" i="1"/>
  <c r="J1011" i="1" s="1"/>
  <c r="E1010" i="1"/>
  <c r="J1010" i="1" s="1"/>
  <c r="E1009" i="1"/>
  <c r="J1009" i="1" s="1"/>
  <c r="E1008" i="1"/>
  <c r="J1008" i="1" s="1"/>
  <c r="E1007" i="1"/>
  <c r="J1007" i="1" s="1"/>
  <c r="E1006" i="1"/>
  <c r="J1006" i="1" s="1"/>
  <c r="E1005" i="1"/>
  <c r="J1005" i="1" s="1"/>
  <c r="E1004" i="1"/>
  <c r="J1004" i="1" s="1"/>
  <c r="E1003" i="1"/>
  <c r="J1003" i="1" s="1"/>
  <c r="E1002" i="1"/>
  <c r="J1002" i="1" s="1"/>
  <c r="E1001" i="1"/>
  <c r="J1001" i="1" s="1"/>
  <c r="E1000" i="1"/>
  <c r="J1000" i="1" s="1"/>
  <c r="E999" i="1"/>
  <c r="J999" i="1" s="1"/>
  <c r="E998" i="1"/>
  <c r="J998" i="1" s="1"/>
  <c r="E997" i="1"/>
  <c r="J997" i="1" s="1"/>
  <c r="E996" i="1"/>
  <c r="J996" i="1" s="1"/>
  <c r="E995" i="1"/>
  <c r="J995" i="1" s="1"/>
  <c r="E994" i="1"/>
  <c r="J994" i="1" s="1"/>
  <c r="E993" i="1"/>
  <c r="J993" i="1" s="1"/>
  <c r="E992" i="1"/>
  <c r="J992" i="1" s="1"/>
  <c r="E991" i="1"/>
  <c r="J991" i="1" s="1"/>
  <c r="E990" i="1"/>
  <c r="J990" i="1" s="1"/>
  <c r="E989" i="1"/>
  <c r="J989" i="1" s="1"/>
  <c r="E988" i="1"/>
  <c r="J988" i="1" s="1"/>
  <c r="E987" i="1"/>
  <c r="J987" i="1" s="1"/>
  <c r="E986" i="1"/>
  <c r="J986" i="1" s="1"/>
  <c r="E985" i="1"/>
  <c r="J985" i="1" s="1"/>
  <c r="E984" i="1"/>
  <c r="J984" i="1" s="1"/>
  <c r="E983" i="1"/>
  <c r="J983" i="1" s="1"/>
  <c r="E982" i="1"/>
  <c r="J982" i="1" s="1"/>
  <c r="E981" i="1"/>
  <c r="J981" i="1" s="1"/>
  <c r="E980" i="1"/>
  <c r="J980" i="1" s="1"/>
  <c r="E979" i="1"/>
  <c r="J979" i="1" s="1"/>
  <c r="E978" i="1"/>
  <c r="J978" i="1" s="1"/>
  <c r="E977" i="1"/>
  <c r="J977" i="1" s="1"/>
  <c r="E976" i="1"/>
  <c r="J976" i="1" s="1"/>
  <c r="E975" i="1"/>
  <c r="J975" i="1" s="1"/>
  <c r="E974" i="1"/>
  <c r="J974" i="1" s="1"/>
  <c r="E973" i="1"/>
  <c r="J973" i="1" s="1"/>
  <c r="E972" i="1"/>
  <c r="J972" i="1" s="1"/>
  <c r="E971" i="1"/>
  <c r="J971" i="1" s="1"/>
  <c r="E970" i="1"/>
  <c r="J970" i="1" s="1"/>
  <c r="E969" i="1"/>
  <c r="J969" i="1" s="1"/>
  <c r="E968" i="1"/>
  <c r="J968" i="1" s="1"/>
  <c r="E967" i="1"/>
  <c r="J967" i="1" s="1"/>
  <c r="E966" i="1"/>
  <c r="J966" i="1" s="1"/>
  <c r="E965" i="1"/>
  <c r="J965" i="1" s="1"/>
  <c r="E964" i="1"/>
  <c r="J964" i="1" s="1"/>
  <c r="E963" i="1"/>
  <c r="J963" i="1" s="1"/>
  <c r="E962" i="1"/>
  <c r="J962" i="1" s="1"/>
  <c r="E961" i="1"/>
  <c r="J961" i="1" s="1"/>
  <c r="E960" i="1"/>
  <c r="J960" i="1" s="1"/>
  <c r="E959" i="1"/>
  <c r="J959" i="1" s="1"/>
  <c r="E958" i="1"/>
  <c r="J958" i="1" s="1"/>
  <c r="E957" i="1"/>
  <c r="J957" i="1" s="1"/>
  <c r="E956" i="1"/>
  <c r="J956" i="1" s="1"/>
  <c r="E955" i="1"/>
  <c r="J955" i="1" s="1"/>
  <c r="E954" i="1"/>
  <c r="J954" i="1" s="1"/>
  <c r="E953" i="1"/>
  <c r="J953" i="1" s="1"/>
  <c r="E952" i="1"/>
  <c r="J952" i="1" s="1"/>
  <c r="E951" i="1"/>
  <c r="J951" i="1" s="1"/>
  <c r="E950" i="1"/>
  <c r="J950" i="1" s="1"/>
  <c r="E949" i="1"/>
  <c r="J949" i="1" s="1"/>
  <c r="E948" i="1"/>
  <c r="J948" i="1" s="1"/>
  <c r="E947" i="1"/>
  <c r="J947" i="1" s="1"/>
  <c r="E946" i="1"/>
  <c r="J946" i="1" s="1"/>
  <c r="E945" i="1"/>
  <c r="J945" i="1" s="1"/>
  <c r="E944" i="1"/>
  <c r="J944" i="1" s="1"/>
  <c r="E943" i="1"/>
  <c r="J943" i="1" s="1"/>
  <c r="E942" i="1"/>
  <c r="J942" i="1" s="1"/>
  <c r="E941" i="1"/>
  <c r="J941" i="1" s="1"/>
  <c r="E940" i="1"/>
  <c r="J940" i="1" s="1"/>
  <c r="E939" i="1"/>
  <c r="J939" i="1" s="1"/>
  <c r="E938" i="1"/>
  <c r="J938" i="1" s="1"/>
  <c r="E937" i="1"/>
  <c r="J937" i="1" s="1"/>
  <c r="E936" i="1"/>
  <c r="J936" i="1" s="1"/>
  <c r="E935" i="1"/>
  <c r="J935" i="1" s="1"/>
  <c r="E934" i="1"/>
  <c r="J934" i="1" s="1"/>
  <c r="E933" i="1"/>
  <c r="J933" i="1" s="1"/>
  <c r="E932" i="1"/>
  <c r="J932" i="1" s="1"/>
  <c r="E931" i="1"/>
  <c r="J931" i="1" s="1"/>
  <c r="E930" i="1"/>
  <c r="J930" i="1" s="1"/>
  <c r="E929" i="1"/>
  <c r="J929" i="1" s="1"/>
  <c r="E928" i="1"/>
  <c r="J928" i="1" s="1"/>
  <c r="E927" i="1"/>
  <c r="J927" i="1" s="1"/>
  <c r="E926" i="1"/>
  <c r="J926" i="1" s="1"/>
  <c r="E925" i="1"/>
  <c r="J925" i="1" s="1"/>
  <c r="E924" i="1"/>
  <c r="J924" i="1" s="1"/>
  <c r="E923" i="1"/>
  <c r="J923" i="1" s="1"/>
  <c r="E922" i="1"/>
  <c r="J922" i="1" s="1"/>
  <c r="E921" i="1"/>
  <c r="J921" i="1" s="1"/>
  <c r="E920" i="1"/>
  <c r="J920" i="1" s="1"/>
  <c r="E919" i="1"/>
  <c r="J919" i="1" s="1"/>
  <c r="E918" i="1"/>
  <c r="J918" i="1" s="1"/>
  <c r="E917" i="1"/>
  <c r="J917" i="1" s="1"/>
  <c r="E916" i="1"/>
  <c r="J916" i="1" s="1"/>
  <c r="E915" i="1"/>
  <c r="J915" i="1" s="1"/>
  <c r="E914" i="1"/>
  <c r="J914" i="1" s="1"/>
  <c r="E913" i="1"/>
  <c r="J913" i="1" s="1"/>
  <c r="E912" i="1"/>
  <c r="J912" i="1" s="1"/>
  <c r="E911" i="1"/>
  <c r="J911" i="1" s="1"/>
  <c r="E910" i="1"/>
  <c r="J910" i="1" s="1"/>
  <c r="E909" i="1"/>
  <c r="J909" i="1" s="1"/>
  <c r="E908" i="1"/>
  <c r="J908" i="1" s="1"/>
  <c r="E907" i="1"/>
  <c r="J907" i="1" s="1"/>
  <c r="E906" i="1"/>
  <c r="J906" i="1" s="1"/>
  <c r="E905" i="1"/>
  <c r="J905" i="1" s="1"/>
  <c r="E904" i="1"/>
  <c r="J904" i="1" s="1"/>
  <c r="E903" i="1"/>
  <c r="J903" i="1" s="1"/>
  <c r="E902" i="1"/>
  <c r="J902" i="1" s="1"/>
  <c r="E901" i="1"/>
  <c r="J901" i="1" s="1"/>
  <c r="E900" i="1"/>
  <c r="J900" i="1" s="1"/>
  <c r="E899" i="1"/>
  <c r="J899" i="1" s="1"/>
  <c r="E898" i="1"/>
  <c r="J898" i="1" s="1"/>
  <c r="E897" i="1"/>
  <c r="J897" i="1" s="1"/>
  <c r="E896" i="1"/>
  <c r="J896" i="1" s="1"/>
  <c r="E895" i="1"/>
  <c r="J895" i="1" s="1"/>
  <c r="E894" i="1"/>
  <c r="J894" i="1" s="1"/>
  <c r="E893" i="1"/>
  <c r="J893" i="1" s="1"/>
  <c r="E892" i="1"/>
  <c r="J892" i="1" s="1"/>
  <c r="E891" i="1"/>
  <c r="J891" i="1" s="1"/>
  <c r="E890" i="1"/>
  <c r="J890" i="1" s="1"/>
  <c r="E889" i="1"/>
  <c r="J889" i="1" s="1"/>
  <c r="E888" i="1"/>
  <c r="J888" i="1" s="1"/>
  <c r="E887" i="1"/>
  <c r="J887" i="1" s="1"/>
  <c r="E886" i="1"/>
  <c r="J886" i="1" s="1"/>
  <c r="E885" i="1"/>
  <c r="J885" i="1" s="1"/>
  <c r="E884" i="1"/>
  <c r="J884" i="1" s="1"/>
  <c r="E883" i="1"/>
  <c r="J883" i="1" s="1"/>
  <c r="E882" i="1"/>
  <c r="J882" i="1" s="1"/>
  <c r="E881" i="1"/>
  <c r="J881" i="1" s="1"/>
  <c r="E880" i="1"/>
  <c r="J880" i="1" s="1"/>
  <c r="E879" i="1"/>
  <c r="J879" i="1" s="1"/>
  <c r="E878" i="1"/>
  <c r="J878" i="1" s="1"/>
  <c r="E877" i="1"/>
  <c r="J877" i="1" s="1"/>
  <c r="E876" i="1"/>
  <c r="J876" i="1" s="1"/>
  <c r="E875" i="1"/>
  <c r="J875" i="1" s="1"/>
  <c r="E874" i="1"/>
  <c r="J874" i="1" s="1"/>
  <c r="E873" i="1"/>
  <c r="J873" i="1" s="1"/>
  <c r="E872" i="1"/>
  <c r="J872" i="1" s="1"/>
  <c r="E871" i="1"/>
  <c r="J871" i="1" s="1"/>
  <c r="E870" i="1"/>
  <c r="J870" i="1" s="1"/>
  <c r="E869" i="1"/>
  <c r="J869" i="1" s="1"/>
  <c r="E868" i="1"/>
  <c r="J868" i="1" s="1"/>
  <c r="E867" i="1"/>
  <c r="J867" i="1" s="1"/>
  <c r="E866" i="1"/>
  <c r="J866" i="1" s="1"/>
  <c r="E865" i="1"/>
  <c r="J865" i="1" s="1"/>
  <c r="E864" i="1"/>
  <c r="J864" i="1" s="1"/>
  <c r="E863" i="1"/>
  <c r="J863" i="1" s="1"/>
  <c r="E862" i="1"/>
  <c r="J862" i="1" s="1"/>
  <c r="E861" i="1"/>
  <c r="J861" i="1" s="1"/>
  <c r="E860" i="1"/>
  <c r="J860" i="1" s="1"/>
  <c r="E859" i="1"/>
  <c r="J859" i="1" s="1"/>
  <c r="E858" i="1"/>
  <c r="J858" i="1" s="1"/>
  <c r="E857" i="1"/>
  <c r="J857" i="1" s="1"/>
  <c r="E856" i="1"/>
  <c r="J856" i="1" s="1"/>
  <c r="E855" i="1"/>
  <c r="J855" i="1" s="1"/>
  <c r="E854" i="1"/>
  <c r="J854" i="1" s="1"/>
  <c r="E853" i="1"/>
  <c r="J853" i="1" s="1"/>
  <c r="E852" i="1"/>
  <c r="J852" i="1" s="1"/>
  <c r="E851" i="1"/>
  <c r="J851" i="1" s="1"/>
  <c r="E850" i="1"/>
  <c r="J850" i="1" s="1"/>
  <c r="E849" i="1"/>
  <c r="J849" i="1" s="1"/>
  <c r="E848" i="1"/>
  <c r="J848" i="1" s="1"/>
  <c r="E847" i="1"/>
  <c r="J847" i="1" s="1"/>
  <c r="E846" i="1"/>
  <c r="J846" i="1" s="1"/>
  <c r="E845" i="1"/>
  <c r="J845" i="1" s="1"/>
  <c r="E844" i="1"/>
  <c r="J844" i="1" s="1"/>
  <c r="E843" i="1"/>
  <c r="J843" i="1" s="1"/>
  <c r="E842" i="1"/>
  <c r="J842" i="1" s="1"/>
  <c r="E841" i="1"/>
  <c r="J841" i="1" s="1"/>
  <c r="E840" i="1"/>
  <c r="J840" i="1" s="1"/>
  <c r="E839" i="1"/>
  <c r="J839" i="1" s="1"/>
  <c r="E838" i="1"/>
  <c r="J838" i="1" s="1"/>
  <c r="E837" i="1"/>
  <c r="J837" i="1" s="1"/>
  <c r="E836" i="1"/>
  <c r="J836" i="1" s="1"/>
  <c r="E835" i="1"/>
  <c r="J835" i="1" s="1"/>
  <c r="E834" i="1"/>
  <c r="J834" i="1" s="1"/>
  <c r="E833" i="1"/>
  <c r="J833" i="1" s="1"/>
  <c r="E832" i="1"/>
  <c r="J832" i="1" s="1"/>
  <c r="E831" i="1"/>
  <c r="J831" i="1" s="1"/>
  <c r="E830" i="1"/>
  <c r="J830" i="1" s="1"/>
  <c r="E829" i="1"/>
  <c r="J829" i="1" s="1"/>
  <c r="E828" i="1"/>
  <c r="J828" i="1" s="1"/>
  <c r="E827" i="1"/>
  <c r="J827" i="1" s="1"/>
  <c r="E826" i="1"/>
  <c r="J826" i="1" s="1"/>
  <c r="E825" i="1"/>
  <c r="J825" i="1" s="1"/>
  <c r="E824" i="1"/>
  <c r="J824" i="1" s="1"/>
  <c r="E823" i="1"/>
  <c r="J823" i="1" s="1"/>
  <c r="E822" i="1"/>
  <c r="J822" i="1" s="1"/>
  <c r="E821" i="1"/>
  <c r="J821" i="1" s="1"/>
  <c r="E820" i="1"/>
  <c r="J820" i="1" s="1"/>
  <c r="E819" i="1"/>
  <c r="J819" i="1" s="1"/>
  <c r="E818" i="1"/>
  <c r="J818" i="1" s="1"/>
  <c r="E817" i="1"/>
  <c r="J817" i="1" s="1"/>
  <c r="E816" i="1"/>
  <c r="J816" i="1" s="1"/>
  <c r="E815" i="1"/>
  <c r="J815" i="1" s="1"/>
  <c r="E814" i="1"/>
  <c r="J814" i="1" s="1"/>
  <c r="E813" i="1"/>
  <c r="J813" i="1" s="1"/>
  <c r="E812" i="1"/>
  <c r="J812" i="1" s="1"/>
  <c r="E811" i="1"/>
  <c r="J811" i="1" s="1"/>
  <c r="E810" i="1"/>
  <c r="J810" i="1" s="1"/>
  <c r="E809" i="1"/>
  <c r="J809" i="1" s="1"/>
  <c r="E808" i="1"/>
  <c r="J808" i="1" s="1"/>
  <c r="E807" i="1"/>
  <c r="J807" i="1" s="1"/>
  <c r="E806" i="1"/>
  <c r="J806" i="1" s="1"/>
  <c r="E805" i="1"/>
  <c r="J805" i="1" s="1"/>
  <c r="E804" i="1"/>
  <c r="J804" i="1" s="1"/>
  <c r="E803" i="1"/>
  <c r="J803" i="1" s="1"/>
  <c r="E802" i="1"/>
  <c r="J802" i="1" s="1"/>
  <c r="E801" i="1"/>
  <c r="J801" i="1" s="1"/>
  <c r="E800" i="1"/>
  <c r="J800" i="1" s="1"/>
  <c r="E799" i="1"/>
  <c r="J799" i="1" s="1"/>
  <c r="E798" i="1"/>
  <c r="J798" i="1" s="1"/>
  <c r="E797" i="1"/>
  <c r="J797" i="1" s="1"/>
  <c r="E796" i="1"/>
  <c r="J796" i="1" s="1"/>
  <c r="E795" i="1"/>
  <c r="J795" i="1" s="1"/>
  <c r="E794" i="1"/>
  <c r="J794" i="1" s="1"/>
  <c r="E793" i="1"/>
  <c r="J793" i="1" s="1"/>
  <c r="E792" i="1"/>
  <c r="J792" i="1" s="1"/>
  <c r="E791" i="1"/>
  <c r="J791" i="1" s="1"/>
  <c r="E790" i="1"/>
  <c r="J790" i="1" s="1"/>
  <c r="E789" i="1"/>
  <c r="J789" i="1" s="1"/>
  <c r="E788" i="1"/>
  <c r="J788" i="1" s="1"/>
  <c r="E787" i="1"/>
  <c r="J787" i="1" s="1"/>
  <c r="E786" i="1"/>
  <c r="J786" i="1" s="1"/>
  <c r="E785" i="1"/>
  <c r="J785" i="1" s="1"/>
  <c r="E784" i="1"/>
  <c r="J784" i="1" s="1"/>
  <c r="E783" i="1"/>
  <c r="J783" i="1" s="1"/>
  <c r="E782" i="1"/>
  <c r="J782" i="1" s="1"/>
  <c r="E781" i="1"/>
  <c r="J781" i="1" s="1"/>
  <c r="E780" i="1"/>
  <c r="J780" i="1" s="1"/>
  <c r="E779" i="1"/>
  <c r="J779" i="1" s="1"/>
  <c r="E778" i="1"/>
  <c r="J778" i="1" s="1"/>
  <c r="E777" i="1"/>
  <c r="J777" i="1" s="1"/>
  <c r="E776" i="1"/>
  <c r="J776" i="1" s="1"/>
  <c r="E775" i="1"/>
  <c r="J775" i="1" s="1"/>
  <c r="E774" i="1"/>
  <c r="J774" i="1" s="1"/>
  <c r="E773" i="1"/>
  <c r="J773" i="1" s="1"/>
  <c r="E772" i="1"/>
  <c r="J772" i="1" s="1"/>
  <c r="E771" i="1"/>
  <c r="J771" i="1" s="1"/>
  <c r="E770" i="1"/>
  <c r="J770" i="1" s="1"/>
  <c r="E769" i="1"/>
  <c r="J769" i="1" s="1"/>
  <c r="E768" i="1"/>
  <c r="J768" i="1" s="1"/>
  <c r="E767" i="1"/>
  <c r="J767" i="1" s="1"/>
  <c r="E766" i="1"/>
  <c r="J766" i="1" s="1"/>
  <c r="E765" i="1"/>
  <c r="J765" i="1" s="1"/>
  <c r="E764" i="1"/>
  <c r="J764" i="1" s="1"/>
  <c r="E763" i="1"/>
  <c r="J763" i="1" s="1"/>
  <c r="E762" i="1"/>
  <c r="J762" i="1" s="1"/>
  <c r="E761" i="1"/>
  <c r="J761" i="1" s="1"/>
  <c r="E760" i="1"/>
  <c r="J760" i="1" s="1"/>
  <c r="E759" i="1"/>
  <c r="J759" i="1" s="1"/>
  <c r="E758" i="1"/>
  <c r="J758" i="1" s="1"/>
  <c r="E757" i="1"/>
  <c r="J757" i="1" s="1"/>
  <c r="E756" i="1"/>
  <c r="J756" i="1" s="1"/>
  <c r="E755" i="1"/>
  <c r="J755" i="1" s="1"/>
  <c r="E754" i="1"/>
  <c r="J754" i="1" s="1"/>
  <c r="E753" i="1"/>
  <c r="J753" i="1" s="1"/>
  <c r="E752" i="1"/>
  <c r="J752" i="1" s="1"/>
  <c r="E751" i="1"/>
  <c r="J751" i="1" s="1"/>
  <c r="E750" i="1"/>
  <c r="J750" i="1" s="1"/>
  <c r="E749" i="1"/>
  <c r="J749" i="1" s="1"/>
  <c r="E748" i="1"/>
  <c r="J748" i="1" s="1"/>
  <c r="E747" i="1"/>
  <c r="J747" i="1" s="1"/>
  <c r="E746" i="1"/>
  <c r="J746" i="1" s="1"/>
  <c r="E745" i="1"/>
  <c r="J745" i="1" s="1"/>
  <c r="E744" i="1"/>
  <c r="J744" i="1" s="1"/>
  <c r="E743" i="1"/>
  <c r="J743" i="1" s="1"/>
  <c r="E742" i="1"/>
  <c r="J742" i="1" s="1"/>
  <c r="E741" i="1"/>
  <c r="J741" i="1" s="1"/>
  <c r="E740" i="1"/>
  <c r="J740" i="1" s="1"/>
  <c r="E739" i="1"/>
  <c r="J739" i="1" s="1"/>
  <c r="E738" i="1"/>
  <c r="J738" i="1" s="1"/>
  <c r="E737" i="1"/>
  <c r="J737" i="1" s="1"/>
  <c r="E736" i="1"/>
  <c r="J736" i="1" s="1"/>
  <c r="E735" i="1"/>
  <c r="J735" i="1" s="1"/>
  <c r="E734" i="1"/>
  <c r="J734" i="1" s="1"/>
  <c r="E733" i="1"/>
  <c r="J733" i="1" s="1"/>
  <c r="E732" i="1"/>
  <c r="J732" i="1" s="1"/>
  <c r="E731" i="1"/>
  <c r="J731" i="1" s="1"/>
  <c r="E730" i="1"/>
  <c r="J730" i="1" s="1"/>
  <c r="E729" i="1"/>
  <c r="J729" i="1" s="1"/>
  <c r="E728" i="1"/>
  <c r="J728" i="1" s="1"/>
  <c r="E727" i="1"/>
  <c r="J727" i="1" s="1"/>
  <c r="E726" i="1"/>
  <c r="J726" i="1" s="1"/>
  <c r="E725" i="1"/>
  <c r="J725" i="1" s="1"/>
  <c r="E724" i="1"/>
  <c r="J724" i="1" s="1"/>
  <c r="E723" i="1"/>
  <c r="J723" i="1" s="1"/>
  <c r="E722" i="1"/>
  <c r="J722" i="1" s="1"/>
  <c r="E721" i="1"/>
  <c r="J721" i="1" s="1"/>
  <c r="E720" i="1"/>
  <c r="J720" i="1" s="1"/>
  <c r="E719" i="1"/>
  <c r="J719" i="1" s="1"/>
  <c r="E718" i="1"/>
  <c r="J718" i="1" s="1"/>
  <c r="E717" i="1"/>
  <c r="J717" i="1" s="1"/>
  <c r="E716" i="1"/>
  <c r="J716" i="1" s="1"/>
  <c r="E715" i="1"/>
  <c r="J715" i="1" s="1"/>
  <c r="E714" i="1"/>
  <c r="J714" i="1" s="1"/>
  <c r="E713" i="1"/>
  <c r="J713" i="1" s="1"/>
  <c r="E712" i="1"/>
  <c r="J712" i="1" s="1"/>
  <c r="E711" i="1"/>
  <c r="J711" i="1" s="1"/>
  <c r="E710" i="1"/>
  <c r="J710" i="1" s="1"/>
  <c r="E709" i="1"/>
  <c r="J709" i="1" s="1"/>
  <c r="E708" i="1"/>
  <c r="J708" i="1" s="1"/>
  <c r="E707" i="1"/>
  <c r="J707" i="1" s="1"/>
  <c r="E706" i="1"/>
  <c r="J706" i="1" s="1"/>
  <c r="E705" i="1"/>
  <c r="J705" i="1" s="1"/>
  <c r="E704" i="1"/>
  <c r="J704" i="1" s="1"/>
  <c r="E703" i="1"/>
  <c r="J703" i="1" s="1"/>
  <c r="E702" i="1"/>
  <c r="J702" i="1" s="1"/>
  <c r="E701" i="1"/>
  <c r="J701" i="1" s="1"/>
  <c r="E700" i="1"/>
  <c r="J700" i="1" s="1"/>
  <c r="E699" i="1"/>
  <c r="J699" i="1" s="1"/>
  <c r="E698" i="1"/>
  <c r="J698" i="1" s="1"/>
  <c r="E697" i="1"/>
  <c r="J697" i="1" s="1"/>
  <c r="E696" i="1"/>
  <c r="J696" i="1" s="1"/>
  <c r="E695" i="1"/>
  <c r="J695" i="1" s="1"/>
  <c r="E694" i="1"/>
  <c r="J694" i="1" s="1"/>
  <c r="E693" i="1"/>
  <c r="J693" i="1" s="1"/>
  <c r="E692" i="1"/>
  <c r="J692" i="1" s="1"/>
  <c r="E691" i="1"/>
  <c r="J691" i="1" s="1"/>
  <c r="E690" i="1"/>
  <c r="J690" i="1" s="1"/>
  <c r="E689" i="1"/>
  <c r="J689" i="1" s="1"/>
  <c r="E688" i="1"/>
  <c r="J688" i="1" s="1"/>
  <c r="E687" i="1"/>
  <c r="J687" i="1" s="1"/>
  <c r="E686" i="1"/>
  <c r="J686" i="1" s="1"/>
  <c r="E685" i="1"/>
  <c r="J685" i="1" s="1"/>
  <c r="E684" i="1"/>
  <c r="J684" i="1" s="1"/>
  <c r="E683" i="1"/>
  <c r="J683" i="1" s="1"/>
  <c r="E682" i="1"/>
  <c r="J682" i="1" s="1"/>
  <c r="E681" i="1"/>
  <c r="J681" i="1" s="1"/>
  <c r="E680" i="1"/>
  <c r="J680" i="1" s="1"/>
  <c r="E679" i="1"/>
  <c r="J679" i="1" s="1"/>
  <c r="E678" i="1"/>
  <c r="J678" i="1" s="1"/>
  <c r="E677" i="1"/>
  <c r="J677" i="1" s="1"/>
  <c r="E676" i="1"/>
  <c r="J676" i="1" s="1"/>
  <c r="E675" i="1"/>
  <c r="J675" i="1" s="1"/>
  <c r="E674" i="1"/>
  <c r="J674" i="1" s="1"/>
  <c r="E673" i="1"/>
  <c r="J673" i="1" s="1"/>
  <c r="E672" i="1"/>
  <c r="J672" i="1" s="1"/>
  <c r="E671" i="1"/>
  <c r="J671" i="1" s="1"/>
  <c r="E670" i="1"/>
  <c r="J670" i="1" s="1"/>
  <c r="E669" i="1"/>
  <c r="J669" i="1" s="1"/>
  <c r="E668" i="1"/>
  <c r="J668" i="1" s="1"/>
  <c r="E667" i="1"/>
  <c r="J667" i="1" s="1"/>
  <c r="E666" i="1"/>
  <c r="J666" i="1" s="1"/>
  <c r="E665" i="1"/>
  <c r="J665" i="1" s="1"/>
  <c r="E664" i="1"/>
  <c r="J664" i="1" s="1"/>
  <c r="E663" i="1"/>
  <c r="J663" i="1" s="1"/>
  <c r="E662" i="1"/>
  <c r="J662" i="1" s="1"/>
  <c r="E661" i="1"/>
  <c r="J661" i="1" s="1"/>
  <c r="E660" i="1"/>
  <c r="J660" i="1" s="1"/>
  <c r="E659" i="1"/>
  <c r="J659" i="1" s="1"/>
  <c r="E658" i="1"/>
  <c r="J658" i="1" s="1"/>
  <c r="E657" i="1"/>
  <c r="J657" i="1" s="1"/>
  <c r="E656" i="1"/>
  <c r="J656" i="1" s="1"/>
  <c r="E655" i="1"/>
  <c r="J655" i="1" s="1"/>
  <c r="E654" i="1"/>
  <c r="J654" i="1" s="1"/>
  <c r="E653" i="1"/>
  <c r="J653" i="1" s="1"/>
  <c r="E652" i="1"/>
  <c r="J652" i="1" s="1"/>
  <c r="E651" i="1"/>
  <c r="J651" i="1" s="1"/>
  <c r="E650" i="1"/>
  <c r="J650" i="1" s="1"/>
  <c r="E649" i="1"/>
  <c r="J649" i="1" s="1"/>
  <c r="E648" i="1"/>
  <c r="J648" i="1" s="1"/>
  <c r="E647" i="1"/>
  <c r="J647" i="1" s="1"/>
  <c r="E646" i="1"/>
  <c r="J646" i="1" s="1"/>
  <c r="E645" i="1"/>
  <c r="J645" i="1" s="1"/>
  <c r="E644" i="1"/>
  <c r="J644" i="1" s="1"/>
  <c r="E643" i="1"/>
  <c r="J643" i="1" s="1"/>
  <c r="E642" i="1"/>
  <c r="J642" i="1" s="1"/>
  <c r="E641" i="1"/>
  <c r="J641" i="1" s="1"/>
  <c r="E640" i="1"/>
  <c r="J640" i="1" s="1"/>
  <c r="E639" i="1"/>
  <c r="J639" i="1" s="1"/>
  <c r="E638" i="1"/>
  <c r="J638" i="1" s="1"/>
  <c r="E637" i="1"/>
  <c r="J637" i="1" s="1"/>
  <c r="E636" i="1"/>
  <c r="J636" i="1" s="1"/>
  <c r="E635" i="1"/>
  <c r="J635" i="1" s="1"/>
  <c r="E634" i="1"/>
  <c r="J634" i="1" s="1"/>
  <c r="E633" i="1"/>
  <c r="J633" i="1" s="1"/>
  <c r="E632" i="1"/>
  <c r="J632" i="1" s="1"/>
  <c r="E631" i="1"/>
  <c r="J631" i="1" s="1"/>
  <c r="E630" i="1"/>
  <c r="J630" i="1" s="1"/>
  <c r="E629" i="1"/>
  <c r="J629" i="1" s="1"/>
  <c r="E628" i="1"/>
  <c r="J628" i="1" s="1"/>
  <c r="E627" i="1"/>
  <c r="J627" i="1" s="1"/>
  <c r="E626" i="1"/>
  <c r="J626" i="1" s="1"/>
  <c r="E625" i="1"/>
  <c r="J625" i="1" s="1"/>
  <c r="E624" i="1"/>
  <c r="J624" i="1" s="1"/>
  <c r="E623" i="1"/>
  <c r="J623" i="1" s="1"/>
  <c r="E622" i="1"/>
  <c r="J622" i="1" s="1"/>
  <c r="E621" i="1"/>
  <c r="J621" i="1" s="1"/>
  <c r="E620" i="1"/>
  <c r="J620" i="1" s="1"/>
  <c r="E619" i="1"/>
  <c r="J619" i="1" s="1"/>
  <c r="E618" i="1"/>
  <c r="J618" i="1" s="1"/>
  <c r="E617" i="1"/>
  <c r="J617" i="1" s="1"/>
  <c r="E616" i="1"/>
  <c r="J616" i="1" s="1"/>
  <c r="E615" i="1"/>
  <c r="J615" i="1" s="1"/>
  <c r="E614" i="1"/>
  <c r="J614" i="1" s="1"/>
  <c r="E613" i="1"/>
  <c r="J613" i="1" s="1"/>
  <c r="E612" i="1"/>
  <c r="J612" i="1" s="1"/>
  <c r="E611" i="1"/>
  <c r="J611" i="1" s="1"/>
  <c r="E610" i="1"/>
  <c r="J610" i="1" s="1"/>
  <c r="E609" i="1"/>
  <c r="J609" i="1" s="1"/>
  <c r="E608" i="1"/>
  <c r="J608" i="1" s="1"/>
  <c r="E607" i="1"/>
  <c r="J607" i="1" s="1"/>
  <c r="E606" i="1"/>
  <c r="J606" i="1" s="1"/>
  <c r="E605" i="1"/>
  <c r="J605" i="1" s="1"/>
  <c r="E604" i="1"/>
  <c r="J604" i="1" s="1"/>
  <c r="E603" i="1"/>
  <c r="J603" i="1" s="1"/>
  <c r="E602" i="1"/>
  <c r="J602" i="1" s="1"/>
  <c r="E601" i="1"/>
  <c r="J601" i="1" s="1"/>
  <c r="E600" i="1"/>
  <c r="J600" i="1" s="1"/>
  <c r="E599" i="1"/>
  <c r="J599" i="1" s="1"/>
  <c r="E598" i="1"/>
  <c r="J598" i="1" s="1"/>
  <c r="E597" i="1"/>
  <c r="J597" i="1" s="1"/>
  <c r="E596" i="1"/>
  <c r="J596" i="1" s="1"/>
  <c r="E595" i="1"/>
  <c r="J595" i="1" s="1"/>
  <c r="E594" i="1"/>
  <c r="J594" i="1" s="1"/>
  <c r="E593" i="1"/>
  <c r="J593" i="1" s="1"/>
  <c r="E592" i="1"/>
  <c r="J592" i="1" s="1"/>
  <c r="E591" i="1"/>
  <c r="J591" i="1" s="1"/>
  <c r="E590" i="1"/>
  <c r="J590" i="1" s="1"/>
  <c r="E589" i="1"/>
  <c r="J589" i="1" s="1"/>
  <c r="E588" i="1"/>
  <c r="J588" i="1" s="1"/>
  <c r="E587" i="1"/>
  <c r="J587" i="1" s="1"/>
  <c r="E586" i="1"/>
  <c r="J586" i="1" s="1"/>
  <c r="E585" i="1"/>
  <c r="J585" i="1" s="1"/>
  <c r="E584" i="1"/>
  <c r="J584" i="1" s="1"/>
  <c r="E583" i="1"/>
  <c r="J583" i="1" s="1"/>
  <c r="E582" i="1"/>
  <c r="J582" i="1" s="1"/>
  <c r="E581" i="1"/>
  <c r="J581" i="1" s="1"/>
  <c r="E580" i="1"/>
  <c r="J580" i="1" s="1"/>
  <c r="E579" i="1"/>
  <c r="J579" i="1" s="1"/>
  <c r="E578" i="1"/>
  <c r="J578" i="1" s="1"/>
  <c r="E577" i="1"/>
  <c r="J577" i="1" s="1"/>
  <c r="E576" i="1"/>
  <c r="J576" i="1" s="1"/>
  <c r="E575" i="1"/>
  <c r="J575" i="1" s="1"/>
  <c r="E574" i="1"/>
  <c r="J574" i="1" s="1"/>
  <c r="E573" i="1"/>
  <c r="J573" i="1" s="1"/>
  <c r="E572" i="1"/>
  <c r="J572" i="1" s="1"/>
  <c r="E571" i="1"/>
  <c r="J571" i="1" s="1"/>
  <c r="E570" i="1"/>
  <c r="J570" i="1" s="1"/>
  <c r="E569" i="1"/>
  <c r="J569" i="1" s="1"/>
  <c r="E568" i="1"/>
  <c r="J568" i="1" s="1"/>
  <c r="E567" i="1"/>
  <c r="J567" i="1" s="1"/>
  <c r="E566" i="1"/>
  <c r="J566" i="1" s="1"/>
  <c r="E565" i="1"/>
  <c r="J565" i="1" s="1"/>
  <c r="E564" i="1"/>
  <c r="J564" i="1" s="1"/>
  <c r="E563" i="1"/>
  <c r="J563" i="1" s="1"/>
  <c r="E562" i="1"/>
  <c r="J562" i="1" s="1"/>
  <c r="E561" i="1"/>
  <c r="J561" i="1" s="1"/>
  <c r="E560" i="1"/>
  <c r="J560" i="1" s="1"/>
  <c r="E559" i="1"/>
  <c r="J559" i="1" s="1"/>
  <c r="E558" i="1"/>
  <c r="J558" i="1" s="1"/>
  <c r="E557" i="1"/>
  <c r="J557" i="1" s="1"/>
  <c r="E556" i="1"/>
  <c r="J556" i="1" s="1"/>
  <c r="E555" i="1"/>
  <c r="J555" i="1" s="1"/>
  <c r="E554" i="1"/>
  <c r="J554" i="1" s="1"/>
  <c r="E553" i="1"/>
  <c r="J553" i="1" s="1"/>
  <c r="E552" i="1"/>
  <c r="J552" i="1" s="1"/>
  <c r="E551" i="1"/>
  <c r="J551" i="1" s="1"/>
  <c r="E550" i="1"/>
  <c r="J550" i="1" s="1"/>
  <c r="E549" i="1"/>
  <c r="J549" i="1" s="1"/>
  <c r="E548" i="1"/>
  <c r="J548" i="1" s="1"/>
  <c r="E547" i="1"/>
  <c r="J547" i="1" s="1"/>
  <c r="E546" i="1"/>
  <c r="J546" i="1" s="1"/>
  <c r="E545" i="1"/>
  <c r="J545" i="1" s="1"/>
  <c r="E544" i="1"/>
  <c r="J544" i="1" s="1"/>
  <c r="E543" i="1"/>
  <c r="J543" i="1" s="1"/>
  <c r="E542" i="1"/>
  <c r="J542" i="1" s="1"/>
  <c r="E541" i="1"/>
  <c r="J541" i="1" s="1"/>
  <c r="E540" i="1"/>
  <c r="J540" i="1" s="1"/>
  <c r="E539" i="1"/>
  <c r="J539" i="1" s="1"/>
  <c r="E538" i="1"/>
  <c r="J538" i="1" s="1"/>
  <c r="E537" i="1"/>
  <c r="J537" i="1" s="1"/>
  <c r="E536" i="1"/>
  <c r="J536" i="1" s="1"/>
  <c r="E535" i="1"/>
  <c r="J535" i="1" s="1"/>
  <c r="E534" i="1"/>
  <c r="J534" i="1" s="1"/>
  <c r="E533" i="1"/>
  <c r="J533" i="1" s="1"/>
  <c r="E532" i="1"/>
  <c r="J532" i="1" s="1"/>
  <c r="E531" i="1"/>
  <c r="J531" i="1" s="1"/>
  <c r="E530" i="1"/>
  <c r="J530" i="1" s="1"/>
  <c r="E529" i="1"/>
  <c r="J529" i="1" s="1"/>
  <c r="E528" i="1"/>
  <c r="J528" i="1" s="1"/>
  <c r="E527" i="1"/>
  <c r="J527" i="1" s="1"/>
  <c r="E526" i="1"/>
  <c r="J526" i="1" s="1"/>
  <c r="E525" i="1"/>
  <c r="J525" i="1" s="1"/>
  <c r="E524" i="1"/>
  <c r="J524" i="1" s="1"/>
  <c r="E523" i="1"/>
  <c r="J523" i="1" s="1"/>
  <c r="E522" i="1"/>
  <c r="J522" i="1" s="1"/>
  <c r="E521" i="1"/>
  <c r="J521" i="1" s="1"/>
  <c r="E520" i="1"/>
  <c r="J520" i="1" s="1"/>
  <c r="E519" i="1"/>
  <c r="J519" i="1" s="1"/>
  <c r="E518" i="1"/>
  <c r="J518" i="1" s="1"/>
  <c r="E517" i="1"/>
  <c r="J517" i="1" s="1"/>
  <c r="E516" i="1"/>
  <c r="J516" i="1" s="1"/>
  <c r="E515" i="1"/>
  <c r="J515" i="1" s="1"/>
  <c r="E514" i="1"/>
  <c r="J514" i="1" s="1"/>
  <c r="E513" i="1"/>
  <c r="J513" i="1" s="1"/>
  <c r="E512" i="1"/>
  <c r="J512" i="1" s="1"/>
  <c r="E511" i="1"/>
  <c r="J511" i="1" s="1"/>
  <c r="E510" i="1"/>
  <c r="J510" i="1" s="1"/>
  <c r="E509" i="1"/>
  <c r="J509" i="1" s="1"/>
  <c r="E508" i="1"/>
  <c r="J508" i="1" s="1"/>
  <c r="E507" i="1"/>
  <c r="J507" i="1" s="1"/>
  <c r="E506" i="1"/>
  <c r="J506" i="1" s="1"/>
  <c r="E505" i="1"/>
  <c r="J505" i="1" s="1"/>
  <c r="E504" i="1"/>
  <c r="J504" i="1" s="1"/>
  <c r="E503" i="1"/>
  <c r="J503" i="1" s="1"/>
  <c r="E502" i="1"/>
  <c r="J502" i="1" s="1"/>
  <c r="E501" i="1"/>
  <c r="J501" i="1" s="1"/>
  <c r="E500" i="1"/>
  <c r="J500" i="1" s="1"/>
  <c r="E499" i="1"/>
  <c r="J499" i="1" s="1"/>
  <c r="E498" i="1"/>
  <c r="J498" i="1" s="1"/>
  <c r="E497" i="1"/>
  <c r="J497" i="1" s="1"/>
  <c r="E496" i="1"/>
  <c r="J496" i="1" s="1"/>
  <c r="E495" i="1"/>
  <c r="J495" i="1" s="1"/>
  <c r="E494" i="1"/>
  <c r="J494" i="1" s="1"/>
  <c r="E493" i="1"/>
  <c r="J493" i="1" s="1"/>
  <c r="E492" i="1"/>
  <c r="J492" i="1" s="1"/>
  <c r="E491" i="1"/>
  <c r="J491" i="1" s="1"/>
  <c r="E490" i="1"/>
  <c r="J490" i="1" s="1"/>
  <c r="E489" i="1"/>
  <c r="J489" i="1" s="1"/>
  <c r="E488" i="1"/>
  <c r="J488" i="1" s="1"/>
  <c r="E487" i="1"/>
  <c r="J487" i="1" s="1"/>
  <c r="E486" i="1"/>
  <c r="J486" i="1" s="1"/>
  <c r="E485" i="1"/>
  <c r="J485" i="1" s="1"/>
  <c r="E484" i="1"/>
  <c r="J484" i="1" s="1"/>
  <c r="E483" i="1"/>
  <c r="J483" i="1" s="1"/>
  <c r="E482" i="1"/>
  <c r="J482" i="1" s="1"/>
  <c r="E481" i="1"/>
  <c r="J481" i="1" s="1"/>
  <c r="E480" i="1"/>
  <c r="J480" i="1" s="1"/>
  <c r="E479" i="1"/>
  <c r="J479" i="1" s="1"/>
  <c r="E478" i="1"/>
  <c r="J478" i="1" s="1"/>
  <c r="E477" i="1"/>
  <c r="J477" i="1" s="1"/>
  <c r="E476" i="1"/>
  <c r="J476" i="1" s="1"/>
  <c r="E475" i="1"/>
  <c r="J475" i="1" s="1"/>
  <c r="E474" i="1"/>
  <c r="J474" i="1" s="1"/>
  <c r="E473" i="1"/>
  <c r="J473" i="1" s="1"/>
  <c r="E472" i="1"/>
  <c r="J472" i="1" s="1"/>
  <c r="E471" i="1"/>
  <c r="J471" i="1" s="1"/>
  <c r="E470" i="1"/>
  <c r="J470" i="1" s="1"/>
  <c r="E469" i="1"/>
  <c r="J469" i="1" s="1"/>
  <c r="E468" i="1"/>
  <c r="J468" i="1" s="1"/>
  <c r="E467" i="1"/>
  <c r="J467" i="1" s="1"/>
  <c r="E466" i="1"/>
  <c r="J466" i="1" s="1"/>
  <c r="E465" i="1"/>
  <c r="J465" i="1" s="1"/>
  <c r="E464" i="1"/>
  <c r="J464" i="1" s="1"/>
  <c r="E463" i="1"/>
  <c r="J463" i="1" s="1"/>
  <c r="E462" i="1"/>
  <c r="J462" i="1" s="1"/>
  <c r="E461" i="1"/>
  <c r="J461" i="1" s="1"/>
  <c r="E460" i="1"/>
  <c r="J460" i="1" s="1"/>
  <c r="E459" i="1"/>
  <c r="J459" i="1" s="1"/>
  <c r="E458" i="1"/>
  <c r="J458" i="1" s="1"/>
  <c r="E457" i="1"/>
  <c r="J457" i="1" s="1"/>
  <c r="E456" i="1"/>
  <c r="J456" i="1" s="1"/>
  <c r="E455" i="1"/>
  <c r="J455" i="1" s="1"/>
  <c r="E454" i="1"/>
  <c r="J454" i="1" s="1"/>
  <c r="E453" i="1"/>
  <c r="J453" i="1" s="1"/>
  <c r="E452" i="1"/>
  <c r="J452" i="1" s="1"/>
  <c r="E451" i="1"/>
  <c r="J451" i="1" s="1"/>
  <c r="E450" i="1"/>
  <c r="J450" i="1" s="1"/>
  <c r="E449" i="1"/>
  <c r="J449" i="1" s="1"/>
  <c r="E448" i="1"/>
  <c r="J448" i="1" s="1"/>
  <c r="E447" i="1"/>
  <c r="J447" i="1" s="1"/>
  <c r="E446" i="1"/>
  <c r="J446" i="1" s="1"/>
  <c r="E445" i="1"/>
  <c r="J445" i="1" s="1"/>
  <c r="E444" i="1"/>
  <c r="J444" i="1" s="1"/>
  <c r="E443" i="1"/>
  <c r="J443" i="1" s="1"/>
  <c r="E442" i="1"/>
  <c r="J442" i="1" s="1"/>
  <c r="E441" i="1"/>
  <c r="J441" i="1" s="1"/>
  <c r="E440" i="1"/>
  <c r="J440" i="1" s="1"/>
  <c r="E439" i="1"/>
  <c r="J439" i="1" s="1"/>
  <c r="E438" i="1"/>
  <c r="J438" i="1" s="1"/>
  <c r="E437" i="1"/>
  <c r="J437" i="1" s="1"/>
  <c r="E436" i="1"/>
  <c r="J436" i="1" s="1"/>
  <c r="E435" i="1"/>
  <c r="J435" i="1" s="1"/>
  <c r="E434" i="1"/>
  <c r="J434" i="1" s="1"/>
  <c r="E433" i="1"/>
  <c r="J433" i="1" s="1"/>
  <c r="E432" i="1"/>
  <c r="J432" i="1" s="1"/>
  <c r="E431" i="1"/>
  <c r="J431" i="1" s="1"/>
  <c r="E430" i="1"/>
  <c r="J430" i="1" s="1"/>
  <c r="E429" i="1"/>
  <c r="J429" i="1" s="1"/>
  <c r="E428" i="1"/>
  <c r="J428" i="1" s="1"/>
  <c r="E427" i="1"/>
  <c r="J427" i="1" s="1"/>
  <c r="E426" i="1"/>
  <c r="J426" i="1" s="1"/>
  <c r="E425" i="1"/>
  <c r="J425" i="1" s="1"/>
  <c r="E424" i="1"/>
  <c r="J424" i="1" s="1"/>
  <c r="E423" i="1"/>
  <c r="J423" i="1" s="1"/>
  <c r="E422" i="1"/>
  <c r="J422" i="1" s="1"/>
  <c r="E421" i="1"/>
  <c r="J421" i="1" s="1"/>
  <c r="E420" i="1"/>
  <c r="J420" i="1" s="1"/>
  <c r="E419" i="1"/>
  <c r="J419" i="1" s="1"/>
  <c r="E418" i="1"/>
  <c r="J418" i="1" s="1"/>
  <c r="E417" i="1"/>
  <c r="J417" i="1" s="1"/>
  <c r="E416" i="1"/>
  <c r="J416" i="1" s="1"/>
  <c r="E415" i="1"/>
  <c r="J415" i="1" s="1"/>
  <c r="E414" i="1"/>
  <c r="J414" i="1" s="1"/>
  <c r="E413" i="1"/>
  <c r="J413" i="1" s="1"/>
  <c r="E412" i="1"/>
  <c r="J412" i="1" s="1"/>
  <c r="E411" i="1"/>
  <c r="J411" i="1" s="1"/>
  <c r="E410" i="1"/>
  <c r="J410" i="1" s="1"/>
  <c r="E409" i="1"/>
  <c r="J409" i="1" s="1"/>
  <c r="E408" i="1"/>
  <c r="J408" i="1" s="1"/>
  <c r="E407" i="1"/>
  <c r="J407" i="1" s="1"/>
  <c r="E406" i="1"/>
  <c r="J406" i="1" s="1"/>
  <c r="E405" i="1"/>
  <c r="J405" i="1" s="1"/>
  <c r="E404" i="1"/>
  <c r="J404" i="1" s="1"/>
  <c r="E403" i="1"/>
  <c r="J403" i="1" s="1"/>
  <c r="E402" i="1"/>
  <c r="J402" i="1" s="1"/>
  <c r="E401" i="1"/>
  <c r="J401" i="1" s="1"/>
  <c r="E400" i="1"/>
  <c r="J400" i="1" s="1"/>
  <c r="E399" i="1"/>
  <c r="J399" i="1" s="1"/>
  <c r="E398" i="1"/>
  <c r="J398" i="1" s="1"/>
  <c r="E397" i="1"/>
  <c r="J397" i="1" s="1"/>
  <c r="E396" i="1"/>
  <c r="J396" i="1" s="1"/>
  <c r="E395" i="1"/>
  <c r="J395" i="1" s="1"/>
  <c r="E394" i="1"/>
  <c r="J394" i="1" s="1"/>
  <c r="E393" i="1"/>
  <c r="J393" i="1" s="1"/>
  <c r="E392" i="1"/>
  <c r="J392" i="1" s="1"/>
  <c r="E391" i="1"/>
  <c r="J391" i="1" s="1"/>
  <c r="E390" i="1"/>
  <c r="J390" i="1" s="1"/>
  <c r="E389" i="1"/>
  <c r="J389" i="1" s="1"/>
  <c r="E388" i="1"/>
  <c r="J388" i="1" s="1"/>
  <c r="E387" i="1"/>
  <c r="J387" i="1" s="1"/>
  <c r="E386" i="1"/>
  <c r="J386" i="1" s="1"/>
  <c r="E385" i="1"/>
  <c r="J385" i="1" s="1"/>
  <c r="E384" i="1"/>
  <c r="J384" i="1" s="1"/>
  <c r="E383" i="1"/>
  <c r="J383" i="1" s="1"/>
  <c r="E382" i="1"/>
  <c r="J382" i="1" s="1"/>
  <c r="E381" i="1"/>
  <c r="J381" i="1" s="1"/>
  <c r="E380" i="1"/>
  <c r="J380" i="1" s="1"/>
  <c r="E379" i="1"/>
  <c r="J379" i="1" s="1"/>
  <c r="E378" i="1"/>
  <c r="J378" i="1" s="1"/>
  <c r="E377" i="1"/>
  <c r="J377" i="1" s="1"/>
  <c r="E376" i="1"/>
  <c r="J376" i="1" s="1"/>
  <c r="E375" i="1"/>
  <c r="J375" i="1" s="1"/>
  <c r="E374" i="1"/>
  <c r="J374" i="1" s="1"/>
  <c r="E373" i="1"/>
  <c r="J373" i="1" s="1"/>
  <c r="E372" i="1"/>
  <c r="J372" i="1" s="1"/>
  <c r="E371" i="1"/>
  <c r="J371" i="1" s="1"/>
  <c r="E370" i="1"/>
  <c r="J370" i="1" s="1"/>
  <c r="E369" i="1"/>
  <c r="J369" i="1" s="1"/>
  <c r="E368" i="1"/>
  <c r="J368" i="1" s="1"/>
  <c r="E367" i="1"/>
  <c r="J367" i="1" s="1"/>
  <c r="E366" i="1"/>
  <c r="J366" i="1" s="1"/>
  <c r="E365" i="1"/>
  <c r="J365" i="1" s="1"/>
  <c r="E364" i="1"/>
  <c r="J364" i="1" s="1"/>
  <c r="E363" i="1"/>
  <c r="J363" i="1" s="1"/>
  <c r="E362" i="1"/>
  <c r="J362" i="1" s="1"/>
  <c r="E361" i="1"/>
  <c r="J361" i="1" s="1"/>
  <c r="E360" i="1"/>
  <c r="J360" i="1" s="1"/>
  <c r="E359" i="1"/>
  <c r="J359" i="1" s="1"/>
  <c r="E358" i="1"/>
  <c r="J358" i="1" s="1"/>
  <c r="E357" i="1"/>
  <c r="J357" i="1" s="1"/>
  <c r="E356" i="1"/>
  <c r="J356" i="1" s="1"/>
  <c r="E355" i="1"/>
  <c r="J355" i="1" s="1"/>
  <c r="E354" i="1"/>
  <c r="J354" i="1" s="1"/>
  <c r="E353" i="1"/>
  <c r="J353" i="1" s="1"/>
  <c r="E352" i="1"/>
  <c r="J352" i="1" s="1"/>
  <c r="E351" i="1"/>
  <c r="J351" i="1" s="1"/>
  <c r="E350" i="1"/>
  <c r="J350" i="1" s="1"/>
  <c r="E349" i="1"/>
  <c r="J349" i="1" s="1"/>
  <c r="E348" i="1"/>
  <c r="J348" i="1" s="1"/>
  <c r="E347" i="1"/>
  <c r="J347" i="1" s="1"/>
  <c r="E346" i="1"/>
  <c r="J346" i="1" s="1"/>
  <c r="E345" i="1"/>
  <c r="J345" i="1" s="1"/>
  <c r="E344" i="1"/>
  <c r="J344" i="1" s="1"/>
  <c r="E343" i="1"/>
  <c r="J343" i="1" s="1"/>
  <c r="E342" i="1"/>
  <c r="J342" i="1" s="1"/>
  <c r="E341" i="1"/>
  <c r="J341" i="1" s="1"/>
  <c r="E340" i="1"/>
  <c r="J340" i="1" s="1"/>
  <c r="E339" i="1"/>
  <c r="J339" i="1" s="1"/>
  <c r="E338" i="1"/>
  <c r="J338" i="1" s="1"/>
  <c r="E337" i="1"/>
  <c r="J337" i="1" s="1"/>
  <c r="E336" i="1"/>
  <c r="J336" i="1" s="1"/>
  <c r="E335" i="1"/>
  <c r="J335" i="1" s="1"/>
  <c r="E334" i="1"/>
  <c r="J334" i="1" s="1"/>
  <c r="E333" i="1"/>
  <c r="J333" i="1" s="1"/>
  <c r="E332" i="1"/>
  <c r="J332" i="1" s="1"/>
  <c r="E331" i="1"/>
  <c r="J331" i="1" s="1"/>
  <c r="E330" i="1"/>
  <c r="J330" i="1" s="1"/>
  <c r="E329" i="1"/>
  <c r="J329" i="1" s="1"/>
  <c r="E328" i="1"/>
  <c r="J328" i="1" s="1"/>
  <c r="E327" i="1"/>
  <c r="J327" i="1" s="1"/>
  <c r="E326" i="1"/>
  <c r="J326" i="1" s="1"/>
  <c r="E325" i="1"/>
  <c r="J325" i="1" s="1"/>
  <c r="E324" i="1"/>
  <c r="J324" i="1" s="1"/>
  <c r="E323" i="1"/>
  <c r="J323" i="1" s="1"/>
  <c r="E322" i="1"/>
  <c r="J322" i="1" s="1"/>
  <c r="E321" i="1"/>
  <c r="J321" i="1" s="1"/>
  <c r="E320" i="1"/>
  <c r="J320" i="1" s="1"/>
  <c r="E319" i="1"/>
  <c r="J319" i="1" s="1"/>
  <c r="E318" i="1"/>
  <c r="J318" i="1" s="1"/>
  <c r="E317" i="1"/>
  <c r="J317" i="1" s="1"/>
  <c r="E316" i="1"/>
  <c r="J316" i="1" s="1"/>
  <c r="E315" i="1"/>
  <c r="J315" i="1" s="1"/>
  <c r="E314" i="1"/>
  <c r="J314" i="1" s="1"/>
  <c r="E313" i="1"/>
  <c r="J313" i="1" s="1"/>
  <c r="E312" i="1"/>
  <c r="J312" i="1" s="1"/>
  <c r="E311" i="1"/>
  <c r="J311" i="1" s="1"/>
  <c r="E310" i="1"/>
  <c r="J310" i="1" s="1"/>
  <c r="E309" i="1"/>
  <c r="J309" i="1" s="1"/>
  <c r="E308" i="1"/>
  <c r="J308" i="1" s="1"/>
  <c r="E307" i="1"/>
  <c r="J307" i="1" s="1"/>
  <c r="E306" i="1"/>
  <c r="J306" i="1" s="1"/>
  <c r="E305" i="1"/>
  <c r="J305" i="1" s="1"/>
  <c r="E304" i="1"/>
  <c r="J304" i="1" s="1"/>
  <c r="E303" i="1"/>
  <c r="J303" i="1" s="1"/>
  <c r="E302" i="1"/>
  <c r="J302" i="1" s="1"/>
  <c r="E301" i="1"/>
  <c r="J301" i="1" s="1"/>
  <c r="E300" i="1"/>
  <c r="J300" i="1" s="1"/>
  <c r="E299" i="1"/>
  <c r="J299" i="1" s="1"/>
  <c r="E298" i="1"/>
  <c r="J298" i="1" s="1"/>
  <c r="E297" i="1"/>
  <c r="J297" i="1" s="1"/>
  <c r="E296" i="1"/>
  <c r="J296" i="1" s="1"/>
  <c r="E295" i="1"/>
  <c r="J295" i="1" s="1"/>
  <c r="E294" i="1"/>
  <c r="J294" i="1" s="1"/>
  <c r="E293" i="1"/>
  <c r="J293" i="1" s="1"/>
  <c r="E292" i="1"/>
  <c r="J292" i="1" s="1"/>
  <c r="E291" i="1"/>
  <c r="J291" i="1" s="1"/>
  <c r="E290" i="1"/>
  <c r="J290" i="1" s="1"/>
  <c r="E289" i="1"/>
  <c r="J289" i="1" s="1"/>
  <c r="E288" i="1"/>
  <c r="J288" i="1" s="1"/>
  <c r="E287" i="1"/>
  <c r="J287" i="1" s="1"/>
  <c r="E286" i="1"/>
  <c r="J286" i="1" s="1"/>
  <c r="E285" i="1"/>
  <c r="J285" i="1" s="1"/>
  <c r="E284" i="1"/>
  <c r="J284" i="1" s="1"/>
  <c r="E283" i="1"/>
  <c r="J283" i="1" s="1"/>
  <c r="E282" i="1"/>
  <c r="J282" i="1" s="1"/>
  <c r="E281" i="1"/>
  <c r="J281" i="1" s="1"/>
  <c r="E280" i="1"/>
  <c r="J280" i="1" s="1"/>
  <c r="E279" i="1"/>
  <c r="J279" i="1" s="1"/>
  <c r="E278" i="1"/>
  <c r="J278" i="1" s="1"/>
  <c r="E277" i="1"/>
  <c r="J277" i="1" s="1"/>
  <c r="E276" i="1"/>
  <c r="J276" i="1" s="1"/>
  <c r="E275" i="1"/>
  <c r="J275" i="1" s="1"/>
  <c r="E274" i="1"/>
  <c r="J274" i="1" s="1"/>
  <c r="E273" i="1"/>
  <c r="J273" i="1" s="1"/>
  <c r="E272" i="1"/>
  <c r="J272" i="1" s="1"/>
  <c r="E271" i="1"/>
  <c r="J271" i="1" s="1"/>
  <c r="E270" i="1"/>
  <c r="J270" i="1" s="1"/>
  <c r="E269" i="1"/>
  <c r="J269" i="1" s="1"/>
  <c r="E268" i="1"/>
  <c r="J268" i="1" s="1"/>
  <c r="E267" i="1"/>
  <c r="J267" i="1" s="1"/>
  <c r="E266" i="1"/>
  <c r="J266" i="1" s="1"/>
  <c r="E265" i="1"/>
  <c r="J265" i="1" s="1"/>
  <c r="E264" i="1"/>
  <c r="J264" i="1" s="1"/>
  <c r="E263" i="1"/>
  <c r="J263" i="1" s="1"/>
  <c r="E262" i="1"/>
  <c r="J262" i="1" s="1"/>
  <c r="E261" i="1"/>
  <c r="J261" i="1" s="1"/>
  <c r="E260" i="1"/>
  <c r="J260" i="1" s="1"/>
  <c r="E259" i="1"/>
  <c r="J259" i="1" s="1"/>
  <c r="E258" i="1"/>
  <c r="J258" i="1" s="1"/>
  <c r="E257" i="1"/>
  <c r="J257" i="1" s="1"/>
  <c r="E256" i="1"/>
  <c r="J256" i="1" s="1"/>
  <c r="E255" i="1"/>
  <c r="J255" i="1" s="1"/>
  <c r="E254" i="1"/>
  <c r="J254" i="1" s="1"/>
  <c r="E253" i="1"/>
  <c r="J253" i="1" s="1"/>
  <c r="E252" i="1"/>
  <c r="J252" i="1" s="1"/>
  <c r="E251" i="1"/>
  <c r="J251" i="1" s="1"/>
  <c r="E250" i="1"/>
  <c r="J250" i="1" s="1"/>
  <c r="E249" i="1"/>
  <c r="J249" i="1" s="1"/>
  <c r="E248" i="1"/>
  <c r="J248" i="1" s="1"/>
  <c r="E247" i="1"/>
  <c r="J247" i="1" s="1"/>
  <c r="E246" i="1"/>
  <c r="J246" i="1" s="1"/>
  <c r="E245" i="1"/>
  <c r="J245" i="1" s="1"/>
  <c r="E244" i="1"/>
  <c r="J244" i="1" s="1"/>
  <c r="E243" i="1"/>
  <c r="J243" i="1" s="1"/>
  <c r="E242" i="1"/>
  <c r="J242" i="1" s="1"/>
  <c r="E241" i="1"/>
  <c r="J241" i="1" s="1"/>
  <c r="E240" i="1"/>
  <c r="J240" i="1" s="1"/>
  <c r="E239" i="1"/>
  <c r="J239" i="1" s="1"/>
  <c r="E238" i="1"/>
  <c r="J238" i="1" s="1"/>
  <c r="E237" i="1"/>
  <c r="J237" i="1" s="1"/>
  <c r="E236" i="1"/>
  <c r="J236" i="1" s="1"/>
  <c r="E235" i="1"/>
  <c r="J235" i="1" s="1"/>
  <c r="E234" i="1"/>
  <c r="J234" i="1" s="1"/>
  <c r="E233" i="1"/>
  <c r="J233" i="1" s="1"/>
  <c r="E232" i="1"/>
  <c r="J232" i="1" s="1"/>
  <c r="E231" i="1"/>
  <c r="J231" i="1" s="1"/>
  <c r="E230" i="1"/>
  <c r="J230" i="1" s="1"/>
  <c r="E229" i="1"/>
  <c r="J229" i="1" s="1"/>
  <c r="E228" i="1"/>
  <c r="J228" i="1" s="1"/>
  <c r="E227" i="1"/>
  <c r="J227" i="1" s="1"/>
  <c r="E226" i="1"/>
  <c r="J226" i="1" s="1"/>
  <c r="E225" i="1"/>
  <c r="J225" i="1" s="1"/>
  <c r="E224" i="1"/>
  <c r="J224" i="1" s="1"/>
  <c r="E223" i="1"/>
  <c r="J223" i="1" s="1"/>
  <c r="E222" i="1"/>
  <c r="J222" i="1" s="1"/>
  <c r="E221" i="1"/>
  <c r="J221" i="1" s="1"/>
  <c r="E220" i="1"/>
  <c r="J220" i="1" s="1"/>
  <c r="E219" i="1"/>
  <c r="J219" i="1" s="1"/>
  <c r="E218" i="1"/>
  <c r="J218" i="1" s="1"/>
  <c r="E217" i="1"/>
  <c r="J217" i="1" s="1"/>
  <c r="E216" i="1"/>
  <c r="J216" i="1" s="1"/>
  <c r="E215" i="1"/>
  <c r="J215" i="1" s="1"/>
  <c r="E214" i="1"/>
  <c r="J214" i="1" s="1"/>
  <c r="E213" i="1"/>
  <c r="J213" i="1" s="1"/>
  <c r="E212" i="1"/>
  <c r="J212" i="1" s="1"/>
  <c r="E211" i="1"/>
  <c r="J211" i="1" s="1"/>
  <c r="E210" i="1"/>
  <c r="J210" i="1" s="1"/>
  <c r="E209" i="1"/>
  <c r="J209" i="1" s="1"/>
  <c r="E208" i="1"/>
  <c r="J208" i="1" s="1"/>
  <c r="E207" i="1"/>
  <c r="J207" i="1" s="1"/>
  <c r="E206" i="1"/>
  <c r="J206" i="1" s="1"/>
  <c r="E205" i="1"/>
  <c r="J205" i="1" s="1"/>
  <c r="E204" i="1"/>
  <c r="J204" i="1" s="1"/>
  <c r="E203" i="1"/>
  <c r="J203" i="1" s="1"/>
  <c r="E202" i="1"/>
  <c r="J202" i="1" s="1"/>
  <c r="E201" i="1"/>
  <c r="J201" i="1" s="1"/>
  <c r="E200" i="1"/>
  <c r="J200" i="1" s="1"/>
  <c r="E199" i="1"/>
  <c r="J199" i="1" s="1"/>
  <c r="E198" i="1"/>
  <c r="J198" i="1" s="1"/>
  <c r="E197" i="1"/>
  <c r="J197" i="1" s="1"/>
  <c r="E196" i="1"/>
  <c r="J196" i="1" s="1"/>
  <c r="E195" i="1"/>
  <c r="J195" i="1" s="1"/>
  <c r="E194" i="1"/>
  <c r="J194" i="1" s="1"/>
  <c r="E193" i="1"/>
  <c r="J193" i="1" s="1"/>
  <c r="E192" i="1"/>
  <c r="J192" i="1" s="1"/>
  <c r="E191" i="1"/>
  <c r="J191" i="1" s="1"/>
  <c r="E190" i="1"/>
  <c r="J190" i="1" s="1"/>
  <c r="E189" i="1"/>
  <c r="J189" i="1" s="1"/>
  <c r="E188" i="1"/>
  <c r="J188" i="1" s="1"/>
  <c r="E187" i="1"/>
  <c r="J187" i="1" s="1"/>
  <c r="E186" i="1"/>
  <c r="J186" i="1" s="1"/>
  <c r="E185" i="1"/>
  <c r="J185" i="1" s="1"/>
  <c r="E184" i="1"/>
  <c r="J184" i="1" s="1"/>
  <c r="E183" i="1"/>
  <c r="J183" i="1" s="1"/>
  <c r="E182" i="1"/>
  <c r="J182" i="1" s="1"/>
  <c r="E181" i="1"/>
  <c r="J181" i="1" s="1"/>
  <c r="E180" i="1"/>
  <c r="J180" i="1" s="1"/>
  <c r="E179" i="1"/>
  <c r="J179" i="1" s="1"/>
  <c r="E178" i="1"/>
  <c r="J178" i="1" s="1"/>
  <c r="E177" i="1"/>
  <c r="J177" i="1" s="1"/>
  <c r="E176" i="1"/>
  <c r="J176" i="1" s="1"/>
  <c r="E175" i="1"/>
  <c r="J175" i="1" s="1"/>
  <c r="E174" i="1"/>
  <c r="J174" i="1" s="1"/>
  <c r="E173" i="1"/>
  <c r="J173" i="1" s="1"/>
  <c r="E172" i="1"/>
  <c r="J172" i="1" s="1"/>
  <c r="E171" i="1"/>
  <c r="J171" i="1" s="1"/>
  <c r="E170" i="1"/>
  <c r="J170" i="1" s="1"/>
  <c r="E169" i="1"/>
  <c r="J169" i="1" s="1"/>
  <c r="E168" i="1"/>
  <c r="J168" i="1" s="1"/>
  <c r="E167" i="1"/>
  <c r="J167" i="1" s="1"/>
  <c r="E166" i="1"/>
  <c r="J166" i="1" s="1"/>
  <c r="E165" i="1"/>
  <c r="J165" i="1" s="1"/>
  <c r="E164" i="1"/>
  <c r="J164" i="1" s="1"/>
  <c r="E163" i="1"/>
  <c r="J163" i="1" s="1"/>
  <c r="E162" i="1"/>
  <c r="J162" i="1" s="1"/>
  <c r="E161" i="1"/>
  <c r="J161" i="1" s="1"/>
  <c r="E160" i="1"/>
  <c r="J160" i="1" s="1"/>
  <c r="E159" i="1"/>
  <c r="J159" i="1" s="1"/>
  <c r="E158" i="1"/>
  <c r="J158" i="1" s="1"/>
  <c r="E157" i="1"/>
  <c r="J157" i="1" s="1"/>
  <c r="E156" i="1"/>
  <c r="J156" i="1" s="1"/>
  <c r="E155" i="1"/>
  <c r="J155" i="1" s="1"/>
  <c r="E154" i="1"/>
  <c r="J154" i="1" s="1"/>
  <c r="E153" i="1"/>
  <c r="J153" i="1" s="1"/>
  <c r="E152" i="1"/>
  <c r="J152" i="1" s="1"/>
  <c r="E151" i="1"/>
  <c r="J151" i="1" s="1"/>
  <c r="E150" i="1"/>
  <c r="J150" i="1" s="1"/>
  <c r="E149" i="1"/>
  <c r="J149" i="1" s="1"/>
  <c r="E148" i="1"/>
  <c r="J148" i="1" s="1"/>
  <c r="E147" i="1"/>
  <c r="J147" i="1" s="1"/>
  <c r="E146" i="1"/>
  <c r="J146" i="1" s="1"/>
  <c r="E145" i="1"/>
  <c r="J145" i="1" s="1"/>
  <c r="E144" i="1"/>
  <c r="J144" i="1" s="1"/>
  <c r="E143" i="1"/>
  <c r="J143" i="1" s="1"/>
  <c r="E142" i="1"/>
  <c r="J142" i="1" s="1"/>
  <c r="E141" i="1"/>
  <c r="J141" i="1" s="1"/>
  <c r="E140" i="1"/>
  <c r="J140" i="1" s="1"/>
  <c r="E139" i="1"/>
  <c r="J139" i="1" s="1"/>
  <c r="E138" i="1"/>
  <c r="J138" i="1" s="1"/>
  <c r="E137" i="1"/>
  <c r="J137" i="1" s="1"/>
  <c r="E136" i="1"/>
  <c r="J136" i="1" s="1"/>
  <c r="E135" i="1"/>
  <c r="J135" i="1" s="1"/>
  <c r="E134" i="1"/>
  <c r="J134" i="1" s="1"/>
  <c r="E133" i="1"/>
  <c r="J133" i="1" s="1"/>
  <c r="E132" i="1"/>
  <c r="J132" i="1" s="1"/>
  <c r="E131" i="1"/>
  <c r="J131" i="1" s="1"/>
  <c r="E130" i="1"/>
  <c r="J130" i="1" s="1"/>
  <c r="E129" i="1"/>
  <c r="J129" i="1" s="1"/>
  <c r="E128" i="1"/>
  <c r="J128" i="1" s="1"/>
  <c r="E127" i="1"/>
  <c r="J127" i="1" s="1"/>
  <c r="E126" i="1"/>
  <c r="J126" i="1" s="1"/>
  <c r="E125" i="1"/>
  <c r="J125" i="1" s="1"/>
  <c r="E124" i="1"/>
  <c r="J124" i="1" s="1"/>
  <c r="E123" i="1"/>
  <c r="J123" i="1" s="1"/>
  <c r="E122" i="1"/>
  <c r="J122" i="1" s="1"/>
  <c r="E121" i="1"/>
  <c r="J121" i="1" s="1"/>
  <c r="E120" i="1"/>
  <c r="J120" i="1" s="1"/>
  <c r="E119" i="1"/>
  <c r="J119" i="1" s="1"/>
  <c r="E118" i="1"/>
  <c r="J118" i="1" s="1"/>
  <c r="E117" i="1"/>
  <c r="J117" i="1" s="1"/>
  <c r="E116" i="1"/>
  <c r="J116" i="1" s="1"/>
  <c r="E115" i="1"/>
  <c r="J115" i="1" s="1"/>
  <c r="E114" i="1"/>
  <c r="J114" i="1" s="1"/>
  <c r="E113" i="1"/>
  <c r="J113" i="1" s="1"/>
  <c r="E112" i="1"/>
  <c r="J112" i="1" s="1"/>
  <c r="E111" i="1"/>
  <c r="J111" i="1" s="1"/>
  <c r="E110" i="1"/>
  <c r="J110" i="1" s="1"/>
  <c r="E109" i="1"/>
  <c r="J109" i="1" s="1"/>
  <c r="E108" i="1"/>
  <c r="J108" i="1" s="1"/>
  <c r="E107" i="1"/>
  <c r="J107" i="1" s="1"/>
  <c r="E106" i="1"/>
  <c r="J106" i="1" s="1"/>
  <c r="E105" i="1"/>
  <c r="J105" i="1" s="1"/>
  <c r="E104" i="1"/>
  <c r="J104" i="1" s="1"/>
  <c r="E103" i="1"/>
  <c r="J103" i="1" s="1"/>
  <c r="E102" i="1"/>
  <c r="J102" i="1" s="1"/>
  <c r="E101" i="1"/>
  <c r="J101" i="1" s="1"/>
  <c r="E100" i="1"/>
  <c r="J100" i="1" s="1"/>
  <c r="E99" i="1"/>
  <c r="J99" i="1" s="1"/>
  <c r="E98" i="1"/>
  <c r="J98" i="1" s="1"/>
  <c r="E97" i="1"/>
  <c r="J97" i="1" s="1"/>
  <c r="E96" i="1"/>
  <c r="J96" i="1" s="1"/>
  <c r="E95" i="1"/>
  <c r="J95" i="1" s="1"/>
  <c r="E94" i="1"/>
  <c r="J94" i="1" s="1"/>
  <c r="E93" i="1"/>
  <c r="J93" i="1" s="1"/>
  <c r="E92" i="1"/>
  <c r="J92" i="1" s="1"/>
  <c r="E91" i="1"/>
  <c r="J91" i="1" s="1"/>
  <c r="E90" i="1"/>
  <c r="J90" i="1" s="1"/>
  <c r="E89" i="1"/>
  <c r="J89" i="1" s="1"/>
  <c r="E88" i="1"/>
  <c r="J88" i="1" s="1"/>
  <c r="E87" i="1"/>
  <c r="J87" i="1" s="1"/>
  <c r="E86" i="1"/>
  <c r="J86" i="1" s="1"/>
  <c r="E85" i="1"/>
  <c r="J85" i="1" s="1"/>
  <c r="E84" i="1"/>
  <c r="J84" i="1" s="1"/>
  <c r="E83" i="1"/>
  <c r="J83" i="1" s="1"/>
  <c r="E82" i="1"/>
  <c r="J82" i="1" s="1"/>
  <c r="E81" i="1"/>
  <c r="J81" i="1" s="1"/>
  <c r="E80" i="1"/>
  <c r="J80" i="1" s="1"/>
  <c r="E79" i="1"/>
  <c r="J79" i="1" s="1"/>
  <c r="E78" i="1"/>
  <c r="J78" i="1" s="1"/>
  <c r="E77" i="1"/>
  <c r="J77" i="1" s="1"/>
  <c r="E76" i="1"/>
  <c r="J76" i="1" s="1"/>
  <c r="E75" i="1"/>
  <c r="J75" i="1" s="1"/>
  <c r="E74" i="1"/>
  <c r="J74" i="1" s="1"/>
  <c r="E73" i="1"/>
  <c r="J73" i="1" s="1"/>
  <c r="E72" i="1"/>
  <c r="J72" i="1" s="1"/>
  <c r="E71" i="1"/>
  <c r="J71" i="1" s="1"/>
  <c r="E70" i="1"/>
  <c r="J70" i="1" s="1"/>
  <c r="E69" i="1"/>
  <c r="J69" i="1" s="1"/>
  <c r="E68" i="1"/>
  <c r="J68" i="1" s="1"/>
  <c r="E67" i="1"/>
  <c r="J67" i="1" s="1"/>
  <c r="E66" i="1"/>
  <c r="J66" i="1" s="1"/>
  <c r="E65" i="1"/>
  <c r="J65" i="1" s="1"/>
  <c r="E64" i="1"/>
  <c r="J64" i="1" s="1"/>
  <c r="E63" i="1"/>
  <c r="J63" i="1" s="1"/>
  <c r="E62" i="1"/>
  <c r="J62" i="1" s="1"/>
  <c r="E61" i="1"/>
  <c r="J61" i="1" s="1"/>
  <c r="E60" i="1"/>
  <c r="J60" i="1" s="1"/>
  <c r="E59" i="1"/>
  <c r="J59" i="1" s="1"/>
  <c r="E58" i="1"/>
  <c r="J58" i="1" s="1"/>
  <c r="E57" i="1"/>
  <c r="J57" i="1" s="1"/>
  <c r="E56" i="1"/>
  <c r="J56" i="1" s="1"/>
  <c r="E55" i="1"/>
  <c r="J55" i="1" s="1"/>
  <c r="E54" i="1"/>
  <c r="J54" i="1" s="1"/>
  <c r="E53" i="1"/>
  <c r="J53" i="1" s="1"/>
  <c r="E52" i="1"/>
  <c r="J52" i="1" s="1"/>
  <c r="E51" i="1"/>
  <c r="J51" i="1" s="1"/>
  <c r="E50" i="1"/>
  <c r="J50" i="1" s="1"/>
  <c r="E49" i="1"/>
  <c r="J49" i="1" s="1"/>
  <c r="E48" i="1"/>
  <c r="J48" i="1" s="1"/>
  <c r="E47" i="1"/>
  <c r="J47" i="1" s="1"/>
  <c r="E46" i="1"/>
  <c r="J46" i="1" s="1"/>
  <c r="E45" i="1"/>
  <c r="J45" i="1" s="1"/>
  <c r="E44" i="1"/>
  <c r="J44" i="1" s="1"/>
  <c r="E43" i="1"/>
  <c r="J43" i="1" s="1"/>
  <c r="E42" i="1"/>
  <c r="J42" i="1" s="1"/>
  <c r="E41" i="1"/>
  <c r="J41" i="1" s="1"/>
  <c r="E40" i="1"/>
  <c r="J40" i="1" s="1"/>
  <c r="E39" i="1"/>
  <c r="J39" i="1" s="1"/>
  <c r="E38" i="1"/>
  <c r="J38" i="1" s="1"/>
  <c r="E37" i="1"/>
  <c r="J37" i="1" s="1"/>
  <c r="E36" i="1"/>
  <c r="J36" i="1" s="1"/>
  <c r="E35" i="1"/>
  <c r="J35" i="1" s="1"/>
  <c r="E34" i="1"/>
  <c r="J34" i="1" s="1"/>
  <c r="E33" i="1"/>
  <c r="J33" i="1" s="1"/>
  <c r="E32" i="1"/>
  <c r="J32" i="1" s="1"/>
  <c r="E31" i="1"/>
  <c r="J31" i="1" s="1"/>
  <c r="E30" i="1"/>
  <c r="J30" i="1" s="1"/>
  <c r="E29" i="1"/>
  <c r="J29" i="1" s="1"/>
  <c r="E28" i="1"/>
  <c r="J28" i="1" s="1"/>
  <c r="E27" i="1"/>
  <c r="J27" i="1" s="1"/>
  <c r="E26" i="1"/>
  <c r="J26" i="1" s="1"/>
  <c r="E25" i="1"/>
  <c r="J25" i="1" s="1"/>
  <c r="E24" i="1"/>
  <c r="J24" i="1" s="1"/>
  <c r="E23" i="1"/>
  <c r="J23" i="1" s="1"/>
  <c r="E22" i="1"/>
  <c r="J22" i="1" s="1"/>
  <c r="E21" i="1"/>
  <c r="J21" i="1" s="1"/>
  <c r="E20" i="1"/>
  <c r="J20" i="1" s="1"/>
  <c r="E19" i="1"/>
  <c r="J19" i="1" s="1"/>
  <c r="E18" i="1"/>
  <c r="J18" i="1" s="1"/>
  <c r="E17" i="1"/>
  <c r="J17" i="1" s="1"/>
  <c r="E16" i="1"/>
  <c r="J16" i="1" s="1"/>
  <c r="E15" i="1"/>
  <c r="J15" i="1" s="1"/>
  <c r="E14" i="1"/>
  <c r="J14" i="1" s="1"/>
  <c r="E13" i="1"/>
  <c r="J13" i="1" s="1"/>
  <c r="E12" i="1"/>
  <c r="J12" i="1" s="1"/>
  <c r="E11" i="1"/>
  <c r="J11" i="1" s="1"/>
  <c r="E10" i="1"/>
  <c r="J10" i="1" s="1"/>
  <c r="E9" i="1"/>
  <c r="J9" i="1" s="1"/>
  <c r="E8" i="1"/>
  <c r="J8" i="1" s="1"/>
  <c r="E7" i="1"/>
  <c r="J7" i="1" s="1"/>
  <c r="E6" i="1"/>
  <c r="J6" i="1" s="1"/>
  <c r="E5" i="1"/>
  <c r="J5" i="1" s="1"/>
  <c r="E4" i="1"/>
  <c r="J4" i="1" s="1"/>
  <c r="E3" i="1"/>
  <c r="J3" i="1" s="1"/>
  <c r="E2" i="1"/>
  <c r="J2" i="1" s="1"/>
  <c r="E19" i="2"/>
  <c r="D19" i="2"/>
  <c r="C19" i="2"/>
  <c r="K2110" i="1" l="1"/>
  <c r="K2111" i="1"/>
  <c r="K2112" i="1"/>
  <c r="K2113" i="1"/>
  <c r="K2114" i="1"/>
  <c r="K2115" i="1"/>
  <c r="K2116" i="1"/>
  <c r="K2117" i="1"/>
  <c r="K2118" i="1"/>
  <c r="K2119" i="1"/>
  <c r="K2120" i="1"/>
  <c r="K2121" i="1"/>
  <c r="K2122" i="1"/>
  <c r="K2123" i="1"/>
  <c r="K2124" i="1"/>
  <c r="K2125" i="1"/>
  <c r="G2125" i="1"/>
  <c r="F2125" i="1"/>
  <c r="G2124" i="1"/>
  <c r="F2124" i="1"/>
  <c r="G2123" i="1"/>
  <c r="F2123" i="1"/>
  <c r="G2122" i="1"/>
  <c r="F2122" i="1"/>
  <c r="G2121" i="1"/>
  <c r="F2121" i="1"/>
  <c r="G2120" i="1"/>
  <c r="F2120" i="1"/>
  <c r="G2119" i="1"/>
  <c r="F2119" i="1"/>
  <c r="G2118" i="1"/>
  <c r="F2118" i="1"/>
  <c r="G2117" i="1"/>
  <c r="F2117" i="1"/>
  <c r="G2116" i="1"/>
  <c r="F2116" i="1"/>
  <c r="G2115" i="1"/>
  <c r="F2115" i="1"/>
  <c r="G2114" i="1"/>
  <c r="F2114" i="1"/>
  <c r="G2113" i="1"/>
  <c r="F2113" i="1"/>
  <c r="G2112" i="1"/>
  <c r="F2112" i="1"/>
  <c r="G2111" i="1"/>
  <c r="F2111" i="1"/>
  <c r="G2110" i="1"/>
  <c r="F2110" i="1"/>
  <c r="K2109" i="1"/>
  <c r="G2109" i="1"/>
  <c r="F2109" i="1"/>
  <c r="K2108" i="1"/>
  <c r="G2108" i="1"/>
  <c r="F2108" i="1"/>
  <c r="K2107" i="1"/>
  <c r="G2107" i="1"/>
  <c r="F2107" i="1"/>
  <c r="K2106" i="1"/>
  <c r="G2106" i="1"/>
  <c r="F2106" i="1"/>
  <c r="K2105" i="1"/>
  <c r="G2105" i="1"/>
  <c r="F2105" i="1"/>
  <c r="K2104" i="1"/>
  <c r="G2104" i="1"/>
  <c r="F2104" i="1"/>
  <c r="K2103" i="1"/>
  <c r="G2103" i="1"/>
  <c r="F2103" i="1"/>
  <c r="K2102" i="1"/>
  <c r="G2102" i="1"/>
  <c r="F2102" i="1"/>
  <c r="K2101" i="1"/>
  <c r="G2101" i="1"/>
  <c r="F2101" i="1"/>
  <c r="K2100" i="1"/>
  <c r="G2100" i="1"/>
  <c r="F2100" i="1"/>
  <c r="K2099" i="1"/>
  <c r="G2099" i="1"/>
  <c r="F2099" i="1"/>
  <c r="K2098" i="1"/>
  <c r="G2098" i="1"/>
  <c r="F2098" i="1"/>
  <c r="K2097" i="1"/>
  <c r="G2097" i="1"/>
  <c r="F2097" i="1"/>
  <c r="K2096" i="1"/>
  <c r="G2096" i="1"/>
  <c r="F2096" i="1"/>
  <c r="K2095" i="1"/>
  <c r="G2095" i="1"/>
  <c r="F2095" i="1"/>
  <c r="K2094" i="1"/>
  <c r="G2094" i="1"/>
  <c r="F2094" i="1"/>
  <c r="K2093" i="1"/>
  <c r="G2093" i="1"/>
  <c r="F2093" i="1"/>
  <c r="K2092" i="1"/>
  <c r="G2092" i="1"/>
  <c r="F2092" i="1"/>
  <c r="K2091" i="1"/>
  <c r="G2091" i="1"/>
  <c r="F2091" i="1"/>
  <c r="K2090" i="1"/>
  <c r="G2090" i="1"/>
  <c r="F2090" i="1"/>
  <c r="K2089" i="1"/>
  <c r="G2089" i="1"/>
  <c r="F2089" i="1"/>
  <c r="K2088" i="1"/>
  <c r="G2088" i="1"/>
  <c r="F2088" i="1"/>
  <c r="K2087" i="1"/>
  <c r="G2087" i="1"/>
  <c r="F2087" i="1"/>
  <c r="K2086" i="1"/>
  <c r="G2086" i="1"/>
  <c r="F2086" i="1"/>
  <c r="K2085" i="1"/>
  <c r="G2085" i="1"/>
  <c r="F2085" i="1"/>
  <c r="K2084" i="1"/>
  <c r="G2084" i="1"/>
  <c r="F2084" i="1"/>
  <c r="K2083" i="1"/>
  <c r="G2083" i="1"/>
  <c r="F2083" i="1"/>
  <c r="K2082" i="1"/>
  <c r="G2082" i="1"/>
  <c r="F2082" i="1"/>
  <c r="K2081" i="1"/>
  <c r="G2081" i="1"/>
  <c r="F2081" i="1"/>
  <c r="K2080" i="1"/>
  <c r="G2080" i="1"/>
  <c r="F2080" i="1"/>
  <c r="K2079" i="1"/>
  <c r="G2079" i="1"/>
  <c r="F2079" i="1"/>
  <c r="K2078" i="1"/>
  <c r="G2078" i="1"/>
  <c r="F2078" i="1"/>
  <c r="K2076" i="1"/>
  <c r="G2076" i="1"/>
  <c r="F2076" i="1"/>
  <c r="K2075" i="1"/>
  <c r="G2075" i="1"/>
  <c r="F2075" i="1"/>
  <c r="K2074" i="1"/>
  <c r="G2074" i="1"/>
  <c r="F2074" i="1"/>
  <c r="K2073" i="1"/>
  <c r="G2073" i="1"/>
  <c r="F2073" i="1"/>
  <c r="K2072" i="1"/>
  <c r="G2072" i="1"/>
  <c r="F2072" i="1"/>
  <c r="K2071" i="1"/>
  <c r="G2071" i="1"/>
  <c r="F2071" i="1"/>
  <c r="K2070" i="1"/>
  <c r="G2070" i="1"/>
  <c r="F2070" i="1"/>
  <c r="K2069" i="1"/>
  <c r="G2069" i="1"/>
  <c r="F2069" i="1"/>
  <c r="K2068" i="1"/>
  <c r="G2068" i="1"/>
  <c r="F2068" i="1"/>
  <c r="K2067" i="1"/>
  <c r="G2067" i="1"/>
  <c r="F2067" i="1"/>
  <c r="K2066" i="1"/>
  <c r="G2066" i="1"/>
  <c r="F2066" i="1"/>
  <c r="K2065" i="1"/>
  <c r="G2065" i="1"/>
  <c r="F2065" i="1"/>
  <c r="K2064" i="1"/>
  <c r="G2064" i="1"/>
  <c r="F2064" i="1"/>
  <c r="K2063" i="1"/>
  <c r="G2063" i="1"/>
  <c r="F2063" i="1"/>
  <c r="K2062" i="1"/>
  <c r="G2062" i="1"/>
  <c r="F2062" i="1"/>
  <c r="K2077" i="1"/>
  <c r="G2077" i="1"/>
  <c r="F2077" i="1"/>
  <c r="K2061" i="1"/>
  <c r="G2061" i="1"/>
  <c r="F2061" i="1"/>
  <c r="K2060" i="1"/>
  <c r="G2060" i="1"/>
  <c r="F2060" i="1"/>
  <c r="K2059" i="1"/>
  <c r="G2059" i="1"/>
  <c r="F2059" i="1"/>
  <c r="K2058" i="1"/>
  <c r="G2058" i="1"/>
  <c r="F2058" i="1"/>
  <c r="K2057" i="1"/>
  <c r="G2057" i="1"/>
  <c r="F2057" i="1"/>
  <c r="K2056" i="1"/>
  <c r="G2056" i="1"/>
  <c r="F2056" i="1"/>
  <c r="K2055" i="1"/>
  <c r="G2055" i="1"/>
  <c r="F2055" i="1"/>
  <c r="K2054" i="1"/>
  <c r="G2054" i="1"/>
  <c r="F2054" i="1"/>
  <c r="K2053" i="1"/>
  <c r="G2053" i="1"/>
  <c r="F2053" i="1"/>
  <c r="K2052" i="1"/>
  <c r="G2052" i="1"/>
  <c r="F2052" i="1"/>
  <c r="K2051" i="1"/>
  <c r="G2051" i="1"/>
  <c r="F2051" i="1"/>
  <c r="K2050" i="1"/>
  <c r="G2050" i="1"/>
  <c r="F2050" i="1"/>
  <c r="K2049" i="1"/>
  <c r="G2049" i="1"/>
  <c r="F2049" i="1"/>
  <c r="K2048" i="1"/>
  <c r="G2048" i="1"/>
  <c r="F2048" i="1"/>
  <c r="K2047" i="1"/>
  <c r="G2047" i="1"/>
  <c r="F2047" i="1"/>
  <c r="F14" i="2"/>
  <c r="F17" i="2"/>
  <c r="F16" i="2"/>
  <c r="F15" i="2"/>
  <c r="D17" i="2"/>
  <c r="D16" i="2"/>
  <c r="D15" i="2"/>
  <c r="E14" i="2"/>
  <c r="D14" i="2"/>
  <c r="C14" i="2"/>
  <c r="I12" i="2"/>
  <c r="I11" i="2"/>
  <c r="I10" i="2"/>
  <c r="I8" i="2"/>
  <c r="D10" i="2"/>
  <c r="F9" i="2"/>
  <c r="D9" i="2"/>
  <c r="D11" i="2"/>
  <c r="D8" i="2"/>
  <c r="E11" i="2"/>
  <c r="C11" i="2"/>
  <c r="B9" i="2"/>
  <c r="E10" i="2"/>
  <c r="C10" i="2"/>
  <c r="E9" i="2"/>
  <c r="C9" i="2"/>
  <c r="E8" i="2"/>
  <c r="I9" i="2"/>
  <c r="B8" i="2"/>
  <c r="F11" i="2"/>
  <c r="C8" i="2"/>
  <c r="F10" i="2"/>
  <c r="B11" i="2"/>
  <c r="B10" i="2"/>
  <c r="F8" i="2"/>
  <c r="K2046" i="1" l="1"/>
  <c r="G2046" i="1"/>
  <c r="F2046" i="1"/>
  <c r="K2045" i="1"/>
  <c r="G2045" i="1"/>
  <c r="F2045" i="1"/>
  <c r="K2044" i="1"/>
  <c r="G2044" i="1"/>
  <c r="F2044" i="1"/>
  <c r="K2043" i="1"/>
  <c r="G2043" i="1"/>
  <c r="F2043" i="1"/>
  <c r="K2042" i="1"/>
  <c r="G2042" i="1"/>
  <c r="F2042" i="1"/>
  <c r="K2041" i="1"/>
  <c r="G2041" i="1"/>
  <c r="F2041" i="1"/>
  <c r="K2040" i="1"/>
  <c r="G2040" i="1"/>
  <c r="F2040" i="1"/>
  <c r="K2039" i="1"/>
  <c r="G2039" i="1"/>
  <c r="F2039" i="1"/>
  <c r="K2038" i="1"/>
  <c r="G2038" i="1"/>
  <c r="F2038" i="1"/>
  <c r="K2037" i="1"/>
  <c r="G2037" i="1"/>
  <c r="F2037" i="1"/>
  <c r="K2036" i="1"/>
  <c r="G2036" i="1"/>
  <c r="F2036" i="1"/>
  <c r="K2035" i="1"/>
  <c r="G2035" i="1"/>
  <c r="F2035" i="1"/>
  <c r="K2034" i="1"/>
  <c r="G2034" i="1"/>
  <c r="F2034" i="1"/>
  <c r="K2033" i="1"/>
  <c r="G2033" i="1"/>
  <c r="F2033" i="1"/>
  <c r="K2032" i="1"/>
  <c r="G2032" i="1"/>
  <c r="F2032" i="1"/>
  <c r="K2031" i="1"/>
  <c r="G2031" i="1"/>
  <c r="F2031" i="1"/>
  <c r="K2030" i="1" l="1"/>
  <c r="G2030" i="1"/>
  <c r="F2030" i="1"/>
  <c r="K2029" i="1"/>
  <c r="G2029" i="1"/>
  <c r="F2029" i="1"/>
  <c r="K2028" i="1"/>
  <c r="G2028" i="1"/>
  <c r="F2028" i="1"/>
  <c r="K2027" i="1"/>
  <c r="G2027" i="1"/>
  <c r="F2027" i="1"/>
  <c r="K2026" i="1"/>
  <c r="G2026" i="1"/>
  <c r="F2026" i="1"/>
  <c r="K2025" i="1"/>
  <c r="G2025" i="1"/>
  <c r="F2025" i="1"/>
  <c r="K2024" i="1"/>
  <c r="G2024" i="1"/>
  <c r="F2024" i="1"/>
  <c r="K2023" i="1"/>
  <c r="G2023" i="1"/>
  <c r="F2023" i="1"/>
  <c r="K2022" i="1"/>
  <c r="G2022" i="1"/>
  <c r="F2022" i="1"/>
  <c r="K2021" i="1"/>
  <c r="G2021" i="1"/>
  <c r="F2021" i="1"/>
  <c r="K2020" i="1"/>
  <c r="G2020" i="1"/>
  <c r="F2020" i="1"/>
  <c r="K2019" i="1"/>
  <c r="G2019" i="1"/>
  <c r="F2019" i="1"/>
  <c r="K2018" i="1"/>
  <c r="G2018" i="1"/>
  <c r="F2018" i="1"/>
  <c r="K2017" i="1"/>
  <c r="G2017" i="1"/>
  <c r="F2017" i="1"/>
  <c r="K2016" i="1"/>
  <c r="G2016" i="1"/>
  <c r="F2016" i="1"/>
  <c r="K2015" i="1"/>
  <c r="G2015" i="1"/>
  <c r="F2015" i="1"/>
  <c r="K2014" i="1"/>
  <c r="G2014" i="1"/>
  <c r="F2014" i="1"/>
  <c r="K2013" i="1"/>
  <c r="G2013" i="1"/>
  <c r="F2013" i="1"/>
  <c r="K2012" i="1"/>
  <c r="G2012" i="1"/>
  <c r="F2012" i="1"/>
  <c r="K2011" i="1"/>
  <c r="G2011" i="1"/>
  <c r="F2011" i="1"/>
  <c r="K2010" i="1"/>
  <c r="G2010" i="1"/>
  <c r="F2010" i="1"/>
  <c r="K2009" i="1"/>
  <c r="G2009" i="1"/>
  <c r="F2009" i="1"/>
  <c r="K2008" i="1"/>
  <c r="G2008" i="1"/>
  <c r="F2008" i="1"/>
  <c r="K2007" i="1"/>
  <c r="G2007" i="1"/>
  <c r="F2007" i="1"/>
  <c r="K2006" i="1"/>
  <c r="G2006" i="1"/>
  <c r="F2006" i="1"/>
  <c r="K2005" i="1"/>
  <c r="G2005" i="1"/>
  <c r="F2005" i="1"/>
  <c r="K2004" i="1"/>
  <c r="G2004" i="1"/>
  <c r="F2004" i="1"/>
  <c r="K2003" i="1"/>
  <c r="G2003" i="1"/>
  <c r="F2003" i="1"/>
  <c r="K2002" i="1"/>
  <c r="G2002" i="1"/>
  <c r="F2002" i="1"/>
  <c r="K2001" i="1"/>
  <c r="G2001" i="1"/>
  <c r="F2001" i="1"/>
  <c r="K2000" i="1"/>
  <c r="G2000" i="1"/>
  <c r="F2000" i="1"/>
  <c r="K1999" i="1"/>
  <c r="G1999" i="1"/>
  <c r="F1999" i="1"/>
  <c r="K1998" i="1"/>
  <c r="G1998" i="1"/>
  <c r="F1998" i="1"/>
  <c r="K1997" i="1"/>
  <c r="G1997" i="1"/>
  <c r="F1997" i="1"/>
  <c r="K1996" i="1"/>
  <c r="G1996" i="1"/>
  <c r="F1996" i="1"/>
  <c r="K1995" i="1"/>
  <c r="G1995" i="1"/>
  <c r="F1995" i="1"/>
  <c r="K1994" i="1"/>
  <c r="G1994" i="1"/>
  <c r="F1994" i="1"/>
  <c r="K1993" i="1"/>
  <c r="G1993" i="1"/>
  <c r="F1993" i="1"/>
  <c r="K1992" i="1"/>
  <c r="G1992" i="1"/>
  <c r="F1992" i="1"/>
  <c r="K1991" i="1"/>
  <c r="G1991" i="1"/>
  <c r="F1991" i="1"/>
  <c r="K1990" i="1"/>
  <c r="G1990" i="1"/>
  <c r="F1990" i="1"/>
  <c r="K1989" i="1"/>
  <c r="G1989" i="1"/>
  <c r="F1989" i="1"/>
  <c r="K1988" i="1"/>
  <c r="G1988" i="1"/>
  <c r="F1988" i="1"/>
  <c r="K1987" i="1"/>
  <c r="G1987" i="1"/>
  <c r="F1987" i="1"/>
  <c r="K1986" i="1"/>
  <c r="G1986" i="1"/>
  <c r="F1986" i="1"/>
  <c r="K1985" i="1"/>
  <c r="G1985" i="1"/>
  <c r="F1985" i="1"/>
  <c r="K1984" i="1"/>
  <c r="G1984" i="1"/>
  <c r="F1984" i="1"/>
  <c r="K1983" i="1"/>
  <c r="G1983" i="1"/>
  <c r="F1983" i="1"/>
  <c r="K1982" i="1"/>
  <c r="G1982" i="1"/>
  <c r="F1982" i="1"/>
  <c r="K1981" i="1"/>
  <c r="G1981" i="1"/>
  <c r="F1981" i="1"/>
  <c r="K1980" i="1"/>
  <c r="G1980" i="1"/>
  <c r="F1980" i="1"/>
  <c r="K1979" i="1"/>
  <c r="G1979" i="1"/>
  <c r="F1979" i="1"/>
  <c r="K1978" i="1"/>
  <c r="G1978" i="1"/>
  <c r="F1978" i="1"/>
  <c r="K1977" i="1"/>
  <c r="G1977" i="1"/>
  <c r="F1977" i="1"/>
  <c r="K1976" i="1"/>
  <c r="G1976" i="1"/>
  <c r="F1976" i="1"/>
  <c r="K1975" i="1"/>
  <c r="G1975" i="1"/>
  <c r="F1975" i="1"/>
  <c r="K1974" i="1"/>
  <c r="G1974" i="1"/>
  <c r="F1974" i="1"/>
  <c r="K1973" i="1"/>
  <c r="G1973" i="1"/>
  <c r="F1973" i="1"/>
  <c r="K1972" i="1"/>
  <c r="G1972" i="1"/>
  <c r="F1972" i="1"/>
  <c r="K1971" i="1"/>
  <c r="G1971" i="1"/>
  <c r="F1971" i="1"/>
  <c r="K1970" i="1"/>
  <c r="G1970" i="1"/>
  <c r="F1970" i="1"/>
  <c r="K1969" i="1"/>
  <c r="G1969" i="1"/>
  <c r="F1969" i="1"/>
  <c r="K1968" i="1"/>
  <c r="G1968" i="1"/>
  <c r="F1968" i="1"/>
  <c r="K1967" i="1"/>
  <c r="G1967" i="1"/>
  <c r="F1967" i="1"/>
  <c r="K1966" i="1"/>
  <c r="G1966" i="1"/>
  <c r="F1966" i="1"/>
  <c r="K1965" i="1"/>
  <c r="G1965" i="1"/>
  <c r="F1965" i="1"/>
  <c r="K1964" i="1"/>
  <c r="G1964" i="1"/>
  <c r="F1964" i="1"/>
  <c r="K1963" i="1"/>
  <c r="G1963" i="1"/>
  <c r="F1963" i="1"/>
  <c r="K1962" i="1"/>
  <c r="G1962" i="1"/>
  <c r="F1962" i="1"/>
  <c r="K1961" i="1"/>
  <c r="G1961" i="1"/>
  <c r="F1961" i="1"/>
  <c r="K1960" i="1"/>
  <c r="G1960" i="1"/>
  <c r="F1960" i="1"/>
  <c r="K1959" i="1"/>
  <c r="G1959" i="1"/>
  <c r="F1959" i="1"/>
  <c r="K1958" i="1"/>
  <c r="G1958" i="1"/>
  <c r="F1958" i="1"/>
  <c r="K1957" i="1"/>
  <c r="G1957" i="1"/>
  <c r="F1957" i="1"/>
  <c r="K1956" i="1"/>
  <c r="G1956" i="1"/>
  <c r="F1956" i="1"/>
  <c r="K1955" i="1"/>
  <c r="G1955" i="1"/>
  <c r="F1955" i="1"/>
  <c r="K1954" i="1"/>
  <c r="G1954" i="1"/>
  <c r="F1954" i="1"/>
  <c r="K1953" i="1"/>
  <c r="G1953" i="1"/>
  <c r="F1953" i="1"/>
  <c r="K1952" i="1"/>
  <c r="G1952" i="1"/>
  <c r="F1952" i="1"/>
  <c r="K1951" i="1"/>
  <c r="G1951" i="1"/>
  <c r="F1951" i="1"/>
  <c r="K1950" i="1"/>
  <c r="G1950" i="1"/>
  <c r="F1950" i="1"/>
  <c r="K1949" i="1"/>
  <c r="G1949" i="1"/>
  <c r="F1949" i="1"/>
  <c r="K1948" i="1"/>
  <c r="G1948" i="1"/>
  <c r="F1948" i="1"/>
  <c r="K1947" i="1"/>
  <c r="G1947" i="1"/>
  <c r="F1947" i="1"/>
  <c r="K1946" i="1"/>
  <c r="G1946" i="1"/>
  <c r="F1946" i="1"/>
  <c r="K1945" i="1"/>
  <c r="G1945" i="1"/>
  <c r="F1945" i="1"/>
  <c r="K1944" i="1"/>
  <c r="G1944" i="1"/>
  <c r="F1944" i="1"/>
  <c r="K1943" i="1"/>
  <c r="G1943" i="1"/>
  <c r="F1943" i="1"/>
  <c r="K1942" i="1"/>
  <c r="G1942" i="1"/>
  <c r="F1942" i="1"/>
  <c r="K1941" i="1"/>
  <c r="G1941" i="1"/>
  <c r="F1941" i="1"/>
  <c r="K1940" i="1"/>
  <c r="G1940" i="1"/>
  <c r="F1940" i="1"/>
  <c r="K1939" i="1"/>
  <c r="G1939" i="1"/>
  <c r="F1939" i="1"/>
  <c r="K1938" i="1"/>
  <c r="G1938" i="1"/>
  <c r="F1938" i="1"/>
  <c r="K1937" i="1"/>
  <c r="G1937" i="1"/>
  <c r="F1937" i="1"/>
  <c r="K1936" i="1"/>
  <c r="G1936" i="1"/>
  <c r="F1936" i="1"/>
  <c r="K1935" i="1"/>
  <c r="G1935" i="1"/>
  <c r="F1935" i="1"/>
  <c r="K1934" i="1" l="1"/>
  <c r="G1934" i="1"/>
  <c r="F1934" i="1"/>
  <c r="K1933" i="1"/>
  <c r="G1933" i="1"/>
  <c r="F1933" i="1"/>
  <c r="K1932" i="1"/>
  <c r="G1932" i="1"/>
  <c r="F1932" i="1"/>
  <c r="K1931" i="1"/>
  <c r="G1931" i="1"/>
  <c r="F1931" i="1"/>
  <c r="K1930" i="1"/>
  <c r="G1930" i="1"/>
  <c r="F1930" i="1"/>
  <c r="K1929" i="1"/>
  <c r="G1929" i="1"/>
  <c r="F1929" i="1"/>
  <c r="K1928" i="1"/>
  <c r="G1928" i="1"/>
  <c r="F1928" i="1"/>
  <c r="K1927" i="1"/>
  <c r="G1927" i="1"/>
  <c r="F1927" i="1"/>
  <c r="K1926" i="1"/>
  <c r="G1926" i="1"/>
  <c r="F1926" i="1"/>
  <c r="K1925" i="1"/>
  <c r="G1925" i="1"/>
  <c r="F1925" i="1"/>
  <c r="K1924" i="1"/>
  <c r="G1924" i="1"/>
  <c r="F1924" i="1"/>
  <c r="K1923" i="1"/>
  <c r="G1923" i="1"/>
  <c r="F1923" i="1"/>
  <c r="K1922" i="1"/>
  <c r="G1922" i="1"/>
  <c r="F1922" i="1"/>
  <c r="K1921" i="1"/>
  <c r="G1921" i="1"/>
  <c r="F1921" i="1"/>
  <c r="K1920" i="1"/>
  <c r="G1920" i="1"/>
  <c r="F1920" i="1"/>
  <c r="K1919" i="1"/>
  <c r="G1919" i="1"/>
  <c r="F1919" i="1"/>
  <c r="K1918" i="1"/>
  <c r="G1918" i="1"/>
  <c r="F1918" i="1"/>
  <c r="K1917" i="1"/>
  <c r="G1917" i="1"/>
  <c r="F1917" i="1"/>
  <c r="K1916" i="1"/>
  <c r="G1916" i="1"/>
  <c r="F1916" i="1"/>
  <c r="K1915" i="1"/>
  <c r="G1915" i="1"/>
  <c r="F1915" i="1"/>
  <c r="K1914" i="1"/>
  <c r="G1914" i="1"/>
  <c r="F1914" i="1"/>
  <c r="K1913" i="1"/>
  <c r="G1913" i="1"/>
  <c r="F1913" i="1"/>
  <c r="K1912" i="1"/>
  <c r="G1912" i="1"/>
  <c r="F1912" i="1"/>
  <c r="K1911" i="1"/>
  <c r="G1911" i="1"/>
  <c r="F1911" i="1"/>
  <c r="K1910" i="1"/>
  <c r="G1910" i="1"/>
  <c r="F1910" i="1"/>
  <c r="K1909" i="1"/>
  <c r="G1909" i="1"/>
  <c r="F1909" i="1"/>
  <c r="K1908" i="1"/>
  <c r="G1908" i="1"/>
  <c r="F1908" i="1"/>
  <c r="K1907" i="1"/>
  <c r="G1907" i="1"/>
  <c r="F1907" i="1"/>
  <c r="K1906" i="1"/>
  <c r="G1906" i="1"/>
  <c r="F1906" i="1"/>
  <c r="K1905" i="1"/>
  <c r="G1905" i="1"/>
  <c r="F1905" i="1"/>
  <c r="K1904" i="1"/>
  <c r="G1904" i="1"/>
  <c r="F1904" i="1"/>
  <c r="K1903" i="1"/>
  <c r="G1903" i="1"/>
  <c r="F1903" i="1"/>
  <c r="K1902" i="1"/>
  <c r="G1902" i="1"/>
  <c r="F1902" i="1"/>
  <c r="K1901" i="1"/>
  <c r="G1901" i="1"/>
  <c r="F1901" i="1"/>
  <c r="K1900" i="1"/>
  <c r="G1900" i="1"/>
  <c r="F1900" i="1"/>
  <c r="K1899" i="1"/>
  <c r="G1899" i="1"/>
  <c r="F1899" i="1"/>
  <c r="K1898" i="1"/>
  <c r="G1898" i="1"/>
  <c r="F1898" i="1"/>
  <c r="K1897" i="1"/>
  <c r="G1897" i="1"/>
  <c r="F1897" i="1"/>
  <c r="K1896" i="1"/>
  <c r="G1896" i="1"/>
  <c r="F1896" i="1"/>
  <c r="K1895" i="1"/>
  <c r="G1895" i="1"/>
  <c r="F1895" i="1"/>
  <c r="K1894" i="1"/>
  <c r="G1894" i="1"/>
  <c r="F1894" i="1"/>
  <c r="K1893" i="1"/>
  <c r="G1893" i="1"/>
  <c r="F1893" i="1"/>
  <c r="K1892" i="1"/>
  <c r="G1892" i="1"/>
  <c r="F1892" i="1"/>
  <c r="K1891" i="1"/>
  <c r="G1891" i="1"/>
  <c r="F1891" i="1"/>
  <c r="K1890" i="1"/>
  <c r="G1890" i="1"/>
  <c r="F1890" i="1"/>
  <c r="K1889" i="1"/>
  <c r="G1889" i="1"/>
  <c r="F1889" i="1"/>
  <c r="K1888" i="1"/>
  <c r="G1888" i="1"/>
  <c r="F1888" i="1"/>
  <c r="K1887" i="1"/>
  <c r="G1887" i="1"/>
  <c r="F1887" i="1"/>
  <c r="F1871" i="1" l="1"/>
  <c r="G1871" i="1"/>
  <c r="K1871" i="1"/>
  <c r="F1872" i="1"/>
  <c r="G1872" i="1"/>
  <c r="K1872" i="1"/>
  <c r="F1873" i="1"/>
  <c r="G1873" i="1"/>
  <c r="K1873" i="1"/>
  <c r="F1874" i="1"/>
  <c r="G1874" i="1"/>
  <c r="K1874" i="1"/>
  <c r="F1875" i="1"/>
  <c r="G1875" i="1"/>
  <c r="K1875" i="1"/>
  <c r="F1876" i="1"/>
  <c r="G1876" i="1"/>
  <c r="K1876" i="1"/>
  <c r="F1877" i="1"/>
  <c r="G1877" i="1"/>
  <c r="K1877" i="1"/>
  <c r="F1878" i="1"/>
  <c r="G1878" i="1"/>
  <c r="K1878" i="1"/>
  <c r="F1879" i="1"/>
  <c r="G1879" i="1"/>
  <c r="K1879" i="1"/>
  <c r="F1880" i="1"/>
  <c r="G1880" i="1"/>
  <c r="K1880" i="1"/>
  <c r="F1881" i="1"/>
  <c r="G1881" i="1"/>
  <c r="K1881" i="1"/>
  <c r="F1882" i="1"/>
  <c r="G1882" i="1"/>
  <c r="K1882" i="1"/>
  <c r="F1883" i="1"/>
  <c r="G1883" i="1"/>
  <c r="K1883" i="1"/>
  <c r="F1884" i="1"/>
  <c r="G1884" i="1"/>
  <c r="K1884" i="1"/>
  <c r="F1885" i="1"/>
  <c r="G1885" i="1"/>
  <c r="K1885" i="1"/>
  <c r="F1886" i="1"/>
  <c r="G1886" i="1"/>
  <c r="K1886" i="1"/>
  <c r="F1855" i="1"/>
  <c r="G1855" i="1"/>
  <c r="K1855" i="1"/>
  <c r="F1856" i="1"/>
  <c r="G1856" i="1"/>
  <c r="K1856" i="1"/>
  <c r="F1857" i="1"/>
  <c r="G1857" i="1"/>
  <c r="K1857" i="1"/>
  <c r="F1858" i="1"/>
  <c r="G1858" i="1"/>
  <c r="K1858" i="1"/>
  <c r="F1859" i="1"/>
  <c r="G1859" i="1"/>
  <c r="K1859" i="1"/>
  <c r="F1860" i="1"/>
  <c r="G1860" i="1"/>
  <c r="K1860" i="1"/>
  <c r="F1861" i="1"/>
  <c r="G1861" i="1"/>
  <c r="K1861" i="1"/>
  <c r="F1862" i="1"/>
  <c r="G1862" i="1"/>
  <c r="K1862" i="1"/>
  <c r="F1863" i="1"/>
  <c r="G1863" i="1"/>
  <c r="K1863" i="1"/>
  <c r="F1864" i="1"/>
  <c r="G1864" i="1"/>
  <c r="K1864" i="1"/>
  <c r="F1865" i="1"/>
  <c r="G1865" i="1"/>
  <c r="K1865" i="1"/>
  <c r="F1866" i="1"/>
  <c r="G1866" i="1"/>
  <c r="K1866" i="1"/>
  <c r="F1867" i="1"/>
  <c r="G1867" i="1"/>
  <c r="K1867" i="1"/>
  <c r="F1868" i="1"/>
  <c r="G1868" i="1"/>
  <c r="K1868" i="1"/>
  <c r="F1869" i="1"/>
  <c r="G1869" i="1"/>
  <c r="K1869" i="1"/>
  <c r="F1870" i="1"/>
  <c r="G1870" i="1"/>
  <c r="K1870" i="1"/>
  <c r="F1839" i="1"/>
  <c r="G1839" i="1"/>
  <c r="K1839" i="1"/>
  <c r="F1840" i="1"/>
  <c r="G1840" i="1"/>
  <c r="K1840" i="1"/>
  <c r="F1841" i="1"/>
  <c r="G1841" i="1"/>
  <c r="K1841" i="1"/>
  <c r="F1842" i="1"/>
  <c r="G1842" i="1"/>
  <c r="K1842" i="1"/>
  <c r="F1843" i="1"/>
  <c r="G1843" i="1"/>
  <c r="K1843" i="1"/>
  <c r="F1844" i="1"/>
  <c r="G1844" i="1"/>
  <c r="K1844" i="1"/>
  <c r="F1845" i="1"/>
  <c r="G1845" i="1"/>
  <c r="K1845" i="1"/>
  <c r="F1846" i="1"/>
  <c r="G1846" i="1"/>
  <c r="K1846" i="1"/>
  <c r="F1847" i="1"/>
  <c r="G1847" i="1"/>
  <c r="K1847" i="1"/>
  <c r="F1848" i="1"/>
  <c r="G1848" i="1"/>
  <c r="K1848" i="1"/>
  <c r="F1849" i="1"/>
  <c r="G1849" i="1"/>
  <c r="K1849" i="1"/>
  <c r="F1850" i="1"/>
  <c r="G1850" i="1"/>
  <c r="K1850" i="1"/>
  <c r="F1851" i="1"/>
  <c r="G1851" i="1"/>
  <c r="K1851" i="1"/>
  <c r="F1852" i="1"/>
  <c r="G1852" i="1"/>
  <c r="K1852" i="1"/>
  <c r="F1853" i="1"/>
  <c r="G1853" i="1"/>
  <c r="K1853" i="1"/>
  <c r="F1854" i="1"/>
  <c r="G1854" i="1"/>
  <c r="K1854" i="1"/>
  <c r="F1823" i="1"/>
  <c r="G1823" i="1"/>
  <c r="K1823" i="1"/>
  <c r="F1824" i="1"/>
  <c r="G1824" i="1"/>
  <c r="K1824" i="1"/>
  <c r="F1825" i="1"/>
  <c r="G1825" i="1"/>
  <c r="K1825" i="1"/>
  <c r="F1826" i="1"/>
  <c r="G1826" i="1"/>
  <c r="K1826" i="1"/>
  <c r="F1827" i="1"/>
  <c r="G1827" i="1"/>
  <c r="K1827" i="1"/>
  <c r="F1828" i="1"/>
  <c r="G1828" i="1"/>
  <c r="K1828" i="1"/>
  <c r="F1829" i="1"/>
  <c r="G1829" i="1"/>
  <c r="K1829" i="1"/>
  <c r="F1830" i="1"/>
  <c r="G1830" i="1"/>
  <c r="K1830" i="1"/>
  <c r="F1831" i="1"/>
  <c r="G1831" i="1"/>
  <c r="K1831" i="1"/>
  <c r="F1832" i="1"/>
  <c r="G1832" i="1"/>
  <c r="K1832" i="1"/>
  <c r="F1833" i="1"/>
  <c r="G1833" i="1"/>
  <c r="K1833" i="1"/>
  <c r="F1834" i="1"/>
  <c r="G1834" i="1"/>
  <c r="K1834" i="1"/>
  <c r="F1835" i="1"/>
  <c r="G1835" i="1"/>
  <c r="K1835" i="1"/>
  <c r="F1836" i="1"/>
  <c r="G1836" i="1"/>
  <c r="K1836" i="1"/>
  <c r="F1837" i="1"/>
  <c r="G1837" i="1"/>
  <c r="K1837" i="1"/>
  <c r="F1838" i="1"/>
  <c r="G1838" i="1"/>
  <c r="K1838" i="1"/>
  <c r="K1822" i="1" l="1"/>
  <c r="G1822" i="1"/>
  <c r="F1822" i="1"/>
  <c r="K1821" i="1"/>
  <c r="G1821" i="1"/>
  <c r="F1821" i="1"/>
  <c r="K1820" i="1"/>
  <c r="G1820" i="1"/>
  <c r="F1820" i="1"/>
  <c r="K1819" i="1"/>
  <c r="G1819" i="1"/>
  <c r="F1819" i="1"/>
  <c r="K1818" i="1"/>
  <c r="G1818" i="1"/>
  <c r="F1818" i="1"/>
  <c r="K1817" i="1"/>
  <c r="G1817" i="1"/>
  <c r="F1817" i="1"/>
  <c r="K1816" i="1"/>
  <c r="G1816" i="1"/>
  <c r="F1816" i="1"/>
  <c r="K1815" i="1"/>
  <c r="G1815" i="1"/>
  <c r="F1815" i="1"/>
  <c r="K1814" i="1"/>
  <c r="G1814" i="1"/>
  <c r="F1814" i="1"/>
  <c r="K1813" i="1"/>
  <c r="G1813" i="1"/>
  <c r="F1813" i="1"/>
  <c r="K1812" i="1"/>
  <c r="G1812" i="1"/>
  <c r="F1812" i="1"/>
  <c r="K1811" i="1"/>
  <c r="G1811" i="1"/>
  <c r="F1811" i="1"/>
  <c r="K1810" i="1"/>
  <c r="G1810" i="1"/>
  <c r="F1810" i="1"/>
  <c r="K1809" i="1"/>
  <c r="G1809" i="1"/>
  <c r="F1809" i="1"/>
  <c r="K1808" i="1"/>
  <c r="G1808" i="1"/>
  <c r="F1808" i="1"/>
  <c r="K1807" i="1"/>
  <c r="G1807" i="1"/>
  <c r="F1807" i="1"/>
  <c r="K1806" i="1"/>
  <c r="G1806" i="1"/>
  <c r="F1806" i="1"/>
  <c r="K1805" i="1"/>
  <c r="G1805" i="1"/>
  <c r="F1805" i="1"/>
  <c r="K1804" i="1"/>
  <c r="G1804" i="1"/>
  <c r="F1804" i="1"/>
  <c r="K1803" i="1"/>
  <c r="G1803" i="1"/>
  <c r="F1803" i="1"/>
  <c r="K1802" i="1"/>
  <c r="G1802" i="1"/>
  <c r="F1802" i="1"/>
  <c r="K1801" i="1"/>
  <c r="G1801" i="1"/>
  <c r="F1801" i="1"/>
  <c r="K1800" i="1"/>
  <c r="G1800" i="1"/>
  <c r="F1800" i="1"/>
  <c r="K1799" i="1"/>
  <c r="G1799" i="1"/>
  <c r="F1799" i="1"/>
  <c r="K1798" i="1"/>
  <c r="G1798" i="1"/>
  <c r="F1798" i="1"/>
  <c r="K1797" i="1"/>
  <c r="G1797" i="1"/>
  <c r="F1797" i="1"/>
  <c r="K1796" i="1"/>
  <c r="G1796" i="1"/>
  <c r="F1796" i="1"/>
  <c r="K1795" i="1"/>
  <c r="G1795" i="1"/>
  <c r="F1795" i="1"/>
  <c r="K1794" i="1"/>
  <c r="G1794" i="1"/>
  <c r="F1794" i="1"/>
  <c r="K1793" i="1"/>
  <c r="G1793" i="1"/>
  <c r="F1793" i="1"/>
  <c r="K1792" i="1"/>
  <c r="G1792" i="1"/>
  <c r="F1792" i="1"/>
  <c r="K1791" i="1"/>
  <c r="G1791" i="1"/>
  <c r="F1791" i="1"/>
  <c r="K1790" i="1"/>
  <c r="G1790" i="1"/>
  <c r="F1790" i="1"/>
  <c r="K1789" i="1"/>
  <c r="G1789" i="1"/>
  <c r="F1789" i="1"/>
  <c r="K1788" i="1"/>
  <c r="G1788" i="1"/>
  <c r="F1788" i="1"/>
  <c r="K1787" i="1"/>
  <c r="G1787" i="1"/>
  <c r="F1787" i="1"/>
  <c r="K1786" i="1"/>
  <c r="G1786" i="1"/>
  <c r="F1786" i="1"/>
  <c r="K1785" i="1"/>
  <c r="G1785" i="1"/>
  <c r="F1785" i="1"/>
  <c r="K1784" i="1"/>
  <c r="G1784" i="1"/>
  <c r="F1784" i="1"/>
  <c r="K1783" i="1"/>
  <c r="G1783" i="1"/>
  <c r="F1783" i="1"/>
  <c r="K1782" i="1"/>
  <c r="G1782" i="1"/>
  <c r="F1782" i="1"/>
  <c r="K1781" i="1"/>
  <c r="G1781" i="1"/>
  <c r="F1781" i="1"/>
  <c r="K1780" i="1"/>
  <c r="G1780" i="1"/>
  <c r="F1780" i="1"/>
  <c r="K1779" i="1"/>
  <c r="G1779" i="1"/>
  <c r="F1779" i="1"/>
  <c r="K1778" i="1"/>
  <c r="G1778" i="1"/>
  <c r="F1778" i="1"/>
  <c r="K1777" i="1"/>
  <c r="G1777" i="1"/>
  <c r="F1777" i="1"/>
  <c r="K1776" i="1"/>
  <c r="G1776" i="1"/>
  <c r="F1776" i="1"/>
  <c r="K1775" i="1"/>
  <c r="G1775" i="1"/>
  <c r="F1775" i="1"/>
  <c r="K1774" i="1" l="1"/>
  <c r="G1774" i="1"/>
  <c r="F1774" i="1"/>
  <c r="K1773" i="1"/>
  <c r="G1773" i="1"/>
  <c r="F1773" i="1"/>
  <c r="K1772" i="1"/>
  <c r="G1772" i="1"/>
  <c r="F1772" i="1"/>
  <c r="K1771" i="1"/>
  <c r="G1771" i="1"/>
  <c r="F1771" i="1"/>
  <c r="K1770" i="1"/>
  <c r="G1770" i="1"/>
  <c r="F1770" i="1"/>
  <c r="K1769" i="1"/>
  <c r="G1769" i="1"/>
  <c r="F1769" i="1"/>
  <c r="K1768" i="1"/>
  <c r="G1768" i="1"/>
  <c r="F1768" i="1"/>
  <c r="K1767" i="1"/>
  <c r="G1767" i="1"/>
  <c r="F1767" i="1"/>
  <c r="K1766" i="1"/>
  <c r="G1766" i="1"/>
  <c r="F1766" i="1"/>
  <c r="K1765" i="1"/>
  <c r="G1765" i="1"/>
  <c r="F1765" i="1"/>
  <c r="K1764" i="1"/>
  <c r="G1764" i="1"/>
  <c r="F1764" i="1"/>
  <c r="K1763" i="1"/>
  <c r="G1763" i="1"/>
  <c r="F1763" i="1"/>
  <c r="K1762" i="1"/>
  <c r="G1762" i="1"/>
  <c r="F1762" i="1"/>
  <c r="K1761" i="1"/>
  <c r="G1761" i="1"/>
  <c r="F1761" i="1"/>
  <c r="K1760" i="1"/>
  <c r="G1760" i="1"/>
  <c r="F1760" i="1"/>
  <c r="K1759" i="1"/>
  <c r="G1759" i="1"/>
  <c r="F1759" i="1"/>
  <c r="K1758" i="1"/>
  <c r="G1758" i="1"/>
  <c r="F1758" i="1"/>
  <c r="K1757" i="1"/>
  <c r="G1757" i="1"/>
  <c r="F1757" i="1"/>
  <c r="K1756" i="1"/>
  <c r="G1756" i="1"/>
  <c r="F1756" i="1"/>
  <c r="K1755" i="1"/>
  <c r="G1755" i="1"/>
  <c r="F1755" i="1"/>
  <c r="K1754" i="1"/>
  <c r="G1754" i="1"/>
  <c r="F1754" i="1"/>
  <c r="K1753" i="1"/>
  <c r="G1753" i="1"/>
  <c r="F1753" i="1"/>
  <c r="K1752" i="1"/>
  <c r="G1752" i="1"/>
  <c r="F1752" i="1"/>
  <c r="K1751" i="1"/>
  <c r="G1751" i="1"/>
  <c r="F1751" i="1"/>
  <c r="K1750" i="1"/>
  <c r="G1750" i="1"/>
  <c r="F1750" i="1"/>
  <c r="K1749" i="1"/>
  <c r="G1749" i="1"/>
  <c r="F1749" i="1"/>
  <c r="K1748" i="1"/>
  <c r="G1748" i="1"/>
  <c r="F1748" i="1"/>
  <c r="K1747" i="1"/>
  <c r="G1747" i="1"/>
  <c r="F1747" i="1"/>
  <c r="K1746" i="1"/>
  <c r="G1746" i="1"/>
  <c r="F1746" i="1"/>
  <c r="K1745" i="1"/>
  <c r="G1745" i="1"/>
  <c r="F1745" i="1"/>
  <c r="K1744" i="1"/>
  <c r="G1744" i="1"/>
  <c r="F1744" i="1"/>
  <c r="K1743" i="1"/>
  <c r="G1743" i="1"/>
  <c r="F1743" i="1"/>
  <c r="K1742" i="1"/>
  <c r="G1742" i="1"/>
  <c r="F1742" i="1"/>
  <c r="K1741" i="1"/>
  <c r="G1741" i="1"/>
  <c r="F1741" i="1"/>
  <c r="K1740" i="1"/>
  <c r="G1740" i="1"/>
  <c r="F1740" i="1"/>
  <c r="K1739" i="1"/>
  <c r="G1739" i="1"/>
  <c r="F1739" i="1"/>
  <c r="K1738" i="1"/>
  <c r="G1738" i="1"/>
  <c r="F1738" i="1"/>
  <c r="K1737" i="1"/>
  <c r="G1737" i="1"/>
  <c r="F1737" i="1"/>
  <c r="K1736" i="1"/>
  <c r="G1736" i="1"/>
  <c r="F1736" i="1"/>
  <c r="K1735" i="1"/>
  <c r="G1735" i="1"/>
  <c r="F1735" i="1"/>
  <c r="K1734" i="1"/>
  <c r="G1734" i="1"/>
  <c r="F1734" i="1"/>
  <c r="K1733" i="1"/>
  <c r="G1733" i="1"/>
  <c r="F1733" i="1"/>
  <c r="K1732" i="1"/>
  <c r="G1732" i="1"/>
  <c r="F1732" i="1"/>
  <c r="K1731" i="1"/>
  <c r="G1731" i="1"/>
  <c r="F1731" i="1"/>
  <c r="K1730" i="1"/>
  <c r="G1730" i="1"/>
  <c r="F1730" i="1"/>
  <c r="K1729" i="1"/>
  <c r="G1729" i="1"/>
  <c r="F1729" i="1"/>
  <c r="K1728" i="1"/>
  <c r="G1728" i="1"/>
  <c r="F1728" i="1"/>
  <c r="K1727" i="1"/>
  <c r="G1727" i="1"/>
  <c r="F1727" i="1"/>
  <c r="K1726" i="1" l="1"/>
  <c r="G1726" i="1"/>
  <c r="F1726" i="1"/>
  <c r="K1725" i="1"/>
  <c r="G1725" i="1"/>
  <c r="F1725" i="1"/>
  <c r="K1724" i="1"/>
  <c r="G1724" i="1"/>
  <c r="F1724" i="1"/>
  <c r="K1723" i="1"/>
  <c r="G1723" i="1"/>
  <c r="F1723" i="1"/>
  <c r="K1722" i="1"/>
  <c r="G1722" i="1"/>
  <c r="F1722" i="1"/>
  <c r="K1721" i="1"/>
  <c r="G1721" i="1"/>
  <c r="F1721" i="1"/>
  <c r="K1720" i="1"/>
  <c r="G1720" i="1"/>
  <c r="F1720" i="1"/>
  <c r="K1719" i="1"/>
  <c r="G1719" i="1"/>
  <c r="F1719" i="1"/>
  <c r="K1718" i="1"/>
  <c r="G1718" i="1"/>
  <c r="F1718" i="1"/>
  <c r="K1717" i="1"/>
  <c r="G1717" i="1"/>
  <c r="F1717" i="1"/>
  <c r="K1716" i="1"/>
  <c r="G1716" i="1"/>
  <c r="F1716" i="1"/>
  <c r="K1715" i="1"/>
  <c r="G1715" i="1"/>
  <c r="F1715" i="1"/>
  <c r="K1714" i="1"/>
  <c r="G1714" i="1"/>
  <c r="F1714" i="1"/>
  <c r="K1713" i="1"/>
  <c r="G1713" i="1"/>
  <c r="F1713" i="1"/>
  <c r="K1712" i="1"/>
  <c r="G1712" i="1"/>
  <c r="F1712" i="1"/>
  <c r="K1711" i="1"/>
  <c r="G1711" i="1"/>
  <c r="F1711" i="1"/>
  <c r="K1710" i="1" l="1"/>
  <c r="G1710" i="1"/>
  <c r="F1710" i="1"/>
  <c r="K1709" i="1"/>
  <c r="G1709" i="1"/>
  <c r="F1709" i="1"/>
  <c r="K1708" i="1"/>
  <c r="G1708" i="1"/>
  <c r="F1708" i="1"/>
  <c r="K1707" i="1"/>
  <c r="G1707" i="1"/>
  <c r="F1707" i="1"/>
  <c r="K1706" i="1"/>
  <c r="G1706" i="1"/>
  <c r="F1706" i="1"/>
  <c r="K1705" i="1"/>
  <c r="G1705" i="1"/>
  <c r="F1705" i="1"/>
  <c r="K1704" i="1"/>
  <c r="G1704" i="1"/>
  <c r="F1704" i="1"/>
  <c r="K1703" i="1"/>
  <c r="G1703" i="1"/>
  <c r="F1703" i="1"/>
  <c r="K1702" i="1"/>
  <c r="G1702" i="1"/>
  <c r="F1702" i="1"/>
  <c r="K1701" i="1"/>
  <c r="G1701" i="1"/>
  <c r="F1701" i="1"/>
  <c r="K1700" i="1"/>
  <c r="G1700" i="1"/>
  <c r="F1700" i="1"/>
  <c r="K1699" i="1"/>
  <c r="G1699" i="1"/>
  <c r="F1699" i="1"/>
  <c r="K1698" i="1"/>
  <c r="G1698" i="1"/>
  <c r="F1698" i="1"/>
  <c r="K1697" i="1"/>
  <c r="G1697" i="1"/>
  <c r="F1697" i="1"/>
  <c r="K1696" i="1"/>
  <c r="G1696" i="1"/>
  <c r="F1696" i="1"/>
  <c r="K1695" i="1"/>
  <c r="G1695" i="1"/>
  <c r="F1695" i="1"/>
  <c r="K1694" i="1" l="1"/>
  <c r="G1694" i="1"/>
  <c r="F1694" i="1"/>
  <c r="K1693" i="1"/>
  <c r="G1693" i="1"/>
  <c r="F1693" i="1"/>
  <c r="K1692" i="1"/>
  <c r="G1692" i="1"/>
  <c r="F1692" i="1"/>
  <c r="K1691" i="1"/>
  <c r="G1691" i="1"/>
  <c r="F1691" i="1"/>
  <c r="K1690" i="1"/>
  <c r="G1690" i="1"/>
  <c r="F1690" i="1"/>
  <c r="K1689" i="1"/>
  <c r="G1689" i="1"/>
  <c r="F1689" i="1"/>
  <c r="K1688" i="1"/>
  <c r="G1688" i="1"/>
  <c r="F1688" i="1"/>
  <c r="K1687" i="1"/>
  <c r="G1687" i="1"/>
  <c r="F1687" i="1"/>
  <c r="K1686" i="1"/>
  <c r="G1686" i="1"/>
  <c r="F1686" i="1"/>
  <c r="K1685" i="1"/>
  <c r="G1685" i="1"/>
  <c r="F1685" i="1"/>
  <c r="K1684" i="1"/>
  <c r="G1684" i="1"/>
  <c r="F1684" i="1"/>
  <c r="K1683" i="1"/>
  <c r="G1683" i="1"/>
  <c r="F1683" i="1"/>
  <c r="K1682" i="1"/>
  <c r="G1682" i="1"/>
  <c r="F1682" i="1"/>
  <c r="K1681" i="1"/>
  <c r="G1681" i="1"/>
  <c r="F1681" i="1"/>
  <c r="K1680" i="1"/>
  <c r="G1680" i="1"/>
  <c r="F1680" i="1"/>
  <c r="K1679" i="1"/>
  <c r="G1679" i="1"/>
  <c r="F1679" i="1"/>
  <c r="K1678" i="1"/>
  <c r="G1678" i="1"/>
  <c r="F1678" i="1"/>
  <c r="K1677" i="1"/>
  <c r="G1677" i="1"/>
  <c r="F1677" i="1"/>
  <c r="K1676" i="1"/>
  <c r="G1676" i="1"/>
  <c r="F1676" i="1"/>
  <c r="K1675" i="1"/>
  <c r="G1675" i="1"/>
  <c r="F1675" i="1"/>
  <c r="K1674" i="1"/>
  <c r="G1674" i="1"/>
  <c r="F1674" i="1"/>
  <c r="K1673" i="1"/>
  <c r="G1673" i="1"/>
  <c r="F1673" i="1"/>
  <c r="K1672" i="1"/>
  <c r="G1672" i="1"/>
  <c r="F1672" i="1"/>
  <c r="K1671" i="1"/>
  <c r="G1671" i="1"/>
  <c r="F1671" i="1"/>
  <c r="K1670" i="1"/>
  <c r="G1670" i="1"/>
  <c r="F1670" i="1"/>
  <c r="K1669" i="1"/>
  <c r="G1669" i="1"/>
  <c r="F1669" i="1"/>
  <c r="K1668" i="1"/>
  <c r="G1668" i="1"/>
  <c r="F1668" i="1"/>
  <c r="K1667" i="1"/>
  <c r="G1667" i="1"/>
  <c r="F1667" i="1"/>
  <c r="K1666" i="1"/>
  <c r="G1666" i="1"/>
  <c r="F1666" i="1"/>
  <c r="K1665" i="1"/>
  <c r="G1665" i="1"/>
  <c r="F1665" i="1"/>
  <c r="K1664" i="1"/>
  <c r="G1664" i="1"/>
  <c r="F1664" i="1"/>
  <c r="K1663" i="1"/>
  <c r="G1663" i="1"/>
  <c r="F1663" i="1"/>
  <c r="K1662" i="1" l="1"/>
  <c r="G1662" i="1"/>
  <c r="F1662" i="1"/>
  <c r="K1661" i="1"/>
  <c r="G1661" i="1"/>
  <c r="F1661" i="1"/>
  <c r="K1660" i="1"/>
  <c r="G1660" i="1"/>
  <c r="F1660" i="1"/>
  <c r="K1659" i="1"/>
  <c r="G1659" i="1"/>
  <c r="F1659" i="1"/>
  <c r="K1658" i="1"/>
  <c r="G1658" i="1"/>
  <c r="F1658" i="1"/>
  <c r="K1657" i="1"/>
  <c r="G1657" i="1"/>
  <c r="F1657" i="1"/>
  <c r="K1656" i="1"/>
  <c r="G1656" i="1"/>
  <c r="F1656" i="1"/>
  <c r="K1655" i="1"/>
  <c r="G1655" i="1"/>
  <c r="F1655" i="1"/>
  <c r="K1654" i="1"/>
  <c r="G1654" i="1"/>
  <c r="F1654" i="1"/>
  <c r="K1653" i="1"/>
  <c r="G1653" i="1"/>
  <c r="F1653" i="1"/>
  <c r="K1652" i="1"/>
  <c r="G1652" i="1"/>
  <c r="F1652" i="1"/>
  <c r="K1651" i="1"/>
  <c r="G1651" i="1"/>
  <c r="F1651" i="1"/>
  <c r="K1650" i="1"/>
  <c r="G1650" i="1"/>
  <c r="F1650" i="1"/>
  <c r="K1649" i="1"/>
  <c r="G1649" i="1"/>
  <c r="F1649" i="1"/>
  <c r="K1648" i="1"/>
  <c r="G1648" i="1"/>
  <c r="F1648" i="1"/>
  <c r="K1647" i="1"/>
  <c r="G1647" i="1"/>
  <c r="F1647" i="1"/>
  <c r="K1646" i="1"/>
  <c r="G1646" i="1"/>
  <c r="F1646" i="1"/>
  <c r="K1645" i="1"/>
  <c r="G1645" i="1"/>
  <c r="F1645" i="1"/>
  <c r="K1644" i="1"/>
  <c r="G1644" i="1"/>
  <c r="F1644" i="1"/>
  <c r="K1643" i="1"/>
  <c r="G1643" i="1"/>
  <c r="F1643" i="1"/>
  <c r="K1642" i="1"/>
  <c r="G1642" i="1"/>
  <c r="F1642" i="1"/>
  <c r="K1641" i="1"/>
  <c r="G1641" i="1"/>
  <c r="F1641" i="1"/>
  <c r="K1640" i="1"/>
  <c r="G1640" i="1"/>
  <c r="F1640" i="1"/>
  <c r="K1639" i="1"/>
  <c r="G1639" i="1"/>
  <c r="F1639" i="1"/>
  <c r="K1638" i="1"/>
  <c r="G1638" i="1"/>
  <c r="F1638" i="1"/>
  <c r="K1637" i="1"/>
  <c r="G1637" i="1"/>
  <c r="F1637" i="1"/>
  <c r="K1636" i="1"/>
  <c r="G1636" i="1"/>
  <c r="F1636" i="1"/>
  <c r="K1635" i="1"/>
  <c r="G1635" i="1"/>
  <c r="F1635" i="1"/>
  <c r="K1634" i="1"/>
  <c r="G1634" i="1"/>
  <c r="F1634" i="1"/>
  <c r="K1633" i="1"/>
  <c r="G1633" i="1"/>
  <c r="F1633" i="1"/>
  <c r="K1632" i="1"/>
  <c r="G1632" i="1"/>
  <c r="F1632" i="1"/>
  <c r="K1631" i="1"/>
  <c r="G1631" i="1"/>
  <c r="F1631" i="1"/>
  <c r="K1630" i="1"/>
  <c r="G1630" i="1"/>
  <c r="F1630" i="1"/>
  <c r="K1629" i="1"/>
  <c r="G1629" i="1"/>
  <c r="F1629" i="1"/>
  <c r="K1628" i="1"/>
  <c r="G1628" i="1"/>
  <c r="F1628" i="1"/>
  <c r="K1627" i="1"/>
  <c r="G1627" i="1"/>
  <c r="F1627" i="1"/>
  <c r="K1626" i="1"/>
  <c r="G1626" i="1"/>
  <c r="F1626" i="1"/>
  <c r="K1625" i="1"/>
  <c r="G1625" i="1"/>
  <c r="F1625" i="1"/>
  <c r="K1624" i="1"/>
  <c r="G1624" i="1"/>
  <c r="F1624" i="1"/>
  <c r="K1623" i="1"/>
  <c r="G1623" i="1"/>
  <c r="F1623" i="1"/>
  <c r="K1622" i="1"/>
  <c r="G1622" i="1"/>
  <c r="F1622" i="1"/>
  <c r="K1621" i="1"/>
  <c r="G1621" i="1"/>
  <c r="F1621" i="1"/>
  <c r="K1620" i="1"/>
  <c r="G1620" i="1"/>
  <c r="F1620" i="1"/>
  <c r="K1619" i="1"/>
  <c r="G1619" i="1"/>
  <c r="F1619" i="1"/>
  <c r="K1618" i="1"/>
  <c r="G1618" i="1"/>
  <c r="F1618" i="1"/>
  <c r="K1617" i="1"/>
  <c r="G1617" i="1"/>
  <c r="F1617" i="1"/>
  <c r="K1616" i="1"/>
  <c r="G1616" i="1"/>
  <c r="F1616" i="1"/>
  <c r="K1615" i="1"/>
  <c r="G1615" i="1"/>
  <c r="F1615" i="1"/>
  <c r="K1614" i="1"/>
  <c r="G1614" i="1"/>
  <c r="F1614" i="1"/>
  <c r="K1613" i="1"/>
  <c r="G1613" i="1"/>
  <c r="F1613" i="1"/>
  <c r="K1612" i="1"/>
  <c r="G1612" i="1"/>
  <c r="F1612" i="1"/>
  <c r="K1611" i="1"/>
  <c r="G1611" i="1"/>
  <c r="F1611" i="1"/>
  <c r="K1610" i="1"/>
  <c r="G1610" i="1"/>
  <c r="F1610" i="1"/>
  <c r="K1609" i="1"/>
  <c r="G1609" i="1"/>
  <c r="F1609" i="1"/>
  <c r="K1608" i="1"/>
  <c r="G1608" i="1"/>
  <c r="F1608" i="1"/>
  <c r="K1607" i="1"/>
  <c r="G1607" i="1"/>
  <c r="F1607" i="1"/>
  <c r="K1606" i="1"/>
  <c r="G1606" i="1"/>
  <c r="F1606" i="1"/>
  <c r="K1605" i="1"/>
  <c r="G1605" i="1"/>
  <c r="F1605" i="1"/>
  <c r="K1604" i="1"/>
  <c r="G1604" i="1"/>
  <c r="F1604" i="1"/>
  <c r="K1603" i="1"/>
  <c r="G1603" i="1"/>
  <c r="F1603" i="1"/>
  <c r="K1602" i="1"/>
  <c r="G1602" i="1"/>
  <c r="F1602" i="1"/>
  <c r="K1601" i="1"/>
  <c r="G1601" i="1"/>
  <c r="F1601" i="1"/>
  <c r="K1600" i="1"/>
  <c r="G1600" i="1"/>
  <c r="F1600" i="1"/>
  <c r="K1599" i="1"/>
  <c r="G1599" i="1"/>
  <c r="F1599" i="1"/>
  <c r="K1598" i="1"/>
  <c r="G1598" i="1"/>
  <c r="F1598" i="1"/>
  <c r="K1597" i="1"/>
  <c r="G1597" i="1"/>
  <c r="F1597" i="1"/>
  <c r="K1596" i="1"/>
  <c r="G1596" i="1"/>
  <c r="F1596" i="1"/>
  <c r="K1595" i="1"/>
  <c r="G1595" i="1"/>
  <c r="F1595" i="1"/>
  <c r="K1594" i="1"/>
  <c r="G1594" i="1"/>
  <c r="F1594" i="1"/>
  <c r="K1593" i="1"/>
  <c r="G1593" i="1"/>
  <c r="F1593" i="1"/>
  <c r="K1592" i="1"/>
  <c r="G1592" i="1"/>
  <c r="F1592" i="1"/>
  <c r="K1591" i="1"/>
  <c r="G1591" i="1"/>
  <c r="F1591" i="1"/>
  <c r="K1590" i="1"/>
  <c r="G1590" i="1"/>
  <c r="F1590" i="1"/>
  <c r="K1589" i="1"/>
  <c r="G1589" i="1"/>
  <c r="F1589" i="1"/>
  <c r="K1588" i="1"/>
  <c r="G1588" i="1"/>
  <c r="F1588" i="1"/>
  <c r="K1587" i="1"/>
  <c r="G1587" i="1"/>
  <c r="F1587" i="1"/>
  <c r="K1586" i="1"/>
  <c r="G1586" i="1"/>
  <c r="F1586" i="1"/>
  <c r="K1585" i="1"/>
  <c r="G1585" i="1"/>
  <c r="F1585" i="1"/>
  <c r="K1584" i="1"/>
  <c r="G1584" i="1"/>
  <c r="F1584" i="1"/>
  <c r="K1583" i="1"/>
  <c r="G1583" i="1"/>
  <c r="F1583" i="1"/>
  <c r="K1582" i="1"/>
  <c r="G1582" i="1"/>
  <c r="F1582" i="1"/>
  <c r="K1581" i="1"/>
  <c r="G1581" i="1"/>
  <c r="F1581" i="1"/>
  <c r="K1580" i="1"/>
  <c r="G1580" i="1"/>
  <c r="F1580" i="1"/>
  <c r="K1579" i="1"/>
  <c r="G1579" i="1"/>
  <c r="F1579" i="1"/>
  <c r="K1578" i="1"/>
  <c r="G1578" i="1"/>
  <c r="F1578" i="1"/>
  <c r="K1577" i="1"/>
  <c r="G1577" i="1"/>
  <c r="F1577" i="1"/>
  <c r="K1576" i="1"/>
  <c r="G1576" i="1"/>
  <c r="F1576" i="1"/>
  <c r="K1575" i="1"/>
  <c r="G1575" i="1"/>
  <c r="F1575" i="1"/>
  <c r="K1574" i="1"/>
  <c r="G1574" i="1"/>
  <c r="F1574" i="1"/>
  <c r="K1573" i="1"/>
  <c r="G1573" i="1"/>
  <c r="F1573" i="1"/>
  <c r="K1572" i="1"/>
  <c r="G1572" i="1"/>
  <c r="F1572" i="1"/>
  <c r="K1571" i="1"/>
  <c r="G1571" i="1"/>
  <c r="F1571" i="1"/>
  <c r="K1570" i="1"/>
  <c r="G1570" i="1"/>
  <c r="F1570" i="1"/>
  <c r="K1569" i="1"/>
  <c r="G1569" i="1"/>
  <c r="F1569" i="1"/>
  <c r="K1568" i="1"/>
  <c r="G1568" i="1"/>
  <c r="F1568" i="1"/>
  <c r="K1567" i="1"/>
  <c r="G1567" i="1"/>
  <c r="F1567" i="1"/>
  <c r="K1566" i="1" l="1"/>
  <c r="G1566" i="1"/>
  <c r="F1566" i="1"/>
  <c r="K1565" i="1"/>
  <c r="G1565" i="1"/>
  <c r="F1565" i="1"/>
  <c r="K1564" i="1"/>
  <c r="G1564" i="1"/>
  <c r="F1564" i="1"/>
  <c r="K1563" i="1"/>
  <c r="G1563" i="1"/>
  <c r="F1563" i="1"/>
  <c r="K1562" i="1"/>
  <c r="G1562" i="1"/>
  <c r="F1562" i="1"/>
  <c r="K1561" i="1"/>
  <c r="G1561" i="1"/>
  <c r="F1561" i="1"/>
  <c r="K1560" i="1"/>
  <c r="G1560" i="1"/>
  <c r="F1560" i="1"/>
  <c r="K1559" i="1"/>
  <c r="G1559" i="1"/>
  <c r="F1559" i="1"/>
  <c r="K1558" i="1"/>
  <c r="G1558" i="1"/>
  <c r="F1558" i="1"/>
  <c r="K1557" i="1"/>
  <c r="G1557" i="1"/>
  <c r="F1557" i="1"/>
  <c r="K1556" i="1"/>
  <c r="G1556" i="1"/>
  <c r="F1556" i="1"/>
  <c r="K1555" i="1"/>
  <c r="G1555" i="1"/>
  <c r="F1555" i="1"/>
  <c r="K1554" i="1"/>
  <c r="G1554" i="1"/>
  <c r="F1554" i="1"/>
  <c r="K1553" i="1"/>
  <c r="G1553" i="1"/>
  <c r="F1553" i="1"/>
  <c r="K1552" i="1"/>
  <c r="G1552" i="1"/>
  <c r="F1552" i="1"/>
  <c r="K1551" i="1"/>
  <c r="G1551" i="1"/>
  <c r="F1551" i="1"/>
  <c r="K1550" i="1" l="1"/>
  <c r="G1550" i="1"/>
  <c r="F1550" i="1"/>
  <c r="K1549" i="1"/>
  <c r="G1549" i="1"/>
  <c r="F1549" i="1"/>
  <c r="K1548" i="1"/>
  <c r="G1548" i="1"/>
  <c r="F1548" i="1"/>
  <c r="K1547" i="1"/>
  <c r="G1547" i="1"/>
  <c r="F1547" i="1"/>
  <c r="K1546" i="1"/>
  <c r="G1546" i="1"/>
  <c r="F1546" i="1"/>
  <c r="K1545" i="1"/>
  <c r="G1545" i="1"/>
  <c r="F1545" i="1"/>
  <c r="K1544" i="1"/>
  <c r="G1544" i="1"/>
  <c r="F1544" i="1"/>
  <c r="K1543" i="1"/>
  <c r="G1543" i="1"/>
  <c r="F1543" i="1"/>
  <c r="K1542" i="1"/>
  <c r="G1542" i="1"/>
  <c r="F1542" i="1"/>
  <c r="K1541" i="1"/>
  <c r="G1541" i="1"/>
  <c r="F1541" i="1"/>
  <c r="K1540" i="1"/>
  <c r="G1540" i="1"/>
  <c r="F1540" i="1"/>
  <c r="K1539" i="1"/>
  <c r="G1539" i="1"/>
  <c r="F1539" i="1"/>
  <c r="K1538" i="1"/>
  <c r="G1538" i="1"/>
  <c r="F1538" i="1"/>
  <c r="K1537" i="1"/>
  <c r="G1537" i="1"/>
  <c r="F1537" i="1"/>
  <c r="K1536" i="1"/>
  <c r="G1536" i="1"/>
  <c r="F1536" i="1"/>
  <c r="K1535" i="1"/>
  <c r="G1535" i="1"/>
  <c r="F1535" i="1"/>
  <c r="K1534" i="1"/>
  <c r="G1534" i="1"/>
  <c r="F1534" i="1"/>
  <c r="K1533" i="1"/>
  <c r="G1533" i="1"/>
  <c r="F1533" i="1"/>
  <c r="K1532" i="1"/>
  <c r="G1532" i="1"/>
  <c r="F1532" i="1"/>
  <c r="K1531" i="1"/>
  <c r="G1531" i="1"/>
  <c r="F1531" i="1"/>
  <c r="K1530" i="1"/>
  <c r="G1530" i="1"/>
  <c r="F1530" i="1"/>
  <c r="K1529" i="1"/>
  <c r="G1529" i="1"/>
  <c r="F1529" i="1"/>
  <c r="K1528" i="1"/>
  <c r="G1528" i="1"/>
  <c r="F1528" i="1"/>
  <c r="K1527" i="1"/>
  <c r="G1527" i="1"/>
  <c r="F1527" i="1"/>
  <c r="K1526" i="1"/>
  <c r="G1526" i="1"/>
  <c r="F1526" i="1"/>
  <c r="K1525" i="1"/>
  <c r="G1525" i="1"/>
  <c r="F1525" i="1"/>
  <c r="K1524" i="1"/>
  <c r="G1524" i="1"/>
  <c r="F1524" i="1"/>
  <c r="K1523" i="1"/>
  <c r="G1523" i="1"/>
  <c r="F1523" i="1"/>
  <c r="K1522" i="1"/>
  <c r="G1522" i="1"/>
  <c r="F1522" i="1"/>
  <c r="K1521" i="1"/>
  <c r="G1521" i="1"/>
  <c r="F1521" i="1"/>
  <c r="K1520" i="1"/>
  <c r="G1520" i="1"/>
  <c r="F1520" i="1"/>
  <c r="K1519" i="1"/>
  <c r="G1519" i="1"/>
  <c r="F1519" i="1"/>
  <c r="K1518" i="1"/>
  <c r="G1518" i="1"/>
  <c r="F1518" i="1"/>
  <c r="K1517" i="1"/>
  <c r="G1517" i="1"/>
  <c r="F1517" i="1"/>
  <c r="K1516" i="1"/>
  <c r="G1516" i="1"/>
  <c r="F1516" i="1"/>
  <c r="K1515" i="1"/>
  <c r="G1515" i="1"/>
  <c r="F1515" i="1"/>
  <c r="K1514" i="1"/>
  <c r="G1514" i="1"/>
  <c r="F1514" i="1"/>
  <c r="K1513" i="1"/>
  <c r="G1513" i="1"/>
  <c r="F1513" i="1"/>
  <c r="K1512" i="1"/>
  <c r="G1512" i="1"/>
  <c r="F1512" i="1"/>
  <c r="K1511" i="1"/>
  <c r="G1511" i="1"/>
  <c r="F1511" i="1"/>
  <c r="K1510" i="1"/>
  <c r="G1510" i="1"/>
  <c r="F1510" i="1"/>
  <c r="K1509" i="1"/>
  <c r="G1509" i="1"/>
  <c r="F1509" i="1"/>
  <c r="K1508" i="1"/>
  <c r="G1508" i="1"/>
  <c r="F1508" i="1"/>
  <c r="K1507" i="1"/>
  <c r="G1507" i="1"/>
  <c r="F1507" i="1"/>
  <c r="K1506" i="1"/>
  <c r="G1506" i="1"/>
  <c r="F1506" i="1"/>
  <c r="K1505" i="1"/>
  <c r="G1505" i="1"/>
  <c r="F1505" i="1"/>
  <c r="K1504" i="1"/>
  <c r="G1504" i="1"/>
  <c r="F1504" i="1"/>
  <c r="K1503" i="1"/>
  <c r="G1503" i="1"/>
  <c r="F1503" i="1"/>
  <c r="K1502" i="1"/>
  <c r="G1502" i="1"/>
  <c r="F1502" i="1"/>
  <c r="K1501" i="1"/>
  <c r="G1501" i="1"/>
  <c r="F1501" i="1"/>
  <c r="K1500" i="1"/>
  <c r="G1500" i="1"/>
  <c r="F1500" i="1"/>
  <c r="K1499" i="1"/>
  <c r="G1499" i="1"/>
  <c r="F1499" i="1"/>
  <c r="K1498" i="1"/>
  <c r="G1498" i="1"/>
  <c r="F1498" i="1"/>
  <c r="K1497" i="1"/>
  <c r="G1497" i="1"/>
  <c r="F1497" i="1"/>
  <c r="K1496" i="1"/>
  <c r="G1496" i="1"/>
  <c r="F1496" i="1"/>
  <c r="K1495" i="1"/>
  <c r="G1495" i="1"/>
  <c r="F1495" i="1"/>
  <c r="K1494" i="1"/>
  <c r="G1494" i="1"/>
  <c r="F1494" i="1"/>
  <c r="K1493" i="1"/>
  <c r="G1493" i="1"/>
  <c r="F1493" i="1"/>
  <c r="K1492" i="1"/>
  <c r="G1492" i="1"/>
  <c r="F1492" i="1"/>
  <c r="K1491" i="1"/>
  <c r="G1491" i="1"/>
  <c r="F1491" i="1"/>
  <c r="K1490" i="1"/>
  <c r="G1490" i="1"/>
  <c r="F1490" i="1"/>
  <c r="K1489" i="1"/>
  <c r="G1489" i="1"/>
  <c r="F1489" i="1"/>
  <c r="K1488" i="1"/>
  <c r="G1488" i="1"/>
  <c r="F1488" i="1"/>
  <c r="K1487" i="1"/>
  <c r="G1487" i="1"/>
  <c r="F1487" i="1"/>
  <c r="K1486" i="1" l="1"/>
  <c r="G1486" i="1"/>
  <c r="F1486" i="1"/>
  <c r="K1485" i="1"/>
  <c r="G1485" i="1"/>
  <c r="F1485" i="1"/>
  <c r="K1484" i="1"/>
  <c r="G1484" i="1"/>
  <c r="F1484" i="1"/>
  <c r="K1483" i="1"/>
  <c r="G1483" i="1"/>
  <c r="F1483" i="1"/>
  <c r="K1482" i="1"/>
  <c r="G1482" i="1"/>
  <c r="F1482" i="1"/>
  <c r="K1481" i="1"/>
  <c r="G1481" i="1"/>
  <c r="F1481" i="1"/>
  <c r="K1480" i="1"/>
  <c r="G1480" i="1"/>
  <c r="F1480" i="1"/>
  <c r="K1479" i="1"/>
  <c r="G1479" i="1"/>
  <c r="F1479" i="1"/>
  <c r="K1478" i="1"/>
  <c r="G1478" i="1"/>
  <c r="F1478" i="1"/>
  <c r="K1477" i="1"/>
  <c r="G1477" i="1"/>
  <c r="F1477" i="1"/>
  <c r="K1476" i="1"/>
  <c r="G1476" i="1"/>
  <c r="F1476" i="1"/>
  <c r="K1475" i="1"/>
  <c r="G1475" i="1"/>
  <c r="F1475" i="1"/>
  <c r="K1474" i="1"/>
  <c r="G1474" i="1"/>
  <c r="F1474" i="1"/>
  <c r="K1473" i="1"/>
  <c r="G1473" i="1"/>
  <c r="F1473" i="1"/>
  <c r="K1472" i="1"/>
  <c r="G1472" i="1"/>
  <c r="F1472" i="1"/>
  <c r="K1471" i="1"/>
  <c r="G1471" i="1"/>
  <c r="F1471" i="1"/>
  <c r="K1470" i="1" l="1"/>
  <c r="G1470" i="1"/>
  <c r="F1470" i="1"/>
  <c r="K1469" i="1"/>
  <c r="G1469" i="1"/>
  <c r="F1469" i="1"/>
  <c r="K1468" i="1"/>
  <c r="G1468" i="1"/>
  <c r="F1468" i="1"/>
  <c r="K1467" i="1"/>
  <c r="G1467" i="1"/>
  <c r="F1467" i="1"/>
  <c r="K1466" i="1"/>
  <c r="G1466" i="1"/>
  <c r="F1466" i="1"/>
  <c r="K1465" i="1"/>
  <c r="G1465" i="1"/>
  <c r="F1465" i="1"/>
  <c r="K1464" i="1"/>
  <c r="G1464" i="1"/>
  <c r="F1464" i="1"/>
  <c r="K1463" i="1"/>
  <c r="G1463" i="1"/>
  <c r="F1463" i="1"/>
  <c r="K1462" i="1"/>
  <c r="G1462" i="1"/>
  <c r="F1462" i="1"/>
  <c r="K1461" i="1"/>
  <c r="G1461" i="1"/>
  <c r="F1461" i="1"/>
  <c r="K1460" i="1"/>
  <c r="G1460" i="1"/>
  <c r="F1460" i="1"/>
  <c r="K1459" i="1"/>
  <c r="G1459" i="1"/>
  <c r="F1459" i="1"/>
  <c r="K1458" i="1"/>
  <c r="G1458" i="1"/>
  <c r="F1458" i="1"/>
  <c r="K1457" i="1"/>
  <c r="G1457" i="1"/>
  <c r="F1457" i="1"/>
  <c r="K1456" i="1"/>
  <c r="G1456" i="1"/>
  <c r="F1456" i="1"/>
  <c r="K1455" i="1"/>
  <c r="G1455" i="1"/>
  <c r="F1455" i="1"/>
  <c r="K1454" i="1" l="1"/>
  <c r="G1454" i="1"/>
  <c r="F1454" i="1"/>
  <c r="K1453" i="1"/>
  <c r="G1453" i="1"/>
  <c r="F1453" i="1"/>
  <c r="K1452" i="1"/>
  <c r="G1452" i="1"/>
  <c r="F1452" i="1"/>
  <c r="K1451" i="1"/>
  <c r="G1451" i="1"/>
  <c r="F1451" i="1"/>
  <c r="K1450" i="1"/>
  <c r="G1450" i="1"/>
  <c r="F1450" i="1"/>
  <c r="K1449" i="1"/>
  <c r="G1449" i="1"/>
  <c r="F1449" i="1"/>
  <c r="K1448" i="1"/>
  <c r="G1448" i="1"/>
  <c r="F1448" i="1"/>
  <c r="K1447" i="1"/>
  <c r="G1447" i="1"/>
  <c r="F1447" i="1"/>
  <c r="K1446" i="1"/>
  <c r="G1446" i="1"/>
  <c r="F1446" i="1"/>
  <c r="K1445" i="1"/>
  <c r="G1445" i="1"/>
  <c r="F1445" i="1"/>
  <c r="K1444" i="1"/>
  <c r="G1444" i="1"/>
  <c r="F1444" i="1"/>
  <c r="K1443" i="1"/>
  <c r="G1443" i="1"/>
  <c r="F1443" i="1"/>
  <c r="K1442" i="1"/>
  <c r="G1442" i="1"/>
  <c r="F1442" i="1"/>
  <c r="K1441" i="1"/>
  <c r="G1441" i="1"/>
  <c r="F1441" i="1"/>
  <c r="K1440" i="1"/>
  <c r="G1440" i="1"/>
  <c r="F1440" i="1"/>
  <c r="K1439" i="1"/>
  <c r="G1439" i="1"/>
  <c r="F1439" i="1"/>
  <c r="K1438" i="1"/>
  <c r="G1438" i="1"/>
  <c r="F1438" i="1"/>
  <c r="K1437" i="1"/>
  <c r="G1437" i="1"/>
  <c r="F1437" i="1"/>
  <c r="K1436" i="1"/>
  <c r="G1436" i="1"/>
  <c r="F1436" i="1"/>
  <c r="K1435" i="1"/>
  <c r="G1435" i="1"/>
  <c r="F1435" i="1"/>
  <c r="K1434" i="1"/>
  <c r="G1434" i="1"/>
  <c r="F1434" i="1"/>
  <c r="K1433" i="1"/>
  <c r="G1433" i="1"/>
  <c r="F1433" i="1"/>
  <c r="K1432" i="1"/>
  <c r="G1432" i="1"/>
  <c r="F1432" i="1"/>
  <c r="K1431" i="1"/>
  <c r="G1431" i="1"/>
  <c r="F1431" i="1"/>
  <c r="K1430" i="1"/>
  <c r="G1430" i="1"/>
  <c r="F1430" i="1"/>
  <c r="K1429" i="1"/>
  <c r="G1429" i="1"/>
  <c r="F1429" i="1"/>
  <c r="K1428" i="1"/>
  <c r="G1428" i="1"/>
  <c r="F1428" i="1"/>
  <c r="K1427" i="1"/>
  <c r="G1427" i="1"/>
  <c r="F1427" i="1"/>
  <c r="K1426" i="1"/>
  <c r="G1426" i="1"/>
  <c r="F1426" i="1"/>
  <c r="K1425" i="1"/>
  <c r="G1425" i="1"/>
  <c r="F1425" i="1"/>
  <c r="K1424" i="1"/>
  <c r="G1424" i="1"/>
  <c r="F1424" i="1"/>
  <c r="K1423" i="1"/>
  <c r="G1423" i="1"/>
  <c r="F1423" i="1"/>
  <c r="K1422" i="1"/>
  <c r="G1422" i="1"/>
  <c r="F1422" i="1"/>
  <c r="K1421" i="1"/>
  <c r="G1421" i="1"/>
  <c r="F1421" i="1"/>
  <c r="K1420" i="1"/>
  <c r="G1420" i="1"/>
  <c r="F1420" i="1"/>
  <c r="K1419" i="1"/>
  <c r="G1419" i="1"/>
  <c r="F1419" i="1"/>
  <c r="K1418" i="1"/>
  <c r="G1418" i="1"/>
  <c r="F1418" i="1"/>
  <c r="K1417" i="1"/>
  <c r="G1417" i="1"/>
  <c r="F1417" i="1"/>
  <c r="K1416" i="1"/>
  <c r="G1416" i="1"/>
  <c r="F1416" i="1"/>
  <c r="K1415" i="1"/>
  <c r="G1415" i="1"/>
  <c r="F1415" i="1"/>
  <c r="K1414" i="1"/>
  <c r="G1414" i="1"/>
  <c r="F1414" i="1"/>
  <c r="K1413" i="1"/>
  <c r="G1413" i="1"/>
  <c r="F1413" i="1"/>
  <c r="K1412" i="1"/>
  <c r="G1412" i="1"/>
  <c r="F1412" i="1"/>
  <c r="K1411" i="1"/>
  <c r="G1411" i="1"/>
  <c r="F1411" i="1"/>
  <c r="K1410" i="1"/>
  <c r="G1410" i="1"/>
  <c r="F1410" i="1"/>
  <c r="K1409" i="1"/>
  <c r="G1409" i="1"/>
  <c r="F1409" i="1"/>
  <c r="K1408" i="1"/>
  <c r="G1408" i="1"/>
  <c r="F1408" i="1"/>
  <c r="K1407" i="1"/>
  <c r="G1407" i="1"/>
  <c r="F1407" i="1"/>
  <c r="K1406" i="1"/>
  <c r="G1406" i="1"/>
  <c r="F1406" i="1"/>
  <c r="K1405" i="1"/>
  <c r="G1405" i="1"/>
  <c r="F1405" i="1"/>
  <c r="K1404" i="1"/>
  <c r="G1404" i="1"/>
  <c r="F1404" i="1"/>
  <c r="K1403" i="1"/>
  <c r="G1403" i="1"/>
  <c r="F1403" i="1"/>
  <c r="K1402" i="1"/>
  <c r="G1402" i="1"/>
  <c r="F1402" i="1"/>
  <c r="K1401" i="1"/>
  <c r="G1401" i="1"/>
  <c r="F1401" i="1"/>
  <c r="K1400" i="1"/>
  <c r="G1400" i="1"/>
  <c r="F1400" i="1"/>
  <c r="K1399" i="1"/>
  <c r="G1399" i="1"/>
  <c r="F1399" i="1"/>
  <c r="K1398" i="1"/>
  <c r="G1398" i="1"/>
  <c r="F1398" i="1"/>
  <c r="K1397" i="1"/>
  <c r="G1397" i="1"/>
  <c r="F1397" i="1"/>
  <c r="K1396" i="1"/>
  <c r="G1396" i="1"/>
  <c r="F1396" i="1"/>
  <c r="K1395" i="1"/>
  <c r="G1395" i="1"/>
  <c r="F1395" i="1"/>
  <c r="K1394" i="1"/>
  <c r="G1394" i="1"/>
  <c r="F1394" i="1"/>
  <c r="K1393" i="1"/>
  <c r="G1393" i="1"/>
  <c r="F1393" i="1"/>
  <c r="K1392" i="1"/>
  <c r="G1392" i="1"/>
  <c r="F1392" i="1"/>
  <c r="K1391" i="1"/>
  <c r="G1391" i="1"/>
  <c r="F1391" i="1"/>
  <c r="K1390" i="1"/>
  <c r="G1390" i="1"/>
  <c r="F1390" i="1"/>
  <c r="K1389" i="1"/>
  <c r="G1389" i="1"/>
  <c r="F1389" i="1"/>
  <c r="K1388" i="1"/>
  <c r="G1388" i="1"/>
  <c r="F1388" i="1"/>
  <c r="K1387" i="1"/>
  <c r="G1387" i="1"/>
  <c r="F1387" i="1"/>
  <c r="K1386" i="1"/>
  <c r="G1386" i="1"/>
  <c r="F1386" i="1"/>
  <c r="K1385" i="1"/>
  <c r="G1385" i="1"/>
  <c r="F1385" i="1"/>
  <c r="K1384" i="1"/>
  <c r="G1384" i="1"/>
  <c r="F1384" i="1"/>
  <c r="K1383" i="1"/>
  <c r="G1383" i="1"/>
  <c r="F1383" i="1"/>
  <c r="K1382" i="1"/>
  <c r="G1382" i="1"/>
  <c r="F1382" i="1"/>
  <c r="K1381" i="1"/>
  <c r="G1381" i="1"/>
  <c r="F1381" i="1"/>
  <c r="K1380" i="1"/>
  <c r="G1380" i="1"/>
  <c r="F1380" i="1"/>
  <c r="K1379" i="1"/>
  <c r="G1379" i="1"/>
  <c r="F1379" i="1"/>
  <c r="K1378" i="1"/>
  <c r="G1378" i="1"/>
  <c r="F1378" i="1"/>
  <c r="K1377" i="1"/>
  <c r="G1377" i="1"/>
  <c r="F1377" i="1"/>
  <c r="K1376" i="1"/>
  <c r="G1376" i="1"/>
  <c r="F1376" i="1"/>
  <c r="K1375" i="1"/>
  <c r="G1375" i="1"/>
  <c r="F1375" i="1"/>
  <c r="K1374" i="1"/>
  <c r="G1374" i="1"/>
  <c r="F1374" i="1"/>
  <c r="K1373" i="1"/>
  <c r="G1373" i="1"/>
  <c r="F1373" i="1"/>
  <c r="K1372" i="1"/>
  <c r="G1372" i="1"/>
  <c r="F1372" i="1"/>
  <c r="K1371" i="1"/>
  <c r="G1371" i="1"/>
  <c r="F1371" i="1"/>
  <c r="K1370" i="1"/>
  <c r="G1370" i="1"/>
  <c r="F1370" i="1"/>
  <c r="K1369" i="1"/>
  <c r="G1369" i="1"/>
  <c r="F1369" i="1"/>
  <c r="K1368" i="1"/>
  <c r="G1368" i="1"/>
  <c r="F1368" i="1"/>
  <c r="K1367" i="1"/>
  <c r="G1367" i="1"/>
  <c r="F1367" i="1"/>
  <c r="K1366" i="1"/>
  <c r="G1366" i="1"/>
  <c r="F1366" i="1"/>
  <c r="K1365" i="1"/>
  <c r="G1365" i="1"/>
  <c r="F1365" i="1"/>
  <c r="K1364" i="1"/>
  <c r="G1364" i="1"/>
  <c r="F1364" i="1"/>
  <c r="K1363" i="1"/>
  <c r="G1363" i="1"/>
  <c r="F1363" i="1"/>
  <c r="K1362" i="1"/>
  <c r="G1362" i="1"/>
  <c r="F1362" i="1"/>
  <c r="K1361" i="1"/>
  <c r="G1361" i="1"/>
  <c r="F1361" i="1"/>
  <c r="K1360" i="1"/>
  <c r="G1360" i="1"/>
  <c r="F1360" i="1"/>
  <c r="K1359" i="1"/>
  <c r="G1359" i="1"/>
  <c r="F1359" i="1"/>
  <c r="C6" i="14" l="1"/>
  <c r="B6" i="14"/>
  <c r="A5" i="14"/>
  <c r="A6" i="14"/>
  <c r="A7" i="14"/>
  <c r="A8" i="14"/>
  <c r="A9" i="14"/>
  <c r="A4" i="14"/>
  <c r="K1358" i="1"/>
  <c r="G1358" i="1"/>
  <c r="F1358" i="1"/>
  <c r="K1357" i="1"/>
  <c r="G1357" i="1"/>
  <c r="F1357" i="1"/>
  <c r="K1356" i="1"/>
  <c r="G1356" i="1"/>
  <c r="F1356" i="1"/>
  <c r="K1355" i="1"/>
  <c r="G1355" i="1"/>
  <c r="F1355" i="1"/>
  <c r="K1354" i="1"/>
  <c r="G1354" i="1"/>
  <c r="F1354" i="1"/>
  <c r="K1353" i="1"/>
  <c r="G1353" i="1"/>
  <c r="F1353" i="1"/>
  <c r="K1352" i="1"/>
  <c r="G1352" i="1"/>
  <c r="F1352" i="1"/>
  <c r="K1349" i="1"/>
  <c r="G1349" i="1"/>
  <c r="F1349" i="1"/>
  <c r="K1351" i="1"/>
  <c r="G1351" i="1"/>
  <c r="F1351" i="1"/>
  <c r="K1350" i="1"/>
  <c r="G1350" i="1"/>
  <c r="F1350" i="1"/>
  <c r="K1348" i="1"/>
  <c r="G1348" i="1"/>
  <c r="F1348" i="1"/>
  <c r="K1347" i="1"/>
  <c r="G1347" i="1"/>
  <c r="F1347" i="1"/>
  <c r="K1346" i="1"/>
  <c r="G1346" i="1"/>
  <c r="F1346" i="1"/>
  <c r="K1345" i="1"/>
  <c r="G1345" i="1"/>
  <c r="F1345" i="1"/>
  <c r="K1344" i="1"/>
  <c r="G1344" i="1"/>
  <c r="F1344" i="1"/>
  <c r="K1343" i="1"/>
  <c r="G1343" i="1"/>
  <c r="F1343" i="1"/>
  <c r="K1342" i="1"/>
  <c r="G1342" i="1"/>
  <c r="F1342" i="1"/>
  <c r="K1341" i="1"/>
  <c r="G1341" i="1"/>
  <c r="F1341" i="1"/>
  <c r="K1340" i="1"/>
  <c r="G1340" i="1"/>
  <c r="F1340" i="1"/>
  <c r="K1339" i="1"/>
  <c r="G1339" i="1"/>
  <c r="F1339" i="1"/>
  <c r="K1338" i="1"/>
  <c r="G1338" i="1"/>
  <c r="F1338" i="1"/>
  <c r="K1337" i="1"/>
  <c r="G1337" i="1"/>
  <c r="F1337" i="1"/>
  <c r="K1336" i="1"/>
  <c r="G1336" i="1"/>
  <c r="F1336" i="1"/>
  <c r="K1333" i="1"/>
  <c r="G1333" i="1"/>
  <c r="F1333" i="1"/>
  <c r="K1335" i="1"/>
  <c r="G1335" i="1"/>
  <c r="F1335" i="1"/>
  <c r="K1334" i="1"/>
  <c r="G1334" i="1"/>
  <c r="F1334" i="1"/>
  <c r="K1332" i="1"/>
  <c r="G1332" i="1"/>
  <c r="F1332" i="1"/>
  <c r="K1331" i="1"/>
  <c r="G1331" i="1"/>
  <c r="F1331" i="1"/>
  <c r="K1330" i="1"/>
  <c r="G1330" i="1"/>
  <c r="F1330" i="1"/>
  <c r="K1329" i="1"/>
  <c r="G1329" i="1"/>
  <c r="F1329" i="1"/>
  <c r="K1328" i="1"/>
  <c r="G1328" i="1"/>
  <c r="F1328" i="1"/>
  <c r="K1327" i="1"/>
  <c r="G1327" i="1"/>
  <c r="F1327" i="1"/>
  <c r="K1326" i="1" l="1"/>
  <c r="G1326" i="1"/>
  <c r="F1326" i="1"/>
  <c r="K1325" i="1"/>
  <c r="G1325" i="1"/>
  <c r="F1325" i="1"/>
  <c r="K1324" i="1"/>
  <c r="G1324" i="1"/>
  <c r="F1324" i="1"/>
  <c r="K1323" i="1"/>
  <c r="G1323" i="1"/>
  <c r="F1323" i="1"/>
  <c r="K1321" i="1"/>
  <c r="G1321" i="1"/>
  <c r="F1321" i="1"/>
  <c r="K1320" i="1"/>
  <c r="G1320" i="1"/>
  <c r="F1320" i="1"/>
  <c r="K1319" i="1"/>
  <c r="G1319" i="1"/>
  <c r="F1319" i="1"/>
  <c r="K1322" i="1"/>
  <c r="G1322" i="1"/>
  <c r="F1322" i="1"/>
  <c r="K1318" i="1"/>
  <c r="G1318" i="1"/>
  <c r="F1318" i="1"/>
  <c r="K1317" i="1"/>
  <c r="G1317" i="1"/>
  <c r="F1317" i="1"/>
  <c r="K1316" i="1"/>
  <c r="G1316" i="1"/>
  <c r="F1316" i="1"/>
  <c r="K1315" i="1"/>
  <c r="G1315" i="1"/>
  <c r="F1315" i="1"/>
  <c r="K1314" i="1"/>
  <c r="G1314" i="1"/>
  <c r="F1314" i="1"/>
  <c r="K1313" i="1"/>
  <c r="G1313" i="1"/>
  <c r="F1313" i="1"/>
  <c r="K1312" i="1"/>
  <c r="G1312" i="1"/>
  <c r="F1312" i="1"/>
  <c r="K1311" i="1"/>
  <c r="G1311" i="1"/>
  <c r="F1311" i="1"/>
  <c r="K1310" i="1"/>
  <c r="G1310" i="1"/>
  <c r="F1310" i="1"/>
  <c r="K1309" i="1"/>
  <c r="G1309" i="1"/>
  <c r="F1309" i="1"/>
  <c r="K1308" i="1"/>
  <c r="G1308" i="1"/>
  <c r="F1308" i="1"/>
  <c r="K1307" i="1"/>
  <c r="G1307" i="1"/>
  <c r="F1307" i="1"/>
  <c r="K1305" i="1"/>
  <c r="G1305" i="1"/>
  <c r="F1305" i="1"/>
  <c r="K1304" i="1"/>
  <c r="G1304" i="1"/>
  <c r="F1304" i="1"/>
  <c r="K1303" i="1"/>
  <c r="G1303" i="1"/>
  <c r="F1303" i="1"/>
  <c r="K1306" i="1"/>
  <c r="G1306" i="1"/>
  <c r="F1306" i="1"/>
  <c r="K1302" i="1"/>
  <c r="G1302" i="1"/>
  <c r="F1302" i="1"/>
  <c r="K1301" i="1"/>
  <c r="G1301" i="1"/>
  <c r="F1301" i="1"/>
  <c r="K1300" i="1"/>
  <c r="G1300" i="1"/>
  <c r="F1300" i="1"/>
  <c r="K1299" i="1"/>
  <c r="G1299" i="1"/>
  <c r="F1299" i="1"/>
  <c r="K1298" i="1"/>
  <c r="G1298" i="1"/>
  <c r="F1298" i="1"/>
  <c r="K1297" i="1"/>
  <c r="G1297" i="1"/>
  <c r="F1297" i="1"/>
  <c r="K1296" i="1"/>
  <c r="G1296" i="1"/>
  <c r="F1296" i="1"/>
  <c r="K1295" i="1"/>
  <c r="G1295" i="1"/>
  <c r="F1295" i="1"/>
  <c r="K1294" i="1"/>
  <c r="G1294" i="1"/>
  <c r="F1294" i="1"/>
  <c r="K1293" i="1"/>
  <c r="G1293" i="1"/>
  <c r="F1293" i="1"/>
  <c r="K1292" i="1"/>
  <c r="G1292" i="1"/>
  <c r="F1292" i="1"/>
  <c r="K1291" i="1"/>
  <c r="G1291" i="1"/>
  <c r="F1291" i="1"/>
  <c r="K1289" i="1"/>
  <c r="G1289" i="1"/>
  <c r="F1289" i="1"/>
  <c r="K1288" i="1"/>
  <c r="G1288" i="1"/>
  <c r="F1288" i="1"/>
  <c r="K1287" i="1"/>
  <c r="G1287" i="1"/>
  <c r="F1287" i="1"/>
  <c r="K1290" i="1"/>
  <c r="G1290" i="1"/>
  <c r="F1290" i="1"/>
  <c r="K1286" i="1"/>
  <c r="G1286" i="1"/>
  <c r="F1286" i="1"/>
  <c r="K1285" i="1"/>
  <c r="G1285" i="1"/>
  <c r="F1285" i="1"/>
  <c r="K1284" i="1"/>
  <c r="G1284" i="1"/>
  <c r="F1284" i="1"/>
  <c r="K1283" i="1"/>
  <c r="G1283" i="1"/>
  <c r="F1283" i="1"/>
  <c r="K1282" i="1"/>
  <c r="G1282" i="1"/>
  <c r="F1282" i="1"/>
  <c r="K1281" i="1"/>
  <c r="G1281" i="1"/>
  <c r="F1281" i="1"/>
  <c r="K1280" i="1"/>
  <c r="G1280" i="1"/>
  <c r="F1280" i="1"/>
  <c r="K1279" i="1"/>
  <c r="G1279" i="1"/>
  <c r="F1279" i="1"/>
  <c r="K1278" i="1"/>
  <c r="G1278" i="1"/>
  <c r="F1278" i="1"/>
  <c r="K1277" i="1"/>
  <c r="G1277" i="1"/>
  <c r="F1277" i="1"/>
  <c r="K1276" i="1"/>
  <c r="G1276" i="1"/>
  <c r="F1276" i="1"/>
  <c r="K1275" i="1"/>
  <c r="G1275" i="1"/>
  <c r="F1275" i="1"/>
  <c r="K1273" i="1"/>
  <c r="G1273" i="1"/>
  <c r="F1273" i="1"/>
  <c r="K1272" i="1"/>
  <c r="G1272" i="1"/>
  <c r="F1272" i="1"/>
  <c r="K1271" i="1"/>
  <c r="G1271" i="1"/>
  <c r="F1271" i="1"/>
  <c r="K1274" i="1"/>
  <c r="G1274" i="1"/>
  <c r="F1274" i="1"/>
  <c r="K1270" i="1"/>
  <c r="G1270" i="1"/>
  <c r="F1270" i="1"/>
  <c r="K1269" i="1"/>
  <c r="G1269" i="1"/>
  <c r="F1269" i="1"/>
  <c r="K1268" i="1"/>
  <c r="G1268" i="1"/>
  <c r="F1268" i="1"/>
  <c r="K1267" i="1"/>
  <c r="G1267" i="1"/>
  <c r="F1267" i="1"/>
  <c r="K1266" i="1"/>
  <c r="G1266" i="1"/>
  <c r="F1266" i="1"/>
  <c r="K1265" i="1"/>
  <c r="G1265" i="1"/>
  <c r="F1265" i="1"/>
  <c r="K1264" i="1"/>
  <c r="G1264" i="1"/>
  <c r="F1264" i="1"/>
  <c r="K1263" i="1"/>
  <c r="G1263" i="1"/>
  <c r="F1263" i="1"/>
  <c r="K1262" i="1" l="1"/>
  <c r="G1262" i="1"/>
  <c r="F1262" i="1"/>
  <c r="K1261" i="1"/>
  <c r="G1261" i="1"/>
  <c r="F1261" i="1"/>
  <c r="K1260" i="1"/>
  <c r="G1260" i="1"/>
  <c r="F1260" i="1"/>
  <c r="K1259" i="1"/>
  <c r="G1259" i="1"/>
  <c r="F1259" i="1"/>
  <c r="K1257" i="1"/>
  <c r="G1257" i="1"/>
  <c r="F1257" i="1"/>
  <c r="K1256" i="1"/>
  <c r="G1256" i="1"/>
  <c r="F1256" i="1"/>
  <c r="K1255" i="1"/>
  <c r="G1255" i="1"/>
  <c r="F1255" i="1"/>
  <c r="K1258" i="1"/>
  <c r="G1258" i="1"/>
  <c r="F1258" i="1"/>
  <c r="K1254" i="1"/>
  <c r="G1254" i="1"/>
  <c r="F1254" i="1"/>
  <c r="K1253" i="1"/>
  <c r="G1253" i="1"/>
  <c r="F1253" i="1"/>
  <c r="K1252" i="1"/>
  <c r="G1252" i="1"/>
  <c r="F1252" i="1"/>
  <c r="K1251" i="1"/>
  <c r="G1251" i="1"/>
  <c r="F1251" i="1"/>
  <c r="K1250" i="1"/>
  <c r="G1250" i="1"/>
  <c r="F1250" i="1"/>
  <c r="K1249" i="1"/>
  <c r="G1249" i="1"/>
  <c r="F1249" i="1"/>
  <c r="K1248" i="1"/>
  <c r="G1248" i="1"/>
  <c r="F1248" i="1"/>
  <c r="K1247" i="1"/>
  <c r="G1247" i="1"/>
  <c r="F1247" i="1"/>
  <c r="K1246" i="1" l="1"/>
  <c r="G1246" i="1"/>
  <c r="F1246" i="1"/>
  <c r="K1245" i="1"/>
  <c r="G1245" i="1"/>
  <c r="F1245" i="1"/>
  <c r="K1244" i="1"/>
  <c r="G1244" i="1"/>
  <c r="F1244" i="1"/>
  <c r="K1243" i="1"/>
  <c r="G1243" i="1"/>
  <c r="F1243" i="1"/>
  <c r="K1241" i="1"/>
  <c r="G1241" i="1"/>
  <c r="F1241" i="1"/>
  <c r="K1240" i="1"/>
  <c r="G1240" i="1"/>
  <c r="F1240" i="1"/>
  <c r="K1239" i="1"/>
  <c r="G1239" i="1"/>
  <c r="F1239" i="1"/>
  <c r="K1242" i="1"/>
  <c r="G1242" i="1"/>
  <c r="F1242" i="1"/>
  <c r="K1238" i="1"/>
  <c r="G1238" i="1"/>
  <c r="F1238" i="1"/>
  <c r="K1237" i="1"/>
  <c r="G1237" i="1"/>
  <c r="F1237" i="1"/>
  <c r="K1236" i="1"/>
  <c r="G1236" i="1"/>
  <c r="F1236" i="1"/>
  <c r="K1235" i="1"/>
  <c r="G1235" i="1"/>
  <c r="F1235" i="1"/>
  <c r="K1234" i="1"/>
  <c r="G1234" i="1"/>
  <c r="F1234" i="1"/>
  <c r="K1233" i="1"/>
  <c r="G1233" i="1"/>
  <c r="F1233" i="1"/>
  <c r="K1232" i="1"/>
  <c r="G1232" i="1"/>
  <c r="F1232" i="1"/>
  <c r="K1231" i="1"/>
  <c r="G1231" i="1"/>
  <c r="F1231" i="1"/>
  <c r="K1230" i="1" l="1"/>
  <c r="G1230" i="1"/>
  <c r="F1230" i="1"/>
  <c r="K1229" i="1"/>
  <c r="G1229" i="1"/>
  <c r="F1229" i="1"/>
  <c r="K1228" i="1"/>
  <c r="G1228" i="1"/>
  <c r="F1228" i="1"/>
  <c r="K1226" i="1"/>
  <c r="G1226" i="1"/>
  <c r="F1226" i="1"/>
  <c r="K1225" i="1"/>
  <c r="G1225" i="1"/>
  <c r="F1225" i="1"/>
  <c r="K1224" i="1"/>
  <c r="G1224" i="1"/>
  <c r="F1224" i="1"/>
  <c r="K1227" i="1"/>
  <c r="G1227" i="1"/>
  <c r="F1227" i="1"/>
  <c r="K1223" i="1"/>
  <c r="G1223" i="1"/>
  <c r="F1223" i="1"/>
  <c r="K1222" i="1"/>
  <c r="G1222" i="1"/>
  <c r="F1222" i="1"/>
  <c r="K1221" i="1"/>
  <c r="G1221" i="1"/>
  <c r="F1221" i="1"/>
  <c r="K1220" i="1"/>
  <c r="G1220" i="1"/>
  <c r="F1220" i="1"/>
  <c r="K1219" i="1"/>
  <c r="G1219" i="1"/>
  <c r="F1219" i="1"/>
  <c r="K1218" i="1"/>
  <c r="G1218" i="1"/>
  <c r="F1218" i="1"/>
  <c r="K1217" i="1"/>
  <c r="G1217" i="1"/>
  <c r="F1217" i="1"/>
  <c r="K1216" i="1"/>
  <c r="G1216" i="1"/>
  <c r="F1216" i="1"/>
  <c r="K1215" i="1" l="1"/>
  <c r="G1215" i="1"/>
  <c r="F1215" i="1"/>
  <c r="K1214" i="1"/>
  <c r="G1214" i="1"/>
  <c r="F1214" i="1"/>
  <c r="K1213" i="1"/>
  <c r="G1213" i="1"/>
  <c r="F1213" i="1"/>
  <c r="K1211" i="1"/>
  <c r="G1211" i="1"/>
  <c r="F1211" i="1"/>
  <c r="K1210" i="1"/>
  <c r="G1210" i="1"/>
  <c r="F1210" i="1"/>
  <c r="K1209" i="1"/>
  <c r="G1209" i="1"/>
  <c r="F1209" i="1"/>
  <c r="K1212" i="1"/>
  <c r="G1212" i="1"/>
  <c r="F1212" i="1"/>
  <c r="K1208" i="1"/>
  <c r="G1208" i="1"/>
  <c r="F1208" i="1"/>
  <c r="K1207" i="1"/>
  <c r="G1207" i="1"/>
  <c r="F1207" i="1"/>
  <c r="K1206" i="1"/>
  <c r="G1206" i="1"/>
  <c r="F1206" i="1"/>
  <c r="K1205" i="1"/>
  <c r="G1205" i="1"/>
  <c r="F1205" i="1"/>
  <c r="K1204" i="1"/>
  <c r="G1204" i="1"/>
  <c r="F1204" i="1"/>
  <c r="K1203" i="1"/>
  <c r="G1203" i="1"/>
  <c r="F1203" i="1"/>
  <c r="K1202" i="1"/>
  <c r="G1202" i="1"/>
  <c r="F1202" i="1"/>
  <c r="K1201" i="1"/>
  <c r="G1201" i="1"/>
  <c r="F1201" i="1"/>
  <c r="K1200" i="1"/>
  <c r="G1200" i="1"/>
  <c r="F1200" i="1"/>
  <c r="K1199" i="1"/>
  <c r="G1199" i="1"/>
  <c r="F1199" i="1"/>
  <c r="K1198" i="1"/>
  <c r="G1198" i="1"/>
  <c r="F1198" i="1"/>
  <c r="K1196" i="1"/>
  <c r="G1196" i="1"/>
  <c r="F1196" i="1"/>
  <c r="K1195" i="1"/>
  <c r="G1195" i="1"/>
  <c r="F1195" i="1"/>
  <c r="K1194" i="1"/>
  <c r="G1194" i="1"/>
  <c r="F1194" i="1"/>
  <c r="K1197" i="1"/>
  <c r="G1197" i="1"/>
  <c r="F1197" i="1"/>
  <c r="K1193" i="1"/>
  <c r="G1193" i="1"/>
  <c r="F1193" i="1"/>
  <c r="K1192" i="1"/>
  <c r="G1192" i="1"/>
  <c r="F1192" i="1"/>
  <c r="K1191" i="1"/>
  <c r="G1191" i="1"/>
  <c r="F1191" i="1"/>
  <c r="K1190" i="1"/>
  <c r="G1190" i="1"/>
  <c r="F1190" i="1"/>
  <c r="K1189" i="1"/>
  <c r="G1189" i="1"/>
  <c r="F1189" i="1"/>
  <c r="K1188" i="1"/>
  <c r="G1188" i="1"/>
  <c r="F1188" i="1"/>
  <c r="K1187" i="1"/>
  <c r="G1187" i="1"/>
  <c r="F1187" i="1"/>
  <c r="K1186" i="1"/>
  <c r="G1186" i="1"/>
  <c r="F1186" i="1"/>
  <c r="K1185" i="1"/>
  <c r="G1185" i="1"/>
  <c r="F1185" i="1"/>
  <c r="K1184" i="1"/>
  <c r="G1184" i="1"/>
  <c r="F1184" i="1"/>
  <c r="K1183" i="1"/>
  <c r="G1183" i="1"/>
  <c r="F1183" i="1"/>
  <c r="K1181" i="1"/>
  <c r="G1181" i="1"/>
  <c r="F1181" i="1"/>
  <c r="K1180" i="1"/>
  <c r="G1180" i="1"/>
  <c r="F1180" i="1"/>
  <c r="K1179" i="1"/>
  <c r="G1179" i="1"/>
  <c r="F1179" i="1"/>
  <c r="K1182" i="1"/>
  <c r="G1182" i="1"/>
  <c r="F1182" i="1"/>
  <c r="K1178" i="1"/>
  <c r="G1178" i="1"/>
  <c r="F1178" i="1"/>
  <c r="K1177" i="1"/>
  <c r="G1177" i="1"/>
  <c r="F1177" i="1"/>
  <c r="K1176" i="1"/>
  <c r="G1176" i="1"/>
  <c r="F1176" i="1"/>
  <c r="K1175" i="1"/>
  <c r="G1175" i="1"/>
  <c r="F1175" i="1"/>
  <c r="K1174" i="1"/>
  <c r="G1174" i="1"/>
  <c r="F1174" i="1"/>
  <c r="K1173" i="1"/>
  <c r="G1173" i="1"/>
  <c r="F1173" i="1"/>
  <c r="K1172" i="1"/>
  <c r="G1172" i="1"/>
  <c r="F1172" i="1"/>
  <c r="K1171" i="1"/>
  <c r="G1171" i="1"/>
  <c r="F1171" i="1"/>
  <c r="K1170" i="1"/>
  <c r="G1170" i="1"/>
  <c r="F1170" i="1"/>
  <c r="K1169" i="1"/>
  <c r="G1169" i="1"/>
  <c r="F1169" i="1"/>
  <c r="K1168" i="1"/>
  <c r="G1168" i="1"/>
  <c r="F1168" i="1"/>
  <c r="K1166" i="1"/>
  <c r="G1166" i="1"/>
  <c r="F1166" i="1"/>
  <c r="K1165" i="1"/>
  <c r="G1165" i="1"/>
  <c r="F1165" i="1"/>
  <c r="K1164" i="1"/>
  <c r="G1164" i="1"/>
  <c r="F1164" i="1"/>
  <c r="K1167" i="1"/>
  <c r="G1167" i="1"/>
  <c r="F1167" i="1"/>
  <c r="K1163" i="1"/>
  <c r="G1163" i="1"/>
  <c r="F1163" i="1"/>
  <c r="K1162" i="1"/>
  <c r="G1162" i="1"/>
  <c r="F1162" i="1"/>
  <c r="K1161" i="1"/>
  <c r="G1161" i="1"/>
  <c r="F1161" i="1"/>
  <c r="K1160" i="1"/>
  <c r="G1160" i="1"/>
  <c r="F1160" i="1"/>
  <c r="K1159" i="1"/>
  <c r="G1159" i="1"/>
  <c r="F1159" i="1"/>
  <c r="K1158" i="1"/>
  <c r="G1158" i="1"/>
  <c r="F1158" i="1"/>
  <c r="K1157" i="1"/>
  <c r="G1157" i="1"/>
  <c r="F1157" i="1"/>
  <c r="K1156" i="1"/>
  <c r="G1156" i="1"/>
  <c r="F1156" i="1"/>
  <c r="K1155" i="1"/>
  <c r="G1155" i="1"/>
  <c r="F1155" i="1"/>
  <c r="K1154" i="1"/>
  <c r="G1154" i="1"/>
  <c r="F1154" i="1"/>
  <c r="K1153" i="1"/>
  <c r="G1153" i="1"/>
  <c r="F1153" i="1"/>
  <c r="K1151" i="1"/>
  <c r="G1151" i="1"/>
  <c r="F1151" i="1"/>
  <c r="K1150" i="1"/>
  <c r="G1150" i="1"/>
  <c r="F1150" i="1"/>
  <c r="K1149" i="1"/>
  <c r="G1149" i="1"/>
  <c r="F1149" i="1"/>
  <c r="K1152" i="1"/>
  <c r="G1152" i="1"/>
  <c r="F1152" i="1"/>
  <c r="K1148" i="1"/>
  <c r="G1148" i="1"/>
  <c r="F1148" i="1"/>
  <c r="K1147" i="1"/>
  <c r="G1147" i="1"/>
  <c r="F1147" i="1"/>
  <c r="K1146" i="1"/>
  <c r="G1146" i="1"/>
  <c r="F1146" i="1"/>
  <c r="K1145" i="1"/>
  <c r="G1145" i="1"/>
  <c r="F1145" i="1"/>
  <c r="K1144" i="1"/>
  <c r="G1144" i="1"/>
  <c r="F1144" i="1"/>
  <c r="K1143" i="1"/>
  <c r="G1143" i="1"/>
  <c r="F1143" i="1"/>
  <c r="K1142" i="1"/>
  <c r="G1142" i="1"/>
  <c r="F1142" i="1"/>
  <c r="K1141" i="1"/>
  <c r="G1141" i="1"/>
  <c r="F1141" i="1"/>
  <c r="E2" i="6" l="1"/>
  <c r="K1140" i="1" l="1"/>
  <c r="G1140" i="1"/>
  <c r="F1140" i="1"/>
  <c r="K1139" i="1"/>
  <c r="G1139" i="1"/>
  <c r="F1139" i="1"/>
  <c r="K1138" i="1"/>
  <c r="G1138" i="1"/>
  <c r="F1138" i="1"/>
  <c r="K1136" i="1"/>
  <c r="G1136" i="1"/>
  <c r="F1136" i="1"/>
  <c r="K1135" i="1"/>
  <c r="G1135" i="1"/>
  <c r="F1135" i="1"/>
  <c r="K1134" i="1"/>
  <c r="G1134" i="1"/>
  <c r="F1134" i="1"/>
  <c r="K1137" i="1"/>
  <c r="G1137" i="1"/>
  <c r="F1137" i="1"/>
  <c r="K1133" i="1"/>
  <c r="G1133" i="1"/>
  <c r="F1133" i="1"/>
  <c r="K1132" i="1"/>
  <c r="G1132" i="1"/>
  <c r="F1132" i="1"/>
  <c r="K1131" i="1"/>
  <c r="G1131" i="1"/>
  <c r="F1131" i="1"/>
  <c r="K1130" i="1"/>
  <c r="G1130" i="1"/>
  <c r="F1130" i="1"/>
  <c r="K1129" i="1"/>
  <c r="G1129" i="1"/>
  <c r="F1129" i="1"/>
  <c r="K1128" i="1"/>
  <c r="G1128" i="1"/>
  <c r="F1128" i="1"/>
  <c r="K1127" i="1"/>
  <c r="G1127" i="1"/>
  <c r="F1127" i="1"/>
  <c r="K1126" i="1"/>
  <c r="G1126" i="1"/>
  <c r="F1126" i="1"/>
  <c r="K1125" i="1"/>
  <c r="G1125" i="1"/>
  <c r="F1125" i="1"/>
  <c r="K1124" i="1"/>
  <c r="G1124" i="1"/>
  <c r="F1124" i="1"/>
  <c r="K1123" i="1"/>
  <c r="G1123" i="1"/>
  <c r="F1123" i="1"/>
  <c r="K1121" i="1"/>
  <c r="G1121" i="1"/>
  <c r="F1121" i="1"/>
  <c r="K1120" i="1"/>
  <c r="G1120" i="1"/>
  <c r="F1120" i="1"/>
  <c r="K1119" i="1"/>
  <c r="G1119" i="1"/>
  <c r="F1119" i="1"/>
  <c r="K1122" i="1"/>
  <c r="G1122" i="1"/>
  <c r="F1122" i="1"/>
  <c r="K1118" i="1"/>
  <c r="G1118" i="1"/>
  <c r="F1118" i="1"/>
  <c r="K1117" i="1"/>
  <c r="G1117" i="1"/>
  <c r="F1117" i="1"/>
  <c r="K1116" i="1"/>
  <c r="G1116" i="1"/>
  <c r="F1116" i="1"/>
  <c r="K1115" i="1"/>
  <c r="G1115" i="1"/>
  <c r="F1115" i="1"/>
  <c r="K1114" i="1"/>
  <c r="G1114" i="1"/>
  <c r="F1114" i="1"/>
  <c r="K1113" i="1"/>
  <c r="G1113" i="1"/>
  <c r="F1113" i="1"/>
  <c r="K1112" i="1"/>
  <c r="G1112" i="1"/>
  <c r="F1112" i="1"/>
  <c r="K1111" i="1"/>
  <c r="G1111" i="1"/>
  <c r="F1111" i="1"/>
  <c r="K1110" i="1"/>
  <c r="G1110" i="1"/>
  <c r="F1110" i="1"/>
  <c r="K1109" i="1"/>
  <c r="G1109" i="1"/>
  <c r="F1109" i="1"/>
  <c r="K1108" i="1"/>
  <c r="G1108" i="1"/>
  <c r="F1108" i="1"/>
  <c r="K1106" i="1"/>
  <c r="G1106" i="1"/>
  <c r="F1106" i="1"/>
  <c r="K1105" i="1"/>
  <c r="G1105" i="1"/>
  <c r="F1105" i="1"/>
  <c r="K1104" i="1"/>
  <c r="G1104" i="1"/>
  <c r="F1104" i="1"/>
  <c r="K1107" i="1"/>
  <c r="G1107" i="1"/>
  <c r="F1107" i="1"/>
  <c r="K1103" i="1"/>
  <c r="G1103" i="1"/>
  <c r="F1103" i="1"/>
  <c r="K1102" i="1"/>
  <c r="G1102" i="1"/>
  <c r="F1102" i="1"/>
  <c r="K1101" i="1"/>
  <c r="G1101" i="1"/>
  <c r="F1101" i="1"/>
  <c r="K1100" i="1"/>
  <c r="G1100" i="1"/>
  <c r="F1100" i="1"/>
  <c r="K1099" i="1"/>
  <c r="G1099" i="1"/>
  <c r="F1099" i="1"/>
  <c r="K1098" i="1"/>
  <c r="G1098" i="1"/>
  <c r="F1098" i="1"/>
  <c r="K1097" i="1"/>
  <c r="G1097" i="1"/>
  <c r="F1097" i="1"/>
  <c r="K1096" i="1"/>
  <c r="G1096" i="1"/>
  <c r="F1096" i="1"/>
  <c r="K1095" i="1"/>
  <c r="G1095" i="1"/>
  <c r="F1095" i="1"/>
  <c r="K1094" i="1"/>
  <c r="G1094" i="1"/>
  <c r="F1094" i="1"/>
  <c r="K1093" i="1"/>
  <c r="G1093" i="1"/>
  <c r="F1093" i="1"/>
  <c r="K1091" i="1"/>
  <c r="G1091" i="1"/>
  <c r="F1091" i="1"/>
  <c r="K1090" i="1"/>
  <c r="G1090" i="1"/>
  <c r="F1090" i="1"/>
  <c r="K1089" i="1"/>
  <c r="G1089" i="1"/>
  <c r="F1089" i="1"/>
  <c r="K1092" i="1"/>
  <c r="G1092" i="1"/>
  <c r="F1092" i="1"/>
  <c r="K1088" i="1"/>
  <c r="G1088" i="1"/>
  <c r="F1088" i="1"/>
  <c r="K1087" i="1"/>
  <c r="G1087" i="1"/>
  <c r="F1087" i="1"/>
  <c r="K1086" i="1"/>
  <c r="G1086" i="1"/>
  <c r="F1086" i="1"/>
  <c r="K1085" i="1"/>
  <c r="G1085" i="1"/>
  <c r="F1085" i="1"/>
  <c r="K1084" i="1"/>
  <c r="G1084" i="1"/>
  <c r="F1084" i="1"/>
  <c r="K1083" i="1"/>
  <c r="G1083" i="1"/>
  <c r="F1083" i="1"/>
  <c r="K1082" i="1"/>
  <c r="G1082" i="1"/>
  <c r="F1082" i="1"/>
  <c r="K1081" i="1"/>
  <c r="G1081" i="1"/>
  <c r="F1081" i="1"/>
  <c r="K1080" i="1"/>
  <c r="G1080" i="1"/>
  <c r="F1080" i="1"/>
  <c r="K1079" i="1"/>
  <c r="G1079" i="1"/>
  <c r="F1079" i="1"/>
  <c r="K1078" i="1"/>
  <c r="G1078" i="1"/>
  <c r="F1078" i="1"/>
  <c r="K1076" i="1"/>
  <c r="G1076" i="1"/>
  <c r="F1076" i="1"/>
  <c r="K1075" i="1"/>
  <c r="G1075" i="1"/>
  <c r="F1075" i="1"/>
  <c r="K1074" i="1"/>
  <c r="G1074" i="1"/>
  <c r="F1074" i="1"/>
  <c r="K1077" i="1"/>
  <c r="G1077" i="1"/>
  <c r="F1077" i="1"/>
  <c r="K1073" i="1"/>
  <c r="G1073" i="1"/>
  <c r="F1073" i="1"/>
  <c r="K1072" i="1"/>
  <c r="G1072" i="1"/>
  <c r="F1072" i="1"/>
  <c r="K1071" i="1"/>
  <c r="G1071" i="1"/>
  <c r="F1071" i="1"/>
  <c r="K1070" i="1"/>
  <c r="G1070" i="1"/>
  <c r="F1070" i="1"/>
  <c r="K1069" i="1"/>
  <c r="G1069" i="1"/>
  <c r="F1069" i="1"/>
  <c r="K1068" i="1"/>
  <c r="G1068" i="1"/>
  <c r="F1068" i="1"/>
  <c r="K1067" i="1"/>
  <c r="G1067" i="1"/>
  <c r="F1067" i="1"/>
  <c r="K1066" i="1"/>
  <c r="G1066" i="1"/>
  <c r="F1066" i="1"/>
  <c r="K1065" i="1"/>
  <c r="G1065" i="1"/>
  <c r="F1065" i="1"/>
  <c r="K1064" i="1"/>
  <c r="G1064" i="1"/>
  <c r="F1064" i="1"/>
  <c r="K1063" i="1"/>
  <c r="G1063" i="1"/>
  <c r="F1063" i="1"/>
  <c r="K1061" i="1"/>
  <c r="G1061" i="1"/>
  <c r="F1061" i="1"/>
  <c r="K1060" i="1"/>
  <c r="G1060" i="1"/>
  <c r="F1060" i="1"/>
  <c r="K1059" i="1"/>
  <c r="G1059" i="1"/>
  <c r="F1059" i="1"/>
  <c r="K1062" i="1"/>
  <c r="G1062" i="1"/>
  <c r="F1062" i="1"/>
  <c r="K1058" i="1"/>
  <c r="G1058" i="1"/>
  <c r="F1058" i="1"/>
  <c r="K1057" i="1"/>
  <c r="G1057" i="1"/>
  <c r="F1057" i="1"/>
  <c r="K1056" i="1"/>
  <c r="G1056" i="1"/>
  <c r="F1056" i="1"/>
  <c r="K1055" i="1"/>
  <c r="G1055" i="1"/>
  <c r="F1055" i="1"/>
  <c r="K1054" i="1"/>
  <c r="G1054" i="1"/>
  <c r="F1054" i="1"/>
  <c r="K1053" i="1"/>
  <c r="G1053" i="1"/>
  <c r="F1053" i="1"/>
  <c r="K1052" i="1"/>
  <c r="G1052" i="1"/>
  <c r="F1052" i="1"/>
  <c r="K1051" i="1"/>
  <c r="G1051" i="1"/>
  <c r="F1051" i="1"/>
  <c r="K1050" i="1"/>
  <c r="G1050" i="1"/>
  <c r="F1050" i="1"/>
  <c r="K1049" i="1"/>
  <c r="G1049" i="1"/>
  <c r="F1049" i="1"/>
  <c r="K1048" i="1"/>
  <c r="G1048" i="1"/>
  <c r="F1048" i="1"/>
  <c r="K1046" i="1"/>
  <c r="G1046" i="1"/>
  <c r="F1046" i="1"/>
  <c r="K1045" i="1"/>
  <c r="G1045" i="1"/>
  <c r="F1045" i="1"/>
  <c r="K1044" i="1"/>
  <c r="G1044" i="1"/>
  <c r="F1044" i="1"/>
  <c r="K1047" i="1"/>
  <c r="G1047" i="1"/>
  <c r="F1047" i="1"/>
  <c r="K1043" i="1"/>
  <c r="G1043" i="1"/>
  <c r="F1043" i="1"/>
  <c r="K1042" i="1"/>
  <c r="G1042" i="1"/>
  <c r="F1042" i="1"/>
  <c r="K1041" i="1"/>
  <c r="G1041" i="1"/>
  <c r="F1041" i="1"/>
  <c r="K1040" i="1"/>
  <c r="G1040" i="1"/>
  <c r="F1040" i="1"/>
  <c r="K1039" i="1"/>
  <c r="G1039" i="1"/>
  <c r="F1039" i="1"/>
  <c r="K1038" i="1"/>
  <c r="G1038" i="1"/>
  <c r="F1038" i="1"/>
  <c r="K1037" i="1"/>
  <c r="G1037" i="1"/>
  <c r="F1037" i="1"/>
  <c r="K1036" i="1"/>
  <c r="G1036" i="1"/>
  <c r="F1036" i="1"/>
  <c r="K1035" i="1"/>
  <c r="G1035" i="1"/>
  <c r="F1035" i="1"/>
  <c r="K1034" i="1"/>
  <c r="G1034" i="1"/>
  <c r="F1034" i="1"/>
  <c r="K1033" i="1"/>
  <c r="G1033" i="1"/>
  <c r="F1033" i="1"/>
  <c r="K1031" i="1"/>
  <c r="G1031" i="1"/>
  <c r="F1031" i="1"/>
  <c r="K1030" i="1"/>
  <c r="G1030" i="1"/>
  <c r="F1030" i="1"/>
  <c r="K1029" i="1"/>
  <c r="G1029" i="1"/>
  <c r="F1029" i="1"/>
  <c r="K1032" i="1"/>
  <c r="G1032" i="1"/>
  <c r="F1032" i="1"/>
  <c r="K1028" i="1"/>
  <c r="G1028" i="1"/>
  <c r="F1028" i="1"/>
  <c r="K1027" i="1"/>
  <c r="G1027" i="1"/>
  <c r="F1027" i="1"/>
  <c r="K1026" i="1"/>
  <c r="G1026" i="1"/>
  <c r="F1026" i="1"/>
  <c r="K1025" i="1"/>
  <c r="G1025" i="1"/>
  <c r="F1025" i="1"/>
  <c r="K1024" i="1"/>
  <c r="G1024" i="1"/>
  <c r="F1024" i="1"/>
  <c r="K1023" i="1"/>
  <c r="G1023" i="1"/>
  <c r="F1023" i="1"/>
  <c r="K1022" i="1"/>
  <c r="G1022" i="1"/>
  <c r="F1022" i="1"/>
  <c r="K1021" i="1"/>
  <c r="G1021" i="1"/>
  <c r="F1021" i="1"/>
  <c r="K1020" i="1" l="1"/>
  <c r="G1020" i="1"/>
  <c r="F1020" i="1"/>
  <c r="K1019" i="1"/>
  <c r="G1019" i="1"/>
  <c r="F1019" i="1"/>
  <c r="K1018" i="1"/>
  <c r="G1018" i="1"/>
  <c r="F1018" i="1"/>
  <c r="K1016" i="1"/>
  <c r="G1016" i="1"/>
  <c r="F1016" i="1"/>
  <c r="K1015" i="1"/>
  <c r="G1015" i="1"/>
  <c r="F1015" i="1"/>
  <c r="K1014" i="1"/>
  <c r="G1014" i="1"/>
  <c r="F1014" i="1"/>
  <c r="K1017" i="1"/>
  <c r="G1017" i="1"/>
  <c r="F1017" i="1"/>
  <c r="K1013" i="1"/>
  <c r="G1013" i="1"/>
  <c r="F1013" i="1"/>
  <c r="K1012" i="1"/>
  <c r="G1012" i="1"/>
  <c r="F1012" i="1"/>
  <c r="K1011" i="1"/>
  <c r="G1011" i="1"/>
  <c r="F1011" i="1"/>
  <c r="K1010" i="1"/>
  <c r="G1010" i="1"/>
  <c r="F1010" i="1"/>
  <c r="K1009" i="1"/>
  <c r="G1009" i="1"/>
  <c r="F1009" i="1"/>
  <c r="K1008" i="1"/>
  <c r="G1008" i="1"/>
  <c r="F1008" i="1"/>
  <c r="K1007" i="1"/>
  <c r="G1007" i="1"/>
  <c r="F1007" i="1"/>
  <c r="K1006" i="1"/>
  <c r="G1006" i="1"/>
  <c r="F1006" i="1"/>
  <c r="K1005" i="1"/>
  <c r="G1005" i="1"/>
  <c r="F1005" i="1"/>
  <c r="K1004" i="1"/>
  <c r="G1004" i="1"/>
  <c r="F1004" i="1"/>
  <c r="K1003" i="1"/>
  <c r="G1003" i="1"/>
  <c r="F1003" i="1"/>
  <c r="K1001" i="1"/>
  <c r="G1001" i="1"/>
  <c r="F1001" i="1"/>
  <c r="K1000" i="1"/>
  <c r="G1000" i="1"/>
  <c r="F1000" i="1"/>
  <c r="K999" i="1"/>
  <c r="G999" i="1"/>
  <c r="F999" i="1"/>
  <c r="K1002" i="1"/>
  <c r="G1002" i="1"/>
  <c r="F1002" i="1"/>
  <c r="K998" i="1"/>
  <c r="G998" i="1"/>
  <c r="F998" i="1"/>
  <c r="K997" i="1"/>
  <c r="G997" i="1"/>
  <c r="F997" i="1"/>
  <c r="K996" i="1"/>
  <c r="G996" i="1"/>
  <c r="F996" i="1"/>
  <c r="K995" i="1"/>
  <c r="G995" i="1"/>
  <c r="F995" i="1"/>
  <c r="K994" i="1"/>
  <c r="G994" i="1"/>
  <c r="F994" i="1"/>
  <c r="K993" i="1"/>
  <c r="G993" i="1"/>
  <c r="F993" i="1"/>
  <c r="K992" i="1"/>
  <c r="G992" i="1"/>
  <c r="F992" i="1"/>
  <c r="K991" i="1"/>
  <c r="G991" i="1"/>
  <c r="F991" i="1"/>
  <c r="K990" i="1" l="1"/>
  <c r="G990" i="1"/>
  <c r="F990" i="1"/>
  <c r="K989" i="1"/>
  <c r="G989" i="1"/>
  <c r="F989" i="1"/>
  <c r="K988" i="1"/>
  <c r="G988" i="1"/>
  <c r="F988" i="1"/>
  <c r="K986" i="1"/>
  <c r="G986" i="1"/>
  <c r="F986" i="1"/>
  <c r="K985" i="1"/>
  <c r="G985" i="1"/>
  <c r="F985" i="1"/>
  <c r="K984" i="1"/>
  <c r="G984" i="1"/>
  <c r="F984" i="1"/>
  <c r="K987" i="1"/>
  <c r="G987" i="1"/>
  <c r="F987" i="1"/>
  <c r="K983" i="1"/>
  <c r="G983" i="1"/>
  <c r="F983" i="1"/>
  <c r="K982" i="1"/>
  <c r="G982" i="1"/>
  <c r="F982" i="1"/>
  <c r="K981" i="1"/>
  <c r="G981" i="1"/>
  <c r="F981" i="1"/>
  <c r="K980" i="1"/>
  <c r="G980" i="1"/>
  <c r="F980" i="1"/>
  <c r="K979" i="1"/>
  <c r="G979" i="1"/>
  <c r="F979" i="1"/>
  <c r="K978" i="1"/>
  <c r="G978" i="1"/>
  <c r="F978" i="1"/>
  <c r="K977" i="1"/>
  <c r="G977" i="1"/>
  <c r="F977" i="1"/>
  <c r="K976" i="1"/>
  <c r="G976" i="1"/>
  <c r="F976" i="1"/>
  <c r="K975" i="1"/>
  <c r="G975" i="1"/>
  <c r="F975" i="1"/>
  <c r="K974" i="1"/>
  <c r="G974" i="1"/>
  <c r="F974" i="1"/>
  <c r="K973" i="1"/>
  <c r="G973" i="1"/>
  <c r="F973" i="1"/>
  <c r="K971" i="1"/>
  <c r="G971" i="1"/>
  <c r="F971" i="1"/>
  <c r="K970" i="1"/>
  <c r="G970" i="1"/>
  <c r="F970" i="1"/>
  <c r="K969" i="1"/>
  <c r="G969" i="1"/>
  <c r="F969" i="1"/>
  <c r="K972" i="1"/>
  <c r="G972" i="1"/>
  <c r="F972" i="1"/>
  <c r="K968" i="1"/>
  <c r="G968" i="1"/>
  <c r="F968" i="1"/>
  <c r="K967" i="1"/>
  <c r="G967" i="1"/>
  <c r="F967" i="1"/>
  <c r="K966" i="1"/>
  <c r="G966" i="1"/>
  <c r="F966" i="1"/>
  <c r="K965" i="1"/>
  <c r="G965" i="1"/>
  <c r="F965" i="1"/>
  <c r="K964" i="1"/>
  <c r="G964" i="1"/>
  <c r="F964" i="1"/>
  <c r="K963" i="1"/>
  <c r="G963" i="1"/>
  <c r="F963" i="1"/>
  <c r="K962" i="1"/>
  <c r="G962" i="1"/>
  <c r="F962" i="1"/>
  <c r="K961" i="1"/>
  <c r="G961" i="1"/>
  <c r="F961" i="1"/>
  <c r="K960" i="1"/>
  <c r="G960" i="1"/>
  <c r="F960" i="1"/>
  <c r="K959" i="1"/>
  <c r="G959" i="1"/>
  <c r="F959" i="1"/>
  <c r="K958" i="1"/>
  <c r="G958" i="1"/>
  <c r="F958" i="1"/>
  <c r="K956" i="1"/>
  <c r="G956" i="1"/>
  <c r="F956" i="1"/>
  <c r="K955" i="1"/>
  <c r="G955" i="1"/>
  <c r="F955" i="1"/>
  <c r="K954" i="1"/>
  <c r="G954" i="1"/>
  <c r="F954" i="1"/>
  <c r="K957" i="1"/>
  <c r="G957" i="1"/>
  <c r="F957" i="1"/>
  <c r="K953" i="1"/>
  <c r="G953" i="1"/>
  <c r="F953" i="1"/>
  <c r="K952" i="1"/>
  <c r="G952" i="1"/>
  <c r="F952" i="1"/>
  <c r="K951" i="1"/>
  <c r="G951" i="1"/>
  <c r="F951" i="1"/>
  <c r="K950" i="1"/>
  <c r="G950" i="1"/>
  <c r="F950" i="1"/>
  <c r="K949" i="1"/>
  <c r="G949" i="1"/>
  <c r="F949" i="1"/>
  <c r="K948" i="1"/>
  <c r="G948" i="1"/>
  <c r="F948" i="1"/>
  <c r="K947" i="1"/>
  <c r="G947" i="1"/>
  <c r="F947" i="1"/>
  <c r="K946" i="1"/>
  <c r="G946" i="1"/>
  <c r="F946" i="1"/>
  <c r="K945" i="1" l="1"/>
  <c r="G945" i="1"/>
  <c r="F945" i="1"/>
  <c r="K944" i="1"/>
  <c r="G944" i="1"/>
  <c r="F944" i="1"/>
  <c r="K943" i="1"/>
  <c r="G943" i="1"/>
  <c r="F943" i="1"/>
  <c r="K941" i="1"/>
  <c r="G941" i="1"/>
  <c r="F941" i="1"/>
  <c r="K940" i="1"/>
  <c r="G940" i="1"/>
  <c r="F940" i="1"/>
  <c r="K939" i="1"/>
  <c r="G939" i="1"/>
  <c r="F939" i="1"/>
  <c r="K942" i="1"/>
  <c r="G942" i="1"/>
  <c r="F942" i="1"/>
  <c r="K938" i="1"/>
  <c r="G938" i="1"/>
  <c r="F938" i="1"/>
  <c r="K937" i="1"/>
  <c r="G937" i="1"/>
  <c r="F937" i="1"/>
  <c r="K936" i="1"/>
  <c r="G936" i="1"/>
  <c r="F936" i="1"/>
  <c r="K935" i="1"/>
  <c r="G935" i="1"/>
  <c r="F935" i="1"/>
  <c r="K934" i="1"/>
  <c r="G934" i="1"/>
  <c r="F934" i="1"/>
  <c r="K933" i="1"/>
  <c r="G933" i="1"/>
  <c r="F933" i="1"/>
  <c r="K932" i="1"/>
  <c r="G932" i="1"/>
  <c r="F932" i="1"/>
  <c r="K931" i="1"/>
  <c r="G931" i="1"/>
  <c r="F931" i="1"/>
  <c r="G2" i="1" l="1"/>
  <c r="G3" i="1"/>
  <c r="G4" i="1"/>
  <c r="G5" i="1"/>
  <c r="F2" i="1"/>
  <c r="F3" i="1"/>
  <c r="F4" i="1"/>
  <c r="F5" i="1"/>
  <c r="F6" i="1"/>
  <c r="F7" i="1"/>
  <c r="F8" i="1"/>
  <c r="F9" i="1"/>
  <c r="F10" i="1"/>
  <c r="F11" i="1"/>
  <c r="F12" i="1"/>
  <c r="F13" i="1"/>
  <c r="F14" i="1"/>
  <c r="F15" i="1"/>
  <c r="F16" i="1"/>
  <c r="F17" i="1"/>
  <c r="F18" i="1"/>
  <c r="F21" i="1"/>
  <c r="F19" i="1"/>
  <c r="F20" i="1"/>
  <c r="F22" i="1"/>
  <c r="F23" i="1"/>
  <c r="F24" i="1"/>
  <c r="F25" i="1"/>
  <c r="F26" i="1"/>
  <c r="F27" i="1"/>
  <c r="F28" i="1"/>
  <c r="F29" i="1"/>
  <c r="F30" i="1"/>
  <c r="F33" i="1"/>
  <c r="F31" i="1"/>
  <c r="F32" i="1"/>
  <c r="F34" i="1"/>
  <c r="F35" i="1"/>
  <c r="F36" i="1"/>
  <c r="F37" i="1"/>
  <c r="F38" i="1"/>
  <c r="F39" i="1"/>
  <c r="F40" i="1"/>
  <c r="F41" i="1"/>
  <c r="F42" i="1"/>
  <c r="F45" i="1"/>
  <c r="F43" i="1"/>
  <c r="F44" i="1"/>
  <c r="F46" i="1"/>
  <c r="F47" i="1"/>
  <c r="F48" i="1"/>
  <c r="F49" i="1"/>
  <c r="F50" i="1"/>
  <c r="F51" i="1"/>
  <c r="F52" i="1"/>
  <c r="F53" i="1"/>
  <c r="F54" i="1"/>
  <c r="F57" i="1"/>
  <c r="F55" i="1"/>
  <c r="F56" i="1"/>
  <c r="F58" i="1"/>
  <c r="F59" i="1"/>
  <c r="F60" i="1"/>
  <c r="F61" i="1"/>
  <c r="F62" i="1"/>
  <c r="F63" i="1"/>
  <c r="F64" i="1"/>
  <c r="F65" i="1"/>
  <c r="F66" i="1"/>
  <c r="F69" i="1"/>
  <c r="F67" i="1"/>
  <c r="F68" i="1"/>
  <c r="F70" i="1"/>
  <c r="F71" i="1"/>
  <c r="F72" i="1"/>
  <c r="F73" i="1"/>
  <c r="F74" i="1"/>
  <c r="F75" i="1"/>
  <c r="F76" i="1"/>
  <c r="F79" i="1"/>
  <c r="F77" i="1"/>
  <c r="F78" i="1"/>
  <c r="F80" i="1"/>
  <c r="F81" i="1"/>
  <c r="F82" i="1"/>
  <c r="F83" i="1"/>
  <c r="F84" i="1"/>
  <c r="F85" i="1"/>
  <c r="F86" i="1"/>
  <c r="F87" i="1"/>
  <c r="F89" i="1"/>
  <c r="F90" i="1"/>
  <c r="F88" i="1"/>
  <c r="F91" i="1"/>
  <c r="F92" i="1"/>
  <c r="F93" i="1"/>
  <c r="F94" i="1"/>
  <c r="F95" i="1"/>
  <c r="F96" i="1"/>
  <c r="F97" i="1"/>
  <c r="F98" i="1"/>
  <c r="F99" i="1"/>
  <c r="F101" i="1"/>
  <c r="F100" i="1"/>
  <c r="F102" i="1"/>
  <c r="F103" i="1"/>
  <c r="F104" i="1"/>
  <c r="F105" i="1"/>
  <c r="F106" i="1"/>
  <c r="F107" i="1"/>
  <c r="F108" i="1"/>
  <c r="F109" i="1"/>
  <c r="F110" i="1"/>
  <c r="F111" i="1"/>
  <c r="F113" i="1"/>
  <c r="F112" i="1"/>
  <c r="F114" i="1"/>
  <c r="F115" i="1"/>
  <c r="F116" i="1"/>
  <c r="F117" i="1"/>
  <c r="F118" i="1"/>
  <c r="F119" i="1"/>
  <c r="F120" i="1"/>
  <c r="F121" i="1"/>
  <c r="F122" i="1"/>
  <c r="F123" i="1"/>
  <c r="F124" i="1"/>
  <c r="F127" i="1"/>
  <c r="F125" i="1"/>
  <c r="F126" i="1"/>
  <c r="F128" i="1"/>
  <c r="F129" i="1"/>
  <c r="F130" i="1"/>
  <c r="F131" i="1"/>
  <c r="F132" i="1"/>
  <c r="F133" i="1"/>
  <c r="F134" i="1"/>
  <c r="F135" i="1"/>
  <c r="F137" i="1"/>
  <c r="F136" i="1"/>
  <c r="F138" i="1"/>
  <c r="F139" i="1"/>
  <c r="F140" i="1"/>
  <c r="F141" i="1"/>
  <c r="F142" i="1"/>
  <c r="F143" i="1"/>
  <c r="F144" i="1"/>
  <c r="F145" i="1"/>
  <c r="F146" i="1"/>
  <c r="F147" i="1"/>
  <c r="F148" i="1"/>
  <c r="F151" i="1"/>
  <c r="F149" i="1"/>
  <c r="F150" i="1"/>
  <c r="F152" i="1"/>
  <c r="F153" i="1"/>
  <c r="F154" i="1"/>
  <c r="F155" i="1"/>
  <c r="F156" i="1"/>
  <c r="F157" i="1"/>
  <c r="F158" i="1"/>
  <c r="F159" i="1"/>
  <c r="F160" i="1"/>
  <c r="F163" i="1"/>
  <c r="F161" i="1"/>
  <c r="F162" i="1"/>
  <c r="F164" i="1"/>
  <c r="F165" i="1"/>
  <c r="F166" i="1"/>
  <c r="F167" i="1"/>
  <c r="F168" i="1"/>
  <c r="F169" i="1"/>
  <c r="F170" i="1"/>
  <c r="F171" i="1"/>
  <c r="F172" i="1"/>
  <c r="F175" i="1"/>
  <c r="F173" i="1"/>
  <c r="F174" i="1"/>
  <c r="F176" i="1"/>
  <c r="F177" i="1"/>
  <c r="F178" i="1"/>
  <c r="F179" i="1"/>
  <c r="F180" i="1"/>
  <c r="F181" i="1"/>
  <c r="F182" i="1"/>
  <c r="F183" i="1"/>
  <c r="F184" i="1"/>
  <c r="F185" i="1"/>
  <c r="F188" i="1"/>
  <c r="F186" i="1"/>
  <c r="F187" i="1"/>
  <c r="F189" i="1"/>
  <c r="F190" i="1"/>
  <c r="F191" i="1"/>
  <c r="F192" i="1"/>
  <c r="F193" i="1"/>
  <c r="F194" i="1"/>
  <c r="F195" i="1"/>
  <c r="F196" i="1"/>
  <c r="F197" i="1"/>
  <c r="F198" i="1"/>
  <c r="F199" i="1"/>
  <c r="F202" i="1"/>
  <c r="F200" i="1"/>
  <c r="F201" i="1"/>
  <c r="F203" i="1"/>
  <c r="F204" i="1"/>
  <c r="F205" i="1"/>
  <c r="F206" i="1"/>
  <c r="F207" i="1"/>
  <c r="F208" i="1"/>
  <c r="F209" i="1"/>
  <c r="F210" i="1"/>
  <c r="F211" i="1"/>
  <c r="F212" i="1"/>
  <c r="F213" i="1"/>
  <c r="F216" i="1"/>
  <c r="F214" i="1"/>
  <c r="F215" i="1"/>
  <c r="F217" i="1"/>
  <c r="F218" i="1"/>
  <c r="F219" i="1"/>
  <c r="F220" i="1"/>
  <c r="F221" i="1"/>
  <c r="F222" i="1"/>
  <c r="F223" i="1"/>
  <c r="F224" i="1"/>
  <c r="F225" i="1"/>
  <c r="F226" i="1"/>
  <c r="F227" i="1"/>
  <c r="F230" i="1"/>
  <c r="F228" i="1"/>
  <c r="F229" i="1"/>
  <c r="F231" i="1"/>
  <c r="F232" i="1"/>
  <c r="F233" i="1"/>
  <c r="F234" i="1"/>
  <c r="F235" i="1"/>
  <c r="F236" i="1"/>
  <c r="F237" i="1"/>
  <c r="F238" i="1"/>
  <c r="F239" i="1"/>
  <c r="F240" i="1"/>
  <c r="F241" i="1"/>
  <c r="F244" i="1"/>
  <c r="F242" i="1"/>
  <c r="F243" i="1"/>
  <c r="F245" i="1"/>
  <c r="F246" i="1"/>
  <c r="F247" i="1"/>
  <c r="F248" i="1"/>
  <c r="F249" i="1"/>
  <c r="F250" i="1"/>
  <c r="F251" i="1"/>
  <c r="F252" i="1"/>
  <c r="F253" i="1"/>
  <c r="F254" i="1"/>
  <c r="F255" i="1"/>
  <c r="F258" i="1"/>
  <c r="F256" i="1"/>
  <c r="F257" i="1"/>
  <c r="F259" i="1"/>
  <c r="F260" i="1"/>
  <c r="F261" i="1"/>
  <c r="F262" i="1"/>
  <c r="F263" i="1"/>
  <c r="F264" i="1"/>
  <c r="F265" i="1"/>
  <c r="F266" i="1"/>
  <c r="F267" i="1"/>
  <c r="F268" i="1"/>
  <c r="F269" i="1"/>
  <c r="F272" i="1"/>
  <c r="F270" i="1"/>
  <c r="F271" i="1"/>
  <c r="F273" i="1"/>
  <c r="F274" i="1"/>
  <c r="F275" i="1"/>
  <c r="F276" i="1"/>
  <c r="F277" i="1"/>
  <c r="F278" i="1"/>
  <c r="F279" i="1"/>
  <c r="F280" i="1"/>
  <c r="F281" i="1"/>
  <c r="F282" i="1"/>
  <c r="F283" i="1"/>
  <c r="F286" i="1"/>
  <c r="F284" i="1"/>
  <c r="F285" i="1"/>
  <c r="F287" i="1"/>
  <c r="F288" i="1"/>
  <c r="F289" i="1"/>
  <c r="F290" i="1"/>
  <c r="F291" i="1"/>
  <c r="F292" i="1"/>
  <c r="F293" i="1"/>
  <c r="F294" i="1"/>
  <c r="F295" i="1"/>
  <c r="F296" i="1"/>
  <c r="F297" i="1"/>
  <c r="F300" i="1"/>
  <c r="F298" i="1"/>
  <c r="F299" i="1"/>
  <c r="F301" i="1"/>
  <c r="F302" i="1"/>
  <c r="F303" i="1"/>
  <c r="F304" i="1"/>
  <c r="F305" i="1"/>
  <c r="F306" i="1"/>
  <c r="F307" i="1"/>
  <c r="F308" i="1"/>
  <c r="F309" i="1"/>
  <c r="F310" i="1"/>
  <c r="F311" i="1"/>
  <c r="F314" i="1"/>
  <c r="F312" i="1"/>
  <c r="F313" i="1"/>
  <c r="F315" i="1"/>
  <c r="F316" i="1"/>
  <c r="F317" i="1"/>
  <c r="F318" i="1"/>
  <c r="F319" i="1"/>
  <c r="F320" i="1"/>
  <c r="F321" i="1"/>
  <c r="F322" i="1"/>
  <c r="F323" i="1"/>
  <c r="F324" i="1"/>
  <c r="F325" i="1"/>
  <c r="F328" i="1"/>
  <c r="F326" i="1"/>
  <c r="F327" i="1"/>
  <c r="F329" i="1"/>
  <c r="F330" i="1"/>
  <c r="F331" i="1"/>
  <c r="F332" i="1"/>
  <c r="F333" i="1"/>
  <c r="F334" i="1"/>
  <c r="F335" i="1"/>
  <c r="F336" i="1"/>
  <c r="F337" i="1"/>
  <c r="F338" i="1"/>
  <c r="F339" i="1"/>
  <c r="F342" i="1"/>
  <c r="F340" i="1"/>
  <c r="F341" i="1"/>
  <c r="F343" i="1"/>
  <c r="F344" i="1"/>
  <c r="F345" i="1"/>
  <c r="F346" i="1"/>
  <c r="F347" i="1"/>
  <c r="F348" i="1"/>
  <c r="F349" i="1"/>
  <c r="F350" i="1"/>
  <c r="F351" i="1"/>
  <c r="F352" i="1"/>
  <c r="F353" i="1"/>
  <c r="F356" i="1"/>
  <c r="F354" i="1"/>
  <c r="F355" i="1"/>
  <c r="F357" i="1"/>
  <c r="F358" i="1"/>
  <c r="F359" i="1"/>
  <c r="F360" i="1"/>
  <c r="F361" i="1"/>
  <c r="F362" i="1"/>
  <c r="F363" i="1"/>
  <c r="F364" i="1"/>
  <c r="F365" i="1"/>
  <c r="F366" i="1"/>
  <c r="F367" i="1"/>
  <c r="F370" i="1"/>
  <c r="F368" i="1"/>
  <c r="F369" i="1"/>
  <c r="F371" i="1"/>
  <c r="F372" i="1"/>
  <c r="F373" i="1"/>
  <c r="F374" i="1"/>
  <c r="F375" i="1"/>
  <c r="F376" i="1"/>
  <c r="F377" i="1"/>
  <c r="F378" i="1"/>
  <c r="F379" i="1"/>
  <c r="F380" i="1"/>
  <c r="F381" i="1"/>
  <c r="F384" i="1"/>
  <c r="F382" i="1"/>
  <c r="F383" i="1"/>
  <c r="F385" i="1"/>
  <c r="F386" i="1"/>
  <c r="F387" i="1"/>
  <c r="F388" i="1"/>
  <c r="F389" i="1"/>
  <c r="F390" i="1"/>
  <c r="F391" i="1"/>
  <c r="F392" i="1"/>
  <c r="F393" i="1"/>
  <c r="F394" i="1"/>
  <c r="F395" i="1"/>
  <c r="F398" i="1"/>
  <c r="F396" i="1"/>
  <c r="F397" i="1"/>
  <c r="F399" i="1"/>
  <c r="F400" i="1"/>
  <c r="F401" i="1"/>
  <c r="F402" i="1"/>
  <c r="F403" i="1"/>
  <c r="F404" i="1"/>
  <c r="F405" i="1"/>
  <c r="F406" i="1"/>
  <c r="F407" i="1"/>
  <c r="F408" i="1"/>
  <c r="F409" i="1"/>
  <c r="F412" i="1"/>
  <c r="F410" i="1"/>
  <c r="F411" i="1"/>
  <c r="F413" i="1"/>
  <c r="F414" i="1"/>
  <c r="F415" i="1"/>
  <c r="F416" i="1"/>
  <c r="F417" i="1"/>
  <c r="F418" i="1"/>
  <c r="F419" i="1"/>
  <c r="F420" i="1"/>
  <c r="F421" i="1"/>
  <c r="F422" i="1"/>
  <c r="F423" i="1"/>
  <c r="F426" i="1"/>
  <c r="F424" i="1"/>
  <c r="F425" i="1"/>
  <c r="F427" i="1"/>
  <c r="F428" i="1"/>
  <c r="F429" i="1"/>
  <c r="F430" i="1"/>
  <c r="F431" i="1"/>
  <c r="F432" i="1"/>
  <c r="F433" i="1"/>
  <c r="F434" i="1"/>
  <c r="F435" i="1"/>
  <c r="F436" i="1"/>
  <c r="F437" i="1"/>
  <c r="F440" i="1"/>
  <c r="F438" i="1"/>
  <c r="F439" i="1"/>
  <c r="F441" i="1"/>
  <c r="F442" i="1"/>
  <c r="F443" i="1"/>
  <c r="F444" i="1"/>
  <c r="F445" i="1"/>
  <c r="F446" i="1"/>
  <c r="F447" i="1"/>
  <c r="F448" i="1"/>
  <c r="F449" i="1"/>
  <c r="F450" i="1"/>
  <c r="F451" i="1"/>
  <c r="F454" i="1"/>
  <c r="F452" i="1"/>
  <c r="F453" i="1"/>
  <c r="F455" i="1"/>
  <c r="F456" i="1"/>
  <c r="F457" i="1"/>
  <c r="F458" i="1"/>
  <c r="F459" i="1"/>
  <c r="F460" i="1"/>
  <c r="F461" i="1"/>
  <c r="F462" i="1"/>
  <c r="F463" i="1"/>
  <c r="F464" i="1"/>
  <c r="F465" i="1"/>
  <c r="F468" i="1"/>
  <c r="F466" i="1"/>
  <c r="F467" i="1"/>
  <c r="F469" i="1"/>
  <c r="F470" i="1"/>
  <c r="F471" i="1"/>
  <c r="F472" i="1"/>
  <c r="F473" i="1"/>
  <c r="F474" i="1"/>
  <c r="F475" i="1"/>
  <c r="F476" i="1"/>
  <c r="F477" i="1"/>
  <c r="F478" i="1"/>
  <c r="F479" i="1"/>
  <c r="F482" i="1"/>
  <c r="F480" i="1"/>
  <c r="F481" i="1"/>
  <c r="F483" i="1"/>
  <c r="F484" i="1"/>
  <c r="F485" i="1"/>
  <c r="F486" i="1"/>
  <c r="F487" i="1"/>
  <c r="F488" i="1"/>
  <c r="F489" i="1"/>
  <c r="F490" i="1"/>
  <c r="F491" i="1"/>
  <c r="F492" i="1"/>
  <c r="F493" i="1"/>
  <c r="F496" i="1"/>
  <c r="F494" i="1"/>
  <c r="F495" i="1"/>
  <c r="F497" i="1"/>
  <c r="F498" i="1"/>
  <c r="F499" i="1"/>
  <c r="F500" i="1"/>
  <c r="F501" i="1"/>
  <c r="F502" i="1"/>
  <c r="F503" i="1"/>
  <c r="F504" i="1"/>
  <c r="F505" i="1"/>
  <c r="F506" i="1"/>
  <c r="F507" i="1"/>
  <c r="F510" i="1"/>
  <c r="F508" i="1"/>
  <c r="F509" i="1"/>
  <c r="F511" i="1"/>
  <c r="F512" i="1"/>
  <c r="F513" i="1"/>
  <c r="F514" i="1"/>
  <c r="F515" i="1"/>
  <c r="F516" i="1"/>
  <c r="F517" i="1"/>
  <c r="F518" i="1"/>
  <c r="F519" i="1"/>
  <c r="F520" i="1"/>
  <c r="F521" i="1"/>
  <c r="F524" i="1"/>
  <c r="F522" i="1"/>
  <c r="F523" i="1"/>
  <c r="F525" i="1"/>
  <c r="F526" i="1"/>
  <c r="F527" i="1"/>
  <c r="F528" i="1"/>
  <c r="F529" i="1"/>
  <c r="F530" i="1"/>
  <c r="F531" i="1"/>
  <c r="F532" i="1"/>
  <c r="F533" i="1"/>
  <c r="F534" i="1"/>
  <c r="F535" i="1"/>
  <c r="F538" i="1"/>
  <c r="F536" i="1"/>
  <c r="F537" i="1"/>
  <c r="F539" i="1"/>
  <c r="F540" i="1"/>
  <c r="F541" i="1"/>
  <c r="F542" i="1"/>
  <c r="F543" i="1"/>
  <c r="F544" i="1"/>
  <c r="F545" i="1"/>
  <c r="F546" i="1"/>
  <c r="F547" i="1"/>
  <c r="F548" i="1"/>
  <c r="F549" i="1"/>
  <c r="F552" i="1"/>
  <c r="F550" i="1"/>
  <c r="F551" i="1"/>
  <c r="F553" i="1"/>
  <c r="F554" i="1"/>
  <c r="F555" i="1"/>
  <c r="F556" i="1"/>
  <c r="F557" i="1"/>
  <c r="F558" i="1"/>
  <c r="F559" i="1"/>
  <c r="F560" i="1"/>
  <c r="F561" i="1"/>
  <c r="F562" i="1"/>
  <c r="F563" i="1"/>
  <c r="F567" i="1"/>
  <c r="F564" i="1"/>
  <c r="F565" i="1"/>
  <c r="F566" i="1"/>
  <c r="F568" i="1"/>
  <c r="F569" i="1"/>
  <c r="F570" i="1"/>
  <c r="F571" i="1"/>
  <c r="F572" i="1"/>
  <c r="F573" i="1"/>
  <c r="F574" i="1"/>
  <c r="F575" i="1"/>
  <c r="F576" i="1"/>
  <c r="F577" i="1"/>
  <c r="F578" i="1"/>
  <c r="F582" i="1"/>
  <c r="F579" i="1"/>
  <c r="F580" i="1"/>
  <c r="F581" i="1"/>
  <c r="F583" i="1"/>
  <c r="F584" i="1"/>
  <c r="F585" i="1"/>
  <c r="F586" i="1"/>
  <c r="F587" i="1"/>
  <c r="F588" i="1"/>
  <c r="F589" i="1"/>
  <c r="F590" i="1"/>
  <c r="F591" i="1"/>
  <c r="F592" i="1"/>
  <c r="F593" i="1"/>
  <c r="F597" i="1"/>
  <c r="F594" i="1"/>
  <c r="F595" i="1"/>
  <c r="F596" i="1"/>
  <c r="F598" i="1"/>
  <c r="F599" i="1"/>
  <c r="F600" i="1"/>
  <c r="F601" i="1"/>
  <c r="F602" i="1"/>
  <c r="F603" i="1"/>
  <c r="F604" i="1"/>
  <c r="F605" i="1"/>
  <c r="F606" i="1"/>
  <c r="F607" i="1"/>
  <c r="F608" i="1"/>
  <c r="F612" i="1"/>
  <c r="F609" i="1"/>
  <c r="F610" i="1"/>
  <c r="F611" i="1"/>
  <c r="F613" i="1"/>
  <c r="F614" i="1"/>
  <c r="F615" i="1"/>
  <c r="F616" i="1"/>
  <c r="F617" i="1"/>
  <c r="F618" i="1"/>
  <c r="F619" i="1"/>
  <c r="F620" i="1"/>
  <c r="F621" i="1"/>
  <c r="F622" i="1"/>
  <c r="F623" i="1"/>
  <c r="F627" i="1"/>
  <c r="F624" i="1"/>
  <c r="F625" i="1"/>
  <c r="F626" i="1"/>
  <c r="F628" i="1"/>
  <c r="F629" i="1"/>
  <c r="F630" i="1"/>
  <c r="F631" i="1"/>
  <c r="F632" i="1"/>
  <c r="F633" i="1"/>
  <c r="F634" i="1"/>
  <c r="F635" i="1"/>
  <c r="F636" i="1"/>
  <c r="F637" i="1"/>
  <c r="F638" i="1"/>
  <c r="F642" i="1"/>
  <c r="F639" i="1"/>
  <c r="F640" i="1"/>
  <c r="F641" i="1"/>
  <c r="F643" i="1"/>
  <c r="F644" i="1"/>
  <c r="F645" i="1"/>
  <c r="F646" i="1"/>
  <c r="F647" i="1"/>
  <c r="F648" i="1"/>
  <c r="F649" i="1"/>
  <c r="F650" i="1"/>
  <c r="F651" i="1"/>
  <c r="F652" i="1"/>
  <c r="F653" i="1"/>
  <c r="F657" i="1"/>
  <c r="F654" i="1"/>
  <c r="F655" i="1"/>
  <c r="F656" i="1"/>
  <c r="F658" i="1"/>
  <c r="F659" i="1"/>
  <c r="F660" i="1"/>
  <c r="F661" i="1"/>
  <c r="F662" i="1"/>
  <c r="F663" i="1"/>
  <c r="F664" i="1"/>
  <c r="F665" i="1"/>
  <c r="F666" i="1"/>
  <c r="F667" i="1"/>
  <c r="F668" i="1"/>
  <c r="F672" i="1"/>
  <c r="F669" i="1"/>
  <c r="F670" i="1"/>
  <c r="F671" i="1"/>
  <c r="F673" i="1"/>
  <c r="F674" i="1"/>
  <c r="F675" i="1"/>
  <c r="F676" i="1"/>
  <c r="F677" i="1"/>
  <c r="F678" i="1"/>
  <c r="F679" i="1"/>
  <c r="F680" i="1"/>
  <c r="F681" i="1"/>
  <c r="F682" i="1"/>
  <c r="F683" i="1"/>
  <c r="F687" i="1"/>
  <c r="F684" i="1"/>
  <c r="F685" i="1"/>
  <c r="F686" i="1"/>
  <c r="F688" i="1"/>
  <c r="F689" i="1"/>
  <c r="F690" i="1"/>
  <c r="F691" i="1"/>
  <c r="F692" i="1"/>
  <c r="F693" i="1"/>
  <c r="F694" i="1"/>
  <c r="F695" i="1"/>
  <c r="F696" i="1"/>
  <c r="F697" i="1"/>
  <c r="F698" i="1"/>
  <c r="F702" i="1"/>
  <c r="F699" i="1"/>
  <c r="F700" i="1"/>
  <c r="F701" i="1"/>
  <c r="F703" i="1"/>
  <c r="F704" i="1"/>
  <c r="F705" i="1"/>
  <c r="F706" i="1"/>
  <c r="F707" i="1"/>
  <c r="F708" i="1"/>
  <c r="F709" i="1"/>
  <c r="F710" i="1"/>
  <c r="F711" i="1"/>
  <c r="F712" i="1"/>
  <c r="F713" i="1"/>
  <c r="F717" i="1"/>
  <c r="F714" i="1"/>
  <c r="F715" i="1"/>
  <c r="F716" i="1"/>
  <c r="F718" i="1"/>
  <c r="F719" i="1"/>
  <c r="F720" i="1"/>
  <c r="F721" i="1"/>
  <c r="F722" i="1"/>
  <c r="F723" i="1"/>
  <c r="F724" i="1"/>
  <c r="F725" i="1"/>
  <c r="F726" i="1"/>
  <c r="F727" i="1"/>
  <c r="F728" i="1"/>
  <c r="F732" i="1"/>
  <c r="F729" i="1"/>
  <c r="F730" i="1"/>
  <c r="F731" i="1"/>
  <c r="F733" i="1"/>
  <c r="F734" i="1"/>
  <c r="F735" i="1"/>
  <c r="F736" i="1"/>
  <c r="F737" i="1"/>
  <c r="F738" i="1"/>
  <c r="F739" i="1"/>
  <c r="F740" i="1"/>
  <c r="F741" i="1"/>
  <c r="F742" i="1"/>
  <c r="F743" i="1"/>
  <c r="F747" i="1"/>
  <c r="F744" i="1"/>
  <c r="F745" i="1"/>
  <c r="F746" i="1"/>
  <c r="F748" i="1"/>
  <c r="F749" i="1"/>
  <c r="F750" i="1"/>
  <c r="F751" i="1"/>
  <c r="F752" i="1"/>
  <c r="F753" i="1"/>
  <c r="F754" i="1"/>
  <c r="F755" i="1"/>
  <c r="F756" i="1"/>
  <c r="F757" i="1"/>
  <c r="F758" i="1"/>
  <c r="F762" i="1"/>
  <c r="F759" i="1"/>
  <c r="F760" i="1"/>
  <c r="F761" i="1"/>
  <c r="F763" i="1"/>
  <c r="F764" i="1"/>
  <c r="F765" i="1"/>
  <c r="F766" i="1"/>
  <c r="F767" i="1"/>
  <c r="F768" i="1"/>
  <c r="F769" i="1"/>
  <c r="F770" i="1"/>
  <c r="F771" i="1"/>
  <c r="F772" i="1"/>
  <c r="F773" i="1"/>
  <c r="F777" i="1"/>
  <c r="F774" i="1"/>
  <c r="F775" i="1"/>
  <c r="F776" i="1"/>
  <c r="F778" i="1"/>
  <c r="F779" i="1"/>
  <c r="F780" i="1"/>
  <c r="F781" i="1"/>
  <c r="F782" i="1"/>
  <c r="F783" i="1"/>
  <c r="F784" i="1"/>
  <c r="F785" i="1"/>
  <c r="F786" i="1"/>
  <c r="F787" i="1"/>
  <c r="F788" i="1"/>
  <c r="F792" i="1"/>
  <c r="F789" i="1"/>
  <c r="F790" i="1"/>
  <c r="F791" i="1"/>
  <c r="F793" i="1"/>
  <c r="F794" i="1"/>
  <c r="F795" i="1"/>
  <c r="F796" i="1"/>
  <c r="F797" i="1"/>
  <c r="F798" i="1"/>
  <c r="F799" i="1"/>
  <c r="F800" i="1"/>
  <c r="F801" i="1"/>
  <c r="F802" i="1"/>
  <c r="F803" i="1"/>
  <c r="F807" i="1"/>
  <c r="F804" i="1"/>
  <c r="F805" i="1"/>
  <c r="F806" i="1"/>
  <c r="F808" i="1"/>
  <c r="F809" i="1"/>
  <c r="F810" i="1"/>
  <c r="F811" i="1"/>
  <c r="F812" i="1"/>
  <c r="F813" i="1"/>
  <c r="F814" i="1"/>
  <c r="F815" i="1"/>
  <c r="F816" i="1"/>
  <c r="F817" i="1"/>
  <c r="F818" i="1"/>
  <c r="F822" i="1"/>
  <c r="F819" i="1"/>
  <c r="F820" i="1"/>
  <c r="F821" i="1"/>
  <c r="F823" i="1"/>
  <c r="F824" i="1"/>
  <c r="F825" i="1"/>
  <c r="F826" i="1"/>
  <c r="F827" i="1"/>
  <c r="F828" i="1"/>
  <c r="F829" i="1"/>
  <c r="F830" i="1"/>
  <c r="F831" i="1"/>
  <c r="F832" i="1"/>
  <c r="F833" i="1"/>
  <c r="F837" i="1"/>
  <c r="F834" i="1"/>
  <c r="F835" i="1"/>
  <c r="F836" i="1"/>
  <c r="F838" i="1"/>
  <c r="F839" i="1"/>
  <c r="F840" i="1"/>
  <c r="F841" i="1"/>
  <c r="F842" i="1"/>
  <c r="F843" i="1"/>
  <c r="F844" i="1"/>
  <c r="F845" i="1"/>
  <c r="F846" i="1"/>
  <c r="F847" i="1"/>
  <c r="F848" i="1"/>
  <c r="F852" i="1"/>
  <c r="F849" i="1"/>
  <c r="F850" i="1"/>
  <c r="F851" i="1"/>
  <c r="F853" i="1"/>
  <c r="F854" i="1"/>
  <c r="F855" i="1"/>
  <c r="F856" i="1"/>
  <c r="F857" i="1"/>
  <c r="F858" i="1"/>
  <c r="F859" i="1"/>
  <c r="F860" i="1"/>
  <c r="F861" i="1"/>
  <c r="F862" i="1"/>
  <c r="F863" i="1"/>
  <c r="F867" i="1"/>
  <c r="F864" i="1"/>
  <c r="F865" i="1"/>
  <c r="F866" i="1"/>
  <c r="F868" i="1"/>
  <c r="F869" i="1"/>
  <c r="F870" i="1"/>
  <c r="F871" i="1"/>
  <c r="F872" i="1"/>
  <c r="F873" i="1"/>
  <c r="F874" i="1"/>
  <c r="F875" i="1"/>
  <c r="F876" i="1"/>
  <c r="F877" i="1"/>
  <c r="F878" i="1"/>
  <c r="F882" i="1"/>
  <c r="F879" i="1"/>
  <c r="F880" i="1"/>
  <c r="F881" i="1"/>
  <c r="F883" i="1"/>
  <c r="F884" i="1"/>
  <c r="F885" i="1"/>
  <c r="F886" i="1"/>
  <c r="F887" i="1"/>
  <c r="F888" i="1"/>
  <c r="F889" i="1"/>
  <c r="F890" i="1"/>
  <c r="F891" i="1"/>
  <c r="F892" i="1"/>
  <c r="F893" i="1"/>
  <c r="F897" i="1"/>
  <c r="F894" i="1"/>
  <c r="F895" i="1"/>
  <c r="F896" i="1"/>
  <c r="F898" i="1"/>
  <c r="F899" i="1"/>
  <c r="F900" i="1"/>
  <c r="F901" i="1"/>
  <c r="F902" i="1"/>
  <c r="F903" i="1"/>
  <c r="F904" i="1"/>
  <c r="F905" i="1"/>
  <c r="F906" i="1"/>
  <c r="F907" i="1"/>
  <c r="F908" i="1"/>
  <c r="F912" i="1"/>
  <c r="F909" i="1"/>
  <c r="F910" i="1"/>
  <c r="F911" i="1"/>
  <c r="F913" i="1"/>
  <c r="F914" i="1"/>
  <c r="F915" i="1"/>
  <c r="F916" i="1"/>
  <c r="F917" i="1"/>
  <c r="F918" i="1"/>
  <c r="F919" i="1"/>
  <c r="F920" i="1"/>
  <c r="F921" i="1"/>
  <c r="F922" i="1"/>
  <c r="F923" i="1"/>
  <c r="F927" i="1"/>
  <c r="F924" i="1"/>
  <c r="F925" i="1"/>
  <c r="F926" i="1"/>
  <c r="F928" i="1"/>
  <c r="F929" i="1"/>
  <c r="F930" i="1"/>
  <c r="G6" i="1"/>
  <c r="G7" i="1"/>
  <c r="G8" i="1"/>
  <c r="G9" i="1"/>
  <c r="G10" i="1"/>
  <c r="G11" i="1"/>
  <c r="G12" i="1"/>
  <c r="G13" i="1"/>
  <c r="G14" i="1"/>
  <c r="G15" i="1"/>
  <c r="G16" i="1"/>
  <c r="G17" i="1"/>
  <c r="G18" i="1"/>
  <c r="G21" i="1"/>
  <c r="G19" i="1"/>
  <c r="G20" i="1"/>
  <c r="G22" i="1"/>
  <c r="G23" i="1"/>
  <c r="G24" i="1"/>
  <c r="G25" i="1"/>
  <c r="G26" i="1"/>
  <c r="G27" i="1"/>
  <c r="G28" i="1"/>
  <c r="G29" i="1"/>
  <c r="G30" i="1"/>
  <c r="G33" i="1"/>
  <c r="G31" i="1"/>
  <c r="G32" i="1"/>
  <c r="G34" i="1"/>
  <c r="G35" i="1"/>
  <c r="G36" i="1"/>
  <c r="G37" i="1"/>
  <c r="G38" i="1"/>
  <c r="G39" i="1"/>
  <c r="G40" i="1"/>
  <c r="G41" i="1"/>
  <c r="G42" i="1"/>
  <c r="G45" i="1"/>
  <c r="G43" i="1"/>
  <c r="G44" i="1"/>
  <c r="G46" i="1"/>
  <c r="G47" i="1"/>
  <c r="G48" i="1"/>
  <c r="G49" i="1"/>
  <c r="G50" i="1"/>
  <c r="G51" i="1"/>
  <c r="G52" i="1"/>
  <c r="G53" i="1"/>
  <c r="G54" i="1"/>
  <c r="G57" i="1"/>
  <c r="G55" i="1"/>
  <c r="G56" i="1"/>
  <c r="G58" i="1"/>
  <c r="G59" i="1"/>
  <c r="G60" i="1"/>
  <c r="G61" i="1"/>
  <c r="G62" i="1"/>
  <c r="G63" i="1"/>
  <c r="G64" i="1"/>
  <c r="G65" i="1"/>
  <c r="G66" i="1"/>
  <c r="G69" i="1"/>
  <c r="G67" i="1"/>
  <c r="G68" i="1"/>
  <c r="G70" i="1"/>
  <c r="G71" i="1"/>
  <c r="G72" i="1"/>
  <c r="G73" i="1"/>
  <c r="G74" i="1"/>
  <c r="G75" i="1"/>
  <c r="G76" i="1"/>
  <c r="G79" i="1"/>
  <c r="G77" i="1"/>
  <c r="G78" i="1"/>
  <c r="G80" i="1"/>
  <c r="G81" i="1"/>
  <c r="G82" i="1"/>
  <c r="G83" i="1"/>
  <c r="G84" i="1"/>
  <c r="G85" i="1"/>
  <c r="G86" i="1"/>
  <c r="G87" i="1"/>
  <c r="G89" i="1"/>
  <c r="G90" i="1"/>
  <c r="G88" i="1"/>
  <c r="G91" i="1"/>
  <c r="G92" i="1"/>
  <c r="G93" i="1"/>
  <c r="G94" i="1"/>
  <c r="G95" i="1"/>
  <c r="G96" i="1"/>
  <c r="G97" i="1"/>
  <c r="G98" i="1"/>
  <c r="G99" i="1"/>
  <c r="G101" i="1"/>
  <c r="G100" i="1"/>
  <c r="G102" i="1"/>
  <c r="G103" i="1"/>
  <c r="G104" i="1"/>
  <c r="G105" i="1"/>
  <c r="G106" i="1"/>
  <c r="G107" i="1"/>
  <c r="G108" i="1"/>
  <c r="G109" i="1"/>
  <c r="G110" i="1"/>
  <c r="G111" i="1"/>
  <c r="G113" i="1"/>
  <c r="G112" i="1"/>
  <c r="G114" i="1"/>
  <c r="G115" i="1"/>
  <c r="G116" i="1"/>
  <c r="G117" i="1"/>
  <c r="G118" i="1"/>
  <c r="G119" i="1"/>
  <c r="G120" i="1"/>
  <c r="G121" i="1"/>
  <c r="G122" i="1"/>
  <c r="G123" i="1"/>
  <c r="G124" i="1"/>
  <c r="G127" i="1"/>
  <c r="G125" i="1"/>
  <c r="G126" i="1"/>
  <c r="G128" i="1"/>
  <c r="G129" i="1"/>
  <c r="G130" i="1"/>
  <c r="G131" i="1"/>
  <c r="G132" i="1"/>
  <c r="G133" i="1"/>
  <c r="G134" i="1"/>
  <c r="G135" i="1"/>
  <c r="G137" i="1"/>
  <c r="G136" i="1"/>
  <c r="G138" i="1"/>
  <c r="G139" i="1"/>
  <c r="G140" i="1"/>
  <c r="G141" i="1"/>
  <c r="G142" i="1"/>
  <c r="G143" i="1"/>
  <c r="G144" i="1"/>
  <c r="G145" i="1"/>
  <c r="G146" i="1"/>
  <c r="G147" i="1"/>
  <c r="G148" i="1"/>
  <c r="G151" i="1"/>
  <c r="G149" i="1"/>
  <c r="G150" i="1"/>
  <c r="G152" i="1"/>
  <c r="G153" i="1"/>
  <c r="G154" i="1"/>
  <c r="G155" i="1"/>
  <c r="G156" i="1"/>
  <c r="G157" i="1"/>
  <c r="G158" i="1"/>
  <c r="G159" i="1"/>
  <c r="G160" i="1"/>
  <c r="G163" i="1"/>
  <c r="G161" i="1"/>
  <c r="G162" i="1"/>
  <c r="G164" i="1"/>
  <c r="G165" i="1"/>
  <c r="G166" i="1"/>
  <c r="G167" i="1"/>
  <c r="G168" i="1"/>
  <c r="G169" i="1"/>
  <c r="G170" i="1"/>
  <c r="G171" i="1"/>
  <c r="G172" i="1"/>
  <c r="G175" i="1"/>
  <c r="G173" i="1"/>
  <c r="G174" i="1"/>
  <c r="G176" i="1"/>
  <c r="G177" i="1"/>
  <c r="G178" i="1"/>
  <c r="G179" i="1"/>
  <c r="G180" i="1"/>
  <c r="G181" i="1"/>
  <c r="G182" i="1"/>
  <c r="G183" i="1"/>
  <c r="G184" i="1"/>
  <c r="G185" i="1"/>
  <c r="G188" i="1"/>
  <c r="G186" i="1"/>
  <c r="G187" i="1"/>
  <c r="G189" i="1"/>
  <c r="G190" i="1"/>
  <c r="G191" i="1"/>
  <c r="G192" i="1"/>
  <c r="G193" i="1"/>
  <c r="G194" i="1"/>
  <c r="G195" i="1"/>
  <c r="G196" i="1"/>
  <c r="G197" i="1"/>
  <c r="G198" i="1"/>
  <c r="G199" i="1"/>
  <c r="G202" i="1"/>
  <c r="G200" i="1"/>
  <c r="G201" i="1"/>
  <c r="G203" i="1"/>
  <c r="G204" i="1"/>
  <c r="G205" i="1"/>
  <c r="G206" i="1"/>
  <c r="G207" i="1"/>
  <c r="G208" i="1"/>
  <c r="G209" i="1"/>
  <c r="G210" i="1"/>
  <c r="G211" i="1"/>
  <c r="G212" i="1"/>
  <c r="G213" i="1"/>
  <c r="G216" i="1"/>
  <c r="G214" i="1"/>
  <c r="G215" i="1"/>
  <c r="G217" i="1"/>
  <c r="G218" i="1"/>
  <c r="G219" i="1"/>
  <c r="G220" i="1"/>
  <c r="G221" i="1"/>
  <c r="G222" i="1"/>
  <c r="G223" i="1"/>
  <c r="G224" i="1"/>
  <c r="G225" i="1"/>
  <c r="G226" i="1"/>
  <c r="G227" i="1"/>
  <c r="G230" i="1"/>
  <c r="G228" i="1"/>
  <c r="G229" i="1"/>
  <c r="G231" i="1"/>
  <c r="G232" i="1"/>
  <c r="G233" i="1"/>
  <c r="G234" i="1"/>
  <c r="G235" i="1"/>
  <c r="G236" i="1"/>
  <c r="G237" i="1"/>
  <c r="G238" i="1"/>
  <c r="G239" i="1"/>
  <c r="G240" i="1"/>
  <c r="G241" i="1"/>
  <c r="G244" i="1"/>
  <c r="G242" i="1"/>
  <c r="G243" i="1"/>
  <c r="G245" i="1"/>
  <c r="G246" i="1"/>
  <c r="G247" i="1"/>
  <c r="G248" i="1"/>
  <c r="G249" i="1"/>
  <c r="G250" i="1"/>
  <c r="G251" i="1"/>
  <c r="G252" i="1"/>
  <c r="G253" i="1"/>
  <c r="G254" i="1"/>
  <c r="G255" i="1"/>
  <c r="G258" i="1"/>
  <c r="G256" i="1"/>
  <c r="G257" i="1"/>
  <c r="G259" i="1"/>
  <c r="G260" i="1"/>
  <c r="G261" i="1"/>
  <c r="G262" i="1"/>
  <c r="G263" i="1"/>
  <c r="G264" i="1"/>
  <c r="G265" i="1"/>
  <c r="G266" i="1"/>
  <c r="G267" i="1"/>
  <c r="G268" i="1"/>
  <c r="G269" i="1"/>
  <c r="G272" i="1"/>
  <c r="G270" i="1"/>
  <c r="G271" i="1"/>
  <c r="G273" i="1"/>
  <c r="G274" i="1"/>
  <c r="G275" i="1"/>
  <c r="G276" i="1"/>
  <c r="G277" i="1"/>
  <c r="G278" i="1"/>
  <c r="G279" i="1"/>
  <c r="G280" i="1"/>
  <c r="G281" i="1"/>
  <c r="G282" i="1"/>
  <c r="G283" i="1"/>
  <c r="G286" i="1"/>
  <c r="G284" i="1"/>
  <c r="G285" i="1"/>
  <c r="G287" i="1"/>
  <c r="G288" i="1"/>
  <c r="G289" i="1"/>
  <c r="G290" i="1"/>
  <c r="G291" i="1"/>
  <c r="G292" i="1"/>
  <c r="G293" i="1"/>
  <c r="G294" i="1"/>
  <c r="G295" i="1"/>
  <c r="G296" i="1"/>
  <c r="G297" i="1"/>
  <c r="G300" i="1"/>
  <c r="G298" i="1"/>
  <c r="G299" i="1"/>
  <c r="G301" i="1"/>
  <c r="G302" i="1"/>
  <c r="G303" i="1"/>
  <c r="G304" i="1"/>
  <c r="G305" i="1"/>
  <c r="G306" i="1"/>
  <c r="G307" i="1"/>
  <c r="G308" i="1"/>
  <c r="G309" i="1"/>
  <c r="G310" i="1"/>
  <c r="G311" i="1"/>
  <c r="G314" i="1"/>
  <c r="G312" i="1"/>
  <c r="G313" i="1"/>
  <c r="G315" i="1"/>
  <c r="G316" i="1"/>
  <c r="G317" i="1"/>
  <c r="G318" i="1"/>
  <c r="G319" i="1"/>
  <c r="G320" i="1"/>
  <c r="G321" i="1"/>
  <c r="G322" i="1"/>
  <c r="G323" i="1"/>
  <c r="G324" i="1"/>
  <c r="G325" i="1"/>
  <c r="G328" i="1"/>
  <c r="G326" i="1"/>
  <c r="G327" i="1"/>
  <c r="G329" i="1"/>
  <c r="G330" i="1"/>
  <c r="G331" i="1"/>
  <c r="G332" i="1"/>
  <c r="G333" i="1"/>
  <c r="G334" i="1"/>
  <c r="G335" i="1"/>
  <c r="G336" i="1"/>
  <c r="G337" i="1"/>
  <c r="G338" i="1"/>
  <c r="G339" i="1"/>
  <c r="G342" i="1"/>
  <c r="G340" i="1"/>
  <c r="G341" i="1"/>
  <c r="G343" i="1"/>
  <c r="G344" i="1"/>
  <c r="G345" i="1"/>
  <c r="G346" i="1"/>
  <c r="G347" i="1"/>
  <c r="G348" i="1"/>
  <c r="G349" i="1"/>
  <c r="G350" i="1"/>
  <c r="G351" i="1"/>
  <c r="G352" i="1"/>
  <c r="G353" i="1"/>
  <c r="G356" i="1"/>
  <c r="G354" i="1"/>
  <c r="G355" i="1"/>
  <c r="G357" i="1"/>
  <c r="G358" i="1"/>
  <c r="G359" i="1"/>
  <c r="G360" i="1"/>
  <c r="G361" i="1"/>
  <c r="G362" i="1"/>
  <c r="G363" i="1"/>
  <c r="G364" i="1"/>
  <c r="G365" i="1"/>
  <c r="G366" i="1"/>
  <c r="G367" i="1"/>
  <c r="G370" i="1"/>
  <c r="G368" i="1"/>
  <c r="G369" i="1"/>
  <c r="G371" i="1"/>
  <c r="G372" i="1"/>
  <c r="G373" i="1"/>
  <c r="G374" i="1"/>
  <c r="G375" i="1"/>
  <c r="G376" i="1"/>
  <c r="G377" i="1"/>
  <c r="G378" i="1"/>
  <c r="G379" i="1"/>
  <c r="G380" i="1"/>
  <c r="G381" i="1"/>
  <c r="G384" i="1"/>
  <c r="G382" i="1"/>
  <c r="G383" i="1"/>
  <c r="G385" i="1"/>
  <c r="G386" i="1"/>
  <c r="G387" i="1"/>
  <c r="G388" i="1"/>
  <c r="G389" i="1"/>
  <c r="G390" i="1"/>
  <c r="G391" i="1"/>
  <c r="G392" i="1"/>
  <c r="G393" i="1"/>
  <c r="G394" i="1"/>
  <c r="G395" i="1"/>
  <c r="G398" i="1"/>
  <c r="G396" i="1"/>
  <c r="G397" i="1"/>
  <c r="G399" i="1"/>
  <c r="G400" i="1"/>
  <c r="G403" i="1"/>
  <c r="G404" i="1"/>
  <c r="G405" i="1"/>
  <c r="G406" i="1"/>
  <c r="G407" i="1"/>
  <c r="G408" i="1"/>
  <c r="G409" i="1"/>
  <c r="G412" i="1"/>
  <c r="G410" i="1"/>
  <c r="G411" i="1"/>
  <c r="G413" i="1"/>
  <c r="G414" i="1"/>
  <c r="G415" i="1"/>
  <c r="G416" i="1"/>
  <c r="G417" i="1"/>
  <c r="G418" i="1"/>
  <c r="G419" i="1"/>
  <c r="G420" i="1"/>
  <c r="G421" i="1"/>
  <c r="G422" i="1"/>
  <c r="G423" i="1"/>
  <c r="G426" i="1"/>
  <c r="G424" i="1"/>
  <c r="G425" i="1"/>
  <c r="G427" i="1"/>
  <c r="G428" i="1"/>
  <c r="G429" i="1"/>
  <c r="G430" i="1"/>
  <c r="G431" i="1"/>
  <c r="G432" i="1"/>
  <c r="G433" i="1"/>
  <c r="G434" i="1"/>
  <c r="G435" i="1"/>
  <c r="G436" i="1"/>
  <c r="G437" i="1"/>
  <c r="G440" i="1"/>
  <c r="G438" i="1"/>
  <c r="G439" i="1"/>
  <c r="G441" i="1"/>
  <c r="G442" i="1"/>
  <c r="G443" i="1"/>
  <c r="G444" i="1"/>
  <c r="G445" i="1"/>
  <c r="G446" i="1"/>
  <c r="G447" i="1"/>
  <c r="G448" i="1"/>
  <c r="G449" i="1"/>
  <c r="G450" i="1"/>
  <c r="G451" i="1"/>
  <c r="G454" i="1"/>
  <c r="G452" i="1"/>
  <c r="G453" i="1"/>
  <c r="G455" i="1"/>
  <c r="G456" i="1"/>
  <c r="G457" i="1"/>
  <c r="G458" i="1"/>
  <c r="G459" i="1"/>
  <c r="G460" i="1"/>
  <c r="G461" i="1"/>
  <c r="G462" i="1"/>
  <c r="G463" i="1"/>
  <c r="G464" i="1"/>
  <c r="G465" i="1"/>
  <c r="G468" i="1"/>
  <c r="G466" i="1"/>
  <c r="G467" i="1"/>
  <c r="G469" i="1"/>
  <c r="G470" i="1"/>
  <c r="G471" i="1"/>
  <c r="G472" i="1"/>
  <c r="G473" i="1"/>
  <c r="G474" i="1"/>
  <c r="G475" i="1"/>
  <c r="G476" i="1"/>
  <c r="G477" i="1"/>
  <c r="G478" i="1"/>
  <c r="G479" i="1"/>
  <c r="G482" i="1"/>
  <c r="G480" i="1"/>
  <c r="G481" i="1"/>
  <c r="G483" i="1"/>
  <c r="G484" i="1"/>
  <c r="G485" i="1"/>
  <c r="G486" i="1"/>
  <c r="G487" i="1"/>
  <c r="G488" i="1"/>
  <c r="G489" i="1"/>
  <c r="G490" i="1"/>
  <c r="G491" i="1"/>
  <c r="G492" i="1"/>
  <c r="G493" i="1"/>
  <c r="G496" i="1"/>
  <c r="G494" i="1"/>
  <c r="G495" i="1"/>
  <c r="G497" i="1"/>
  <c r="G498" i="1"/>
  <c r="G499" i="1"/>
  <c r="G500" i="1"/>
  <c r="G501" i="1"/>
  <c r="G502" i="1"/>
  <c r="G503" i="1"/>
  <c r="G504" i="1"/>
  <c r="G505" i="1"/>
  <c r="G506" i="1"/>
  <c r="G507" i="1"/>
  <c r="G510" i="1"/>
  <c r="G508" i="1"/>
  <c r="G509" i="1"/>
  <c r="G511" i="1"/>
  <c r="G512" i="1"/>
  <c r="G513" i="1"/>
  <c r="G514" i="1"/>
  <c r="G515" i="1"/>
  <c r="G516" i="1"/>
  <c r="G517" i="1"/>
  <c r="G518" i="1"/>
  <c r="G519" i="1"/>
  <c r="G520" i="1"/>
  <c r="G521" i="1"/>
  <c r="G524" i="1"/>
  <c r="G522" i="1"/>
  <c r="G523" i="1"/>
  <c r="G525" i="1"/>
  <c r="G526" i="1"/>
  <c r="G527" i="1"/>
  <c r="G528" i="1"/>
  <c r="G529" i="1"/>
  <c r="G530" i="1"/>
  <c r="G531" i="1"/>
  <c r="G532" i="1"/>
  <c r="G533" i="1"/>
  <c r="G534" i="1"/>
  <c r="G535" i="1"/>
  <c r="G538" i="1"/>
  <c r="G536" i="1"/>
  <c r="G537" i="1"/>
  <c r="G539" i="1"/>
  <c r="G540" i="1"/>
  <c r="G541" i="1"/>
  <c r="G542" i="1"/>
  <c r="G543" i="1"/>
  <c r="G544" i="1"/>
  <c r="G545" i="1"/>
  <c r="G546" i="1"/>
  <c r="G547" i="1"/>
  <c r="G548" i="1"/>
  <c r="G549" i="1"/>
  <c r="G552" i="1"/>
  <c r="G550" i="1"/>
  <c r="G551" i="1"/>
  <c r="G553" i="1"/>
  <c r="G554" i="1"/>
  <c r="G555" i="1"/>
  <c r="G556" i="1"/>
  <c r="G557" i="1"/>
  <c r="G558" i="1"/>
  <c r="G559" i="1"/>
  <c r="G560" i="1"/>
  <c r="G561" i="1"/>
  <c r="G562" i="1"/>
  <c r="G563" i="1"/>
  <c r="G567" i="1"/>
  <c r="G564" i="1"/>
  <c r="G565" i="1"/>
  <c r="G566" i="1"/>
  <c r="G568" i="1"/>
  <c r="G569" i="1"/>
  <c r="G570" i="1"/>
  <c r="G571" i="1"/>
  <c r="G572" i="1"/>
  <c r="G573" i="1"/>
  <c r="G574" i="1"/>
  <c r="G575" i="1"/>
  <c r="G576" i="1"/>
  <c r="G577" i="1"/>
  <c r="G578" i="1"/>
  <c r="G582" i="1"/>
  <c r="G579" i="1"/>
  <c r="G580" i="1"/>
  <c r="G581" i="1"/>
  <c r="G583" i="1"/>
  <c r="G584" i="1"/>
  <c r="G585" i="1"/>
  <c r="G586" i="1"/>
  <c r="G587" i="1"/>
  <c r="G588" i="1"/>
  <c r="G589" i="1"/>
  <c r="G590" i="1"/>
  <c r="G591" i="1"/>
  <c r="G592" i="1"/>
  <c r="G593" i="1"/>
  <c r="G597" i="1"/>
  <c r="G594" i="1"/>
  <c r="G595" i="1"/>
  <c r="G596" i="1"/>
  <c r="G598" i="1"/>
  <c r="G599" i="1"/>
  <c r="G600" i="1"/>
  <c r="G601" i="1"/>
  <c r="G602" i="1"/>
  <c r="G603" i="1"/>
  <c r="G604" i="1"/>
  <c r="G605" i="1"/>
  <c r="G606" i="1"/>
  <c r="G607" i="1"/>
  <c r="G608" i="1"/>
  <c r="G612" i="1"/>
  <c r="G609" i="1"/>
  <c r="G610" i="1"/>
  <c r="G611" i="1"/>
  <c r="G613" i="1"/>
  <c r="G614" i="1"/>
  <c r="G615" i="1"/>
  <c r="G616" i="1"/>
  <c r="G617" i="1"/>
  <c r="G618" i="1"/>
  <c r="G619" i="1"/>
  <c r="G620" i="1"/>
  <c r="G621" i="1"/>
  <c r="G622" i="1"/>
  <c r="G623" i="1"/>
  <c r="G627" i="1"/>
  <c r="G624" i="1"/>
  <c r="G625" i="1"/>
  <c r="G626" i="1"/>
  <c r="G628" i="1"/>
  <c r="G629" i="1"/>
  <c r="G630" i="1"/>
  <c r="G631" i="1"/>
  <c r="G632" i="1"/>
  <c r="G633" i="1"/>
  <c r="G634" i="1"/>
  <c r="G635" i="1"/>
  <c r="G636" i="1"/>
  <c r="G637" i="1"/>
  <c r="G638" i="1"/>
  <c r="G642" i="1"/>
  <c r="G639" i="1"/>
  <c r="G640" i="1"/>
  <c r="G641" i="1"/>
  <c r="G643" i="1"/>
  <c r="G644" i="1"/>
  <c r="G645" i="1"/>
  <c r="G646" i="1"/>
  <c r="G647" i="1"/>
  <c r="G648" i="1"/>
  <c r="G649" i="1"/>
  <c r="G650" i="1"/>
  <c r="G651" i="1"/>
  <c r="G652" i="1"/>
  <c r="G653" i="1"/>
  <c r="G657" i="1"/>
  <c r="G654" i="1"/>
  <c r="G655" i="1"/>
  <c r="G656" i="1"/>
  <c r="G658" i="1"/>
  <c r="G659" i="1"/>
  <c r="G660" i="1"/>
  <c r="G661" i="1"/>
  <c r="G662" i="1"/>
  <c r="G663" i="1"/>
  <c r="G664" i="1"/>
  <c r="G665" i="1"/>
  <c r="G666" i="1"/>
  <c r="G667" i="1"/>
  <c r="G668" i="1"/>
  <c r="G672" i="1"/>
  <c r="G669" i="1"/>
  <c r="G670" i="1"/>
  <c r="G671" i="1"/>
  <c r="G673" i="1"/>
  <c r="G674" i="1"/>
  <c r="G675" i="1"/>
  <c r="G676" i="1"/>
  <c r="G677" i="1"/>
  <c r="G678" i="1"/>
  <c r="G679" i="1"/>
  <c r="G680" i="1"/>
  <c r="G681" i="1"/>
  <c r="G682" i="1"/>
  <c r="G683" i="1"/>
  <c r="G687" i="1"/>
  <c r="G684" i="1"/>
  <c r="G685" i="1"/>
  <c r="G686" i="1"/>
  <c r="G688" i="1"/>
  <c r="G689" i="1"/>
  <c r="G690" i="1"/>
  <c r="G691" i="1"/>
  <c r="G692" i="1"/>
  <c r="G693" i="1"/>
  <c r="G694" i="1"/>
  <c r="G695" i="1"/>
  <c r="G696" i="1"/>
  <c r="G697" i="1"/>
  <c r="G698" i="1"/>
  <c r="G702" i="1"/>
  <c r="G699" i="1"/>
  <c r="G700" i="1"/>
  <c r="G701" i="1"/>
  <c r="G703" i="1"/>
  <c r="G704" i="1"/>
  <c r="G705" i="1"/>
  <c r="G706" i="1"/>
  <c r="G707" i="1"/>
  <c r="G708" i="1"/>
  <c r="G709" i="1"/>
  <c r="G710" i="1"/>
  <c r="G711" i="1"/>
  <c r="G712" i="1"/>
  <c r="G713" i="1"/>
  <c r="G717" i="1"/>
  <c r="G714" i="1"/>
  <c r="G715" i="1"/>
  <c r="G716" i="1"/>
  <c r="G718" i="1"/>
  <c r="G719" i="1"/>
  <c r="G720" i="1"/>
  <c r="G721" i="1"/>
  <c r="G722" i="1"/>
  <c r="G723" i="1"/>
  <c r="G724" i="1"/>
  <c r="G725" i="1"/>
  <c r="G726" i="1"/>
  <c r="G727" i="1"/>
  <c r="G728" i="1"/>
  <c r="G732" i="1"/>
  <c r="G729" i="1"/>
  <c r="G730" i="1"/>
  <c r="G731" i="1"/>
  <c r="G733" i="1"/>
  <c r="G734" i="1"/>
  <c r="G735" i="1"/>
  <c r="G736" i="1"/>
  <c r="G737" i="1"/>
  <c r="G738" i="1"/>
  <c r="G739" i="1"/>
  <c r="G740" i="1"/>
  <c r="G741" i="1"/>
  <c r="G742" i="1"/>
  <c r="G743" i="1"/>
  <c r="G747" i="1"/>
  <c r="G744" i="1"/>
  <c r="G745" i="1"/>
  <c r="G746" i="1"/>
  <c r="G748" i="1"/>
  <c r="G749" i="1"/>
  <c r="G750" i="1"/>
  <c r="G751" i="1"/>
  <c r="G752" i="1"/>
  <c r="G753" i="1"/>
  <c r="G754" i="1"/>
  <c r="G755" i="1"/>
  <c r="G756" i="1"/>
  <c r="G757" i="1"/>
  <c r="G758" i="1"/>
  <c r="G762" i="1"/>
  <c r="G759" i="1"/>
  <c r="G760" i="1"/>
  <c r="G761" i="1"/>
  <c r="G763" i="1"/>
  <c r="G764" i="1"/>
  <c r="G765" i="1"/>
  <c r="G766" i="1"/>
  <c r="G767" i="1"/>
  <c r="G768" i="1"/>
  <c r="G769" i="1"/>
  <c r="G770" i="1"/>
  <c r="G771" i="1"/>
  <c r="G772" i="1"/>
  <c r="G773" i="1"/>
  <c r="G777" i="1"/>
  <c r="G774" i="1"/>
  <c r="G775" i="1"/>
  <c r="G776" i="1"/>
  <c r="G778" i="1"/>
  <c r="G779" i="1"/>
  <c r="G780" i="1"/>
  <c r="G781" i="1"/>
  <c r="G782" i="1"/>
  <c r="G783" i="1"/>
  <c r="G784" i="1"/>
  <c r="G785" i="1"/>
  <c r="G786" i="1"/>
  <c r="G787" i="1"/>
  <c r="G788" i="1"/>
  <c r="G792" i="1"/>
  <c r="G789" i="1"/>
  <c r="G790" i="1"/>
  <c r="G791" i="1"/>
  <c r="G793" i="1"/>
  <c r="G794" i="1"/>
  <c r="G795" i="1"/>
  <c r="G796" i="1"/>
  <c r="G797" i="1"/>
  <c r="G798" i="1"/>
  <c r="G799" i="1"/>
  <c r="G800" i="1"/>
  <c r="G801" i="1"/>
  <c r="G802" i="1"/>
  <c r="G803" i="1"/>
  <c r="G807" i="1"/>
  <c r="G804" i="1"/>
  <c r="G805" i="1"/>
  <c r="G806" i="1"/>
  <c r="G808" i="1"/>
  <c r="G809" i="1"/>
  <c r="G810" i="1"/>
  <c r="G811" i="1"/>
  <c r="G812" i="1"/>
  <c r="G813" i="1"/>
  <c r="G814" i="1"/>
  <c r="G815" i="1"/>
  <c r="G816" i="1"/>
  <c r="G817" i="1"/>
  <c r="G818" i="1"/>
  <c r="G822" i="1"/>
  <c r="G819" i="1"/>
  <c r="G820" i="1"/>
  <c r="G821" i="1"/>
  <c r="G823" i="1"/>
  <c r="G824" i="1"/>
  <c r="G825" i="1"/>
  <c r="G826" i="1"/>
  <c r="G827" i="1"/>
  <c r="G828" i="1"/>
  <c r="G829" i="1"/>
  <c r="G830" i="1"/>
  <c r="G831" i="1"/>
  <c r="G832" i="1"/>
  <c r="G833" i="1"/>
  <c r="G837" i="1"/>
  <c r="G834" i="1"/>
  <c r="G835" i="1"/>
  <c r="G836" i="1"/>
  <c r="G838" i="1"/>
  <c r="G839" i="1"/>
  <c r="G840" i="1"/>
  <c r="G841" i="1"/>
  <c r="G842" i="1"/>
  <c r="G843" i="1"/>
  <c r="G844" i="1"/>
  <c r="G845" i="1"/>
  <c r="G846" i="1"/>
  <c r="G847" i="1"/>
  <c r="G848" i="1"/>
  <c r="G852" i="1"/>
  <c r="G849" i="1"/>
  <c r="G850" i="1"/>
  <c r="G851" i="1"/>
  <c r="G853" i="1"/>
  <c r="G854" i="1"/>
  <c r="G855" i="1"/>
  <c r="G856" i="1"/>
  <c r="G857" i="1"/>
  <c r="G858" i="1"/>
  <c r="G859" i="1"/>
  <c r="G860" i="1"/>
  <c r="G861" i="1"/>
  <c r="G862" i="1"/>
  <c r="G863" i="1"/>
  <c r="G867" i="1"/>
  <c r="G864" i="1"/>
  <c r="G865" i="1"/>
  <c r="G866" i="1"/>
  <c r="G868" i="1"/>
  <c r="G869" i="1"/>
  <c r="G870" i="1"/>
  <c r="G871" i="1"/>
  <c r="G872" i="1"/>
  <c r="G873" i="1"/>
  <c r="G874" i="1"/>
  <c r="G875" i="1"/>
  <c r="G876" i="1"/>
  <c r="G877" i="1"/>
  <c r="G878" i="1"/>
  <c r="G882" i="1"/>
  <c r="G879" i="1"/>
  <c r="G880" i="1"/>
  <c r="G881" i="1"/>
  <c r="G883" i="1"/>
  <c r="G884" i="1"/>
  <c r="G885" i="1"/>
  <c r="G886" i="1"/>
  <c r="G887" i="1"/>
  <c r="G888" i="1"/>
  <c r="G889" i="1"/>
  <c r="G890" i="1"/>
  <c r="G891" i="1"/>
  <c r="G892" i="1"/>
  <c r="G893" i="1"/>
  <c r="G897" i="1"/>
  <c r="G894" i="1"/>
  <c r="G895" i="1"/>
  <c r="G896" i="1"/>
  <c r="G898" i="1"/>
  <c r="G899" i="1"/>
  <c r="G900" i="1"/>
  <c r="G901" i="1"/>
  <c r="G902" i="1"/>
  <c r="G903" i="1"/>
  <c r="G904" i="1"/>
  <c r="G905" i="1"/>
  <c r="G906" i="1"/>
  <c r="G907" i="1"/>
  <c r="G908" i="1"/>
  <c r="G912" i="1"/>
  <c r="G909" i="1"/>
  <c r="G910" i="1"/>
  <c r="G911" i="1"/>
  <c r="G913" i="1"/>
  <c r="G914" i="1"/>
  <c r="G915" i="1"/>
  <c r="G916" i="1"/>
  <c r="G917" i="1"/>
  <c r="G918" i="1"/>
  <c r="G919" i="1"/>
  <c r="G920" i="1"/>
  <c r="G921" i="1"/>
  <c r="G922" i="1"/>
  <c r="G923" i="1"/>
  <c r="G927" i="1"/>
  <c r="G924" i="1"/>
  <c r="G925" i="1"/>
  <c r="G926" i="1"/>
  <c r="G928" i="1"/>
  <c r="G929" i="1"/>
  <c r="G930" i="1"/>
  <c r="G401" i="1"/>
  <c r="G402" i="1"/>
  <c r="K930" i="1" l="1"/>
  <c r="K929" i="1"/>
  <c r="K928" i="1"/>
  <c r="K926" i="1"/>
  <c r="K925" i="1"/>
  <c r="K924" i="1"/>
  <c r="K927" i="1"/>
  <c r="K923" i="1"/>
  <c r="K922" i="1"/>
  <c r="K921" i="1"/>
  <c r="K920" i="1"/>
  <c r="K919" i="1"/>
  <c r="K918" i="1"/>
  <c r="K917" i="1"/>
  <c r="K916" i="1"/>
  <c r="K915" i="1" l="1"/>
  <c r="K914" i="1"/>
  <c r="K913" i="1"/>
  <c r="K911" i="1"/>
  <c r="K910" i="1"/>
  <c r="K909" i="1"/>
  <c r="K912" i="1"/>
  <c r="K908" i="1"/>
  <c r="K907" i="1"/>
  <c r="K906" i="1"/>
  <c r="K905" i="1"/>
  <c r="K904" i="1"/>
  <c r="K903" i="1"/>
  <c r="K902" i="1"/>
  <c r="K901" i="1"/>
  <c r="K900" i="1" l="1"/>
  <c r="K899" i="1"/>
  <c r="K898" i="1"/>
  <c r="K896" i="1"/>
  <c r="K895" i="1"/>
  <c r="K894" i="1"/>
  <c r="K897" i="1"/>
  <c r="K893" i="1"/>
  <c r="K892" i="1"/>
  <c r="K891" i="1"/>
  <c r="K890" i="1"/>
  <c r="K889" i="1"/>
  <c r="K888" i="1"/>
  <c r="K887" i="1"/>
  <c r="K886" i="1"/>
  <c r="K885" i="1"/>
  <c r="K884" i="1"/>
  <c r="K883" i="1"/>
  <c r="K881" i="1"/>
  <c r="K880" i="1"/>
  <c r="K879" i="1"/>
  <c r="K882" i="1"/>
  <c r="K878" i="1"/>
  <c r="K877" i="1"/>
  <c r="K876" i="1"/>
  <c r="K875" i="1"/>
  <c r="K874" i="1"/>
  <c r="K873" i="1"/>
  <c r="K872" i="1"/>
  <c r="K871" i="1"/>
  <c r="K870" i="1"/>
  <c r="K869" i="1"/>
  <c r="K868" i="1"/>
  <c r="K866" i="1"/>
  <c r="K865" i="1"/>
  <c r="K864" i="1"/>
  <c r="K867" i="1"/>
  <c r="K863" i="1"/>
  <c r="K862" i="1"/>
  <c r="K861" i="1"/>
  <c r="K860" i="1"/>
  <c r="K859" i="1"/>
  <c r="K858" i="1"/>
  <c r="K857" i="1"/>
  <c r="K856" i="1"/>
  <c r="K855" i="1"/>
  <c r="K854" i="1"/>
  <c r="K853" i="1"/>
  <c r="K851" i="1"/>
  <c r="K850" i="1"/>
  <c r="K849" i="1"/>
  <c r="K852" i="1"/>
  <c r="K848" i="1"/>
  <c r="K847" i="1"/>
  <c r="K846" i="1"/>
  <c r="K845" i="1"/>
  <c r="K844" i="1"/>
  <c r="K843" i="1"/>
  <c r="K842" i="1"/>
  <c r="K841" i="1"/>
  <c r="K840" i="1"/>
  <c r="K839" i="1"/>
  <c r="K838" i="1"/>
  <c r="K836" i="1"/>
  <c r="K835" i="1"/>
  <c r="K834" i="1"/>
  <c r="K837" i="1"/>
  <c r="K833" i="1"/>
  <c r="K832" i="1"/>
  <c r="K831" i="1"/>
  <c r="K830" i="1"/>
  <c r="K829" i="1"/>
  <c r="K828" i="1"/>
  <c r="K827" i="1"/>
  <c r="K826" i="1"/>
  <c r="K825" i="1"/>
  <c r="K824" i="1"/>
  <c r="K823" i="1"/>
  <c r="K821" i="1"/>
  <c r="K820" i="1"/>
  <c r="K819" i="1"/>
  <c r="K822" i="1"/>
  <c r="K818" i="1"/>
  <c r="K817" i="1"/>
  <c r="K816" i="1"/>
  <c r="K815" i="1"/>
  <c r="K814" i="1"/>
  <c r="K813" i="1"/>
  <c r="K812" i="1"/>
  <c r="K811" i="1"/>
  <c r="K810" i="1"/>
  <c r="K809" i="1"/>
  <c r="K808" i="1"/>
  <c r="K806" i="1"/>
  <c r="K805" i="1"/>
  <c r="K804" i="1"/>
  <c r="K807" i="1"/>
  <c r="K803" i="1"/>
  <c r="K802" i="1"/>
  <c r="K801" i="1"/>
  <c r="K800" i="1"/>
  <c r="K799" i="1"/>
  <c r="K798" i="1"/>
  <c r="K797" i="1"/>
  <c r="K796" i="1"/>
  <c r="K795" i="1"/>
  <c r="K794" i="1"/>
  <c r="K793" i="1"/>
  <c r="K791" i="1"/>
  <c r="K790" i="1"/>
  <c r="K789" i="1"/>
  <c r="K792" i="1"/>
  <c r="K788" i="1"/>
  <c r="K787" i="1"/>
  <c r="K786" i="1"/>
  <c r="K785" i="1"/>
  <c r="K784" i="1"/>
  <c r="K783" i="1"/>
  <c r="K782" i="1"/>
  <c r="K781" i="1"/>
  <c r="K780" i="1"/>
  <c r="K779" i="1"/>
  <c r="K778" i="1"/>
  <c r="K776" i="1"/>
  <c r="K775" i="1"/>
  <c r="K774" i="1"/>
  <c r="K777" i="1"/>
  <c r="K773" i="1"/>
  <c r="K772" i="1"/>
  <c r="K771" i="1"/>
  <c r="K770" i="1"/>
  <c r="K769" i="1"/>
  <c r="K768" i="1"/>
  <c r="K767" i="1"/>
  <c r="K766" i="1"/>
  <c r="B7" i="13" l="1"/>
  <c r="B5" i="14" s="1"/>
  <c r="C7" i="13"/>
  <c r="C5" i="14" s="1"/>
  <c r="B8" i="14"/>
  <c r="C10" i="13"/>
  <c r="C8" i="14" s="1"/>
  <c r="B9" i="14"/>
  <c r="C11" i="13"/>
  <c r="C9" i="14" s="1"/>
  <c r="C4" i="14"/>
  <c r="B4" i="14"/>
  <c r="K765" i="1"/>
  <c r="K764" i="1"/>
  <c r="K763" i="1"/>
  <c r="K761" i="1"/>
  <c r="K760" i="1"/>
  <c r="K759" i="1"/>
  <c r="K762" i="1"/>
  <c r="K758" i="1"/>
  <c r="K757" i="1"/>
  <c r="K756" i="1"/>
  <c r="K755" i="1"/>
  <c r="K754" i="1"/>
  <c r="K753" i="1"/>
  <c r="K752" i="1"/>
  <c r="K751" i="1"/>
  <c r="K750" i="1"/>
  <c r="K749" i="1"/>
  <c r="K748" i="1"/>
  <c r="K746" i="1"/>
  <c r="K745" i="1"/>
  <c r="K744" i="1"/>
  <c r="K747" i="1"/>
  <c r="K743" i="1"/>
  <c r="K742" i="1"/>
  <c r="K741" i="1"/>
  <c r="K740" i="1"/>
  <c r="K739" i="1"/>
  <c r="K738" i="1"/>
  <c r="K737" i="1"/>
  <c r="K736" i="1"/>
  <c r="C7" i="14" l="1"/>
  <c r="B7" i="14"/>
  <c r="K2" i="1"/>
  <c r="K3" i="1"/>
  <c r="K4" i="1"/>
  <c r="K5" i="1"/>
  <c r="K6" i="1"/>
  <c r="K7" i="1"/>
  <c r="K8" i="1"/>
  <c r="K9" i="1"/>
  <c r="K10" i="1"/>
  <c r="K11" i="1"/>
  <c r="K12" i="1"/>
  <c r="K13" i="1"/>
  <c r="K14" i="1"/>
  <c r="K15" i="1"/>
  <c r="K16" i="1"/>
  <c r="K17" i="1"/>
  <c r="K18" i="1"/>
  <c r="K21" i="1"/>
  <c r="K19" i="1"/>
  <c r="K20" i="1"/>
  <c r="K22" i="1"/>
  <c r="K23" i="1"/>
  <c r="K24" i="1"/>
  <c r="K25" i="1"/>
  <c r="K26" i="1"/>
  <c r="K27" i="1"/>
  <c r="K28" i="1"/>
  <c r="K29" i="1"/>
  <c r="K30" i="1"/>
  <c r="K33" i="1"/>
  <c r="K31" i="1"/>
  <c r="K32" i="1"/>
  <c r="K34" i="1"/>
  <c r="K35" i="1"/>
  <c r="K36" i="1"/>
  <c r="K37" i="1"/>
  <c r="K38" i="1"/>
  <c r="K39" i="1"/>
  <c r="K40" i="1"/>
  <c r="K41" i="1"/>
  <c r="K42" i="1"/>
  <c r="K45" i="1"/>
  <c r="K43" i="1"/>
  <c r="K44" i="1"/>
  <c r="K46" i="1"/>
  <c r="K47" i="1"/>
  <c r="K48" i="1"/>
  <c r="K49" i="1"/>
  <c r="K50" i="1"/>
  <c r="K51" i="1"/>
  <c r="K52" i="1"/>
  <c r="K53" i="1"/>
  <c r="K54" i="1"/>
  <c r="K57" i="1"/>
  <c r="K55" i="1"/>
  <c r="K56" i="1"/>
  <c r="K58" i="1"/>
  <c r="K59" i="1"/>
  <c r="K60" i="1"/>
  <c r="K61" i="1"/>
  <c r="K62" i="1"/>
  <c r="K63" i="1"/>
  <c r="K64" i="1"/>
  <c r="K65" i="1"/>
  <c r="K66" i="1"/>
  <c r="K69" i="1"/>
  <c r="K67" i="1"/>
  <c r="K68" i="1"/>
  <c r="K70" i="1"/>
  <c r="K71" i="1"/>
  <c r="K72" i="1"/>
  <c r="K73" i="1"/>
  <c r="K74" i="1"/>
  <c r="K75" i="1"/>
  <c r="K76" i="1"/>
  <c r="K79" i="1"/>
  <c r="K77" i="1"/>
  <c r="K78" i="1"/>
  <c r="K80" i="1"/>
  <c r="K81" i="1"/>
  <c r="K82" i="1"/>
  <c r="K83" i="1"/>
  <c r="K84" i="1"/>
  <c r="K85" i="1"/>
  <c r="K86" i="1"/>
  <c r="K87" i="1"/>
  <c r="K89" i="1"/>
  <c r="K90" i="1"/>
  <c r="K88" i="1"/>
  <c r="K91" i="1"/>
  <c r="K92" i="1"/>
  <c r="K93" i="1"/>
  <c r="K94" i="1"/>
  <c r="K95" i="1"/>
  <c r="K96" i="1"/>
  <c r="K97" i="1"/>
  <c r="K98" i="1"/>
  <c r="K99" i="1"/>
  <c r="K101" i="1"/>
  <c r="K100" i="1"/>
  <c r="K102" i="1"/>
  <c r="K103" i="1"/>
  <c r="K104" i="1"/>
  <c r="K105" i="1"/>
  <c r="K106" i="1"/>
  <c r="K107" i="1"/>
  <c r="K108" i="1"/>
  <c r="K109" i="1"/>
  <c r="K110" i="1"/>
  <c r="K111" i="1"/>
  <c r="K113" i="1"/>
  <c r="K112" i="1"/>
  <c r="K114" i="1"/>
  <c r="K115" i="1"/>
  <c r="K116" i="1"/>
  <c r="K117" i="1"/>
  <c r="K118" i="1"/>
  <c r="K119" i="1"/>
  <c r="K120" i="1"/>
  <c r="K121" i="1"/>
  <c r="K122" i="1"/>
  <c r="K123" i="1"/>
  <c r="K124" i="1"/>
  <c r="K127" i="1"/>
  <c r="K125" i="1"/>
  <c r="K126" i="1"/>
  <c r="K128" i="1"/>
  <c r="K129" i="1"/>
  <c r="K130" i="1"/>
  <c r="K131" i="1"/>
  <c r="K132" i="1"/>
  <c r="K133" i="1"/>
  <c r="K134" i="1"/>
  <c r="K135" i="1"/>
  <c r="K137" i="1"/>
  <c r="K136" i="1"/>
  <c r="K138" i="1"/>
  <c r="K139" i="1"/>
  <c r="K140" i="1"/>
  <c r="K141" i="1"/>
  <c r="K142" i="1"/>
  <c r="K143" i="1"/>
  <c r="K144" i="1"/>
  <c r="K145" i="1"/>
  <c r="K146" i="1"/>
  <c r="K147" i="1"/>
  <c r="K148" i="1"/>
  <c r="K151" i="1"/>
  <c r="K149" i="1"/>
  <c r="K150" i="1"/>
  <c r="K152" i="1"/>
  <c r="K153" i="1"/>
  <c r="K154" i="1"/>
  <c r="K155" i="1"/>
  <c r="K156" i="1"/>
  <c r="K157" i="1"/>
  <c r="K158" i="1"/>
  <c r="K159" i="1"/>
  <c r="K160" i="1"/>
  <c r="K163" i="1"/>
  <c r="K161" i="1"/>
  <c r="K162" i="1"/>
  <c r="K164" i="1"/>
  <c r="K165" i="1"/>
  <c r="K166" i="1"/>
  <c r="K167" i="1"/>
  <c r="K168" i="1"/>
  <c r="K169" i="1"/>
  <c r="K170" i="1"/>
  <c r="K171" i="1"/>
  <c r="K172" i="1"/>
  <c r="K175" i="1"/>
  <c r="K173" i="1"/>
  <c r="K174" i="1"/>
  <c r="K176" i="1"/>
  <c r="K177" i="1"/>
  <c r="K178" i="1"/>
  <c r="K179" i="1"/>
  <c r="K180" i="1"/>
  <c r="K181" i="1"/>
  <c r="K182" i="1"/>
  <c r="K183" i="1"/>
  <c r="K184" i="1"/>
  <c r="K185" i="1"/>
  <c r="K188" i="1"/>
  <c r="K186" i="1"/>
  <c r="K187" i="1"/>
  <c r="K189" i="1"/>
  <c r="K190" i="1"/>
  <c r="K191" i="1"/>
  <c r="K192" i="1"/>
  <c r="K193" i="1"/>
  <c r="K194" i="1"/>
  <c r="K195" i="1"/>
  <c r="K196" i="1"/>
  <c r="K197" i="1"/>
  <c r="K198" i="1"/>
  <c r="K199" i="1"/>
  <c r="K202" i="1"/>
  <c r="K200" i="1"/>
  <c r="K201" i="1"/>
  <c r="K203" i="1"/>
  <c r="K204" i="1"/>
  <c r="K205" i="1"/>
  <c r="K206" i="1"/>
  <c r="K207" i="1"/>
  <c r="K208" i="1"/>
  <c r="K209" i="1"/>
  <c r="K210" i="1"/>
  <c r="K211" i="1"/>
  <c r="K212" i="1"/>
  <c r="K213" i="1"/>
  <c r="K216" i="1"/>
  <c r="K214" i="1"/>
  <c r="K215" i="1"/>
  <c r="K217" i="1"/>
  <c r="K218" i="1"/>
  <c r="K219" i="1"/>
  <c r="K220" i="1"/>
  <c r="K221" i="1"/>
  <c r="K222" i="1"/>
  <c r="K223" i="1"/>
  <c r="K224" i="1"/>
  <c r="K225" i="1"/>
  <c r="K226" i="1"/>
  <c r="K227" i="1"/>
  <c r="K230" i="1"/>
  <c r="K228" i="1"/>
  <c r="K229" i="1"/>
  <c r="K231" i="1"/>
  <c r="K232" i="1"/>
  <c r="K233" i="1"/>
  <c r="K234" i="1"/>
  <c r="K235" i="1"/>
  <c r="K236" i="1"/>
  <c r="K237" i="1"/>
  <c r="K238" i="1"/>
  <c r="K239" i="1"/>
  <c r="K240" i="1"/>
  <c r="K241" i="1"/>
  <c r="K244" i="1"/>
  <c r="K242" i="1"/>
  <c r="K243" i="1"/>
  <c r="K245" i="1"/>
  <c r="K246" i="1"/>
  <c r="K247" i="1"/>
  <c r="K248" i="1"/>
  <c r="K249" i="1"/>
  <c r="K250" i="1"/>
  <c r="K251" i="1"/>
  <c r="K252" i="1"/>
  <c r="K253" i="1"/>
  <c r="K254" i="1"/>
  <c r="K255" i="1"/>
  <c r="K258" i="1"/>
  <c r="K256" i="1"/>
  <c r="K257" i="1"/>
  <c r="K259" i="1"/>
  <c r="K260" i="1"/>
  <c r="K261" i="1"/>
  <c r="K262" i="1"/>
  <c r="K263" i="1"/>
  <c r="K264" i="1"/>
  <c r="K265" i="1"/>
  <c r="K266" i="1"/>
  <c r="K267" i="1"/>
  <c r="K268" i="1"/>
  <c r="K269" i="1"/>
  <c r="K272" i="1"/>
  <c r="K270" i="1"/>
  <c r="K271" i="1"/>
  <c r="K273" i="1"/>
  <c r="K274" i="1"/>
  <c r="K275" i="1"/>
  <c r="K276" i="1"/>
  <c r="K277" i="1"/>
  <c r="K278" i="1"/>
  <c r="K279" i="1"/>
  <c r="K280" i="1"/>
  <c r="K281" i="1"/>
  <c r="K282" i="1"/>
  <c r="K283" i="1"/>
  <c r="K286" i="1"/>
  <c r="K284" i="1"/>
  <c r="K285" i="1"/>
  <c r="K287" i="1"/>
  <c r="K288" i="1"/>
  <c r="K289" i="1"/>
  <c r="K290" i="1"/>
  <c r="K291" i="1"/>
  <c r="K292" i="1"/>
  <c r="K293" i="1"/>
  <c r="K294" i="1"/>
  <c r="K295" i="1"/>
  <c r="K296" i="1"/>
  <c r="K297" i="1"/>
  <c r="K300" i="1"/>
  <c r="K298" i="1"/>
  <c r="K299" i="1"/>
  <c r="K301" i="1"/>
  <c r="K302" i="1"/>
  <c r="K303" i="1"/>
  <c r="K304" i="1"/>
  <c r="K305" i="1"/>
  <c r="K306" i="1"/>
  <c r="K307" i="1"/>
  <c r="K308" i="1"/>
  <c r="K309" i="1"/>
  <c r="K310" i="1"/>
  <c r="K311" i="1"/>
  <c r="K314" i="1"/>
  <c r="K312" i="1"/>
  <c r="K313" i="1"/>
  <c r="K315" i="1"/>
  <c r="K316" i="1"/>
  <c r="K317" i="1"/>
  <c r="K318" i="1"/>
  <c r="K319" i="1"/>
  <c r="K320" i="1"/>
  <c r="K321" i="1"/>
  <c r="K322" i="1"/>
  <c r="K323" i="1"/>
  <c r="K324" i="1"/>
  <c r="K325" i="1"/>
  <c r="K328" i="1"/>
  <c r="K326" i="1"/>
  <c r="K327" i="1"/>
  <c r="K329" i="1"/>
  <c r="K330" i="1"/>
  <c r="K331" i="1"/>
  <c r="K332" i="1"/>
  <c r="K333" i="1"/>
  <c r="K334" i="1"/>
  <c r="K335" i="1"/>
  <c r="K336" i="1"/>
  <c r="K337" i="1"/>
  <c r="K338" i="1"/>
  <c r="K339" i="1"/>
  <c r="K342" i="1"/>
  <c r="K340" i="1"/>
  <c r="K341" i="1"/>
  <c r="K343" i="1"/>
  <c r="K344" i="1"/>
  <c r="K345" i="1"/>
  <c r="K346" i="1"/>
  <c r="K347" i="1"/>
  <c r="K348" i="1"/>
  <c r="K349" i="1"/>
  <c r="K350" i="1"/>
  <c r="K351" i="1"/>
  <c r="K352" i="1"/>
  <c r="K353" i="1"/>
  <c r="K356" i="1"/>
  <c r="K354" i="1"/>
  <c r="K355" i="1"/>
  <c r="K357" i="1"/>
  <c r="K358" i="1"/>
  <c r="K359" i="1"/>
  <c r="K360" i="1"/>
  <c r="K361" i="1"/>
  <c r="K362" i="1"/>
  <c r="K363" i="1"/>
  <c r="K364" i="1"/>
  <c r="K365" i="1"/>
  <c r="K366" i="1"/>
  <c r="K367" i="1"/>
  <c r="K370" i="1"/>
  <c r="K368" i="1"/>
  <c r="K369" i="1"/>
  <c r="K371" i="1"/>
  <c r="K372" i="1"/>
  <c r="K373" i="1"/>
  <c r="K374" i="1"/>
  <c r="K375" i="1"/>
  <c r="K376" i="1"/>
  <c r="K377" i="1"/>
  <c r="K378" i="1"/>
  <c r="K379" i="1"/>
  <c r="K380" i="1"/>
  <c r="K381" i="1"/>
  <c r="K384" i="1"/>
  <c r="K382" i="1"/>
  <c r="K383" i="1"/>
  <c r="K385" i="1"/>
  <c r="K386" i="1"/>
  <c r="K387" i="1"/>
  <c r="K388" i="1"/>
  <c r="K389" i="1"/>
  <c r="K390" i="1"/>
  <c r="K391" i="1"/>
  <c r="K392" i="1"/>
  <c r="K393" i="1"/>
  <c r="K394" i="1"/>
  <c r="K395" i="1"/>
  <c r="K398" i="1"/>
  <c r="K396" i="1"/>
  <c r="K397" i="1"/>
  <c r="K399" i="1"/>
  <c r="K400" i="1"/>
  <c r="K401" i="1"/>
  <c r="K402" i="1"/>
  <c r="K403" i="1"/>
  <c r="K404" i="1"/>
  <c r="K405" i="1"/>
  <c r="K406" i="1"/>
  <c r="K407" i="1"/>
  <c r="K408" i="1"/>
  <c r="K409" i="1"/>
  <c r="K412" i="1"/>
  <c r="K410" i="1"/>
  <c r="K411" i="1"/>
  <c r="K413" i="1"/>
  <c r="K414" i="1"/>
  <c r="K415" i="1"/>
  <c r="K416" i="1"/>
  <c r="K417" i="1"/>
  <c r="K418" i="1"/>
  <c r="K419" i="1"/>
  <c r="K420" i="1"/>
  <c r="K421" i="1"/>
  <c r="K422" i="1"/>
  <c r="K423" i="1"/>
  <c r="K426" i="1"/>
  <c r="K424" i="1"/>
  <c r="K425" i="1"/>
  <c r="K427" i="1"/>
  <c r="K428" i="1"/>
  <c r="K429" i="1"/>
  <c r="K430" i="1"/>
  <c r="K431" i="1"/>
  <c r="K432" i="1"/>
  <c r="K433" i="1"/>
  <c r="K434" i="1"/>
  <c r="K435" i="1"/>
  <c r="K436" i="1"/>
  <c r="K437" i="1"/>
  <c r="K440" i="1"/>
  <c r="K438" i="1"/>
  <c r="K439" i="1"/>
  <c r="K441" i="1"/>
  <c r="K442" i="1"/>
  <c r="K443" i="1"/>
  <c r="K444" i="1"/>
  <c r="K445" i="1"/>
  <c r="K446" i="1"/>
  <c r="K447" i="1"/>
  <c r="K448" i="1"/>
  <c r="K449" i="1"/>
  <c r="K450" i="1"/>
  <c r="K451" i="1"/>
  <c r="K454" i="1"/>
  <c r="K452" i="1"/>
  <c r="K453" i="1"/>
  <c r="K455" i="1"/>
  <c r="K456" i="1"/>
  <c r="K457" i="1"/>
  <c r="K458" i="1"/>
  <c r="K459" i="1"/>
  <c r="K460" i="1"/>
  <c r="K461" i="1"/>
  <c r="K462" i="1"/>
  <c r="K463" i="1"/>
  <c r="K464" i="1"/>
  <c r="K465" i="1"/>
  <c r="K468" i="1"/>
  <c r="K466" i="1"/>
  <c r="K467" i="1"/>
  <c r="K469" i="1"/>
  <c r="K470" i="1"/>
  <c r="K471" i="1"/>
  <c r="K472" i="1"/>
  <c r="K473" i="1"/>
  <c r="K474" i="1"/>
  <c r="K475" i="1"/>
  <c r="K476" i="1"/>
  <c r="K477" i="1"/>
  <c r="K478" i="1"/>
  <c r="K479" i="1"/>
  <c r="K482" i="1"/>
  <c r="K480" i="1"/>
  <c r="K481" i="1"/>
  <c r="K483" i="1"/>
  <c r="K484" i="1"/>
  <c r="K485" i="1"/>
  <c r="K486" i="1"/>
  <c r="K487" i="1"/>
  <c r="K488" i="1"/>
  <c r="K489" i="1"/>
  <c r="K490" i="1"/>
  <c r="K491" i="1"/>
  <c r="K492" i="1"/>
  <c r="K493" i="1"/>
  <c r="K496" i="1"/>
  <c r="K494" i="1"/>
  <c r="K495" i="1"/>
  <c r="K497" i="1"/>
  <c r="K498" i="1"/>
  <c r="K499" i="1"/>
  <c r="K500" i="1"/>
  <c r="K501" i="1"/>
  <c r="K502" i="1"/>
  <c r="K503" i="1"/>
  <c r="K504" i="1"/>
  <c r="K505" i="1"/>
  <c r="K506" i="1"/>
  <c r="K507" i="1"/>
  <c r="K510" i="1"/>
  <c r="K508" i="1"/>
  <c r="K509" i="1"/>
  <c r="K511" i="1"/>
  <c r="K512" i="1"/>
  <c r="K513" i="1"/>
  <c r="K514" i="1"/>
  <c r="K515" i="1"/>
  <c r="K516" i="1"/>
  <c r="K517" i="1"/>
  <c r="K518" i="1"/>
  <c r="K519" i="1"/>
  <c r="K520" i="1"/>
  <c r="K521" i="1"/>
  <c r="K524" i="1"/>
  <c r="K522" i="1"/>
  <c r="K523" i="1"/>
  <c r="K525" i="1"/>
  <c r="K526" i="1"/>
  <c r="K527" i="1"/>
  <c r="K528" i="1"/>
  <c r="K529" i="1"/>
  <c r="K530" i="1"/>
  <c r="K531" i="1"/>
  <c r="K532" i="1"/>
  <c r="K533" i="1"/>
  <c r="K534" i="1"/>
  <c r="K535" i="1"/>
  <c r="K538" i="1"/>
  <c r="K536" i="1"/>
  <c r="K537" i="1"/>
  <c r="K539" i="1"/>
  <c r="K540" i="1"/>
  <c r="K541" i="1"/>
  <c r="K542" i="1"/>
  <c r="K543" i="1"/>
  <c r="K544" i="1"/>
  <c r="K545" i="1"/>
  <c r="K546" i="1"/>
  <c r="K547" i="1"/>
  <c r="K548" i="1"/>
  <c r="K549" i="1"/>
  <c r="K552" i="1"/>
  <c r="K550" i="1"/>
  <c r="K551" i="1"/>
  <c r="K553" i="1"/>
  <c r="K554" i="1"/>
  <c r="K555" i="1"/>
  <c r="K556" i="1"/>
  <c r="K557" i="1"/>
  <c r="K558" i="1"/>
  <c r="K559" i="1"/>
  <c r="K560" i="1"/>
  <c r="K561" i="1"/>
  <c r="K562" i="1"/>
  <c r="K563" i="1"/>
  <c r="K567" i="1"/>
  <c r="K564" i="1"/>
  <c r="K565" i="1"/>
  <c r="K566" i="1"/>
  <c r="K568" i="1"/>
  <c r="K569" i="1"/>
  <c r="K570" i="1"/>
  <c r="K571" i="1"/>
  <c r="K572" i="1"/>
  <c r="K573" i="1"/>
  <c r="K574" i="1"/>
  <c r="K575" i="1"/>
  <c r="K576" i="1"/>
  <c r="K577" i="1"/>
  <c r="K578" i="1"/>
  <c r="K582" i="1"/>
  <c r="K579" i="1"/>
  <c r="K580" i="1"/>
  <c r="K581" i="1"/>
  <c r="K583" i="1"/>
  <c r="K584" i="1"/>
  <c r="K585" i="1"/>
  <c r="K586" i="1"/>
  <c r="K587" i="1"/>
  <c r="K588" i="1"/>
  <c r="K589" i="1"/>
  <c r="K590" i="1"/>
  <c r="K591" i="1"/>
  <c r="K592" i="1"/>
  <c r="K593" i="1"/>
  <c r="K597" i="1"/>
  <c r="K594" i="1"/>
  <c r="K595" i="1"/>
  <c r="K596" i="1"/>
  <c r="K598" i="1"/>
  <c r="K599" i="1"/>
  <c r="K600" i="1"/>
  <c r="K601" i="1"/>
  <c r="K602" i="1"/>
  <c r="K603" i="1"/>
  <c r="K604" i="1"/>
  <c r="K605" i="1"/>
  <c r="K606" i="1"/>
  <c r="K607" i="1"/>
  <c r="K608" i="1"/>
  <c r="K612" i="1"/>
  <c r="K609" i="1"/>
  <c r="K610" i="1"/>
  <c r="K611" i="1"/>
  <c r="K613" i="1"/>
  <c r="K614" i="1"/>
  <c r="K615" i="1"/>
  <c r="K616" i="1"/>
  <c r="K617" i="1"/>
  <c r="K618" i="1"/>
  <c r="K619" i="1"/>
  <c r="K620" i="1"/>
  <c r="K621" i="1"/>
  <c r="K622" i="1"/>
  <c r="K623" i="1"/>
  <c r="K627" i="1"/>
  <c r="K624" i="1"/>
  <c r="K625" i="1"/>
  <c r="K626" i="1"/>
  <c r="K628" i="1"/>
  <c r="K629" i="1"/>
  <c r="K630" i="1"/>
  <c r="K631" i="1"/>
  <c r="K632" i="1"/>
  <c r="K633" i="1"/>
  <c r="K634" i="1"/>
  <c r="K635" i="1"/>
  <c r="K636" i="1"/>
  <c r="K637" i="1"/>
  <c r="K638" i="1"/>
  <c r="K642" i="1"/>
  <c r="K639" i="1"/>
  <c r="K640" i="1"/>
  <c r="K641" i="1"/>
  <c r="K643" i="1"/>
  <c r="K644" i="1"/>
  <c r="K645" i="1"/>
  <c r="K646" i="1"/>
  <c r="K647" i="1"/>
  <c r="K648" i="1"/>
  <c r="K649" i="1"/>
  <c r="K650" i="1"/>
  <c r="K651" i="1"/>
  <c r="K652" i="1"/>
  <c r="K653" i="1"/>
  <c r="K657" i="1"/>
  <c r="K654" i="1"/>
  <c r="K655" i="1"/>
  <c r="K656" i="1"/>
  <c r="K658" i="1"/>
  <c r="K659" i="1"/>
  <c r="K660" i="1"/>
  <c r="K661" i="1"/>
  <c r="K662" i="1"/>
  <c r="K663" i="1"/>
  <c r="K664" i="1"/>
  <c r="K665" i="1"/>
  <c r="K666" i="1"/>
  <c r="K667" i="1"/>
  <c r="K668" i="1"/>
  <c r="K672" i="1"/>
  <c r="K669" i="1"/>
  <c r="K670" i="1"/>
  <c r="K671" i="1"/>
  <c r="K673" i="1"/>
  <c r="K674" i="1"/>
  <c r="K675" i="1"/>
  <c r="K676" i="1"/>
  <c r="K677" i="1"/>
  <c r="K678" i="1"/>
  <c r="K679" i="1"/>
  <c r="K680" i="1"/>
  <c r="K681" i="1"/>
  <c r="K682" i="1"/>
  <c r="K683" i="1"/>
  <c r="K687" i="1"/>
  <c r="K684" i="1"/>
  <c r="K685" i="1"/>
  <c r="K686" i="1"/>
  <c r="K688" i="1"/>
  <c r="K689" i="1"/>
  <c r="K690" i="1"/>
  <c r="K691" i="1"/>
  <c r="K692" i="1"/>
  <c r="K693" i="1"/>
  <c r="K694" i="1"/>
  <c r="K695" i="1"/>
  <c r="K696" i="1"/>
  <c r="K697" i="1"/>
  <c r="K698" i="1"/>
  <c r="K702" i="1"/>
  <c r="K699" i="1"/>
  <c r="K700" i="1"/>
  <c r="K701" i="1"/>
  <c r="K703" i="1"/>
  <c r="K704" i="1"/>
  <c r="K705" i="1"/>
  <c r="K706" i="1"/>
  <c r="K707" i="1"/>
  <c r="K708" i="1"/>
  <c r="K709" i="1"/>
  <c r="K710" i="1"/>
  <c r="K711" i="1"/>
  <c r="K712" i="1"/>
  <c r="K713" i="1"/>
  <c r="K717" i="1"/>
  <c r="K714" i="1"/>
  <c r="K715" i="1"/>
  <c r="K716" i="1"/>
  <c r="K718" i="1"/>
  <c r="K719" i="1"/>
  <c r="K720" i="1"/>
  <c r="K721" i="1"/>
  <c r="K722" i="1"/>
  <c r="K723" i="1"/>
  <c r="K724" i="1"/>
  <c r="K725" i="1"/>
  <c r="K726" i="1"/>
  <c r="K727" i="1"/>
  <c r="K728" i="1"/>
  <c r="K732" i="1"/>
  <c r="K729" i="1"/>
  <c r="K730" i="1"/>
  <c r="K731" i="1"/>
  <c r="K733" i="1"/>
  <c r="K734" i="1"/>
  <c r="K735" i="1"/>
  <c r="B16" i="13" l="1"/>
  <c r="C16" i="13"/>
  <c r="B17" i="13"/>
  <c r="C17" i="13"/>
  <c r="B18" i="13"/>
  <c r="C18" i="13"/>
  <c r="B19" i="13"/>
  <c r="C19" i="13"/>
  <c r="C15" i="13"/>
  <c r="B15" i="13"/>
  <c r="B23" i="13" l="1"/>
  <c r="C23" i="13"/>
  <c r="I2118" i="1"/>
  <c r="I2109" i="1"/>
  <c r="I2106" i="1"/>
  <c r="I2103" i="1"/>
  <c r="I2100" i="1"/>
  <c r="I2097" i="1"/>
  <c r="I2094" i="1"/>
  <c r="I2091" i="1"/>
  <c r="I2088" i="1"/>
  <c r="I2085" i="1"/>
  <c r="I2082" i="1"/>
  <c r="I2117" i="1"/>
  <c r="I2093" i="1"/>
  <c r="I2051" i="1"/>
  <c r="I2083" i="1"/>
  <c r="I2062" i="1"/>
  <c r="I2071" i="1"/>
  <c r="I2099" i="1"/>
  <c r="I2087" i="1"/>
  <c r="I2089" i="1"/>
  <c r="I2066" i="1"/>
  <c r="I2121" i="1"/>
  <c r="I2078" i="1"/>
  <c r="I2048" i="1"/>
  <c r="I2096" i="1"/>
  <c r="I2084" i="1"/>
  <c r="I2061" i="1"/>
  <c r="I2063" i="1"/>
  <c r="I2125" i="1"/>
  <c r="I2108" i="1"/>
  <c r="I2105" i="1"/>
  <c r="I2102" i="1"/>
  <c r="I2090" i="1"/>
  <c r="I2064" i="1"/>
  <c r="I2086" i="1"/>
  <c r="I2119" i="1"/>
  <c r="I2067" i="1"/>
  <c r="I2052" i="1"/>
  <c r="I2070" i="1"/>
  <c r="I2055" i="1"/>
  <c r="I2092" i="1"/>
  <c r="I2057" i="1"/>
  <c r="I2047" i="1"/>
  <c r="I2120" i="1"/>
  <c r="I2073" i="1"/>
  <c r="I2054" i="1"/>
  <c r="I2098" i="1"/>
  <c r="I2077" i="1"/>
  <c r="I2124" i="1"/>
  <c r="I2080" i="1"/>
  <c r="I2076" i="1"/>
  <c r="I2095" i="1"/>
  <c r="I2060" i="1"/>
  <c r="I2075" i="1"/>
  <c r="I2115" i="1"/>
  <c r="I2110" i="1"/>
  <c r="I2107" i="1"/>
  <c r="I2104" i="1"/>
  <c r="I2101" i="1"/>
  <c r="I2056" i="1"/>
  <c r="I2123" i="1"/>
  <c r="I2072" i="1"/>
  <c r="I2069" i="1"/>
  <c r="I2058" i="1"/>
  <c r="I2114" i="1"/>
  <c r="I2079" i="1"/>
  <c r="I2032" i="1"/>
  <c r="I2046" i="1"/>
  <c r="I2045" i="1"/>
  <c r="I2041" i="1"/>
  <c r="I2031" i="1"/>
  <c r="I2042" i="1"/>
  <c r="I2038" i="1"/>
  <c r="I2040" i="1"/>
  <c r="I2036" i="1"/>
  <c r="I2035" i="1"/>
  <c r="I2039" i="1"/>
  <c r="I2044" i="1"/>
  <c r="I2024" i="1"/>
  <c r="I2014" i="1"/>
  <c r="I1966" i="1"/>
  <c r="I1968" i="1"/>
  <c r="I1952" i="1"/>
  <c r="I2008" i="1"/>
  <c r="I2030" i="1"/>
  <c r="I1988" i="1"/>
  <c r="I1960" i="1"/>
  <c r="I1981" i="1"/>
  <c r="I1975" i="1"/>
  <c r="I1965" i="1"/>
  <c r="I2012" i="1"/>
  <c r="I2004" i="1"/>
  <c r="I1994" i="1"/>
  <c r="I1991" i="1"/>
  <c r="I1978" i="1"/>
  <c r="I1972" i="1"/>
  <c r="I1969" i="1"/>
  <c r="I1944" i="1"/>
  <c r="I1946" i="1"/>
  <c r="I2025" i="1"/>
  <c r="I1961" i="1"/>
  <c r="I1951" i="1"/>
  <c r="I2020" i="1"/>
  <c r="I2010" i="1"/>
  <c r="I2007" i="1"/>
  <c r="I1997" i="1"/>
  <c r="I1953" i="1"/>
  <c r="I1950" i="1"/>
  <c r="I1956" i="1"/>
  <c r="I1949" i="1"/>
  <c r="I2028" i="1"/>
  <c r="I1948" i="1"/>
  <c r="I2026" i="1"/>
  <c r="I2023" i="1"/>
  <c r="I2013" i="1"/>
  <c r="I1939" i="1"/>
  <c r="I2029" i="1"/>
  <c r="I1987" i="1"/>
  <c r="I1962" i="1"/>
  <c r="I1959" i="1"/>
  <c r="I1940" i="1"/>
  <c r="I1971" i="1"/>
  <c r="I2022" i="1"/>
  <c r="I1998" i="1"/>
  <c r="I2003" i="1"/>
  <c r="I1993" i="1"/>
  <c r="I1990" i="1"/>
  <c r="I1983" i="1"/>
  <c r="I1980" i="1"/>
  <c r="I1977" i="1"/>
  <c r="I1974" i="1"/>
  <c r="I1943" i="1"/>
  <c r="I1955" i="1"/>
  <c r="I2019" i="1"/>
  <c r="I2009" i="1"/>
  <c r="I2006" i="1"/>
  <c r="I1999" i="1"/>
  <c r="I1996" i="1"/>
  <c r="I2015" i="1"/>
  <c r="I1958" i="1"/>
  <c r="I1992" i="1"/>
  <c r="I1982" i="1"/>
  <c r="I1979" i="1"/>
  <c r="I1976" i="1"/>
  <c r="I1973" i="1"/>
  <c r="I1970" i="1"/>
  <c r="I1967" i="1"/>
  <c r="I1964" i="1"/>
  <c r="I1945" i="1"/>
  <c r="I1942" i="1"/>
  <c r="I1935" i="1"/>
  <c r="I1928" i="1"/>
  <c r="I1918" i="1"/>
  <c r="I1898" i="1"/>
  <c r="I1901" i="1"/>
  <c r="I1907" i="1"/>
  <c r="I1923" i="1"/>
  <c r="I1916" i="1"/>
  <c r="I1934" i="1"/>
  <c r="I1892" i="1"/>
  <c r="I1911" i="1"/>
  <c r="I1897" i="1"/>
  <c r="I1903" i="1"/>
  <c r="I1919" i="1"/>
  <c r="I1908" i="1"/>
  <c r="I1895" i="1"/>
  <c r="I1917" i="1"/>
  <c r="I1910" i="1"/>
  <c r="I1924" i="1"/>
  <c r="I1914" i="1"/>
  <c r="I1891" i="1"/>
  <c r="I1887" i="1"/>
  <c r="I1926" i="1"/>
  <c r="I1902" i="1"/>
  <c r="I1930" i="1"/>
  <c r="I1927" i="1"/>
  <c r="I1894" i="1"/>
  <c r="I1900" i="1"/>
  <c r="I1933" i="1"/>
  <c r="I1929" i="1"/>
  <c r="I1913" i="1"/>
  <c r="I1932" i="1"/>
  <c r="I1896" i="1"/>
  <c r="I1912" i="1"/>
  <c r="I1870" i="1"/>
  <c r="I1841" i="1"/>
  <c r="I1838" i="1"/>
  <c r="I1832" i="1"/>
  <c r="I1862" i="1"/>
  <c r="I1833" i="1"/>
  <c r="I1840" i="1"/>
  <c r="I1853" i="1"/>
  <c r="I1884" i="1"/>
  <c r="I1855" i="1"/>
  <c r="I1858" i="1"/>
  <c r="I1861" i="1"/>
  <c r="I1864" i="1"/>
  <c r="I1854" i="1"/>
  <c r="I1859" i="1"/>
  <c r="I1882" i="1"/>
  <c r="I1846" i="1"/>
  <c r="I1857" i="1"/>
  <c r="I1871" i="1"/>
  <c r="I1878" i="1"/>
  <c r="I1881" i="1"/>
  <c r="I1848" i="1"/>
  <c r="I1865" i="1"/>
  <c r="I1830" i="1"/>
  <c r="I1827" i="1"/>
  <c r="I1869" i="1"/>
  <c r="I1866" i="1"/>
  <c r="I1875" i="1"/>
  <c r="I1852" i="1"/>
  <c r="I1876" i="1"/>
  <c r="I1886" i="1"/>
  <c r="I1834" i="1"/>
  <c r="I1868" i="1"/>
  <c r="I1839" i="1"/>
  <c r="I1836" i="1"/>
  <c r="I1856" i="1"/>
  <c r="I1823" i="1"/>
  <c r="I1837" i="1"/>
  <c r="I1831" i="1"/>
  <c r="I1885" i="1"/>
  <c r="I1849" i="1"/>
  <c r="I1860" i="1"/>
  <c r="I1879" i="1"/>
  <c r="I1843" i="1"/>
  <c r="I1863" i="1"/>
  <c r="I1880" i="1"/>
  <c r="I1847" i="1"/>
  <c r="I1850" i="1"/>
  <c r="I1828" i="1"/>
  <c r="I1844" i="1"/>
  <c r="I1816" i="1"/>
  <c r="I1806" i="1"/>
  <c r="I1780" i="1"/>
  <c r="I1783" i="1"/>
  <c r="I1815" i="1"/>
  <c r="I1779" i="1"/>
  <c r="I1814" i="1"/>
  <c r="I1822" i="1"/>
  <c r="I1805" i="1"/>
  <c r="I1798" i="1"/>
  <c r="I1820" i="1"/>
  <c r="I1796" i="1"/>
  <c r="I1786" i="1"/>
  <c r="I1789" i="1"/>
  <c r="I1782" i="1"/>
  <c r="I1817" i="1"/>
  <c r="I1800" i="1"/>
  <c r="I1812" i="1"/>
  <c r="I1802" i="1"/>
  <c r="I1799" i="1"/>
  <c r="I1785" i="1"/>
  <c r="I1791" i="1"/>
  <c r="I1790" i="1"/>
  <c r="I1818" i="1"/>
  <c r="I1788" i="1"/>
  <c r="I1821" i="1"/>
  <c r="I1775" i="1"/>
  <c r="I1804" i="1"/>
  <c r="I1795" i="1"/>
  <c r="I1811" i="1"/>
  <c r="I1801" i="1"/>
  <c r="I1807" i="1"/>
  <c r="I1784" i="1"/>
  <c r="I1768" i="1"/>
  <c r="I1758" i="1"/>
  <c r="I1755" i="1"/>
  <c r="I1752" i="1"/>
  <c r="I1749" i="1"/>
  <c r="I1746" i="1"/>
  <c r="I1743" i="1"/>
  <c r="I1740" i="1"/>
  <c r="I1766" i="1"/>
  <c r="I1774" i="1"/>
  <c r="I1727" i="1"/>
  <c r="I1751" i="1"/>
  <c r="I1763" i="1"/>
  <c r="I1744" i="1"/>
  <c r="I1772" i="1"/>
  <c r="I1733" i="1"/>
  <c r="I1757" i="1"/>
  <c r="I1748" i="1"/>
  <c r="I1729" i="1"/>
  <c r="I1769" i="1"/>
  <c r="I1764" i="1"/>
  <c r="I1736" i="1"/>
  <c r="I1770" i="1"/>
  <c r="I1754" i="1"/>
  <c r="I1745" i="1"/>
  <c r="I1735" i="1"/>
  <c r="I1750" i="1"/>
  <c r="I1767" i="1"/>
  <c r="I1742" i="1"/>
  <c r="I1738" i="1"/>
  <c r="I1753" i="1"/>
  <c r="I1741" i="1"/>
  <c r="I1773" i="1"/>
  <c r="I1759" i="1"/>
  <c r="I1732" i="1"/>
  <c r="I1747" i="1"/>
  <c r="I1728" i="1"/>
  <c r="I1756" i="1"/>
  <c r="I1731" i="1"/>
  <c r="I1737" i="1"/>
  <c r="I1720" i="1"/>
  <c r="I1716" i="1"/>
  <c r="I1712" i="1"/>
  <c r="I1718" i="1"/>
  <c r="I1726" i="1"/>
  <c r="I1722" i="1"/>
  <c r="I1715" i="1"/>
  <c r="I1719" i="1"/>
  <c r="I1711" i="1"/>
  <c r="I1725" i="1"/>
  <c r="I1724" i="1"/>
  <c r="I1721" i="1"/>
  <c r="I1704" i="1"/>
  <c r="I1700" i="1"/>
  <c r="I1699" i="1"/>
  <c r="I1710" i="1"/>
  <c r="I1709" i="1"/>
  <c r="I1695" i="1"/>
  <c r="I1706" i="1"/>
  <c r="I1703" i="1"/>
  <c r="I1705" i="1"/>
  <c r="I1702" i="1"/>
  <c r="I1708" i="1"/>
  <c r="I1688" i="1"/>
  <c r="I1678" i="1"/>
  <c r="I1671" i="1"/>
  <c r="I1664" i="1"/>
  <c r="I1673" i="1"/>
  <c r="I1692" i="1"/>
  <c r="I1694" i="1"/>
  <c r="I1674" i="1"/>
  <c r="I1670" i="1"/>
  <c r="I1668" i="1"/>
  <c r="I1687" i="1"/>
  <c r="I1667" i="1"/>
  <c r="I1679" i="1"/>
  <c r="I1684" i="1"/>
  <c r="I1677" i="1"/>
  <c r="I1689" i="1"/>
  <c r="I1690" i="1"/>
  <c r="I1686" i="1"/>
  <c r="I1693" i="1"/>
  <c r="I1663" i="1"/>
  <c r="I1672" i="1"/>
  <c r="I1683" i="1"/>
  <c r="I1676" i="1"/>
  <c r="I1656" i="1"/>
  <c r="I1625" i="1"/>
  <c r="I1622" i="1"/>
  <c r="I1619" i="1"/>
  <c r="I1631" i="1"/>
  <c r="I1587" i="1"/>
  <c r="I1568" i="1"/>
  <c r="I1567" i="1"/>
  <c r="I1629" i="1"/>
  <c r="I1607" i="1"/>
  <c r="I1584" i="1"/>
  <c r="I1662" i="1"/>
  <c r="I1646" i="1"/>
  <c r="I1643" i="1"/>
  <c r="I1640" i="1"/>
  <c r="I1637" i="1"/>
  <c r="I1634" i="1"/>
  <c r="I1628" i="1"/>
  <c r="I1603" i="1"/>
  <c r="I1571" i="1"/>
  <c r="I1576" i="1"/>
  <c r="I1641" i="1"/>
  <c r="I1597" i="1"/>
  <c r="I1609" i="1"/>
  <c r="I1606" i="1"/>
  <c r="I1593" i="1"/>
  <c r="I1590" i="1"/>
  <c r="I1596" i="1"/>
  <c r="I1580" i="1"/>
  <c r="I1574" i="1"/>
  <c r="I1573" i="1"/>
  <c r="I1660" i="1"/>
  <c r="I1610" i="1"/>
  <c r="I1581" i="1"/>
  <c r="I1652" i="1"/>
  <c r="I1615" i="1"/>
  <c r="I1612" i="1"/>
  <c r="I1599" i="1"/>
  <c r="I1583" i="1"/>
  <c r="I1577" i="1"/>
  <c r="I1630" i="1"/>
  <c r="I1647" i="1"/>
  <c r="I1588" i="1"/>
  <c r="I1613" i="1"/>
  <c r="I1658" i="1"/>
  <c r="I1655" i="1"/>
  <c r="I1624" i="1"/>
  <c r="I1621" i="1"/>
  <c r="I1633" i="1"/>
  <c r="I1638" i="1"/>
  <c r="I1616" i="1"/>
  <c r="I1569" i="1"/>
  <c r="I1661" i="1"/>
  <c r="I1648" i="1"/>
  <c r="I1645" i="1"/>
  <c r="I1642" i="1"/>
  <c r="I1639" i="1"/>
  <c r="I1636" i="1"/>
  <c r="I1570" i="1"/>
  <c r="I1635" i="1"/>
  <c r="I1575" i="1"/>
  <c r="I1608" i="1"/>
  <c r="I1592" i="1"/>
  <c r="I1598" i="1"/>
  <c r="I1579" i="1"/>
  <c r="I1632" i="1"/>
  <c r="I1594" i="1"/>
  <c r="I1572" i="1"/>
  <c r="I1651" i="1"/>
  <c r="I1617" i="1"/>
  <c r="I1614" i="1"/>
  <c r="I1582" i="1"/>
  <c r="I1620" i="1"/>
  <c r="I1604" i="1"/>
  <c r="I1600" i="1"/>
  <c r="I1657" i="1"/>
  <c r="I1654" i="1"/>
  <c r="I1626" i="1"/>
  <c r="I1623" i="1"/>
  <c r="I1644" i="1"/>
  <c r="I1591" i="1"/>
  <c r="I1578" i="1"/>
  <c r="I1560" i="1"/>
  <c r="I1556" i="1"/>
  <c r="I1561" i="1"/>
  <c r="I1566" i="1"/>
  <c r="I1565" i="1"/>
  <c r="I1551" i="1"/>
  <c r="I1562" i="1"/>
  <c r="I1558" i="1"/>
  <c r="I1559" i="1"/>
  <c r="I1564" i="1"/>
  <c r="I1555" i="1"/>
  <c r="I1544" i="1"/>
  <c r="I1492" i="1"/>
  <c r="I1525" i="1"/>
  <c r="I1516" i="1"/>
  <c r="I1507" i="1"/>
  <c r="I1488" i="1"/>
  <c r="I1487" i="1"/>
  <c r="I1514" i="1"/>
  <c r="I1550" i="1"/>
  <c r="I1498" i="1"/>
  <c r="I1495" i="1"/>
  <c r="I1522" i="1"/>
  <c r="I1510" i="1"/>
  <c r="I1501" i="1"/>
  <c r="I1503" i="1"/>
  <c r="I1517" i="1"/>
  <c r="I1534" i="1"/>
  <c r="I1531" i="1"/>
  <c r="I1528" i="1"/>
  <c r="I1519" i="1"/>
  <c r="I1513" i="1"/>
  <c r="I1504" i="1"/>
  <c r="I1518" i="1"/>
  <c r="I1535" i="1"/>
  <c r="I1508" i="1"/>
  <c r="I1540" i="1"/>
  <c r="I1537" i="1"/>
  <c r="I1491" i="1"/>
  <c r="I1530" i="1"/>
  <c r="I1509" i="1"/>
  <c r="I1526" i="1"/>
  <c r="I1502" i="1"/>
  <c r="I1546" i="1"/>
  <c r="I1543" i="1"/>
  <c r="I1494" i="1"/>
  <c r="I1521" i="1"/>
  <c r="I1506" i="1"/>
  <c r="I1529" i="1"/>
  <c r="I1505" i="1"/>
  <c r="I1549" i="1"/>
  <c r="I1497" i="1"/>
  <c r="I1524" i="1"/>
  <c r="I1512" i="1"/>
  <c r="I1500" i="1"/>
  <c r="I1532" i="1"/>
  <c r="I1533" i="1"/>
  <c r="I1527" i="1"/>
  <c r="I1515" i="1"/>
  <c r="I1520" i="1"/>
  <c r="I1538" i="1"/>
  <c r="I1539" i="1"/>
  <c r="I1548" i="1"/>
  <c r="I1523" i="1"/>
  <c r="I1545" i="1"/>
  <c r="I1542" i="1"/>
  <c r="I1496" i="1"/>
  <c r="I1511" i="1"/>
  <c r="I1480" i="1"/>
  <c r="I1476" i="1"/>
  <c r="I1472" i="1"/>
  <c r="I1471" i="1"/>
  <c r="I1486" i="1"/>
  <c r="I1485" i="1"/>
  <c r="I1478" i="1"/>
  <c r="I1482" i="1"/>
  <c r="I1475" i="1"/>
  <c r="I1479" i="1"/>
  <c r="I1481" i="1"/>
  <c r="I1484" i="1"/>
  <c r="I1464" i="1"/>
  <c r="I1470" i="1"/>
  <c r="I1463" i="1"/>
  <c r="I1469" i="1"/>
  <c r="I1466" i="1"/>
  <c r="I1460" i="1"/>
  <c r="I1455" i="1"/>
  <c r="I1456" i="1"/>
  <c r="I1468" i="1"/>
  <c r="I1459" i="1"/>
  <c r="I1465" i="1"/>
  <c r="I1448" i="1"/>
  <c r="I1438" i="1"/>
  <c r="I1385" i="1"/>
  <c r="I1382" i="1"/>
  <c r="I1369" i="1"/>
  <c r="I1359" i="1"/>
  <c r="I1406" i="1"/>
  <c r="I1414" i="1"/>
  <c r="I1392" i="1"/>
  <c r="I1419" i="1"/>
  <c r="I1454" i="1"/>
  <c r="I1391" i="1"/>
  <c r="I1388" i="1"/>
  <c r="I1375" i="1"/>
  <c r="I1372" i="1"/>
  <c r="I1408" i="1"/>
  <c r="I1429" i="1"/>
  <c r="I1416" i="1"/>
  <c r="I1428" i="1"/>
  <c r="I1400" i="1"/>
  <c r="I1397" i="1"/>
  <c r="I1418" i="1"/>
  <c r="I1412" i="1"/>
  <c r="I1411" i="1"/>
  <c r="I1452" i="1"/>
  <c r="I1432" i="1"/>
  <c r="I1444" i="1"/>
  <c r="I1434" i="1"/>
  <c r="I1431" i="1"/>
  <c r="I1421" i="1"/>
  <c r="I1415" i="1"/>
  <c r="I1409" i="1"/>
  <c r="I1417" i="1"/>
  <c r="I1360" i="1"/>
  <c r="I1401" i="1"/>
  <c r="I1407" i="1"/>
  <c r="I1450" i="1"/>
  <c r="I1447" i="1"/>
  <c r="I1437" i="1"/>
  <c r="I1384" i="1"/>
  <c r="I1368" i="1"/>
  <c r="I1380" i="1"/>
  <c r="I1389" i="1"/>
  <c r="I1413" i="1"/>
  <c r="I1379" i="1"/>
  <c r="I1453" i="1"/>
  <c r="I1393" i="1"/>
  <c r="I1390" i="1"/>
  <c r="I1374" i="1"/>
  <c r="I1396" i="1"/>
  <c r="I1367" i="1"/>
  <c r="I1395" i="1"/>
  <c r="I1422" i="1"/>
  <c r="I1427" i="1"/>
  <c r="I1402" i="1"/>
  <c r="I1399" i="1"/>
  <c r="I1364" i="1"/>
  <c r="I1383" i="1"/>
  <c r="I1376" i="1"/>
  <c r="I1445" i="1"/>
  <c r="I1443" i="1"/>
  <c r="I1433" i="1"/>
  <c r="I1423" i="1"/>
  <c r="I1420" i="1"/>
  <c r="I1405" i="1"/>
  <c r="I1373" i="1"/>
  <c r="I1363" i="1"/>
  <c r="I1404" i="1"/>
  <c r="I1449" i="1"/>
  <c r="I1439" i="1"/>
  <c r="I1436" i="1"/>
  <c r="I1386" i="1"/>
  <c r="I1370" i="1"/>
  <c r="I1398" i="1"/>
  <c r="I1410" i="1"/>
  <c r="I1354" i="1"/>
  <c r="I1344" i="1"/>
  <c r="I1338" i="1"/>
  <c r="I1328" i="1"/>
  <c r="I1340" i="1"/>
  <c r="I1357" i="1"/>
  <c r="I1341" i="1"/>
  <c r="I1347" i="1"/>
  <c r="I1331" i="1"/>
  <c r="I1342" i="1"/>
  <c r="I1348" i="1"/>
  <c r="I1351" i="1"/>
  <c r="I1335" i="1"/>
  <c r="I1343" i="1"/>
  <c r="I1336" i="1"/>
  <c r="I1353" i="1"/>
  <c r="I1337" i="1"/>
  <c r="I1358" i="1"/>
  <c r="I1356" i="1"/>
  <c r="I1352" i="1"/>
  <c r="I1327" i="1"/>
  <c r="I1332" i="1"/>
  <c r="I1315" i="1"/>
  <c r="I1318" i="1"/>
  <c r="I1320" i="1"/>
  <c r="I1326" i="1"/>
  <c r="I1316" i="1"/>
  <c r="I1319" i="1"/>
  <c r="I1324" i="1"/>
  <c r="I1322" i="1"/>
  <c r="I1321" i="1"/>
  <c r="I1325" i="1"/>
  <c r="I1311" i="1"/>
  <c r="I2112" i="1"/>
  <c r="I2049" i="1"/>
  <c r="I2113" i="1"/>
  <c r="I2074" i="1"/>
  <c r="I2065" i="1"/>
  <c r="I2033" i="1"/>
  <c r="I2053" i="1"/>
  <c r="I2068" i="1"/>
  <c r="I2037" i="1"/>
  <c r="I2059" i="1"/>
  <c r="I2081" i="1"/>
  <c r="I2043" i="1"/>
  <c r="I2050" i="1"/>
  <c r="I2034" i="1"/>
  <c r="I2116" i="1"/>
  <c r="I2122" i="1"/>
  <c r="I2111" i="1"/>
  <c r="I2011" i="1"/>
  <c r="I1963" i="1"/>
  <c r="I1938" i="1"/>
  <c r="I2018" i="1"/>
  <c r="I2001" i="1"/>
  <c r="I1989" i="1"/>
  <c r="I1941" i="1"/>
  <c r="I1957" i="1"/>
  <c r="I1984" i="1"/>
  <c r="I1936" i="1"/>
  <c r="I2027" i="1"/>
  <c r="I2017" i="1"/>
  <c r="I1986" i="1"/>
  <c r="I2005" i="1"/>
  <c r="I2002" i="1"/>
  <c r="I2000" i="1"/>
  <c r="I1995" i="1"/>
  <c r="I1947" i="1"/>
  <c r="I1954" i="1"/>
  <c r="I2021" i="1"/>
  <c r="I1985" i="1"/>
  <c r="I1937" i="1"/>
  <c r="I2016" i="1"/>
  <c r="I1915" i="1"/>
  <c r="I1893" i="1"/>
  <c r="I1922" i="1"/>
  <c r="I1905" i="1"/>
  <c r="I1888" i="1"/>
  <c r="I1906" i="1"/>
  <c r="I1931" i="1"/>
  <c r="I1921" i="1"/>
  <c r="I1890" i="1"/>
  <c r="I1909" i="1"/>
  <c r="I1904" i="1"/>
  <c r="I1899" i="1"/>
  <c r="I1925" i="1"/>
  <c r="I1889" i="1"/>
  <c r="I1920" i="1"/>
  <c r="I1877" i="1"/>
  <c r="I1873" i="1"/>
  <c r="I1835" i="1"/>
  <c r="I1824" i="1"/>
  <c r="I1883" i="1"/>
  <c r="I1874" i="1"/>
  <c r="I1825" i="1"/>
  <c r="I1826" i="1"/>
  <c r="I1829" i="1"/>
  <c r="I1872" i="1"/>
  <c r="I1842" i="1"/>
  <c r="I1867" i="1"/>
  <c r="I1803" i="1"/>
  <c r="I1809" i="1"/>
  <c r="I1810" i="1"/>
  <c r="I1793" i="1"/>
  <c r="I1781" i="1"/>
  <c r="I1776" i="1"/>
  <c r="I1797" i="1"/>
  <c r="I1819" i="1"/>
  <c r="I1778" i="1"/>
  <c r="I1792" i="1"/>
  <c r="I1787" i="1"/>
  <c r="I1794" i="1"/>
  <c r="I1813" i="1"/>
  <c r="I1777" i="1"/>
  <c r="I1808" i="1"/>
  <c r="I1734" i="1"/>
  <c r="I1762" i="1"/>
  <c r="I1771" i="1"/>
  <c r="I1761" i="1"/>
  <c r="I1730" i="1"/>
  <c r="I1739" i="1"/>
  <c r="I1765" i="1"/>
  <c r="I1760" i="1"/>
  <c r="I1714" i="1"/>
  <c r="I1723" i="1"/>
  <c r="I1713" i="1"/>
  <c r="I1717" i="1"/>
  <c r="I1696" i="1"/>
  <c r="I1698" i="1"/>
  <c r="I1707" i="1"/>
  <c r="I1697" i="1"/>
  <c r="I1701" i="1"/>
  <c r="I1675" i="1"/>
  <c r="I1669" i="1"/>
  <c r="I1682" i="1"/>
  <c r="I1665" i="1"/>
  <c r="I1691" i="1"/>
  <c r="I1681" i="1"/>
  <c r="I1666" i="1"/>
  <c r="I1685" i="1"/>
  <c r="I1680" i="1"/>
  <c r="I1595" i="1"/>
  <c r="I1618" i="1"/>
  <c r="I1649" i="1"/>
  <c r="I1589" i="1"/>
  <c r="I1650" i="1"/>
  <c r="I1602" i="1"/>
  <c r="I1585" i="1"/>
  <c r="I1586" i="1"/>
  <c r="I1659" i="1"/>
  <c r="I1611" i="1"/>
  <c r="I1601" i="1"/>
  <c r="I1627" i="1"/>
  <c r="I1653" i="1"/>
  <c r="I1605" i="1"/>
  <c r="I1553" i="1"/>
  <c r="I1554" i="1"/>
  <c r="I1552" i="1"/>
  <c r="I1563" i="1"/>
  <c r="I1557" i="1"/>
  <c r="I1490" i="1"/>
  <c r="I1489" i="1"/>
  <c r="I1547" i="1"/>
  <c r="I1499" i="1"/>
  <c r="I1541" i="1"/>
  <c r="I1493" i="1"/>
  <c r="I1536" i="1"/>
  <c r="I1473" i="1"/>
  <c r="I1474" i="1"/>
  <c r="I1483" i="1"/>
  <c r="I1477" i="1"/>
  <c r="I1458" i="1"/>
  <c r="I1467" i="1"/>
  <c r="I1457" i="1"/>
  <c r="I1462" i="1"/>
  <c r="I1461" i="1"/>
  <c r="I1435" i="1"/>
  <c r="I1387" i="1"/>
  <c r="I1366" i="1"/>
  <c r="I1442" i="1"/>
  <c r="I1430" i="1"/>
  <c r="I1394" i="1"/>
  <c r="I1425" i="1"/>
  <c r="I1377" i="1"/>
  <c r="I1365" i="1"/>
  <c r="I1381" i="1"/>
  <c r="I1451" i="1"/>
  <c r="I1403" i="1"/>
  <c r="I1441" i="1"/>
  <c r="I1371" i="1"/>
  <c r="I1446" i="1"/>
  <c r="I1362" i="1"/>
  <c r="I1426" i="1"/>
  <c r="I1378" i="1"/>
  <c r="I1424" i="1"/>
  <c r="I1361" i="1"/>
  <c r="I1440" i="1"/>
  <c r="I1355" i="1"/>
  <c r="I1350" i="1"/>
  <c r="I1333" i="1"/>
  <c r="I1329" i="1"/>
  <c r="I1349" i="1"/>
  <c r="I1345" i="1"/>
  <c r="I1346" i="1"/>
  <c r="I1330" i="1"/>
  <c r="I1339" i="1"/>
  <c r="I1334" i="1"/>
  <c r="I1312" i="1"/>
  <c r="I1313" i="1"/>
  <c r="I1317" i="1"/>
  <c r="I1323" i="1"/>
  <c r="I1314" i="1"/>
  <c r="C2" i="6"/>
  <c r="G15" i="2"/>
  <c r="B19" i="2"/>
  <c r="B14" i="2"/>
  <c r="G14" i="2"/>
  <c r="G17" i="2"/>
  <c r="B15" i="2"/>
  <c r="B17" i="2"/>
  <c r="G19" i="2"/>
  <c r="B16" i="2"/>
  <c r="G16" i="2"/>
  <c r="F1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tc={43750BD9-D13E-4941-93D6-1AFE1CE508A1}</author>
  </authors>
  <commentList>
    <comment ref="A612" authorId="0" shapeId="0" xr:uid="{43750BD9-D13E-4941-93D6-1AFE1CE508A1}">
      <text>
        <t>[Threaded comment]
Your version of Excel allows you to read this threaded comment; however, any edits to it will get removed if the file is opened in a newer version of Excel. Learn more: https://go.microsoft.com/fwlink/?linkid=870924
Comment:
    Did not pickup 2/18/20.</t>
      </text>
    </comment>
  </commentList>
</comments>
</file>

<file path=xl/sharedStrings.xml><?xml version="1.0" encoding="utf-8"?>
<sst xmlns="http://schemas.openxmlformats.org/spreadsheetml/2006/main" count="10680" uniqueCount="78">
  <si>
    <t>Carrier</t>
  </si>
  <si>
    <t>Service Level</t>
  </si>
  <si>
    <t>Date</t>
  </si>
  <si>
    <t>Quantity</t>
  </si>
  <si>
    <t>Ground</t>
  </si>
  <si>
    <t>2day</t>
  </si>
  <si>
    <t>3day</t>
  </si>
  <si>
    <t>First Class</t>
  </si>
  <si>
    <t>Priority</t>
  </si>
  <si>
    <t>1day</t>
  </si>
  <si>
    <t>Row Labels</t>
  </si>
  <si>
    <t>Grand Total</t>
  </si>
  <si>
    <t>Sum of Quantity</t>
  </si>
  <si>
    <t>TTL QTY</t>
  </si>
  <si>
    <t>% Breakdown</t>
  </si>
  <si>
    <t>TTL Qty</t>
  </si>
  <si>
    <t>Quarter</t>
  </si>
  <si>
    <t>Column Labels</t>
  </si>
  <si>
    <t>Average Cartons</t>
  </si>
  <si>
    <t>Total</t>
  </si>
  <si>
    <t>Standard</t>
  </si>
  <si>
    <t>3 Day</t>
  </si>
  <si>
    <t>2 Day</t>
  </si>
  <si>
    <t>Next Day</t>
  </si>
  <si>
    <t>General Service Level</t>
  </si>
  <si>
    <t>Saturday</t>
  </si>
  <si>
    <t>%</t>
  </si>
  <si>
    <t>Total Sum of Quantity</t>
  </si>
  <si>
    <t>Total Qty</t>
  </si>
  <si>
    <t>Total Total Qty</t>
  </si>
  <si>
    <t>Shipments by Service Level</t>
  </si>
  <si>
    <t>Carrier Pickup Times</t>
  </si>
  <si>
    <t>On-Time</t>
  </si>
  <si>
    <t>Pickup Time</t>
  </si>
  <si>
    <t>Delivery Status</t>
  </si>
  <si>
    <t>Earliest Pickup</t>
  </si>
  <si>
    <t>Average Pickup</t>
  </si>
  <si>
    <t>Latest Pickup</t>
  </si>
  <si>
    <t>Count of Delivery Status</t>
  </si>
  <si>
    <t>Earliest</t>
  </si>
  <si>
    <t>Average</t>
  </si>
  <si>
    <t>Latest</t>
  </si>
  <si>
    <t>Pickup Times Range</t>
  </si>
  <si>
    <t>Options</t>
  </si>
  <si>
    <t>Delayed</t>
  </si>
  <si>
    <t>These are the options/formula reference for checking each carrier's pickup time range for delayed or On time.</t>
  </si>
  <si>
    <t>Pickup Window Actual</t>
  </si>
  <si>
    <t>Lower</t>
  </si>
  <si>
    <t>Upper</t>
  </si>
  <si>
    <t>Month</t>
  </si>
  <si>
    <t/>
  </si>
  <si>
    <t>Fiscal Week</t>
  </si>
  <si>
    <t>Daily Pickup Window</t>
  </si>
  <si>
    <t>Picked Up</t>
  </si>
  <si>
    <t>Pickup Status</t>
  </si>
  <si>
    <t>Count of Pickup Status2</t>
  </si>
  <si>
    <t xml:space="preserve"> </t>
  </si>
  <si>
    <t>Pickup Rate</t>
  </si>
  <si>
    <t>On-time</t>
  </si>
  <si>
    <t>Missed Pickup</t>
  </si>
  <si>
    <t>Sum of Cartons</t>
  </si>
  <si>
    <t>Carrier 1</t>
  </si>
  <si>
    <t>Carrier 2</t>
  </si>
  <si>
    <t>Carrier 3</t>
  </si>
  <si>
    <t>Carrier 4</t>
  </si>
  <si>
    <t>Carrier 5</t>
  </si>
  <si>
    <t>Missed PickCarrier 2 Rate</t>
  </si>
  <si>
    <t>HOME</t>
  </si>
  <si>
    <t xml:space="preserve">Carrier 2 </t>
  </si>
  <si>
    <t>Carrier 2 test</t>
  </si>
  <si>
    <t>ECON</t>
  </si>
  <si>
    <t>STAND</t>
  </si>
  <si>
    <t>International</t>
  </si>
  <si>
    <t>Express</t>
  </si>
  <si>
    <t>Ground 1</t>
  </si>
  <si>
    <t xml:space="preserve">Air  </t>
  </si>
  <si>
    <t>Boat</t>
  </si>
  <si>
    <t>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</si>
</sst>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h:mm\ AM/PM;@"/>
    <numFmt numFmtId="166" formatCode="mmm\-dd"/>
    <numFmt numFmtId="167" formatCode="0.0000"/>
    <numFmt numFmtId="168" formatCode="[$-409]d\-mmm;@"/>
    <numFmt numFmtId="169" formatCode="[$-F400]h:mm:ss\ AM/PM"/>
  </numFmts>
  <fonts count="8" x14ac:knownFonts="1">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36"/>
      <color theme="1"/>
      <name val="Calibri"/>
      <family val="2"/>
      <scheme val="minor"/>
    </font>
    <font>
      <sz val="20"/>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3">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theme="4" tint="0.39997558519241921"/>
      </left>
      <right/>
      <top style="thin">
        <color theme="4" tint="0.39997558519241921"/>
      </top>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27">
    <xf numFmtId="0" fontId="0" fillId="0" borderId="0" xfId="0"/>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left" vertical="center"/>
    </xf>
    <xf numFmtId="0" fontId="0" fillId="0" borderId="0" xfId="0" pivotButton="1"/>
    <xf numFmtId="0" fontId="0" fillId="0" borderId="0" xfId="0" applyNumberFormat="1"/>
    <xf numFmtId="10" fontId="0" fillId="0" borderId="0" xfId="0" applyNumberFormat="1"/>
    <xf numFmtId="0" fontId="0" fillId="0" borderId="0" xfId="0" applyAlignment="1">
      <alignment wrapText="1"/>
    </xf>
    <xf numFmtId="0" fontId="0" fillId="0" borderId="0" xfId="0" applyNumberFormat="1" applyAlignment="1">
      <alignment horizontal="center" vertical="center"/>
    </xf>
    <xf numFmtId="10" fontId="0" fillId="0" borderId="0" xfId="0" applyNumberFormat="1" applyAlignment="1">
      <alignment horizontal="center" vertical="center"/>
    </xf>
    <xf numFmtId="0" fontId="1" fillId="2" borderId="0" xfId="0" applyFont="1" applyFill="1" applyAlignment="1">
      <alignment horizontal="center" vertical="center" wrapText="1"/>
    </xf>
    <xf numFmtId="14" fontId="0" fillId="0" borderId="0" xfId="0" applyNumberFormat="1" applyAlignment="1">
      <alignment horizontal="left" indent="1"/>
    </xf>
    <xf numFmtId="1" fontId="0" fillId="0" borderId="0" xfId="0" applyNumberFormat="1"/>
    <xf numFmtId="0" fontId="0" fillId="0" borderId="0" xfId="0" pivotButton="1" applyAlignment="1">
      <alignment horizontal="center" vertical="center"/>
    </xf>
    <xf numFmtId="0" fontId="0" fillId="0" borderId="0" xfId="0" applyAlignment="1">
      <alignment horizontal="center" vertical="center" indent="1"/>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10" fontId="0" fillId="5" borderId="15" xfId="1" applyNumberFormat="1" applyFont="1" applyFill="1" applyBorder="1" applyAlignment="1">
      <alignment horizontal="center" vertical="center"/>
    </xf>
    <xf numFmtId="0" fontId="3" fillId="6" borderId="19" xfId="0" applyFont="1" applyFill="1" applyBorder="1" applyAlignment="1">
      <alignment horizontal="center" vertical="center"/>
    </xf>
    <xf numFmtId="0" fontId="4" fillId="6" borderId="21" xfId="0" applyFont="1" applyFill="1" applyBorder="1" applyAlignment="1">
      <alignment horizontal="center" vertical="center"/>
    </xf>
    <xf numFmtId="18" fontId="0" fillId="0" borderId="0" xfId="0" applyNumberFormat="1"/>
    <xf numFmtId="165" fontId="0" fillId="0" borderId="0" xfId="0" applyNumberFormat="1"/>
    <xf numFmtId="14"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Font="1" applyBorder="1" applyAlignment="1">
      <alignment horizontal="left" vertical="center"/>
    </xf>
    <xf numFmtId="0" fontId="0" fillId="0" borderId="2" xfId="0" applyBorder="1" applyAlignment="1">
      <alignment horizontal="left" vertical="center"/>
    </xf>
    <xf numFmtId="0" fontId="0" fillId="3" borderId="0" xfId="0" applyFont="1" applyFill="1" applyBorder="1" applyAlignment="1">
      <alignment horizontal="left" vertical="center"/>
    </xf>
    <xf numFmtId="0" fontId="0" fillId="0" borderId="26"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xf>
    <xf numFmtId="0" fontId="0" fillId="0" borderId="0" xfId="0" applyNumberFormat="1" applyFont="1" applyBorder="1" applyAlignment="1">
      <alignment horizontal="left" vertical="center"/>
    </xf>
    <xf numFmtId="0" fontId="0" fillId="3" borderId="0" xfId="0" applyNumberFormat="1" applyFont="1" applyFill="1" applyBorder="1" applyAlignment="1">
      <alignment horizontal="left" vertical="center"/>
    </xf>
    <xf numFmtId="0" fontId="4" fillId="4" borderId="14" xfId="0" applyFont="1" applyFill="1" applyBorder="1" applyAlignment="1">
      <alignment horizontal="center" vertical="center"/>
    </xf>
    <xf numFmtId="0" fontId="3" fillId="4" borderId="31" xfId="0" applyFont="1" applyFill="1" applyBorder="1" applyAlignment="1">
      <alignment horizontal="center" vertical="center"/>
    </xf>
    <xf numFmtId="164" fontId="0" fillId="5" borderId="12" xfId="1" applyNumberFormat="1" applyFont="1" applyFill="1" applyBorder="1" applyAlignment="1">
      <alignment horizontal="center" vertical="center"/>
    </xf>
    <xf numFmtId="164" fontId="0" fillId="5" borderId="15" xfId="1" applyNumberFormat="1" applyFont="1" applyFill="1" applyBorder="1" applyAlignment="1">
      <alignment horizontal="center" vertical="center"/>
    </xf>
    <xf numFmtId="164" fontId="0" fillId="6" borderId="20" xfId="1" applyNumberFormat="1" applyFont="1" applyFill="1" applyBorder="1" applyAlignment="1">
      <alignment horizontal="center" vertical="center"/>
    </xf>
    <xf numFmtId="18" fontId="0" fillId="5" borderId="12" xfId="0" applyNumberFormat="1" applyFill="1" applyBorder="1" applyAlignment="1">
      <alignment horizontal="center" vertical="center"/>
    </xf>
    <xf numFmtId="0" fontId="0" fillId="0" borderId="3" xfId="0" applyNumberFormat="1" applyBorder="1" applyAlignment="1">
      <alignment horizontal="left" vertical="center"/>
    </xf>
    <xf numFmtId="0" fontId="0" fillId="0" borderId="1" xfId="0" applyNumberFormat="1" applyBorder="1" applyAlignment="1">
      <alignment horizontal="left" vertical="center"/>
    </xf>
    <xf numFmtId="0" fontId="0" fillId="0" borderId="0" xfId="0" applyAlignment="1">
      <alignment horizontal="center"/>
    </xf>
    <xf numFmtId="0" fontId="0" fillId="6" borderId="0" xfId="0" applyFill="1"/>
    <xf numFmtId="167" fontId="0" fillId="6" borderId="0" xfId="0" applyNumberFormat="1" applyFill="1"/>
    <xf numFmtId="0" fontId="0" fillId="0" borderId="0" xfId="0" applyNumberFormat="1" applyBorder="1" applyAlignment="1">
      <alignment horizontal="left" vertical="center"/>
    </xf>
    <xf numFmtId="0" fontId="0" fillId="0" borderId="12" xfId="0" applyBorder="1"/>
    <xf numFmtId="18" fontId="0" fillId="0" borderId="12" xfId="0" applyNumberFormat="1" applyBorder="1"/>
    <xf numFmtId="168" fontId="0" fillId="0" borderId="0" xfId="0" applyNumberFormat="1" applyAlignment="1">
      <alignment horizontal="left" vertical="center"/>
    </xf>
    <xf numFmtId="168" fontId="0" fillId="0" borderId="0" xfId="0" applyNumberFormat="1"/>
    <xf numFmtId="0" fontId="0" fillId="0" borderId="0" xfId="0" applyNumberFormat="1" applyAlignment="1">
      <alignment horizontal="left" vertical="center"/>
    </xf>
    <xf numFmtId="0" fontId="0" fillId="0" borderId="0" xfId="0" applyAlignment="1">
      <alignment horizontal="left" indent="2"/>
    </xf>
    <xf numFmtId="0" fontId="0" fillId="0" borderId="0" xfId="0" applyAlignment="1">
      <alignment horizontal="center"/>
    </xf>
    <xf numFmtId="0" fontId="7" fillId="0" borderId="12" xfId="0" applyFont="1" applyBorder="1"/>
    <xf numFmtId="18" fontId="7" fillId="0" borderId="12" xfId="0" applyNumberFormat="1" applyFont="1" applyBorder="1"/>
    <xf numFmtId="0" fontId="3" fillId="0" borderId="7" xfId="0" applyFont="1" applyBorder="1" applyAlignment="1">
      <alignment vertical="center"/>
    </xf>
    <xf numFmtId="0" fontId="3" fillId="0" borderId="0"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horizontal="left" indent="1"/>
    </xf>
    <xf numFmtId="166" fontId="0" fillId="0" borderId="0" xfId="0" applyNumberFormat="1" applyAlignment="1">
      <alignment horizontal="left"/>
    </xf>
    <xf numFmtId="0" fontId="3" fillId="4" borderId="27" xfId="0" applyFont="1" applyFill="1" applyBorder="1" applyAlignment="1">
      <alignment vertical="center"/>
    </xf>
    <xf numFmtId="0" fontId="3" fillId="4" borderId="39" xfId="0" applyFont="1" applyFill="1" applyBorder="1" applyAlignment="1">
      <alignment vertical="center"/>
    </xf>
    <xf numFmtId="0" fontId="3" fillId="4" borderId="14" xfId="0" applyFont="1" applyFill="1" applyBorder="1" applyAlignment="1">
      <alignment vertical="center"/>
    </xf>
    <xf numFmtId="169" fontId="0" fillId="0" borderId="0" xfId="0" applyNumberFormat="1"/>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3" xfId="0" applyNumberFormat="1" applyFont="1" applyBorder="1" applyAlignment="1">
      <alignment horizontal="left" vertical="center"/>
    </xf>
    <xf numFmtId="14" fontId="0" fillId="0" borderId="3" xfId="0" applyNumberFormat="1" applyFont="1" applyBorder="1" applyAlignment="1">
      <alignment horizontal="left" vertical="center"/>
    </xf>
    <xf numFmtId="165" fontId="0" fillId="0" borderId="3" xfId="0" applyNumberFormat="1" applyFont="1" applyBorder="1" applyAlignment="1">
      <alignment horizontal="left" vertical="center"/>
    </xf>
    <xf numFmtId="168" fontId="0" fillId="0" borderId="42" xfId="0" applyNumberFormat="1" applyFont="1" applyBorder="1" applyAlignment="1">
      <alignment horizontal="left" vertical="center"/>
    </xf>
    <xf numFmtId="0" fontId="3" fillId="4" borderId="17" xfId="0" applyFont="1" applyFill="1" applyBorder="1" applyAlignment="1">
      <alignment horizontal="center"/>
    </xf>
    <xf numFmtId="10" fontId="2" fillId="5" borderId="18" xfId="1" applyNumberFormat="1" applyFont="1" applyFill="1" applyBorder="1" applyAlignment="1">
      <alignment horizontal="center" vertical="center"/>
    </xf>
    <xf numFmtId="10" fontId="2" fillId="5" borderId="41" xfId="1" applyNumberFormat="1" applyFont="1"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3" fillId="4" borderId="36" xfId="0" applyFont="1" applyFill="1" applyBorder="1" applyAlignment="1">
      <alignment horizontal="center" vertical="center"/>
    </xf>
    <xf numFmtId="0" fontId="3" fillId="4" borderId="37" xfId="0" applyFont="1" applyFill="1" applyBorder="1" applyAlignment="1">
      <alignment horizontal="center" vertical="center"/>
    </xf>
    <xf numFmtId="0" fontId="3" fillId="4" borderId="38" xfId="0" applyFont="1" applyFill="1" applyBorder="1" applyAlignment="1">
      <alignment horizontal="center" vertical="center"/>
    </xf>
    <xf numFmtId="0" fontId="0" fillId="4" borderId="27" xfId="0" applyFont="1" applyFill="1" applyBorder="1" applyAlignment="1">
      <alignment horizontal="center" vertical="center"/>
    </xf>
    <xf numFmtId="0" fontId="0" fillId="4" borderId="16"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29" xfId="0" applyFont="1" applyFill="1" applyBorder="1" applyAlignment="1">
      <alignment horizontal="center" vertical="center"/>
    </xf>
    <xf numFmtId="0" fontId="3" fillId="4" borderId="17" xfId="0" applyFont="1" applyFill="1" applyBorder="1" applyAlignment="1">
      <alignment horizontal="center"/>
    </xf>
    <xf numFmtId="0" fontId="3" fillId="4" borderId="32" xfId="0" applyFont="1" applyFill="1" applyBorder="1" applyAlignment="1">
      <alignment horizontal="center"/>
    </xf>
    <xf numFmtId="0" fontId="0" fillId="4" borderId="4" xfId="0" applyFill="1" applyBorder="1" applyAlignment="1">
      <alignment horizontal="center"/>
    </xf>
    <xf numFmtId="0" fontId="0" fillId="4" borderId="30" xfId="0" applyFill="1" applyBorder="1" applyAlignment="1">
      <alignment horizontal="center"/>
    </xf>
    <xf numFmtId="0" fontId="3" fillId="4" borderId="35" xfId="0" applyFont="1" applyFill="1" applyBorder="1" applyAlignment="1">
      <alignment horizontal="center" vertical="center"/>
    </xf>
    <xf numFmtId="0" fontId="3" fillId="4" borderId="8" xfId="0" applyFont="1" applyFill="1" applyBorder="1" applyAlignment="1">
      <alignment horizontal="center" vertical="center"/>
    </xf>
    <xf numFmtId="10" fontId="2" fillId="5" borderId="21" xfId="1" applyNumberFormat="1" applyFont="1" applyFill="1" applyBorder="1" applyAlignment="1">
      <alignment horizontal="center" vertical="center"/>
    </xf>
    <xf numFmtId="10" fontId="2" fillId="5" borderId="40" xfId="1" applyNumberFormat="1" applyFont="1" applyFill="1" applyBorder="1" applyAlignment="1">
      <alignment horizontal="center" vertical="center"/>
    </xf>
    <xf numFmtId="10" fontId="2" fillId="5" borderId="17" xfId="1" applyNumberFormat="1" applyFont="1" applyFill="1" applyBorder="1" applyAlignment="1">
      <alignment horizontal="center" vertical="center"/>
    </xf>
    <xf numFmtId="10" fontId="2" fillId="5" borderId="33" xfId="1" applyNumberFormat="1" applyFont="1" applyFill="1" applyBorder="1" applyAlignment="1">
      <alignment horizontal="center" vertical="center"/>
    </xf>
    <xf numFmtId="0" fontId="7" fillId="0" borderId="17" xfId="0" applyFont="1" applyBorder="1" applyAlignment="1">
      <alignment horizontal="center"/>
    </xf>
    <xf numFmtId="0" fontId="7" fillId="0" borderId="32" xfId="0" applyFont="1" applyBorder="1" applyAlignment="1">
      <alignment horizontal="center"/>
    </xf>
    <xf numFmtId="0" fontId="7" fillId="0" borderId="34" xfId="0" applyFont="1" applyBorder="1" applyAlignment="1">
      <alignment horizontal="center"/>
    </xf>
    <xf numFmtId="0" fontId="0" fillId="0" borderId="0" xfId="0" applyAlignment="1">
      <alignment horizontal="center"/>
    </xf>
    <xf numFmtId="0" fontId="0" fillId="0" borderId="29" xfId="0" applyBorder="1" applyAlignment="1">
      <alignment horizontal="center"/>
    </xf>
    <xf numFmtId="3" fontId="0" fillId="5" borderId="12" xfId="0" applyNumberFormat="1" applyFont="1" applyFill="1" applyBorder="1" applyAlignment="1">
      <alignment horizontal="center" vertical="center"/>
    </xf>
    <xf numFmtId="3" fontId="0" fillId="5" borderId="17" xfId="0" applyNumberFormat="1" applyFont="1" applyFill="1" applyBorder="1" applyAlignment="1">
      <alignment horizontal="center" vertical="center"/>
    </xf>
    <xf numFmtId="3" fontId="0" fillId="6" borderId="22" xfId="0" applyNumberFormat="1" applyFont="1" applyFill="1" applyBorder="1" applyAlignment="1">
      <alignment horizontal="center" vertical="center"/>
    </xf>
    <xf numFmtId="3" fontId="0" fillId="6" borderId="23" xfId="0" applyNumberFormat="1" applyFont="1" applyFill="1" applyBorder="1" applyAlignment="1">
      <alignment horizontal="center" vertical="center"/>
    </xf>
    <xf numFmtId="3" fontId="0" fillId="5" borderId="15" xfId="0" applyNumberFormat="1" applyFont="1" applyFill="1" applyBorder="1" applyAlignment="1">
      <alignment horizontal="center" vertical="center"/>
    </xf>
    <xf numFmtId="3" fontId="0" fillId="5" borderId="18" xfId="0" applyNumberFormat="1" applyFont="1" applyFill="1" applyBorder="1" applyAlignment="1">
      <alignment horizontal="center" vertical="center"/>
    </xf>
    <xf numFmtId="3" fontId="0" fillId="6" borderId="24" xfId="0" applyNumberFormat="1" applyFont="1" applyFill="1" applyBorder="1" applyAlignment="1">
      <alignment horizontal="center" vertical="center"/>
    </xf>
    <xf numFmtId="3" fontId="0" fillId="6" borderId="20" xfId="0" applyNumberFormat="1" applyFont="1" applyFill="1" applyBorder="1" applyAlignment="1">
      <alignment horizontal="center" vertical="center"/>
    </xf>
    <xf numFmtId="3" fontId="0" fillId="6" borderId="25" xfId="0" applyNumberFormat="1" applyFont="1" applyFill="1" applyBorder="1" applyAlignment="1">
      <alignment horizontal="center" vertical="center"/>
    </xf>
    <xf numFmtId="167" fontId="0" fillId="0" borderId="0" xfId="0" applyNumberFormat="1"/>
    <xf numFmtId="169" fontId="0" fillId="0" borderId="0" xfId="0" applyNumberFormat="1" applyAlignment="1">
      <alignment horizontal="left" vertical="center"/>
    </xf>
    <xf numFmtId="169" fontId="0" fillId="0" borderId="0" xfId="1" applyNumberFormat="1" applyFont="1" applyAlignment="1">
      <alignment horizontal="left" vertical="center"/>
    </xf>
  </cellXfs>
  <cellStyles count="2">
    <cellStyle name="Normal" xfId="0" builtinId="0"/>
    <cellStyle name="Percent" xfId="1" builtinId="5"/>
  </cellStyles>
  <dxfs count="2447">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numFmt numFmtId="166" formatCode="mmm\-dd"/>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numFmt numFmtId="166" formatCode="mmm\-dd"/>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6" formatCode="mmm\-dd"/>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numFmt numFmtId="14" formatCode="0.00%"/>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fill>
        <patternFill patternType="solid">
          <bgColor rgb="FFFFFF00"/>
        </patternFill>
      </fill>
    </dxf>
    <dxf>
      <fill>
        <patternFill patternType="solid">
          <bgColor rgb="FFFFFF00"/>
        </patternFill>
      </fill>
    </dxf>
    <dxf>
      <fill>
        <patternFill patternType="solid">
          <bgColor rgb="FFFFFF00"/>
        </patternFill>
      </fill>
    </dxf>
    <dxf>
      <fill>
        <patternFill>
          <bgColor theme="7" tint="0.39997558519241921"/>
        </patternFill>
      </fill>
    </dxf>
    <dxf>
      <fill>
        <patternFill>
          <bgColor theme="7" tint="0.39997558519241921"/>
        </patternFill>
      </fill>
    </dxf>
    <dxf>
      <fill>
        <patternFill>
          <bgColor theme="7" tint="0.39997558519241921"/>
        </patternFill>
      </fill>
    </dxf>
    <dxf>
      <numFmt numFmtId="169" formatCode="[$-F400]h:mm:ss\ AM/PM"/>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168" formatCode="[$-409]d\-mmm;@"/>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7" tint="0.79998168889431442"/>
      </font>
    </dxf>
    <dxf>
      <font>
        <color theme="9" tint="0.79998168889431442"/>
      </font>
    </dxf>
    <dxf>
      <font>
        <color theme="9" tint="0.79998168889431442"/>
      </font>
    </dxf>
    <dxf>
      <font>
        <color theme="9" tint="0.79998168889431442"/>
      </font>
    </dxf>
    <dxf>
      <font>
        <color theme="9" tint="0.79998168889431442"/>
      </font>
    </dxf>
    <dxf>
      <font>
        <color theme="7" tint="0.79998168889431442"/>
      </font>
    </dxf>
    <dxf>
      <font>
        <color theme="7" tint="0.79998168889431442"/>
      </font>
    </dxf>
    <dxf>
      <font>
        <color theme="7" tint="0.79998168889431442"/>
      </font>
    </dxf>
    <dxf>
      <font>
        <color theme="9" tint="0.79998168889431442"/>
      </font>
    </dxf>
    <dxf>
      <font>
        <color theme="9" tint="0.79998168889431442"/>
      </font>
    </dxf>
    <dxf>
      <font>
        <color theme="9" tint="0.79998168889431442"/>
      </font>
    </dxf>
    <dxf>
      <font>
        <color theme="7" tint="0.79998168889431442"/>
      </font>
    </dxf>
    <dxf>
      <font>
        <color theme="7" tint="0.79998168889431442"/>
      </font>
    </dxf>
    <dxf>
      <font>
        <color theme="7" tint="0.79998168889431442"/>
      </font>
    </dxf>
    <dxf>
      <font>
        <color theme="7" tint="0.79998168889431442"/>
      </font>
    </dxf>
    <dxf>
      <font>
        <color theme="7" tint="0.79998168889431442"/>
      </font>
    </dxf>
    <dxf>
      <font>
        <color theme="7" tint="0.79998168889431442"/>
      </font>
    </dxf>
    <dxf>
      <font>
        <color theme="7" tint="0.79998168889431442"/>
      </font>
    </dxf>
  </dxfs>
  <tableStyles count="0" defaultTableStyle="TableStyleMedium2" defaultPivotStyle="PivotStyleLight16"/>
  <colors>
    <mruColors>
      <color rgb="FF783F30"/>
      <color rgb="FF007EE6"/>
      <color rgb="FF69E5AE"/>
      <color rgb="FFAAF0D1"/>
      <color rgb="FF4D148C"/>
      <color rgb="FF004B87"/>
      <color rgb="FF351C15"/>
      <color rgb="FFB482DA"/>
      <color rgb="FFFF3B3B"/>
      <color rgb="FF84D8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[Carrier_Data.xlsx]Timeline!PivotTable4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Packages</a:t>
            </a:r>
            <a:r>
              <a:rPr lang="en-US" b="1" baseline="0">
                <a:solidFill>
                  <a:sysClr val="windowText" lastClr="000000"/>
                </a:solidFill>
              </a:rPr>
              <a:t> Shipped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3B3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3B3B"/>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69E5A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overflow" horzOverflow="overflow" vert="horz" wrap="square" lIns="38100" tIns="19050" rIns="38100" bIns="19050" anchor="b" anchorCtr="1">
              <a:spAutoFit/>
            </a:bodyPr>
            <a:lstStyle/>
            <a:p>
              <a:pPr>
                <a:defRPr sz="100" b="0" i="0" u="none" strike="noStrike" kern="1200" baseline="0">
                  <a:ln>
                    <a:no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s>
    <c:plotArea>
      <c:layout/>
      <c:lineChart>
        <c:grouping val="standard"/>
        <c:varyColors val="0"/>
        <c:ser>
          <c:idx val="0"/>
          <c:order val="0"/>
          <c:tx>
            <c:strRef>
              <c:f>Timeline!$B$3</c:f>
              <c:strCache>
                <c:ptCount val="1"/>
                <c:pt idx="0">
                  <c:v>Total</c:v>
                </c:pt>
              </c:strCache>
            </c:strRef>
          </c:tx>
          <c:spPr>
            <a:ln w="28575" cap="rnd">
              <a:solidFill>
                <a:srgbClr val="69E5AE"/>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overflow" horzOverflow="overflow" vert="horz" wrap="square" lIns="38100" tIns="19050" rIns="38100" bIns="19050" anchor="b" anchorCtr="1">
                <a:spAutoFit/>
              </a:bodyPr>
              <a:lstStyle/>
              <a:p>
                <a:pPr>
                  <a:defRPr sz="100" b="0" i="0" u="none" strike="noStrike" kern="1200" baseline="0">
                    <a:ln>
                      <a:noFill/>
                    </a:ln>
                    <a:no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Timeline!$A$4:$A$168</c:f>
              <c:multiLvlStrCache>
                <c:ptCount val="143"/>
                <c:lvl>
                  <c:pt idx="0">
                    <c:v>2/2/2020</c:v>
                  </c:pt>
                  <c:pt idx="1">
                    <c:v>2/3/2020</c:v>
                  </c:pt>
                  <c:pt idx="2">
                    <c:v>2/4/2020</c:v>
                  </c:pt>
                  <c:pt idx="3">
                    <c:v>2/5/2020</c:v>
                  </c:pt>
                  <c:pt idx="4">
                    <c:v>2/6/2020</c:v>
                  </c:pt>
                  <c:pt idx="5">
                    <c:v>2/7/2020</c:v>
                  </c:pt>
                  <c:pt idx="6">
                    <c:v>2/8/2020</c:v>
                  </c:pt>
                  <c:pt idx="7">
                    <c:v>2/9/2020</c:v>
                  </c:pt>
                  <c:pt idx="8">
                    <c:v>2/10/2020</c:v>
                  </c:pt>
                  <c:pt idx="9">
                    <c:v>2/11/2020</c:v>
                  </c:pt>
                  <c:pt idx="10">
                    <c:v>2/12/2020</c:v>
                  </c:pt>
                  <c:pt idx="11">
                    <c:v>2/13/2020</c:v>
                  </c:pt>
                  <c:pt idx="12">
                    <c:v>2/14/2020</c:v>
                  </c:pt>
                  <c:pt idx="13">
                    <c:v>2/15/2020</c:v>
                  </c:pt>
                  <c:pt idx="14">
                    <c:v>2/18/2020</c:v>
                  </c:pt>
                  <c:pt idx="15">
                    <c:v>2/19/2020</c:v>
                  </c:pt>
                  <c:pt idx="16">
                    <c:v>2/20/2020</c:v>
                  </c:pt>
                  <c:pt idx="17">
                    <c:v>2/21/2020</c:v>
                  </c:pt>
                  <c:pt idx="18">
                    <c:v>2/22/2020</c:v>
                  </c:pt>
                  <c:pt idx="19">
                    <c:v>2/24/2020</c:v>
                  </c:pt>
                  <c:pt idx="20">
                    <c:v>2/25/2020</c:v>
                  </c:pt>
                  <c:pt idx="21">
                    <c:v>2/26/2020</c:v>
                  </c:pt>
                  <c:pt idx="22">
                    <c:v>2/27/2020</c:v>
                  </c:pt>
                  <c:pt idx="23">
                    <c:v>2/28/2020</c:v>
                  </c:pt>
                  <c:pt idx="24">
                    <c:v>2/29/2020</c:v>
                  </c:pt>
                  <c:pt idx="25">
                    <c:v>3/1/2020</c:v>
                  </c:pt>
                  <c:pt idx="26">
                    <c:v>3/2/2020</c:v>
                  </c:pt>
                  <c:pt idx="27">
                    <c:v>3/3/2020</c:v>
                  </c:pt>
                  <c:pt idx="28">
                    <c:v>3/4/2020</c:v>
                  </c:pt>
                  <c:pt idx="29">
                    <c:v>3/5/2020</c:v>
                  </c:pt>
                  <c:pt idx="30">
                    <c:v>3/6/2020</c:v>
                  </c:pt>
                  <c:pt idx="31">
                    <c:v>3/7/2020</c:v>
                  </c:pt>
                  <c:pt idx="32">
                    <c:v>3/8/2020</c:v>
                  </c:pt>
                  <c:pt idx="33">
                    <c:v>3/9/2020</c:v>
                  </c:pt>
                  <c:pt idx="34">
                    <c:v>3/10/2020</c:v>
                  </c:pt>
                  <c:pt idx="35">
                    <c:v>3/11/2020</c:v>
                  </c:pt>
                  <c:pt idx="36">
                    <c:v>3/12/2020</c:v>
                  </c:pt>
                  <c:pt idx="37">
                    <c:v>3/13/2020</c:v>
                  </c:pt>
                  <c:pt idx="38">
                    <c:v>3/14/2020</c:v>
                  </c:pt>
                  <c:pt idx="39">
                    <c:v>3/15/2020</c:v>
                  </c:pt>
                  <c:pt idx="40">
                    <c:v>3/16/2020</c:v>
                  </c:pt>
                  <c:pt idx="41">
                    <c:v>3/17/2020</c:v>
                  </c:pt>
                  <c:pt idx="42">
                    <c:v>3/18/2020</c:v>
                  </c:pt>
                  <c:pt idx="43">
                    <c:v>3/19/2020</c:v>
                  </c:pt>
                  <c:pt idx="44">
                    <c:v>3/20/2020</c:v>
                  </c:pt>
                  <c:pt idx="45">
                    <c:v>3/21/2020</c:v>
                  </c:pt>
                  <c:pt idx="46">
                    <c:v>3/22/2020</c:v>
                  </c:pt>
                  <c:pt idx="47">
                    <c:v>3/23/2020</c:v>
                  </c:pt>
                  <c:pt idx="48">
                    <c:v>3/24/2020</c:v>
                  </c:pt>
                  <c:pt idx="49">
                    <c:v>3/25/2020</c:v>
                  </c:pt>
                  <c:pt idx="50">
                    <c:v>3/26/2020</c:v>
                  </c:pt>
                  <c:pt idx="51">
                    <c:v>3/27/2020</c:v>
                  </c:pt>
                  <c:pt idx="52">
                    <c:v>3/28/2020</c:v>
                  </c:pt>
                  <c:pt idx="53">
                    <c:v>3/29/2020</c:v>
                  </c:pt>
                  <c:pt idx="54">
                    <c:v>3/30/2020</c:v>
                  </c:pt>
                  <c:pt idx="55">
                    <c:v>3/31/2020</c:v>
                  </c:pt>
                  <c:pt idx="56">
                    <c:v>4/1/2020</c:v>
                  </c:pt>
                  <c:pt idx="57">
                    <c:v>4/2/2020</c:v>
                  </c:pt>
                  <c:pt idx="58">
                    <c:v>4/3/2020</c:v>
                  </c:pt>
                  <c:pt idx="59">
                    <c:v>4/4/2020</c:v>
                  </c:pt>
                  <c:pt idx="60">
                    <c:v>4/5/2020</c:v>
                  </c:pt>
                  <c:pt idx="61">
                    <c:v>4/6/2020</c:v>
                  </c:pt>
                  <c:pt idx="62">
                    <c:v>4/7/2020</c:v>
                  </c:pt>
                  <c:pt idx="63">
                    <c:v>4/8/2020</c:v>
                  </c:pt>
                  <c:pt idx="64">
                    <c:v>4/9/2020</c:v>
                  </c:pt>
                  <c:pt idx="65">
                    <c:v>4/10/2020</c:v>
                  </c:pt>
                  <c:pt idx="66">
                    <c:v>4/11/2020</c:v>
                  </c:pt>
                  <c:pt idx="67">
                    <c:v>4/12/2020</c:v>
                  </c:pt>
                  <c:pt idx="68">
                    <c:v>4/13/2020</c:v>
                  </c:pt>
                  <c:pt idx="69">
                    <c:v>4/14/2020</c:v>
                  </c:pt>
                  <c:pt idx="70">
                    <c:v>4/15/2020</c:v>
                  </c:pt>
                  <c:pt idx="71">
                    <c:v>4/16/2020</c:v>
                  </c:pt>
                  <c:pt idx="72">
                    <c:v>4/17/2020</c:v>
                  </c:pt>
                  <c:pt idx="73">
                    <c:v>4/18/2020</c:v>
                  </c:pt>
                  <c:pt idx="74">
                    <c:v>4/19/2020</c:v>
                  </c:pt>
                  <c:pt idx="75">
                    <c:v>4/20/2020</c:v>
                  </c:pt>
                  <c:pt idx="76">
                    <c:v>4/21/2020</c:v>
                  </c:pt>
                  <c:pt idx="77">
                    <c:v>4/22/2020</c:v>
                  </c:pt>
                  <c:pt idx="78">
                    <c:v>4/23/2020</c:v>
                  </c:pt>
                  <c:pt idx="79">
                    <c:v>4/24/2020</c:v>
                  </c:pt>
                  <c:pt idx="80">
                    <c:v>4/25/2020</c:v>
                  </c:pt>
                  <c:pt idx="81">
                    <c:v>4/26/2020</c:v>
                  </c:pt>
                  <c:pt idx="82">
                    <c:v>4/27/2020</c:v>
                  </c:pt>
                  <c:pt idx="83">
                    <c:v>4/28/2020</c:v>
                  </c:pt>
                  <c:pt idx="84">
                    <c:v>4/29/2020</c:v>
                  </c:pt>
                  <c:pt idx="85">
                    <c:v>4/30/2020</c:v>
                  </c:pt>
                  <c:pt idx="86">
                    <c:v>5/1/2020</c:v>
                  </c:pt>
                  <c:pt idx="87">
                    <c:v>5/2/2020</c:v>
                  </c:pt>
                  <c:pt idx="88">
                    <c:v>5/3/2020</c:v>
                  </c:pt>
                  <c:pt idx="89">
                    <c:v>5/4/2020</c:v>
                  </c:pt>
                  <c:pt idx="90">
                    <c:v>5/5/2020</c:v>
                  </c:pt>
                  <c:pt idx="91">
                    <c:v>5/6/2020</c:v>
                  </c:pt>
                  <c:pt idx="92">
                    <c:v>5/7/2020</c:v>
                  </c:pt>
                  <c:pt idx="93">
                    <c:v>5/8/2020</c:v>
                  </c:pt>
                  <c:pt idx="94">
                    <c:v>5/9/2020</c:v>
                  </c:pt>
                  <c:pt idx="95">
                    <c:v>5/10/2020</c:v>
                  </c:pt>
                  <c:pt idx="96">
                    <c:v>5/11/2020</c:v>
                  </c:pt>
                  <c:pt idx="97">
                    <c:v>5/12/2020</c:v>
                  </c:pt>
                  <c:pt idx="98">
                    <c:v>5/13/2020</c:v>
                  </c:pt>
                  <c:pt idx="99">
                    <c:v>5/14/2020</c:v>
                  </c:pt>
                  <c:pt idx="100">
                    <c:v>5/15/2020</c:v>
                  </c:pt>
                  <c:pt idx="101">
                    <c:v>5/16/2020</c:v>
                  </c:pt>
                  <c:pt idx="102">
                    <c:v>5/17/2020</c:v>
                  </c:pt>
                  <c:pt idx="103">
                    <c:v>5/18/2020</c:v>
                  </c:pt>
                  <c:pt idx="104">
                    <c:v>5/19/2020</c:v>
                  </c:pt>
                  <c:pt idx="105">
                    <c:v>5/20/2020</c:v>
                  </c:pt>
                  <c:pt idx="106">
                    <c:v>5/21/2020</c:v>
                  </c:pt>
                  <c:pt idx="107">
                    <c:v>5/22/2020</c:v>
                  </c:pt>
                  <c:pt idx="108">
                    <c:v>5/23/2020</c:v>
                  </c:pt>
                  <c:pt idx="109">
                    <c:v>5/24/2020</c:v>
                  </c:pt>
                  <c:pt idx="110">
                    <c:v>5/25/2020</c:v>
                  </c:pt>
                  <c:pt idx="111">
                    <c:v>5/26/2020</c:v>
                  </c:pt>
                  <c:pt idx="112">
                    <c:v>1/2/2020</c:v>
                  </c:pt>
                  <c:pt idx="113">
                    <c:v>1/3/2020</c:v>
                  </c:pt>
                  <c:pt idx="114">
                    <c:v>1/4/2020</c:v>
                  </c:pt>
                  <c:pt idx="115">
                    <c:v>1/5/2020</c:v>
                  </c:pt>
                  <c:pt idx="116">
                    <c:v>1/6/2020</c:v>
                  </c:pt>
                  <c:pt idx="117">
                    <c:v>1/7/2020</c:v>
                  </c:pt>
                  <c:pt idx="118">
                    <c:v>1/8/2020</c:v>
                  </c:pt>
                  <c:pt idx="119">
                    <c:v>1/9/2020</c:v>
                  </c:pt>
                  <c:pt idx="120">
                    <c:v>1/10/2020</c:v>
                  </c:pt>
                  <c:pt idx="121">
                    <c:v>1/11/2020</c:v>
                  </c:pt>
                  <c:pt idx="122">
                    <c:v>1/12/2020</c:v>
                  </c:pt>
                  <c:pt idx="123">
                    <c:v>1/13/2020</c:v>
                  </c:pt>
                  <c:pt idx="124">
                    <c:v>1/14/2020</c:v>
                  </c:pt>
                  <c:pt idx="125">
                    <c:v>1/15/2020</c:v>
                  </c:pt>
                  <c:pt idx="126">
                    <c:v>1/16/2020</c:v>
                  </c:pt>
                  <c:pt idx="127">
                    <c:v>1/17/2020</c:v>
                  </c:pt>
                  <c:pt idx="128">
                    <c:v>1/18/2020</c:v>
                  </c:pt>
                  <c:pt idx="129">
                    <c:v>1/19/2020</c:v>
                  </c:pt>
                  <c:pt idx="130">
                    <c:v>1/20/2020</c:v>
                  </c:pt>
                  <c:pt idx="131">
                    <c:v>1/21/2020</c:v>
                  </c:pt>
                  <c:pt idx="132">
                    <c:v>1/22/2020</c:v>
                  </c:pt>
                  <c:pt idx="133">
                    <c:v>1/23/2020</c:v>
                  </c:pt>
                  <c:pt idx="134">
                    <c:v>1/24/2020</c:v>
                  </c:pt>
                  <c:pt idx="135">
                    <c:v>1/25/2020</c:v>
                  </c:pt>
                  <c:pt idx="136">
                    <c:v>1/26/2020</c:v>
                  </c:pt>
                  <c:pt idx="137">
                    <c:v>1/27/2020</c:v>
                  </c:pt>
                  <c:pt idx="138">
                    <c:v>1/28/2020</c:v>
                  </c:pt>
                  <c:pt idx="139">
                    <c:v>1/29/2020</c:v>
                  </c:pt>
                  <c:pt idx="140">
                    <c:v>1/30/2020</c:v>
                  </c:pt>
                  <c:pt idx="141">
                    <c:v>1/31/2020</c:v>
                  </c:pt>
                  <c:pt idx="142">
                    <c:v>2/1/2020</c:v>
                  </c:pt>
                </c:lvl>
                <c:lvl>
                  <c:pt idx="0">
                    <c:v>1</c:v>
                  </c:pt>
                  <c:pt idx="7">
                    <c:v>2</c:v>
                  </c:pt>
                  <c:pt idx="14">
                    <c:v>3</c:v>
                  </c:pt>
                  <c:pt idx="19">
                    <c:v>4</c:v>
                  </c:pt>
                  <c:pt idx="25">
                    <c:v>5</c:v>
                  </c:pt>
                  <c:pt idx="32">
                    <c:v>6</c:v>
                  </c:pt>
                  <c:pt idx="39">
                    <c:v>7</c:v>
                  </c:pt>
                  <c:pt idx="46">
                    <c:v>8</c:v>
                  </c:pt>
                  <c:pt idx="53">
                    <c:v>9</c:v>
                  </c:pt>
                  <c:pt idx="60">
                    <c:v>10</c:v>
                  </c:pt>
                  <c:pt idx="67">
                    <c:v>11</c:v>
                  </c:pt>
                  <c:pt idx="74">
                    <c:v>12</c:v>
                  </c:pt>
                  <c:pt idx="81">
                    <c:v>13</c:v>
                  </c:pt>
                  <c:pt idx="88">
                    <c:v>14</c:v>
                  </c:pt>
                  <c:pt idx="95">
                    <c:v>15</c:v>
                  </c:pt>
                  <c:pt idx="102">
                    <c:v>16</c:v>
                  </c:pt>
                  <c:pt idx="109">
                    <c:v>17</c:v>
                  </c:pt>
                  <c:pt idx="112">
                    <c:v>48</c:v>
                  </c:pt>
                  <c:pt idx="115">
                    <c:v>49</c:v>
                  </c:pt>
                  <c:pt idx="122">
                    <c:v>50</c:v>
                  </c:pt>
                  <c:pt idx="129">
                    <c:v>51</c:v>
                  </c:pt>
                  <c:pt idx="136">
                    <c:v>52</c:v>
                  </c:pt>
                </c:lvl>
              </c:multiLvlStrCache>
            </c:multiLvlStrRef>
          </c:cat>
          <c:val>
            <c:numRef>
              <c:f>Timeline!$B$4:$B$168</c:f>
              <c:numCache>
                <c:formatCode>General</c:formatCode>
                <c:ptCount val="143"/>
                <c:pt idx="0">
                  <c:v>5737</c:v>
                </c:pt>
                <c:pt idx="1">
                  <c:v>6483</c:v>
                </c:pt>
                <c:pt idx="2">
                  <c:v>8186</c:v>
                </c:pt>
                <c:pt idx="3">
                  <c:v>8142</c:v>
                </c:pt>
                <c:pt idx="4">
                  <c:v>6231</c:v>
                </c:pt>
                <c:pt idx="5">
                  <c:v>6640</c:v>
                </c:pt>
                <c:pt idx="6">
                  <c:v>7197</c:v>
                </c:pt>
                <c:pt idx="7">
                  <c:v>8851</c:v>
                </c:pt>
                <c:pt idx="8">
                  <c:v>8189</c:v>
                </c:pt>
                <c:pt idx="9">
                  <c:v>8037</c:v>
                </c:pt>
                <c:pt idx="10">
                  <c:v>5826</c:v>
                </c:pt>
                <c:pt idx="11">
                  <c:v>7767</c:v>
                </c:pt>
                <c:pt idx="12">
                  <c:v>8260</c:v>
                </c:pt>
                <c:pt idx="13">
                  <c:v>6697</c:v>
                </c:pt>
                <c:pt idx="14">
                  <c:v>9626</c:v>
                </c:pt>
                <c:pt idx="15">
                  <c:v>7876</c:v>
                </c:pt>
                <c:pt idx="16">
                  <c:v>5822</c:v>
                </c:pt>
                <c:pt idx="17">
                  <c:v>8214</c:v>
                </c:pt>
                <c:pt idx="18">
                  <c:v>6387</c:v>
                </c:pt>
                <c:pt idx="19">
                  <c:v>9877</c:v>
                </c:pt>
                <c:pt idx="20">
                  <c:v>6998</c:v>
                </c:pt>
                <c:pt idx="21">
                  <c:v>6553</c:v>
                </c:pt>
                <c:pt idx="22">
                  <c:v>6309</c:v>
                </c:pt>
                <c:pt idx="23">
                  <c:v>9410</c:v>
                </c:pt>
                <c:pt idx="24">
                  <c:v>6402</c:v>
                </c:pt>
                <c:pt idx="25">
                  <c:v>9312</c:v>
                </c:pt>
                <c:pt idx="26">
                  <c:v>9031</c:v>
                </c:pt>
                <c:pt idx="27">
                  <c:v>5772</c:v>
                </c:pt>
                <c:pt idx="28">
                  <c:v>9402</c:v>
                </c:pt>
                <c:pt idx="29">
                  <c:v>7724</c:v>
                </c:pt>
                <c:pt idx="30">
                  <c:v>6833</c:v>
                </c:pt>
                <c:pt idx="31">
                  <c:v>7679</c:v>
                </c:pt>
                <c:pt idx="32">
                  <c:v>7852</c:v>
                </c:pt>
                <c:pt idx="33">
                  <c:v>7071</c:v>
                </c:pt>
                <c:pt idx="34">
                  <c:v>8516</c:v>
                </c:pt>
                <c:pt idx="35">
                  <c:v>7437</c:v>
                </c:pt>
                <c:pt idx="36">
                  <c:v>5672</c:v>
                </c:pt>
                <c:pt idx="37">
                  <c:v>6747</c:v>
                </c:pt>
                <c:pt idx="38">
                  <c:v>5441</c:v>
                </c:pt>
                <c:pt idx="39">
                  <c:v>8230</c:v>
                </c:pt>
                <c:pt idx="40">
                  <c:v>7029</c:v>
                </c:pt>
                <c:pt idx="41">
                  <c:v>6306</c:v>
                </c:pt>
                <c:pt idx="42">
                  <c:v>6972</c:v>
                </c:pt>
                <c:pt idx="43">
                  <c:v>7560</c:v>
                </c:pt>
                <c:pt idx="44">
                  <c:v>9177</c:v>
                </c:pt>
                <c:pt idx="45">
                  <c:v>6152</c:v>
                </c:pt>
                <c:pt idx="46">
                  <c:v>7078</c:v>
                </c:pt>
                <c:pt idx="47">
                  <c:v>8633</c:v>
                </c:pt>
                <c:pt idx="48">
                  <c:v>7270</c:v>
                </c:pt>
                <c:pt idx="49">
                  <c:v>5747</c:v>
                </c:pt>
                <c:pt idx="50">
                  <c:v>6910</c:v>
                </c:pt>
                <c:pt idx="51">
                  <c:v>8109</c:v>
                </c:pt>
                <c:pt idx="52">
                  <c:v>8870</c:v>
                </c:pt>
                <c:pt idx="53">
                  <c:v>13189</c:v>
                </c:pt>
                <c:pt idx="54">
                  <c:v>13828</c:v>
                </c:pt>
                <c:pt idx="55">
                  <c:v>13083</c:v>
                </c:pt>
                <c:pt idx="56">
                  <c:v>14082</c:v>
                </c:pt>
                <c:pt idx="57">
                  <c:v>14117</c:v>
                </c:pt>
                <c:pt idx="58">
                  <c:v>15284</c:v>
                </c:pt>
                <c:pt idx="59">
                  <c:v>13844</c:v>
                </c:pt>
                <c:pt idx="60">
                  <c:v>6793</c:v>
                </c:pt>
                <c:pt idx="61">
                  <c:v>7186</c:v>
                </c:pt>
                <c:pt idx="62">
                  <c:v>7109</c:v>
                </c:pt>
                <c:pt idx="63">
                  <c:v>6468</c:v>
                </c:pt>
                <c:pt idx="64">
                  <c:v>8176</c:v>
                </c:pt>
                <c:pt idx="65">
                  <c:v>6519</c:v>
                </c:pt>
                <c:pt idx="66">
                  <c:v>7920</c:v>
                </c:pt>
                <c:pt idx="67">
                  <c:v>5403</c:v>
                </c:pt>
                <c:pt idx="68">
                  <c:v>7138</c:v>
                </c:pt>
                <c:pt idx="69">
                  <c:v>7765</c:v>
                </c:pt>
                <c:pt idx="70">
                  <c:v>6858</c:v>
                </c:pt>
                <c:pt idx="71">
                  <c:v>7418</c:v>
                </c:pt>
                <c:pt idx="72">
                  <c:v>8436</c:v>
                </c:pt>
                <c:pt idx="73">
                  <c:v>8276</c:v>
                </c:pt>
                <c:pt idx="74">
                  <c:v>5674</c:v>
                </c:pt>
                <c:pt idx="75">
                  <c:v>7755</c:v>
                </c:pt>
                <c:pt idx="76">
                  <c:v>8860</c:v>
                </c:pt>
                <c:pt idx="77">
                  <c:v>8575</c:v>
                </c:pt>
                <c:pt idx="78">
                  <c:v>9323</c:v>
                </c:pt>
                <c:pt idx="79">
                  <c:v>9275</c:v>
                </c:pt>
                <c:pt idx="80">
                  <c:v>9852</c:v>
                </c:pt>
                <c:pt idx="81">
                  <c:v>7566</c:v>
                </c:pt>
                <c:pt idx="82">
                  <c:v>6651</c:v>
                </c:pt>
                <c:pt idx="83">
                  <c:v>7139</c:v>
                </c:pt>
                <c:pt idx="84">
                  <c:v>6687</c:v>
                </c:pt>
                <c:pt idx="85">
                  <c:v>9997</c:v>
                </c:pt>
                <c:pt idx="86">
                  <c:v>8514</c:v>
                </c:pt>
                <c:pt idx="87">
                  <c:v>9031</c:v>
                </c:pt>
                <c:pt idx="88">
                  <c:v>8837</c:v>
                </c:pt>
                <c:pt idx="89">
                  <c:v>7870</c:v>
                </c:pt>
                <c:pt idx="90">
                  <c:v>7437</c:v>
                </c:pt>
                <c:pt idx="91">
                  <c:v>7906</c:v>
                </c:pt>
                <c:pt idx="92">
                  <c:v>6299</c:v>
                </c:pt>
                <c:pt idx="93">
                  <c:v>8812</c:v>
                </c:pt>
                <c:pt idx="94">
                  <c:v>9198</c:v>
                </c:pt>
                <c:pt idx="95">
                  <c:v>10575</c:v>
                </c:pt>
                <c:pt idx="96">
                  <c:v>9356</c:v>
                </c:pt>
                <c:pt idx="97">
                  <c:v>9151</c:v>
                </c:pt>
                <c:pt idx="98">
                  <c:v>7206</c:v>
                </c:pt>
                <c:pt idx="99">
                  <c:v>8131</c:v>
                </c:pt>
                <c:pt idx="100">
                  <c:v>8741</c:v>
                </c:pt>
                <c:pt idx="101">
                  <c:v>7169</c:v>
                </c:pt>
                <c:pt idx="102">
                  <c:v>8990</c:v>
                </c:pt>
                <c:pt idx="103">
                  <c:v>8596</c:v>
                </c:pt>
                <c:pt idx="104">
                  <c:v>9484</c:v>
                </c:pt>
                <c:pt idx="105">
                  <c:v>7128</c:v>
                </c:pt>
                <c:pt idx="106">
                  <c:v>9883</c:v>
                </c:pt>
                <c:pt idx="107">
                  <c:v>6561</c:v>
                </c:pt>
                <c:pt idx="108">
                  <c:v>9268</c:v>
                </c:pt>
                <c:pt idx="109">
                  <c:v>5660</c:v>
                </c:pt>
                <c:pt idx="110">
                  <c:v>8985</c:v>
                </c:pt>
                <c:pt idx="111">
                  <c:v>8224</c:v>
                </c:pt>
                <c:pt idx="112">
                  <c:v>5742</c:v>
                </c:pt>
                <c:pt idx="113">
                  <c:v>3955</c:v>
                </c:pt>
                <c:pt idx="114">
                  <c:v>5755</c:v>
                </c:pt>
                <c:pt idx="115">
                  <c:v>6390</c:v>
                </c:pt>
                <c:pt idx="116">
                  <c:v>5718</c:v>
                </c:pt>
                <c:pt idx="117">
                  <c:v>6596</c:v>
                </c:pt>
                <c:pt idx="118">
                  <c:v>4075</c:v>
                </c:pt>
                <c:pt idx="119">
                  <c:v>5369</c:v>
                </c:pt>
                <c:pt idx="120">
                  <c:v>4670</c:v>
                </c:pt>
                <c:pt idx="121">
                  <c:v>5803</c:v>
                </c:pt>
                <c:pt idx="122">
                  <c:v>6640</c:v>
                </c:pt>
                <c:pt idx="123">
                  <c:v>7837</c:v>
                </c:pt>
                <c:pt idx="124">
                  <c:v>6010</c:v>
                </c:pt>
                <c:pt idx="125">
                  <c:v>6957</c:v>
                </c:pt>
                <c:pt idx="126">
                  <c:v>5666</c:v>
                </c:pt>
                <c:pt idx="127">
                  <c:v>7493</c:v>
                </c:pt>
                <c:pt idx="128">
                  <c:v>6107</c:v>
                </c:pt>
                <c:pt idx="129">
                  <c:v>7063</c:v>
                </c:pt>
                <c:pt idx="130">
                  <c:v>6635</c:v>
                </c:pt>
                <c:pt idx="131">
                  <c:v>5254</c:v>
                </c:pt>
                <c:pt idx="132">
                  <c:v>7496</c:v>
                </c:pt>
                <c:pt idx="133">
                  <c:v>5378</c:v>
                </c:pt>
                <c:pt idx="134">
                  <c:v>6576</c:v>
                </c:pt>
                <c:pt idx="135">
                  <c:v>6532</c:v>
                </c:pt>
                <c:pt idx="136">
                  <c:v>5958</c:v>
                </c:pt>
                <c:pt idx="137">
                  <c:v>5655</c:v>
                </c:pt>
                <c:pt idx="138">
                  <c:v>8774</c:v>
                </c:pt>
                <c:pt idx="139">
                  <c:v>7613</c:v>
                </c:pt>
                <c:pt idx="140">
                  <c:v>5539</c:v>
                </c:pt>
                <c:pt idx="141">
                  <c:v>5421</c:v>
                </c:pt>
                <c:pt idx="142">
                  <c:v>7195</c:v>
                </c:pt>
              </c:numCache>
            </c:numRef>
          </c:val>
          <c:smooth val="0"/>
          <c:extLst>
            <c:ext xmlns:c16="http://schemas.microsoft.com/office/drawing/2014/chart" uri="{C3380CC4-5D6E-409C-BE32-E72D297353CC}">
              <c16:uniqueId val="{00000000-EE8D-4BE4-BF8B-71607292BCD1}"/>
            </c:ext>
          </c:extLst>
        </c:ser>
        <c:dLbls>
          <c:showLegendKey val="0"/>
          <c:showVal val="1"/>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4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02533384"/>
        <c:axId val="702533056"/>
      </c:lineChart>
      <c:catAx>
        <c:axId val="70253338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2533056"/>
        <c:crosses val="autoZero"/>
        <c:auto val="1"/>
        <c:lblAlgn val="ctr"/>
        <c:lblOffset val="100"/>
        <c:tickMarkSkip val="1"/>
        <c:noMultiLvlLbl val="0"/>
      </c:catAx>
      <c:valAx>
        <c:axId val="70253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2533384"/>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[Carrier_Data.xlsx]Carrier_Breakdown!PivotTable1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Carrier</a:t>
            </a:r>
            <a:r>
              <a:rPr lang="en-US" b="1" baseline="0">
                <a:solidFill>
                  <a:sysClr val="windowText" lastClr="000000"/>
                </a:solidFill>
              </a:rPr>
              <a:t> Breakdown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19050">
            <a:solidFill>
              <a:schemeClr val="tx1"/>
            </a:solidFill>
          </a:ln>
          <a:effectLst/>
        </c:spPr>
        <c:dLbl>
          <c:idx val="0"/>
          <c:layout>
            <c:manualLayout>
              <c:x val="-3.4416010498687713E-3"/>
              <c:y val="0.11833223972003497"/>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65288713910761"/>
                  <c:h val="0.21289370078740152"/>
                </c:manualLayout>
              </c15:layout>
            </c:ext>
          </c:extLst>
        </c:dLbl>
      </c:pivotFmt>
      <c:pivotFmt>
        <c:idx val="3"/>
        <c:spPr>
          <a:solidFill>
            <a:srgbClr val="7030A0"/>
          </a:solidFill>
          <a:ln w="19050">
            <a:solidFill>
              <a:schemeClr val="tx1"/>
            </a:solidFill>
          </a:ln>
          <a:effectLst/>
        </c:spPr>
        <c:dLbl>
          <c:idx val="0"/>
          <c:layout>
            <c:manualLayout>
              <c:x val="9.7962817147856512E-2"/>
              <c:y val="5.550269757946924E-3"/>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609733158355206"/>
                  <c:h val="0.1423611111111111"/>
                </c:manualLayout>
              </c15:layout>
            </c:ext>
          </c:extLst>
        </c:dLbl>
      </c:pivotFmt>
      <c:pivotFmt>
        <c:idx val="4"/>
        <c:spPr>
          <a:solidFill>
            <a:schemeClr val="accent6"/>
          </a:solidFill>
          <a:ln w="19050">
            <a:solidFill>
              <a:schemeClr val="tx1"/>
            </a:solidFill>
          </a:ln>
          <a:effectLst/>
        </c:spPr>
        <c:dLbl>
          <c:idx val="0"/>
          <c:layout>
            <c:manualLayout>
              <c:x val="-4.1256960526992952E-2"/>
              <c:y val="-0.21784810502446361"/>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65288713910761"/>
                  <c:h val="0.17122703412073489"/>
                </c:manualLayout>
              </c15:layout>
            </c:ext>
          </c:extLst>
        </c:dLbl>
      </c:pivotFmt>
      <c:pivotFmt>
        <c:idx val="5"/>
        <c:spPr>
          <a:solidFill>
            <a:srgbClr val="FF0000"/>
          </a:solidFill>
          <a:ln w="19050">
            <a:solidFill>
              <a:schemeClr val="tx1"/>
            </a:solidFill>
          </a:ln>
          <a:effectLst/>
        </c:spPr>
        <c:dLbl>
          <c:idx val="0"/>
          <c:layout>
            <c:manualLayout>
              <c:x val="-0.13951006124234472"/>
              <c:y val="5.657881306503354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387510936132984"/>
                  <c:h val="0.17585666375036454"/>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FF0000"/>
          </a:solidFill>
          <a:ln w="19050">
            <a:solidFill>
              <a:schemeClr val="tx1"/>
            </a:solidFill>
          </a:ln>
          <a:effectLst/>
        </c:spPr>
        <c:dLbl>
          <c:idx val="0"/>
          <c:layout>
            <c:manualLayout>
              <c:x val="-0.13951006124234472"/>
              <c:y val="5.657881306503354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387510936132984"/>
                  <c:h val="0.17585666375036454"/>
                </c:manualLayout>
              </c15:layout>
            </c:ext>
          </c:extLst>
        </c:dLbl>
      </c:pivotFmt>
      <c:pivotFmt>
        <c:idx val="12"/>
        <c:spPr>
          <a:solidFill>
            <a:schemeClr val="accent6"/>
          </a:solidFill>
          <a:ln w="19050">
            <a:solidFill>
              <a:schemeClr val="tx1"/>
            </a:solidFill>
          </a:ln>
          <a:effectLst/>
        </c:spPr>
        <c:dLbl>
          <c:idx val="0"/>
          <c:layout>
            <c:manualLayout>
              <c:x val="-4.1256960526992952E-2"/>
              <c:y val="-0.21784810502446361"/>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65288713910761"/>
                  <c:h val="0.17122703412073489"/>
                </c:manualLayout>
              </c15:layout>
            </c:ext>
          </c:extLst>
        </c:dLbl>
      </c:pivotFmt>
      <c:pivotFmt>
        <c:idx val="13"/>
        <c:spPr>
          <a:solidFill>
            <a:srgbClr val="7030A0"/>
          </a:solidFill>
          <a:ln w="19050">
            <a:solidFill>
              <a:schemeClr val="tx1"/>
            </a:solidFill>
          </a:ln>
          <a:effectLst/>
        </c:spPr>
        <c:dLbl>
          <c:idx val="0"/>
          <c:layout>
            <c:manualLayout>
              <c:x val="9.7962817147856512E-2"/>
              <c:y val="5.550269757946924E-3"/>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609733158355206"/>
                  <c:h val="0.1423611111111111"/>
                </c:manualLayout>
              </c15:layout>
            </c:ext>
          </c:extLst>
        </c:dLbl>
      </c:pivotFmt>
      <c:pivotFmt>
        <c:idx val="14"/>
        <c:spPr>
          <a:solidFill>
            <a:srgbClr val="00B0F0"/>
          </a:solidFill>
          <a:ln w="19050">
            <a:solidFill>
              <a:schemeClr val="tx1"/>
            </a:solidFill>
          </a:ln>
          <a:effectLst/>
        </c:spPr>
        <c:dLbl>
          <c:idx val="0"/>
          <c:layout>
            <c:manualLayout>
              <c:x val="-3.4416010498687713E-3"/>
              <c:y val="0.11833223972003497"/>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65288713910761"/>
                  <c:h val="0.21289370078740152"/>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7030A0"/>
          </a:solidFill>
          <a:ln w="19050">
            <a:solidFill>
              <a:schemeClr val="tx1"/>
            </a:solidFill>
          </a:ln>
          <a:effectLst/>
        </c:spPr>
        <c:dLbl>
          <c:idx val="0"/>
          <c:layout>
            <c:manualLayout>
              <c:x val="-0.17418295219746469"/>
              <c:y val="6.1766818098775274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800425656012856"/>
                  <c:h val="0.20698509962519279"/>
                </c:manualLayout>
              </c15:layout>
            </c:ext>
          </c:extLst>
        </c:dLbl>
      </c:pivotFmt>
      <c:pivotFmt>
        <c:idx val="22"/>
        <c:spPr>
          <a:solidFill>
            <a:srgbClr val="FFC000"/>
          </a:solidFill>
          <a:ln w="19050">
            <a:solidFill>
              <a:schemeClr val="tx1"/>
            </a:solidFill>
          </a:ln>
          <a:effectLst/>
        </c:spPr>
        <c:dLbl>
          <c:idx val="0"/>
          <c:layout>
            <c:manualLayout>
              <c:x val="-3.4319291648828741E-3"/>
              <c:y val="-4.9427066564602266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65288713910761"/>
                  <c:h val="0.17122703412073489"/>
                </c:manualLayout>
              </c15:layout>
            </c:ext>
          </c:extLst>
        </c:dLbl>
      </c:pivotFmt>
      <c:pivotFmt>
        <c:idx val="23"/>
        <c:spPr>
          <a:solidFill>
            <a:srgbClr val="783F30"/>
          </a:solidFill>
          <a:ln w="19050">
            <a:solidFill>
              <a:schemeClr val="tx1"/>
            </a:solidFill>
          </a:ln>
          <a:effectLst/>
        </c:spPr>
        <c:dLbl>
          <c:idx val="0"/>
          <c:layout>
            <c:manualLayout>
              <c:x val="0.10986771184851896"/>
              <c:y val="-1.282051282051273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fld id="{37155E98-89F7-4342-80A2-2AFCAADF4890}" type="CATEGORYNAME">
                  <a:rPr lang="en-US" sz="1200"/>
                  <a:pPr>
                    <a:defRPr sz="1200" b="1" i="0" u="none" strike="noStrike" kern="1200" baseline="0">
                      <a:solidFill>
                        <a:schemeClr val="tx1">
                          <a:lumMod val="75000"/>
                          <a:lumOff val="25000"/>
                        </a:schemeClr>
                      </a:solidFill>
                      <a:latin typeface="+mn-lt"/>
                      <a:ea typeface="+mn-ea"/>
                      <a:cs typeface="+mn-cs"/>
                    </a:defRPr>
                  </a:pPr>
                  <a:t>[CATEGORY NAME]</a:t>
                </a:fld>
                <a:r>
                  <a:rPr lang="en-US" baseline="0"/>
                  <a:t>
</a:t>
                </a:r>
                <a:fld id="{383EBCA7-A97E-42BC-A983-33C2BE93782C}" type="PERCENTAGE">
                  <a:rPr lang="en-US" baseline="0"/>
                  <a:pPr>
                    <a:defRPr sz="1200" b="1" i="0" u="none" strike="noStrike" kern="1200" baseline="0">
                      <a:solidFill>
                        <a:schemeClr val="tx1">
                          <a:lumMod val="75000"/>
                          <a:lumOff val="25000"/>
                        </a:schemeClr>
                      </a:solidFill>
                      <a:latin typeface="+mn-lt"/>
                      <a:ea typeface="+mn-ea"/>
                      <a:cs typeface="+mn-cs"/>
                    </a:defRPr>
                  </a:pPr>
                  <a:t>[PERCENTAGE]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490696475440569"/>
                  <c:h val="0.16800201897839692"/>
                </c:manualLayout>
              </c15:layout>
              <c15:dlblFieldTable/>
              <c15:showDataLabelsRange val="0"/>
            </c:ext>
          </c:extLst>
        </c:dLbl>
      </c:pivotFmt>
      <c:pivotFmt>
        <c:idx val="24"/>
        <c:spPr>
          <a:solidFill>
            <a:srgbClr val="007EE6"/>
          </a:solidFill>
          <a:ln w="19050">
            <a:solidFill>
              <a:schemeClr val="tx1"/>
            </a:solidFill>
          </a:ln>
          <a:effectLst/>
        </c:spPr>
        <c:dLbl>
          <c:idx val="0"/>
          <c:layout>
            <c:manualLayout>
              <c:x val="-3.751476377952756E-2"/>
              <c:y val="0.1439733494851605"/>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241469816272967"/>
                  <c:h val="0.21289359983848172"/>
                </c:manualLayout>
              </c15:layout>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7030A0"/>
          </a:solidFill>
          <a:ln w="19050">
            <a:solidFill>
              <a:schemeClr val="tx1"/>
            </a:solidFill>
          </a:ln>
          <a:effectLst/>
        </c:spPr>
        <c:dLbl>
          <c:idx val="0"/>
          <c:layout>
            <c:manualLayout>
              <c:x val="7.9524704801970617E-2"/>
              <c:y val="3.92337655352892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tx1"/>
            </a:solidFill>
          </a:ln>
          <a:effectLst/>
        </c:spPr>
        <c:dLbl>
          <c:idx val="0"/>
          <c:layout>
            <c:manualLayout>
              <c:x val="-0.26874133641096282"/>
              <c:y val="7.3523940314430053E-3"/>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tx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tx1"/>
            </a:solidFill>
          </a:ln>
          <a:effectLst/>
        </c:spPr>
      </c:pivotFmt>
      <c:pivotFmt>
        <c:idx val="38"/>
        <c:spPr>
          <a:solidFill>
            <a:schemeClr val="accent1"/>
          </a:solidFill>
          <a:ln w="19050">
            <a:solidFill>
              <a:schemeClr val="tx1"/>
            </a:solidFill>
          </a:ln>
          <a:effectLst/>
        </c:spPr>
      </c:pivotFmt>
      <c:pivotFmt>
        <c:idx val="39"/>
        <c:spPr>
          <a:solidFill>
            <a:schemeClr val="accent1"/>
          </a:solidFill>
          <a:ln w="19050">
            <a:solidFill>
              <a:schemeClr val="tx1"/>
            </a:solidFill>
          </a:ln>
          <a:effectLst/>
        </c:spPr>
      </c:pivotFmt>
      <c:pivotFmt>
        <c:idx val="40"/>
        <c:spPr>
          <a:solidFill>
            <a:schemeClr val="accent1"/>
          </a:solidFill>
          <a:ln w="19050">
            <a:solidFill>
              <a:schemeClr val="tx1"/>
            </a:solidFill>
          </a:ln>
          <a:effectLst/>
        </c:spPr>
      </c:pivotFmt>
      <c:pivotFmt>
        <c:idx val="41"/>
        <c:spPr>
          <a:solidFill>
            <a:schemeClr val="accent1"/>
          </a:solidFill>
          <a:ln w="19050">
            <a:solidFill>
              <a:schemeClr val="tx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Carrier_Breakdown!$B$3</c:f>
              <c:strCache>
                <c:ptCount val="1"/>
                <c:pt idx="0">
                  <c:v>TTL QTY</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F879-4714-A3C7-F24DE6228EB5}"/>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F879-4714-A3C7-F24DE6228EB5}"/>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F879-4714-A3C7-F24DE6228EB5}"/>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F879-4714-A3C7-F24DE6228EB5}"/>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FED8-4038-BA38-3AFAF5B5ADF5}"/>
              </c:ext>
            </c:extLst>
          </c:dPt>
          <c:dPt>
            <c:idx val="5"/>
            <c:bubble3D val="0"/>
            <c:spPr>
              <a:solidFill>
                <a:schemeClr val="accent6"/>
              </a:solidFill>
              <a:ln w="19050">
                <a:solidFill>
                  <a:schemeClr val="tx1"/>
                </a:solidFill>
              </a:ln>
              <a:effectLst/>
            </c:spPr>
            <c:extLst>
              <c:ext xmlns:c16="http://schemas.microsoft.com/office/drawing/2014/chart" uri="{C3380CC4-5D6E-409C-BE32-E72D297353CC}">
                <c16:uniqueId val="{0000000B-8DF6-49FF-BC19-81D896464AA7}"/>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Carrier_Breakdown!$A$4:$A$9</c:f>
              <c:strCache>
                <c:ptCount val="5"/>
                <c:pt idx="0">
                  <c:v>Carrier 1</c:v>
                </c:pt>
                <c:pt idx="1">
                  <c:v>Carrier 2</c:v>
                </c:pt>
                <c:pt idx="2">
                  <c:v>Carrier 3</c:v>
                </c:pt>
                <c:pt idx="3">
                  <c:v>Carrier 4</c:v>
                </c:pt>
                <c:pt idx="4">
                  <c:v>Carrier 5</c:v>
                </c:pt>
              </c:strCache>
            </c:strRef>
          </c:cat>
          <c:val>
            <c:numRef>
              <c:f>Carrier_Breakdown!$B$4:$B$9</c:f>
              <c:numCache>
                <c:formatCode>General</c:formatCode>
                <c:ptCount val="5"/>
                <c:pt idx="0">
                  <c:v>239745</c:v>
                </c:pt>
                <c:pt idx="1">
                  <c:v>408872</c:v>
                </c:pt>
                <c:pt idx="2">
                  <c:v>227780</c:v>
                </c:pt>
                <c:pt idx="3">
                  <c:v>147804</c:v>
                </c:pt>
                <c:pt idx="4">
                  <c:v>75178</c:v>
                </c:pt>
              </c:numCache>
            </c:numRef>
          </c:val>
          <c:extLst>
            <c:ext xmlns:c16="http://schemas.microsoft.com/office/drawing/2014/chart" uri="{C3380CC4-5D6E-409C-BE32-E72D297353CC}">
              <c16:uniqueId val="{00000008-F879-4714-A3C7-F24DE6228EB5}"/>
            </c:ext>
          </c:extLst>
        </c:ser>
        <c:ser>
          <c:idx val="1"/>
          <c:order val="1"/>
          <c:tx>
            <c:strRef>
              <c:f>Carrier_Breakdown!$C$3</c:f>
              <c:strCache>
                <c:ptCount val="1"/>
                <c:pt idx="0">
                  <c:v>% Breakdown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879-4714-A3C7-F24DE6228E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879-4714-A3C7-F24DE6228E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879-4714-A3C7-F24DE6228E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879-4714-A3C7-F24DE6228E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ED8-4038-BA38-3AFAF5B5AD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8DF6-49FF-BC19-81D896464AA7}"/>
              </c:ext>
            </c:extLst>
          </c:dPt>
          <c:cat>
            <c:strRef>
              <c:f>Carrier_Breakdown!$A$4:$A$9</c:f>
              <c:strCache>
                <c:ptCount val="5"/>
                <c:pt idx="0">
                  <c:v>Carrier 1</c:v>
                </c:pt>
                <c:pt idx="1">
                  <c:v>Carrier 2</c:v>
                </c:pt>
                <c:pt idx="2">
                  <c:v>Carrier 3</c:v>
                </c:pt>
                <c:pt idx="3">
                  <c:v>Carrier 4</c:v>
                </c:pt>
                <c:pt idx="4">
                  <c:v>Carrier 5</c:v>
                </c:pt>
              </c:strCache>
            </c:strRef>
          </c:cat>
          <c:val>
            <c:numRef>
              <c:f>Carrier_Breakdown!$C$4:$C$9</c:f>
              <c:numCache>
                <c:formatCode>0.00%</c:formatCode>
                <c:ptCount val="5"/>
                <c:pt idx="0">
                  <c:v>0.21807311218424219</c:v>
                </c:pt>
                <c:pt idx="1">
                  <c:v>0.3719117792863062</c:v>
                </c:pt>
                <c:pt idx="2">
                  <c:v>0.20718969527342254</c:v>
                </c:pt>
                <c:pt idx="3">
                  <c:v>0.13444317200892503</c:v>
                </c:pt>
                <c:pt idx="4">
                  <c:v>6.8382241247104042E-2</c:v>
                </c:pt>
              </c:numCache>
            </c:numRef>
          </c:val>
          <c:extLst>
            <c:ext xmlns:c16="http://schemas.microsoft.com/office/drawing/2014/chart" uri="{C3380CC4-5D6E-409C-BE32-E72D297353CC}">
              <c16:uniqueId val="{00000011-F879-4714-A3C7-F24DE6228E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162051618547682"/>
          <c:y val="9.8586687080781568E-2"/>
          <c:w val="0.13307049384784347"/>
          <c:h val="0.35019700358466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[Carrier_Data.xlsx]Service_Lvl_Breakdown!PivotTable3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Service Level Breakdown</a:t>
            </a:r>
          </a:p>
        </c:rich>
      </c:tx>
      <c:layout>
        <c:manualLayout>
          <c:xMode val="edge"/>
          <c:yMode val="edge"/>
          <c:x val="0.14088541666666668"/>
          <c:y val="2.554278416347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rgbClr val="783F30"/>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rgbClr val="7030A0"/>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C000"/>
          </a:solidFill>
          <a:ln w="19050">
            <a:solidFill>
              <a:schemeClr val="lt1"/>
            </a:solidFill>
          </a:ln>
          <a:effectLst/>
        </c:spPr>
      </c:pivotFmt>
      <c:pivotFmt>
        <c:idx val="52"/>
        <c:spPr>
          <a:solidFill>
            <a:srgbClr val="FFC000"/>
          </a:solidFill>
          <a:ln w="19050">
            <a:solidFill>
              <a:schemeClr val="lt1"/>
            </a:solidFill>
          </a:ln>
          <a:effectLst/>
        </c:spPr>
      </c:pivotFmt>
      <c:pivotFmt>
        <c:idx val="53"/>
        <c:spPr>
          <a:solidFill>
            <a:srgbClr val="FFC000"/>
          </a:solidFill>
          <a:ln w="19050">
            <a:solidFill>
              <a:schemeClr val="lt1"/>
            </a:solidFill>
          </a:ln>
          <a:effectLst/>
        </c:spPr>
      </c:pivotFmt>
      <c:pivotFmt>
        <c:idx val="54"/>
      </c:pivotFmt>
      <c:pivotFmt>
        <c:idx val="55"/>
      </c:pivotFmt>
      <c:pivotFmt>
        <c:idx val="56"/>
      </c:pivotFmt>
      <c:pivotFmt>
        <c:idx val="57"/>
      </c:pivotFmt>
      <c:pivotFmt>
        <c:idx val="58"/>
      </c:pivotFmt>
      <c:pivotFmt>
        <c:idx val="59"/>
        <c:spPr>
          <a:solidFill>
            <a:schemeClr val="accent1"/>
          </a:solidFill>
          <a:ln w="19050">
            <a:solidFill>
              <a:schemeClr val="lt1"/>
            </a:solidFill>
          </a:ln>
          <a:effectLst/>
        </c:spPr>
      </c:pivotFmt>
      <c:pivotFmt>
        <c:idx val="60"/>
        <c:spPr>
          <a:solidFill>
            <a:srgbClr val="007EE6"/>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Service_Lvl_Breakdown!$C$2</c:f>
              <c:strCache>
                <c:ptCount val="1"/>
                <c:pt idx="0">
                  <c:v>Total</c:v>
                </c:pt>
              </c:strCache>
            </c:strRef>
          </c:tx>
          <c:spPr>
            <a:solidFill>
              <a:srgbClr val="783F30"/>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0A06-428E-94C4-7E62C96C4D26}"/>
              </c:ext>
            </c:extLst>
          </c:dPt>
          <c:dPt>
            <c:idx val="1"/>
            <c:invertIfNegative val="0"/>
            <c:bubble3D val="0"/>
            <c:extLst>
              <c:ext xmlns:c16="http://schemas.microsoft.com/office/drawing/2014/chart" uri="{C3380CC4-5D6E-409C-BE32-E72D297353CC}">
                <c16:uniqueId val="{00000003-0A06-428E-94C4-7E62C96C4D26}"/>
              </c:ext>
            </c:extLst>
          </c:dPt>
          <c:dPt>
            <c:idx val="2"/>
            <c:invertIfNegative val="0"/>
            <c:bubble3D val="0"/>
            <c:extLst>
              <c:ext xmlns:c16="http://schemas.microsoft.com/office/drawing/2014/chart" uri="{C3380CC4-5D6E-409C-BE32-E72D297353CC}">
                <c16:uniqueId val="{00000005-0A06-428E-94C4-7E62C96C4D26}"/>
              </c:ext>
            </c:extLst>
          </c:dPt>
          <c:dPt>
            <c:idx val="3"/>
            <c:invertIfNegative val="0"/>
            <c:bubble3D val="0"/>
            <c:extLst>
              <c:ext xmlns:c16="http://schemas.microsoft.com/office/drawing/2014/chart" uri="{C3380CC4-5D6E-409C-BE32-E72D297353CC}">
                <c16:uniqueId val="{00000007-0A06-428E-94C4-7E62C96C4D26}"/>
              </c:ext>
            </c:extLst>
          </c:dPt>
          <c:dPt>
            <c:idx val="4"/>
            <c:invertIfNegative val="0"/>
            <c:bubble3D val="0"/>
            <c:extLst>
              <c:ext xmlns:c16="http://schemas.microsoft.com/office/drawing/2014/chart" uri="{C3380CC4-5D6E-409C-BE32-E72D297353CC}">
                <c16:uniqueId val="{00000009-0A06-428E-94C4-7E62C96C4D26}"/>
              </c:ext>
            </c:extLst>
          </c:dPt>
          <c:dPt>
            <c:idx val="5"/>
            <c:invertIfNegative val="0"/>
            <c:bubble3D val="0"/>
            <c:extLst>
              <c:ext xmlns:c16="http://schemas.microsoft.com/office/drawing/2014/chart" uri="{C3380CC4-5D6E-409C-BE32-E72D297353CC}">
                <c16:uniqueId val="{0000000B-0A06-428E-94C4-7E62C96C4D26}"/>
              </c:ext>
            </c:extLst>
          </c:dPt>
          <c:dPt>
            <c:idx val="6"/>
            <c:invertIfNegative val="0"/>
            <c:bubble3D val="0"/>
            <c:extLst>
              <c:ext xmlns:c16="http://schemas.microsoft.com/office/drawing/2014/chart" uri="{C3380CC4-5D6E-409C-BE32-E72D297353CC}">
                <c16:uniqueId val="{0000000D-0A06-428E-94C4-7E62C96C4D26}"/>
              </c:ext>
            </c:extLst>
          </c:dPt>
          <c:dPt>
            <c:idx val="7"/>
            <c:invertIfNegative val="0"/>
            <c:bubble3D val="0"/>
            <c:extLst>
              <c:ext xmlns:c16="http://schemas.microsoft.com/office/drawing/2014/chart" uri="{C3380CC4-5D6E-409C-BE32-E72D297353CC}">
                <c16:uniqueId val="{0000000F-0A06-428E-94C4-7E62C96C4D26}"/>
              </c:ext>
            </c:extLst>
          </c:dPt>
          <c:dPt>
            <c:idx val="8"/>
            <c:invertIfNegative val="0"/>
            <c:bubble3D val="0"/>
            <c:extLst>
              <c:ext xmlns:c16="http://schemas.microsoft.com/office/drawing/2014/chart" uri="{C3380CC4-5D6E-409C-BE32-E72D297353CC}">
                <c16:uniqueId val="{00000011-0A06-428E-94C4-7E62C96C4D26}"/>
              </c:ext>
            </c:extLst>
          </c:dPt>
          <c:dPt>
            <c:idx val="9"/>
            <c:invertIfNegative val="0"/>
            <c:bubble3D val="0"/>
            <c:extLst>
              <c:ext xmlns:c16="http://schemas.microsoft.com/office/drawing/2014/chart" uri="{C3380CC4-5D6E-409C-BE32-E72D297353CC}">
                <c16:uniqueId val="{00000013-0A06-428E-94C4-7E62C96C4D26}"/>
              </c:ext>
            </c:extLst>
          </c:dPt>
          <c:dPt>
            <c:idx val="10"/>
            <c:invertIfNegative val="0"/>
            <c:bubble3D val="0"/>
            <c:extLst>
              <c:ext xmlns:c16="http://schemas.microsoft.com/office/drawing/2014/chart" uri="{C3380CC4-5D6E-409C-BE32-E72D297353CC}">
                <c16:uniqueId val="{00000015-0A06-428E-94C4-7E62C96C4D26}"/>
              </c:ext>
            </c:extLst>
          </c:dPt>
          <c:dPt>
            <c:idx val="11"/>
            <c:invertIfNegative val="0"/>
            <c:bubble3D val="0"/>
            <c:extLst>
              <c:ext xmlns:c16="http://schemas.microsoft.com/office/drawing/2014/chart" uri="{C3380CC4-5D6E-409C-BE32-E72D297353CC}">
                <c16:uniqueId val="{00000017-0A06-428E-94C4-7E62C96C4D26}"/>
              </c:ext>
            </c:extLst>
          </c:dPt>
          <c:dPt>
            <c:idx val="12"/>
            <c:invertIfNegative val="0"/>
            <c:bubble3D val="0"/>
            <c:extLst>
              <c:ext xmlns:c16="http://schemas.microsoft.com/office/drawing/2014/chart" uri="{C3380CC4-5D6E-409C-BE32-E72D297353CC}">
                <c16:uniqueId val="{00000019-0A06-428E-94C4-7E62C96C4D26}"/>
              </c:ext>
            </c:extLst>
          </c:dPt>
          <c:dPt>
            <c:idx val="13"/>
            <c:invertIfNegative val="0"/>
            <c:bubble3D val="0"/>
            <c:extLst>
              <c:ext xmlns:c16="http://schemas.microsoft.com/office/drawing/2014/chart" uri="{C3380CC4-5D6E-409C-BE32-E72D297353CC}">
                <c16:uniqueId val="{0000001B-0A06-428E-94C4-7E62C96C4D26}"/>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Service_Lvl_Breakdown!$A$3:$B$29</c:f>
              <c:multiLvlStrCache>
                <c:ptCount val="16"/>
                <c:lvl>
                  <c:pt idx="0">
                    <c:v>Air</c:v>
                  </c:pt>
                  <c:pt idx="1">
                    <c:v>Express</c:v>
                  </c:pt>
                  <c:pt idx="2">
                    <c:v>First Class</c:v>
                  </c:pt>
                  <c:pt idx="3">
                    <c:v>Priority</c:v>
                  </c:pt>
                  <c:pt idx="4">
                    <c:v>STAND</c:v>
                  </c:pt>
                  <c:pt idx="5">
                    <c:v>ECON</c:v>
                  </c:pt>
                  <c:pt idx="6">
                    <c:v>HOME</c:v>
                  </c:pt>
                  <c:pt idx="7">
                    <c:v>Ground</c:v>
                  </c:pt>
                  <c:pt idx="8">
                    <c:v>Ground 1</c:v>
                  </c:pt>
                  <c:pt idx="9">
                    <c:v>Air  </c:v>
                  </c:pt>
                  <c:pt idx="10">
                    <c:v>Boat</c:v>
                  </c:pt>
                  <c:pt idx="11">
                    <c:v>International</c:v>
                  </c:pt>
                  <c:pt idx="12">
                    <c:v>Ground</c:v>
                  </c:pt>
                  <c:pt idx="13">
                    <c:v>3day</c:v>
                  </c:pt>
                  <c:pt idx="14">
                    <c:v>2day</c:v>
                  </c:pt>
                  <c:pt idx="15">
                    <c:v>1day</c:v>
                  </c:pt>
                </c:lvl>
                <c:lvl>
                  <c:pt idx="0">
                    <c:v>Carrier 1</c:v>
                  </c:pt>
                  <c:pt idx="4">
                    <c:v>Carrier 4</c:v>
                  </c:pt>
                  <c:pt idx="6">
                    <c:v>Carrier 5</c:v>
                  </c:pt>
                  <c:pt idx="7">
                    <c:v>Carrier 3</c:v>
                  </c:pt>
                  <c:pt idx="10">
                    <c:v>Carrier 2</c:v>
                  </c:pt>
                </c:lvl>
              </c:multiLvlStrCache>
            </c:multiLvlStrRef>
          </c:cat>
          <c:val>
            <c:numRef>
              <c:f>Service_Lvl_Breakdown!$C$3:$C$29</c:f>
              <c:numCache>
                <c:formatCode>0.00%</c:formatCode>
                <c:ptCount val="16"/>
                <c:pt idx="0">
                  <c:v>2.3766144341487331E-2</c:v>
                </c:pt>
                <c:pt idx="1">
                  <c:v>6.1717569646136589E-2</c:v>
                </c:pt>
                <c:pt idx="2">
                  <c:v>6.5986343199206099E-2</c:v>
                </c:pt>
                <c:pt idx="3">
                  <c:v>6.6603054997412175E-2</c:v>
                </c:pt>
                <c:pt idx="4">
                  <c:v>6.3712332143873951E-2</c:v>
                </c:pt>
                <c:pt idx="5">
                  <c:v>7.073083986505109E-2</c:v>
                </c:pt>
                <c:pt idx="6">
                  <c:v>6.8382241247104042E-2</c:v>
                </c:pt>
                <c:pt idx="7">
                  <c:v>6.7924710222771217E-2</c:v>
                </c:pt>
                <c:pt idx="8">
                  <c:v>6.9618393656782601E-2</c:v>
                </c:pt>
                <c:pt idx="9">
                  <c:v>6.9646591393868723E-2</c:v>
                </c:pt>
                <c:pt idx="10">
                  <c:v>4.484622682441633E-2</c:v>
                </c:pt>
                <c:pt idx="11">
                  <c:v>6.1732123316890715E-2</c:v>
                </c:pt>
                <c:pt idx="12">
                  <c:v>6.3234789822254195E-2</c:v>
                </c:pt>
                <c:pt idx="13">
                  <c:v>6.4903913936867993E-2</c:v>
                </c:pt>
                <c:pt idx="14">
                  <c:v>6.7234320466372385E-2</c:v>
                </c:pt>
                <c:pt idx="15">
                  <c:v>6.996040491950456E-2</c:v>
                </c:pt>
              </c:numCache>
            </c:numRef>
          </c:val>
          <c:extLst>
            <c:ext xmlns:c16="http://schemas.microsoft.com/office/drawing/2014/chart" uri="{C3380CC4-5D6E-409C-BE32-E72D297353CC}">
              <c16:uniqueId val="{0000001C-0A06-428E-94C4-7E62C96C4D26}"/>
            </c:ext>
          </c:extLst>
        </c:ser>
        <c:dLbls>
          <c:showLegendKey val="0"/>
          <c:showVal val="0"/>
          <c:showCatName val="0"/>
          <c:showSerName val="0"/>
          <c:showPercent val="0"/>
          <c:showBubbleSize val="0"/>
        </c:dLbls>
        <c:gapWidth val="100"/>
        <c:axId val="311009704"/>
        <c:axId val="311009048"/>
      </c:barChart>
      <c:valAx>
        <c:axId val="311009048"/>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noFill/>
                <a:latin typeface="+mn-lt"/>
                <a:ea typeface="+mn-ea"/>
                <a:cs typeface="+mn-cs"/>
              </a:defRPr>
            </a:pPr>
            <a:endParaRPr lang="en-US"/>
          </a:p>
        </c:txPr>
        <c:crossAx val="311009704"/>
        <c:crosses val="autoZero"/>
        <c:crossBetween val="between"/>
      </c:valAx>
      <c:catAx>
        <c:axId val="311009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1009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0</xdr:rowOff>
    </xdr:from>
    <xdr:to>
      <xdr:col>16</xdr:col>
      <xdr:colOff>344805</xdr:colOff>
      <xdr:row>32</xdr:row>
      <xdr:rowOff>9525</xdr:rowOff>
    </xdr:to>
    <xdr:graphicFrame macro="">
      <xdr:nvGraphicFramePr>
        <xdr:cNvPr id="2" name="Chart 1">
          <a:extLst>
            <a:ext uri="{FF2B5EF4-FFF2-40B4-BE49-F238E27FC236}">
              <a16:creationId xmlns:a16="http://schemas.microsoft.com/office/drawing/2014/main" id="{7AC75771-1C0D-4FF9-9C77-7FA9685D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47624</xdr:colOff>
      <xdr:row>4</xdr:row>
      <xdr:rowOff>200024</xdr:rowOff>
    </xdr:from>
    <xdr:to>
      <xdr:col>17</xdr:col>
      <xdr:colOff>47624</xdr:colOff>
      <xdr:row>19</xdr:row>
      <xdr:rowOff>0</xdr:rowOff>
    </xdr:to>
    <xdr:graphicFrame macro="">
      <xdr:nvGraphicFramePr>
        <xdr:cNvPr id="3" name="Chart 2">
          <a:extLst>
            <a:ext uri="{FF2B5EF4-FFF2-40B4-BE49-F238E27FC236}">
              <a16:creationId xmlns:a16="http://schemas.microsoft.com/office/drawing/2014/main" id="{79460FFD-80D9-44CA-885A-CED4C3424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666750</xdr:colOff>
      <xdr:row>5</xdr:row>
      <xdr:rowOff>0</xdr:rowOff>
    </xdr:to>
    <mc:AlternateContent xmlns:mc="http://schemas.openxmlformats.org/markup-compatibility/2006" xmlns:a14="http://schemas.microsoft.com/office/drawing/2010/main">
      <mc:Choice Requires="a14">
        <xdr:graphicFrame macro="">
          <xdr:nvGraphicFramePr>
            <xdr:cNvPr id="4" name="Carrier 1">
              <a:extLst>
                <a:ext uri="{FF2B5EF4-FFF2-40B4-BE49-F238E27FC236}">
                  <a16:creationId xmlns:a16="http://schemas.microsoft.com/office/drawing/2014/main" id="{3850DC38-BAC2-4070-BE68-E0ED6A96DD36}"/>
                </a:ext>
              </a:extLst>
            </xdr:cNvPr>
            <xdr:cNvGraphicFramePr/>
          </xdr:nvGraphicFramePr>
          <xdr:xfrm>
            <a:off x="0" y="0"/>
            <a:ext cx="0" cy="0"/>
          </xdr:xfrm>
          <a:graphic>
            <a:graphicData uri="http://schemas.microsoft.com/office/drawing/2010/slicer">
              <sle:slicer xmlns:sle="http://schemas.microsoft.com/office/drawing/2010/slicer" name="Carrier 1"/>
            </a:graphicData>
          </a:graphic>
        </xdr:graphicFrame>
      </mc:Choice>
      <mc:Fallback xmlns="">
        <xdr:sp macro="" textlink="">
          <xdr:nvSpPr>
            <xdr:cNvPr id="0" name=""/>
            <xdr:cNvSpPr>
              <a:spLocks noTextEdit="1"/>
            </xdr:cNvSpPr>
          </xdr:nvSpPr>
          <xdr:spPr>
            <a:xfrm>
              <a:off x="0" y="0"/>
              <a:ext cx="2971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17</xdr:col>
      <xdr:colOff>0</xdr:colOff>
      <xdr:row>5</xdr:row>
      <xdr:rowOff>1</xdr:rowOff>
    </xdr:from>
    <xdr:to>
      <xdr:col>21</xdr:col>
      <xdr:colOff>0</xdr:colOff>
      <xdr:row>32</xdr:row>
      <xdr:rowOff>1</xdr:rowOff>
    </xdr:to>
    <xdr:graphicFrame macro="">
      <xdr:nvGraphicFramePr>
        <xdr:cNvPr id="5" name="Chart 4">
          <a:extLst>
            <a:ext uri="{FF2B5EF4-FFF2-40B4-BE49-F238E27FC236}">
              <a16:creationId xmlns:a16="http://schemas.microsoft.com/office/drawing/2014/main" id="{54C53655-27A1-4108-A79F-F92465B1A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485775</xdr:colOff>
      <xdr:row>0</xdr:row>
      <xdr:rowOff>0</xdr:rowOff>
    </xdr:from>
    <xdr:to>
      <xdr:col>20</xdr:col>
      <xdr:colOff>485775</xdr:colOff>
      <xdr:row>2</xdr:row>
      <xdr:rowOff>0</xdr:rowOff>
    </xdr:to>
    <xdr:sp macro="" textlink="">
      <xdr:nvSpPr>
        <xdr:cNvPr id="6" name="TextBox 5">
          <a:extLst>
            <a:ext uri="{FF2B5EF4-FFF2-40B4-BE49-F238E27FC236}">
              <a16:creationId xmlns:a16="http://schemas.microsoft.com/office/drawing/2014/main" id="{492841B7-6433-41DA-B05C-CC7EEE58032E}"/>
            </a:ext>
          </a:extLst>
        </xdr:cNvPr>
        <xdr:cNvSpPr txBox="1"/>
      </xdr:nvSpPr>
      <xdr:spPr>
        <a:xfrm>
          <a:off x="10848975" y="0"/>
          <a:ext cx="1828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Packages Shipped</a:t>
          </a:r>
        </a:p>
      </xdr:txBody>
    </xdr:sp>
    <xdr:clientData/>
  </xdr:twoCellAnchor>
  <xdr:twoCellAnchor>
    <xdr:from>
      <xdr:col>18</xdr:col>
      <xdr:colOff>123825</xdr:colOff>
      <xdr:row>1</xdr:row>
      <xdr:rowOff>0</xdr:rowOff>
    </xdr:from>
    <xdr:to>
      <xdr:col>20</xdr:col>
      <xdr:colOff>9525</xdr:colOff>
      <xdr:row>4</xdr:row>
      <xdr:rowOff>0</xdr:rowOff>
    </xdr:to>
    <xdr:sp macro="" textlink="Timeline!C2">
      <xdr:nvSpPr>
        <xdr:cNvPr id="7" name="TextBox 6">
          <a:extLst>
            <a:ext uri="{FF2B5EF4-FFF2-40B4-BE49-F238E27FC236}">
              <a16:creationId xmlns:a16="http://schemas.microsoft.com/office/drawing/2014/main" id="{FAC48CDF-3AD6-431A-B7A9-93994B5CFDA2}"/>
            </a:ext>
          </a:extLst>
        </xdr:cNvPr>
        <xdr:cNvSpPr txBox="1"/>
      </xdr:nvSpPr>
      <xdr:spPr>
        <a:xfrm>
          <a:off x="11096625" y="190500"/>
          <a:ext cx="11049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71DCEA-8D1B-4462-9B2A-12AB52A970E5}" type="TxLink">
            <a:rPr lang="en-US" sz="2400" b="0" i="0" u="none" strike="noStrike">
              <a:solidFill>
                <a:srgbClr val="000000"/>
              </a:solidFill>
              <a:latin typeface="Calibri"/>
              <a:cs typeface="Calibri"/>
            </a:rPr>
            <a:pPr algn="ctr"/>
            <a:t>7688</a:t>
          </a:fld>
          <a:endParaRPr lang="en-US" sz="2400"/>
        </a:p>
      </xdr:txBody>
    </xdr:sp>
    <xdr:clientData/>
  </xdr:twoCellAnchor>
  <xdr:twoCellAnchor editAs="oneCell">
    <xdr:from>
      <xdr:col>6</xdr:col>
      <xdr:colOff>323849</xdr:colOff>
      <xdr:row>0</xdr:row>
      <xdr:rowOff>0</xdr:rowOff>
    </xdr:from>
    <xdr:to>
      <xdr:col>11</xdr:col>
      <xdr:colOff>200024</xdr:colOff>
      <xdr:row>5</xdr:row>
      <xdr:rowOff>4890</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267065A2-B494-4C68-BD8B-FD0F4FEADA7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010149" y="0"/>
              <a:ext cx="2895600" cy="966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790574</xdr:colOff>
      <xdr:row>0</xdr:row>
      <xdr:rowOff>0</xdr:rowOff>
    </xdr:from>
    <xdr:to>
      <xdr:col>6</xdr:col>
      <xdr:colOff>114298</xdr:colOff>
      <xdr:row>5</xdr:row>
      <xdr:rowOff>0</xdr:rowOff>
    </xdr:to>
    <mc:AlternateContent xmlns:mc="http://schemas.openxmlformats.org/markup-compatibility/2006" xmlns:a14="http://schemas.microsoft.com/office/drawing/2010/main">
      <mc:Choice Requires="a14">
        <xdr:graphicFrame macro="">
          <xdr:nvGraphicFramePr>
            <xdr:cNvPr id="11" name="Fiscal Week">
              <a:extLst>
                <a:ext uri="{FF2B5EF4-FFF2-40B4-BE49-F238E27FC236}">
                  <a16:creationId xmlns:a16="http://schemas.microsoft.com/office/drawing/2014/main" id="{BD500B23-92F1-471D-A330-C632F5D56CAB}"/>
                </a:ext>
              </a:extLst>
            </xdr:cNvPr>
            <xdr:cNvGraphicFramePr/>
          </xdr:nvGraphicFramePr>
          <xdr:xfrm>
            <a:off x="0" y="0"/>
            <a:ext cx="0" cy="0"/>
          </xdr:xfrm>
          <a:graphic>
            <a:graphicData uri="http://schemas.microsoft.com/office/drawing/2010/slicer">
              <sle:slicer xmlns:sle="http://schemas.microsoft.com/office/drawing/2010/slicer" name="Fiscal Week"/>
            </a:graphicData>
          </a:graphic>
        </xdr:graphicFrame>
      </mc:Choice>
      <mc:Fallback xmlns="">
        <xdr:sp macro="" textlink="">
          <xdr:nvSpPr>
            <xdr:cNvPr id="0" name=""/>
            <xdr:cNvSpPr>
              <a:spLocks noTextEdit="1"/>
            </xdr:cNvSpPr>
          </xdr:nvSpPr>
          <xdr:spPr>
            <a:xfrm>
              <a:off x="3095624" y="0"/>
              <a:ext cx="1733549"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11</xdr:col>
      <xdr:colOff>285749</xdr:colOff>
      <xdr:row>0</xdr:row>
      <xdr:rowOff>0</xdr:rowOff>
    </xdr:from>
    <xdr:to>
      <xdr:col>16</xdr:col>
      <xdr:colOff>371474</xdr:colOff>
      <xdr:row>5</xdr:row>
      <xdr:rowOff>4890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BB212929-2293-4902-B000-8840D6D97C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896224" y="0"/>
              <a:ext cx="3133725" cy="966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4</xdr:col>
      <xdr:colOff>1</xdr:colOff>
      <xdr:row>1</xdr:row>
      <xdr:rowOff>38101</xdr:rowOff>
    </xdr:from>
    <xdr:to>
      <xdr:col>8</xdr:col>
      <xdr:colOff>590551</xdr:colOff>
      <xdr:row>11</xdr:row>
      <xdr:rowOff>57151</xdr:rowOff>
    </xdr:to>
    <mc:AlternateContent xmlns:mc="http://schemas.openxmlformats.org/markup-compatibility/2006" xmlns:a14="http://schemas.microsoft.com/office/drawing/2010/main">
      <mc:Choice Requires="a14">
        <xdr:graphicFrame macro="">
          <xdr:nvGraphicFramePr>
            <xdr:cNvPr id="3" name="Carrier">
              <a:extLst>
                <a:ext uri="{FF2B5EF4-FFF2-40B4-BE49-F238E27FC236}">
                  <a16:creationId xmlns:a16="http://schemas.microsoft.com/office/drawing/2014/main" id="{37CE7A97-769F-46F2-9FA8-27E9D0A48DAA}"/>
                </a:ext>
              </a:extLst>
            </xdr:cNvP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mlns="">
        <xdr:sp macro="" textlink="">
          <xdr:nvSpPr>
            <xdr:cNvPr id="0" name=""/>
            <xdr:cNvSpPr>
              <a:spLocks noTextEdit="1"/>
            </xdr:cNvSpPr>
          </xdr:nvSpPr>
          <xdr:spPr>
            <a:xfrm>
              <a:off x="3505201" y="228601"/>
              <a:ext cx="302895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514350</xdr:colOff>
      <xdr:row>1</xdr:row>
      <xdr:rowOff>123825</xdr:rowOff>
    </xdr:from>
    <xdr:to>
      <xdr:col>18</xdr:col>
      <xdr:colOff>111125</xdr:colOff>
      <xdr:row>11</xdr:row>
      <xdr:rowOff>149225</xdr:rowOff>
    </xdr:to>
    <mc:AlternateContent xmlns:mc="http://schemas.openxmlformats.org/markup-compatibility/2006" xmlns:a14="http://schemas.microsoft.com/office/drawing/2010/main">
      <mc:Choice Requires="a14">
        <xdr:graphicFrame macro="">
          <xdr:nvGraphicFramePr>
            <xdr:cNvPr id="2" name="Carrier 3">
              <a:extLst>
                <a:ext uri="{FF2B5EF4-FFF2-40B4-BE49-F238E27FC236}">
                  <a16:creationId xmlns:a16="http://schemas.microsoft.com/office/drawing/2014/main" id="{E81742FE-E520-4B6E-ADC3-C352C80B083E}"/>
                </a:ext>
              </a:extLst>
            </xdr:cNvPr>
            <xdr:cNvGraphicFramePr/>
          </xdr:nvGraphicFramePr>
          <xdr:xfrm>
            <a:off x="0" y="0"/>
            <a:ext cx="0" cy="0"/>
          </xdr:xfrm>
          <a:graphic>
            <a:graphicData uri="http://schemas.microsoft.com/office/drawing/2010/slicer">
              <sle:slicer xmlns:sle="http://schemas.microsoft.com/office/drawing/2010/slicer" name="Carrier 3"/>
            </a:graphicData>
          </a:graphic>
        </xdr:graphicFrame>
      </mc:Choice>
      <mc:Fallback xmlns="">
        <xdr:sp macro="" textlink="">
          <xdr:nvSpPr>
            <xdr:cNvPr id="0" name=""/>
            <xdr:cNvSpPr>
              <a:spLocks noTextEdit="1"/>
            </xdr:cNvSpPr>
          </xdr:nvSpPr>
          <xdr:spPr>
            <a:xfrm>
              <a:off x="5057775" y="314325"/>
              <a:ext cx="302895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Wiin" refreshedDate="43982.061328240743" createdVersion="6" refreshedVersion="6" minRefreshableVersion="3" recordCount="2124" xr:uid="{1018DE5C-AB2B-4AFE-B0A4-B19B9EA9FA2B}">
  <cacheSource type="worksheet">
    <worksheetSource name="Table1"/>
  </cacheSource>
  <cacheFields count="11">
    <cacheField name="Carrier" numFmtId="0">
      <sharedItems containsBlank="1" count="12">
        <s v="Carrier 4"/>
        <s v="Carrier 5"/>
        <s v="Carrier 3"/>
        <s v="Carrier 2"/>
        <s v="Carrier 1"/>
        <m u="1"/>
        <s v="Fedex" u="1"/>
        <s v="OnTrac" u="1"/>
        <s v="USPS" u="1"/>
        <s v="Fedex E" u="1"/>
        <s v="Fedex G" u="1"/>
        <s v="UPS" u="1"/>
      </sharedItems>
    </cacheField>
    <cacheField name="Service Level" numFmtId="0">
      <sharedItems containsBlank="1" count="25">
        <s v="STAND"/>
        <s v="ECON"/>
        <s v="HOME"/>
        <s v="Ground"/>
        <s v="Air  "/>
        <s v="2day"/>
        <s v="3day"/>
        <s v="First Class"/>
        <s v="Priority"/>
        <s v="Ground 1"/>
        <s v="1day"/>
        <s v="International"/>
        <s v="Express"/>
        <s v="Boat"/>
        <s v="Air"/>
        <m u="1"/>
        <s v="EEXPR" u="1"/>
        <s v="UPS1SVRRES" u="1"/>
        <s v="GNDEX2 " u="1"/>
        <s v="GNDEX1" u="1"/>
        <s v="FED HOME" u="1"/>
        <s v="FED STAND" u="1"/>
        <s v="FED ECON" u="1"/>
        <s v="WWXPRV" u="1"/>
        <s v="USPSEPS" u="1"/>
      </sharedItems>
    </cacheField>
    <cacheField name="General Service Level" numFmtId="0">
      <sharedItems containsBlank="1" count="6">
        <s v="Next Day"/>
        <s v="2 Day"/>
        <s v="Standard"/>
        <s v="3 Day"/>
        <m u="1"/>
        <e v="#N/A" u="1"/>
      </sharedItems>
    </cacheField>
    <cacheField name="Date" numFmtId="14">
      <sharedItems containsSemiMixedTypes="0" containsNonDate="0" containsDate="1" containsString="0" minDate="2020-01-02T00:00:00" maxDate="2020-05-27T00:00:00" count="143">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sharedItems>
    </cacheField>
    <cacheField name="Quantity" numFmtId="0">
      <sharedItems containsSemiMixedTypes="0" containsString="0" containsNumber="1" containsInteger="1" minValue="1" maxValue="1291"/>
    </cacheField>
    <cacheField name="Quarter" numFmtId="0">
      <sharedItems/>
    </cacheField>
    <cacheField name="Fiscal Week" numFmtId="0">
      <sharedItems containsSemiMixedTypes="0" containsString="0" containsNumber="1" containsInteger="1" minValue="1" maxValue="52" count="22">
        <n v="48"/>
        <n v="49"/>
        <n v="50"/>
        <n v="51"/>
        <n v="52"/>
        <n v="1"/>
        <n v="2"/>
        <n v="3"/>
        <n v="4"/>
        <n v="5"/>
        <n v="6"/>
        <n v="7"/>
        <n v="8"/>
        <n v="9"/>
        <n v="10"/>
        <n v="11"/>
        <n v="12"/>
        <n v="13"/>
        <n v="14"/>
        <n v="15"/>
        <n v="16"/>
        <n v="17"/>
      </sharedItems>
    </cacheField>
    <cacheField name="Pickup Time" numFmtId="169">
      <sharedItems containsSemiMixedTypes="0" containsNonDate="0" containsDate="1" containsString="0" minDate="1899-12-30T14:24:00" maxDate="1899-12-30T19:12:00"/>
    </cacheField>
    <cacheField name="Delivery Status" numFmtId="0">
      <sharedItems containsBlank="1" count="4">
        <s v=""/>
        <m/>
        <s v="On-Time"/>
        <s v="Delayed"/>
      </sharedItems>
    </cacheField>
    <cacheField name="Pickup Status" numFmtId="0">
      <sharedItems containsBlank="1" count="3">
        <s v="Picked Up"/>
        <s v="Missed Pickup"/>
        <m u="1"/>
      </sharedItems>
    </cacheField>
    <cacheField name="Month" numFmtId="168">
      <sharedItems containsBlank="1" count="6">
        <s v="January"/>
        <s v="February"/>
        <s v="March"/>
        <s v="April"/>
        <s v="May"/>
        <m u="1"/>
      </sharedItems>
    </cacheField>
  </cacheFields>
  <extLst>
    <ext xmlns:x14="http://schemas.microsoft.com/office/spreadsheetml/2009/9/main" uri="{725AE2AE-9491-48be-B2B4-4EB974FC3084}">
      <x14:pivotCacheDefinition pivotCacheId="1796912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4">
  <r>
    <x v="0"/>
    <x v="0"/>
    <x v="0"/>
    <x v="0"/>
    <n v="948"/>
    <s v="Q4 W9"/>
    <x v="0"/>
    <d v="1899-12-30T17:16:48"/>
    <x v="0"/>
    <x v="0"/>
    <x v="0"/>
  </r>
  <r>
    <x v="0"/>
    <x v="1"/>
    <x v="1"/>
    <x v="0"/>
    <n v="492"/>
    <s v="Q4 W9"/>
    <x v="0"/>
    <d v="1899-12-30T17:02:24"/>
    <x v="0"/>
    <x v="0"/>
    <x v="0"/>
  </r>
  <r>
    <x v="1"/>
    <x v="2"/>
    <x v="2"/>
    <x v="0"/>
    <n v="330"/>
    <s v="Q4 W9"/>
    <x v="0"/>
    <d v="1899-12-30T17:31:12"/>
    <x v="0"/>
    <x v="0"/>
    <x v="0"/>
  </r>
  <r>
    <x v="2"/>
    <x v="3"/>
    <x v="2"/>
    <x v="0"/>
    <n v="994"/>
    <s v="Q4 W9"/>
    <x v="0"/>
    <d v="1899-12-30T17:16:48"/>
    <x v="1"/>
    <x v="0"/>
    <x v="0"/>
  </r>
  <r>
    <x v="2"/>
    <x v="4"/>
    <x v="2"/>
    <x v="0"/>
    <n v="850"/>
    <s v="Q4 W9"/>
    <x v="0"/>
    <d v="1899-12-30T17:02:24"/>
    <x v="1"/>
    <x v="0"/>
    <x v="0"/>
  </r>
  <r>
    <x v="3"/>
    <x v="3"/>
    <x v="2"/>
    <x v="0"/>
    <n v="514"/>
    <s v="Q4 W9"/>
    <x v="0"/>
    <d v="1899-12-30T18:43:12"/>
    <x v="1"/>
    <x v="0"/>
    <x v="0"/>
  </r>
  <r>
    <x v="3"/>
    <x v="5"/>
    <x v="1"/>
    <x v="0"/>
    <n v="675"/>
    <s v="Q4 W9"/>
    <x v="0"/>
    <d v="1899-12-30T17:16:48"/>
    <x v="1"/>
    <x v="0"/>
    <x v="0"/>
  </r>
  <r>
    <x v="3"/>
    <x v="6"/>
    <x v="3"/>
    <x v="0"/>
    <n v="103"/>
    <s v="Q4 W9"/>
    <x v="0"/>
    <d v="1899-12-30T17:31:12"/>
    <x v="1"/>
    <x v="0"/>
    <x v="0"/>
  </r>
  <r>
    <x v="4"/>
    <x v="7"/>
    <x v="2"/>
    <x v="0"/>
    <n v="190"/>
    <s v="Q4 W9"/>
    <x v="0"/>
    <d v="1899-12-30T16:19:12"/>
    <x v="1"/>
    <x v="0"/>
    <x v="0"/>
  </r>
  <r>
    <x v="4"/>
    <x v="8"/>
    <x v="2"/>
    <x v="0"/>
    <n v="646"/>
    <s v="Q4 W9"/>
    <x v="0"/>
    <d v="1899-12-30T16:19:12"/>
    <x v="1"/>
    <x v="0"/>
    <x v="0"/>
  </r>
  <r>
    <x v="0"/>
    <x v="0"/>
    <x v="0"/>
    <x v="1"/>
    <n v="211"/>
    <s v="Q4 W9"/>
    <x v="0"/>
    <d v="1899-12-30T16:33:36"/>
    <x v="0"/>
    <x v="0"/>
    <x v="0"/>
  </r>
  <r>
    <x v="0"/>
    <x v="1"/>
    <x v="1"/>
    <x v="1"/>
    <n v="321"/>
    <s v="Q4 W9"/>
    <x v="0"/>
    <d v="1899-12-30T18:00:00"/>
    <x v="0"/>
    <x v="0"/>
    <x v="0"/>
  </r>
  <r>
    <x v="1"/>
    <x v="2"/>
    <x v="2"/>
    <x v="1"/>
    <n v="236"/>
    <s v="Q4 W9"/>
    <x v="0"/>
    <d v="1899-12-30T18:28:48"/>
    <x v="0"/>
    <x v="0"/>
    <x v="0"/>
  </r>
  <r>
    <x v="2"/>
    <x v="3"/>
    <x v="2"/>
    <x v="1"/>
    <n v="332"/>
    <s v="Q4 W9"/>
    <x v="0"/>
    <d v="1899-12-30T17:16:48"/>
    <x v="0"/>
    <x v="0"/>
    <x v="0"/>
  </r>
  <r>
    <x v="2"/>
    <x v="9"/>
    <x v="2"/>
    <x v="1"/>
    <n v="2"/>
    <s v="Q4 W9"/>
    <x v="0"/>
    <d v="1899-12-30T19:12:00"/>
    <x v="0"/>
    <x v="1"/>
    <x v="0"/>
  </r>
  <r>
    <x v="2"/>
    <x v="4"/>
    <x v="2"/>
    <x v="1"/>
    <n v="601"/>
    <s v="Q4 W9"/>
    <x v="0"/>
    <d v="1899-12-30T18:28:48"/>
    <x v="0"/>
    <x v="0"/>
    <x v="0"/>
  </r>
  <r>
    <x v="3"/>
    <x v="3"/>
    <x v="2"/>
    <x v="1"/>
    <n v="493"/>
    <s v="Q4 W9"/>
    <x v="0"/>
    <d v="1899-12-30T18:43:12"/>
    <x v="0"/>
    <x v="0"/>
    <x v="0"/>
  </r>
  <r>
    <x v="3"/>
    <x v="5"/>
    <x v="1"/>
    <x v="1"/>
    <n v="258"/>
    <s v="Q4 W9"/>
    <x v="0"/>
    <d v="1899-12-30T18:28:48"/>
    <x v="0"/>
    <x v="0"/>
    <x v="0"/>
  </r>
  <r>
    <x v="3"/>
    <x v="6"/>
    <x v="3"/>
    <x v="1"/>
    <n v="163"/>
    <s v="Q4 W9"/>
    <x v="0"/>
    <d v="1899-12-30T16:19:12"/>
    <x v="0"/>
    <x v="0"/>
    <x v="0"/>
  </r>
  <r>
    <x v="3"/>
    <x v="10"/>
    <x v="0"/>
    <x v="1"/>
    <n v="125"/>
    <s v="Q4 W9"/>
    <x v="0"/>
    <d v="1899-12-30T16:04:48"/>
    <x v="0"/>
    <x v="0"/>
    <x v="0"/>
  </r>
  <r>
    <x v="4"/>
    <x v="7"/>
    <x v="2"/>
    <x v="1"/>
    <n v="756"/>
    <s v="Q4 W9"/>
    <x v="0"/>
    <d v="1899-12-30T17:16:48"/>
    <x v="0"/>
    <x v="0"/>
    <x v="0"/>
  </r>
  <r>
    <x v="4"/>
    <x v="8"/>
    <x v="2"/>
    <x v="1"/>
    <n v="457"/>
    <s v="Q4 W9"/>
    <x v="0"/>
    <d v="1899-12-30T17:02:24"/>
    <x v="0"/>
    <x v="0"/>
    <x v="0"/>
  </r>
  <r>
    <x v="0"/>
    <x v="0"/>
    <x v="0"/>
    <x v="2"/>
    <n v="708"/>
    <s v="Q4 W9"/>
    <x v="0"/>
    <d v="1899-12-30T18:57:36"/>
    <x v="0"/>
    <x v="0"/>
    <x v="0"/>
  </r>
  <r>
    <x v="0"/>
    <x v="1"/>
    <x v="1"/>
    <x v="2"/>
    <n v="331"/>
    <s v="Q4 W9"/>
    <x v="0"/>
    <d v="1899-12-30T19:12:00"/>
    <x v="0"/>
    <x v="0"/>
    <x v="0"/>
  </r>
  <r>
    <x v="1"/>
    <x v="2"/>
    <x v="2"/>
    <x v="2"/>
    <n v="856"/>
    <s v="Q4 W9"/>
    <x v="0"/>
    <d v="1899-12-30T16:33:36"/>
    <x v="0"/>
    <x v="0"/>
    <x v="0"/>
  </r>
  <r>
    <x v="2"/>
    <x v="3"/>
    <x v="2"/>
    <x v="2"/>
    <n v="14"/>
    <s v="Q4 W9"/>
    <x v="0"/>
    <d v="1899-12-30T16:33:36"/>
    <x v="0"/>
    <x v="1"/>
    <x v="0"/>
  </r>
  <r>
    <x v="2"/>
    <x v="9"/>
    <x v="2"/>
    <x v="2"/>
    <n v="498"/>
    <s v="Q4 W9"/>
    <x v="0"/>
    <d v="1899-12-30T19:12:00"/>
    <x v="0"/>
    <x v="0"/>
    <x v="0"/>
  </r>
  <r>
    <x v="2"/>
    <x v="4"/>
    <x v="2"/>
    <x v="2"/>
    <n v="461"/>
    <s v="Q4 W9"/>
    <x v="0"/>
    <d v="1899-12-30T16:33:36"/>
    <x v="0"/>
    <x v="0"/>
    <x v="0"/>
  </r>
  <r>
    <x v="3"/>
    <x v="3"/>
    <x v="2"/>
    <x v="2"/>
    <n v="225"/>
    <s v="Q4 W9"/>
    <x v="0"/>
    <d v="1899-12-30T16:33:36"/>
    <x v="0"/>
    <x v="0"/>
    <x v="0"/>
  </r>
  <r>
    <x v="3"/>
    <x v="5"/>
    <x v="1"/>
    <x v="2"/>
    <n v="573"/>
    <s v="Q4 W9"/>
    <x v="0"/>
    <d v="1899-12-30T18:57:36"/>
    <x v="0"/>
    <x v="0"/>
    <x v="0"/>
  </r>
  <r>
    <x v="3"/>
    <x v="6"/>
    <x v="3"/>
    <x v="2"/>
    <n v="105"/>
    <s v="Q4 W9"/>
    <x v="0"/>
    <d v="1899-12-30T18:57:36"/>
    <x v="0"/>
    <x v="0"/>
    <x v="0"/>
  </r>
  <r>
    <x v="3"/>
    <x v="10"/>
    <x v="0"/>
    <x v="2"/>
    <n v="637"/>
    <s v="Q4 W9"/>
    <x v="0"/>
    <d v="1899-12-30T16:19:12"/>
    <x v="0"/>
    <x v="0"/>
    <x v="0"/>
  </r>
  <r>
    <x v="4"/>
    <x v="7"/>
    <x v="2"/>
    <x v="2"/>
    <n v="599"/>
    <s v="Q4 W9"/>
    <x v="0"/>
    <d v="1899-12-30T18:57:36"/>
    <x v="0"/>
    <x v="0"/>
    <x v="0"/>
  </r>
  <r>
    <x v="4"/>
    <x v="8"/>
    <x v="2"/>
    <x v="2"/>
    <n v="748"/>
    <s v="Q4 W9"/>
    <x v="0"/>
    <d v="1899-12-30T18:57:36"/>
    <x v="0"/>
    <x v="0"/>
    <x v="0"/>
  </r>
  <r>
    <x v="0"/>
    <x v="0"/>
    <x v="0"/>
    <x v="3"/>
    <n v="566"/>
    <s v="Q4 W10"/>
    <x v="1"/>
    <d v="1899-12-30T18:43:12"/>
    <x v="0"/>
    <x v="0"/>
    <x v="0"/>
  </r>
  <r>
    <x v="0"/>
    <x v="1"/>
    <x v="1"/>
    <x v="3"/>
    <n v="641"/>
    <s v="Q4 W10"/>
    <x v="1"/>
    <d v="1899-12-30T18:14:24"/>
    <x v="0"/>
    <x v="0"/>
    <x v="0"/>
  </r>
  <r>
    <x v="1"/>
    <x v="2"/>
    <x v="2"/>
    <x v="3"/>
    <n v="441"/>
    <s v="Q4 W10"/>
    <x v="1"/>
    <d v="1899-12-30T18:43:12"/>
    <x v="0"/>
    <x v="0"/>
    <x v="0"/>
  </r>
  <r>
    <x v="2"/>
    <x v="3"/>
    <x v="2"/>
    <x v="3"/>
    <n v="422"/>
    <s v="Q4 W10"/>
    <x v="1"/>
    <d v="1899-12-30T17:16:48"/>
    <x v="0"/>
    <x v="0"/>
    <x v="0"/>
  </r>
  <r>
    <x v="2"/>
    <x v="9"/>
    <x v="2"/>
    <x v="3"/>
    <n v="930"/>
    <s v="Q4 W10"/>
    <x v="1"/>
    <d v="1899-12-30T18:57:36"/>
    <x v="0"/>
    <x v="0"/>
    <x v="0"/>
  </r>
  <r>
    <x v="2"/>
    <x v="4"/>
    <x v="2"/>
    <x v="3"/>
    <n v="491"/>
    <s v="Q4 W10"/>
    <x v="1"/>
    <d v="1899-12-30T16:04:48"/>
    <x v="0"/>
    <x v="0"/>
    <x v="0"/>
  </r>
  <r>
    <x v="3"/>
    <x v="3"/>
    <x v="2"/>
    <x v="3"/>
    <n v="396"/>
    <s v="Q4 W10"/>
    <x v="1"/>
    <d v="1899-12-30T16:48:00"/>
    <x v="0"/>
    <x v="0"/>
    <x v="0"/>
  </r>
  <r>
    <x v="3"/>
    <x v="5"/>
    <x v="1"/>
    <x v="3"/>
    <n v="357"/>
    <s v="Q4 W10"/>
    <x v="1"/>
    <d v="1899-12-30T18:28:48"/>
    <x v="0"/>
    <x v="0"/>
    <x v="0"/>
  </r>
  <r>
    <x v="3"/>
    <x v="6"/>
    <x v="3"/>
    <x v="3"/>
    <n v="531"/>
    <s v="Q4 W10"/>
    <x v="1"/>
    <d v="1899-12-30T19:12:00"/>
    <x v="0"/>
    <x v="0"/>
    <x v="0"/>
  </r>
  <r>
    <x v="3"/>
    <x v="10"/>
    <x v="0"/>
    <x v="3"/>
    <n v="849"/>
    <s v="Q4 W10"/>
    <x v="1"/>
    <d v="1899-12-30T16:04:48"/>
    <x v="0"/>
    <x v="0"/>
    <x v="0"/>
  </r>
  <r>
    <x v="4"/>
    <x v="7"/>
    <x v="2"/>
    <x v="3"/>
    <n v="706"/>
    <s v="Q4 W10"/>
    <x v="1"/>
    <d v="1899-12-30T16:19:12"/>
    <x v="0"/>
    <x v="0"/>
    <x v="0"/>
  </r>
  <r>
    <x v="4"/>
    <x v="8"/>
    <x v="2"/>
    <x v="3"/>
    <n v="60"/>
    <s v="Q4 W10"/>
    <x v="1"/>
    <d v="1899-12-30T19:12:00"/>
    <x v="0"/>
    <x v="1"/>
    <x v="0"/>
  </r>
  <r>
    <x v="0"/>
    <x v="0"/>
    <x v="0"/>
    <x v="4"/>
    <n v="446"/>
    <s v="Q4 W10"/>
    <x v="1"/>
    <d v="1899-12-30T18:57:36"/>
    <x v="0"/>
    <x v="0"/>
    <x v="0"/>
  </r>
  <r>
    <x v="0"/>
    <x v="1"/>
    <x v="1"/>
    <x v="4"/>
    <n v="697"/>
    <s v="Q4 W10"/>
    <x v="1"/>
    <d v="1899-12-30T17:31:12"/>
    <x v="0"/>
    <x v="0"/>
    <x v="0"/>
  </r>
  <r>
    <x v="1"/>
    <x v="2"/>
    <x v="2"/>
    <x v="4"/>
    <n v="3"/>
    <s v="Q4 W10"/>
    <x v="1"/>
    <d v="1899-12-30T16:48:00"/>
    <x v="0"/>
    <x v="1"/>
    <x v="0"/>
  </r>
  <r>
    <x v="2"/>
    <x v="3"/>
    <x v="2"/>
    <x v="4"/>
    <n v="439"/>
    <s v="Q4 W10"/>
    <x v="1"/>
    <d v="1899-12-30T17:45:36"/>
    <x v="0"/>
    <x v="0"/>
    <x v="0"/>
  </r>
  <r>
    <x v="2"/>
    <x v="9"/>
    <x v="2"/>
    <x v="4"/>
    <n v="436"/>
    <s v="Q4 W10"/>
    <x v="1"/>
    <d v="1899-12-30T18:43:12"/>
    <x v="0"/>
    <x v="0"/>
    <x v="0"/>
  </r>
  <r>
    <x v="2"/>
    <x v="4"/>
    <x v="2"/>
    <x v="4"/>
    <n v="786"/>
    <s v="Q4 W10"/>
    <x v="1"/>
    <d v="1899-12-30T18:28:48"/>
    <x v="0"/>
    <x v="0"/>
    <x v="0"/>
  </r>
  <r>
    <x v="3"/>
    <x v="3"/>
    <x v="2"/>
    <x v="4"/>
    <n v="274"/>
    <s v="Q4 W10"/>
    <x v="1"/>
    <d v="1899-12-30T17:31:12"/>
    <x v="0"/>
    <x v="0"/>
    <x v="0"/>
  </r>
  <r>
    <x v="3"/>
    <x v="5"/>
    <x v="1"/>
    <x v="4"/>
    <n v="99"/>
    <s v="Q4 W10"/>
    <x v="1"/>
    <d v="1899-12-30T16:33:36"/>
    <x v="0"/>
    <x v="1"/>
    <x v="0"/>
  </r>
  <r>
    <x v="3"/>
    <x v="6"/>
    <x v="3"/>
    <x v="4"/>
    <n v="557"/>
    <s v="Q4 W10"/>
    <x v="1"/>
    <d v="1899-12-30T18:57:36"/>
    <x v="0"/>
    <x v="0"/>
    <x v="0"/>
  </r>
  <r>
    <x v="3"/>
    <x v="10"/>
    <x v="0"/>
    <x v="4"/>
    <n v="933"/>
    <s v="Q4 W10"/>
    <x v="1"/>
    <d v="1899-12-30T17:02:24"/>
    <x v="0"/>
    <x v="0"/>
    <x v="0"/>
  </r>
  <r>
    <x v="4"/>
    <x v="7"/>
    <x v="2"/>
    <x v="4"/>
    <n v="845"/>
    <s v="Q4 W10"/>
    <x v="1"/>
    <d v="1899-12-30T18:57:36"/>
    <x v="0"/>
    <x v="0"/>
    <x v="0"/>
  </r>
  <r>
    <x v="4"/>
    <x v="8"/>
    <x v="2"/>
    <x v="4"/>
    <n v="203"/>
    <s v="Q4 W10"/>
    <x v="1"/>
    <d v="1899-12-30T16:33:36"/>
    <x v="0"/>
    <x v="0"/>
    <x v="0"/>
  </r>
  <r>
    <x v="0"/>
    <x v="0"/>
    <x v="0"/>
    <x v="5"/>
    <n v="824"/>
    <s v="Q4 W10"/>
    <x v="1"/>
    <d v="1899-12-30T18:43:12"/>
    <x v="0"/>
    <x v="0"/>
    <x v="0"/>
  </r>
  <r>
    <x v="0"/>
    <x v="1"/>
    <x v="1"/>
    <x v="5"/>
    <n v="463"/>
    <s v="Q4 W10"/>
    <x v="1"/>
    <d v="1899-12-30T17:31:12"/>
    <x v="0"/>
    <x v="0"/>
    <x v="0"/>
  </r>
  <r>
    <x v="1"/>
    <x v="2"/>
    <x v="2"/>
    <x v="5"/>
    <n v="671"/>
    <s v="Q4 W10"/>
    <x v="1"/>
    <d v="1899-12-30T18:57:36"/>
    <x v="0"/>
    <x v="0"/>
    <x v="0"/>
  </r>
  <r>
    <x v="2"/>
    <x v="3"/>
    <x v="2"/>
    <x v="5"/>
    <n v="150"/>
    <s v="Q4 W10"/>
    <x v="1"/>
    <d v="1899-12-30T17:16:48"/>
    <x v="0"/>
    <x v="0"/>
    <x v="0"/>
  </r>
  <r>
    <x v="2"/>
    <x v="9"/>
    <x v="2"/>
    <x v="5"/>
    <n v="775"/>
    <s v="Q4 W10"/>
    <x v="1"/>
    <d v="1899-12-30T18:57:36"/>
    <x v="0"/>
    <x v="0"/>
    <x v="0"/>
  </r>
  <r>
    <x v="2"/>
    <x v="4"/>
    <x v="2"/>
    <x v="5"/>
    <n v="644"/>
    <s v="Q4 W10"/>
    <x v="1"/>
    <d v="1899-12-30T18:28:48"/>
    <x v="0"/>
    <x v="0"/>
    <x v="0"/>
  </r>
  <r>
    <x v="3"/>
    <x v="3"/>
    <x v="2"/>
    <x v="5"/>
    <n v="363"/>
    <s v="Q4 W10"/>
    <x v="1"/>
    <d v="1899-12-30T16:04:48"/>
    <x v="0"/>
    <x v="0"/>
    <x v="0"/>
  </r>
  <r>
    <x v="3"/>
    <x v="5"/>
    <x v="1"/>
    <x v="5"/>
    <n v="137"/>
    <s v="Q4 W10"/>
    <x v="1"/>
    <d v="1899-12-30T17:02:24"/>
    <x v="0"/>
    <x v="0"/>
    <x v="0"/>
  </r>
  <r>
    <x v="3"/>
    <x v="6"/>
    <x v="3"/>
    <x v="5"/>
    <n v="616"/>
    <s v="Q4 W10"/>
    <x v="1"/>
    <d v="1899-12-30T17:31:12"/>
    <x v="0"/>
    <x v="0"/>
    <x v="0"/>
  </r>
  <r>
    <x v="3"/>
    <x v="10"/>
    <x v="0"/>
    <x v="5"/>
    <n v="627"/>
    <s v="Q4 W10"/>
    <x v="1"/>
    <d v="1899-12-30T16:04:48"/>
    <x v="0"/>
    <x v="0"/>
    <x v="0"/>
  </r>
  <r>
    <x v="4"/>
    <x v="7"/>
    <x v="2"/>
    <x v="5"/>
    <n v="448"/>
    <s v="Q4 W10"/>
    <x v="1"/>
    <d v="1899-12-30T16:04:48"/>
    <x v="0"/>
    <x v="0"/>
    <x v="0"/>
  </r>
  <r>
    <x v="4"/>
    <x v="8"/>
    <x v="2"/>
    <x v="5"/>
    <n v="878"/>
    <s v="Q4 W10"/>
    <x v="1"/>
    <d v="1899-12-30T16:48:00"/>
    <x v="0"/>
    <x v="0"/>
    <x v="0"/>
  </r>
  <r>
    <x v="0"/>
    <x v="1"/>
    <x v="1"/>
    <x v="6"/>
    <n v="165"/>
    <s v="Q4 W10"/>
    <x v="1"/>
    <d v="1899-12-30T16:48:00"/>
    <x v="0"/>
    <x v="0"/>
    <x v="0"/>
  </r>
  <r>
    <x v="2"/>
    <x v="3"/>
    <x v="2"/>
    <x v="6"/>
    <n v="901"/>
    <s v="Q4 W10"/>
    <x v="1"/>
    <d v="1899-12-30T19:12:00"/>
    <x v="0"/>
    <x v="0"/>
    <x v="0"/>
  </r>
  <r>
    <x v="2"/>
    <x v="9"/>
    <x v="2"/>
    <x v="6"/>
    <n v="128"/>
    <s v="Q4 W10"/>
    <x v="1"/>
    <d v="1899-12-30T19:12:00"/>
    <x v="0"/>
    <x v="0"/>
    <x v="0"/>
  </r>
  <r>
    <x v="2"/>
    <x v="4"/>
    <x v="2"/>
    <x v="6"/>
    <n v="543"/>
    <s v="Q4 W10"/>
    <x v="1"/>
    <d v="1899-12-30T17:02:24"/>
    <x v="0"/>
    <x v="0"/>
    <x v="0"/>
  </r>
  <r>
    <x v="3"/>
    <x v="3"/>
    <x v="2"/>
    <x v="6"/>
    <n v="807"/>
    <s v="Q4 W10"/>
    <x v="1"/>
    <d v="1899-12-30T18:14:24"/>
    <x v="0"/>
    <x v="0"/>
    <x v="0"/>
  </r>
  <r>
    <x v="3"/>
    <x v="5"/>
    <x v="1"/>
    <x v="6"/>
    <n v="281"/>
    <s v="Q4 W10"/>
    <x v="1"/>
    <d v="1899-12-30T16:04:48"/>
    <x v="0"/>
    <x v="0"/>
    <x v="0"/>
  </r>
  <r>
    <x v="3"/>
    <x v="6"/>
    <x v="3"/>
    <x v="6"/>
    <n v="302"/>
    <s v="Q4 W10"/>
    <x v="1"/>
    <d v="1899-12-30T18:14:24"/>
    <x v="0"/>
    <x v="0"/>
    <x v="0"/>
  </r>
  <r>
    <x v="3"/>
    <x v="10"/>
    <x v="0"/>
    <x v="6"/>
    <n v="484"/>
    <s v="Q4 W10"/>
    <x v="1"/>
    <d v="1899-12-30T18:57:36"/>
    <x v="0"/>
    <x v="0"/>
    <x v="0"/>
  </r>
  <r>
    <x v="4"/>
    <x v="7"/>
    <x v="2"/>
    <x v="6"/>
    <n v="100"/>
    <s v="Q4 W10"/>
    <x v="1"/>
    <d v="1899-12-30T16:48:00"/>
    <x v="0"/>
    <x v="0"/>
    <x v="0"/>
  </r>
  <r>
    <x v="4"/>
    <x v="8"/>
    <x v="2"/>
    <x v="6"/>
    <n v="364"/>
    <s v="Q4 W10"/>
    <x v="1"/>
    <d v="1899-12-30T16:04:48"/>
    <x v="0"/>
    <x v="0"/>
    <x v="0"/>
  </r>
  <r>
    <x v="0"/>
    <x v="0"/>
    <x v="0"/>
    <x v="7"/>
    <n v="345"/>
    <s v="Q4 W10"/>
    <x v="1"/>
    <d v="1899-12-30T17:16:48"/>
    <x v="2"/>
    <x v="0"/>
    <x v="0"/>
  </r>
  <r>
    <x v="0"/>
    <x v="1"/>
    <x v="1"/>
    <x v="7"/>
    <n v="42"/>
    <s v="Q4 W10"/>
    <x v="1"/>
    <d v="1899-12-30T16:04:48"/>
    <x v="3"/>
    <x v="1"/>
    <x v="0"/>
  </r>
  <r>
    <x v="1"/>
    <x v="2"/>
    <x v="2"/>
    <x v="7"/>
    <n v="680"/>
    <s v="Q4 W10"/>
    <x v="1"/>
    <d v="1899-12-30T17:02:24"/>
    <x v="3"/>
    <x v="0"/>
    <x v="0"/>
  </r>
  <r>
    <x v="2"/>
    <x v="3"/>
    <x v="2"/>
    <x v="7"/>
    <n v="668"/>
    <s v="Q4 W10"/>
    <x v="1"/>
    <d v="1899-12-30T17:31:12"/>
    <x v="2"/>
    <x v="0"/>
    <x v="0"/>
  </r>
  <r>
    <x v="2"/>
    <x v="9"/>
    <x v="2"/>
    <x v="7"/>
    <n v="346"/>
    <s v="Q4 W10"/>
    <x v="1"/>
    <d v="1899-12-30T16:19:12"/>
    <x v="2"/>
    <x v="0"/>
    <x v="0"/>
  </r>
  <r>
    <x v="2"/>
    <x v="4"/>
    <x v="2"/>
    <x v="7"/>
    <n v="887"/>
    <s v="Q4 W10"/>
    <x v="1"/>
    <d v="1899-12-30T18:28:48"/>
    <x v="2"/>
    <x v="0"/>
    <x v="0"/>
  </r>
  <r>
    <x v="3"/>
    <x v="10"/>
    <x v="0"/>
    <x v="7"/>
    <n v="841"/>
    <s v="Q4 W10"/>
    <x v="1"/>
    <d v="1899-12-30T16:48:00"/>
    <x v="2"/>
    <x v="0"/>
    <x v="0"/>
  </r>
  <r>
    <x v="3"/>
    <x v="6"/>
    <x v="3"/>
    <x v="7"/>
    <n v="55"/>
    <s v="Q4 W10"/>
    <x v="1"/>
    <d v="1899-12-30T18:00:00"/>
    <x v="2"/>
    <x v="1"/>
    <x v="0"/>
  </r>
  <r>
    <x v="3"/>
    <x v="5"/>
    <x v="1"/>
    <x v="7"/>
    <n v="394"/>
    <s v="Q4 W10"/>
    <x v="1"/>
    <d v="1899-12-30T17:31:12"/>
    <x v="2"/>
    <x v="0"/>
    <x v="0"/>
  </r>
  <r>
    <x v="3"/>
    <x v="3"/>
    <x v="2"/>
    <x v="7"/>
    <n v="140"/>
    <s v="Q4 W10"/>
    <x v="1"/>
    <d v="1899-12-30T17:45:36"/>
    <x v="2"/>
    <x v="0"/>
    <x v="0"/>
  </r>
  <r>
    <x v="4"/>
    <x v="7"/>
    <x v="2"/>
    <x v="7"/>
    <n v="174"/>
    <s v="Q4 W10"/>
    <x v="1"/>
    <d v="1899-12-30T18:28:48"/>
    <x v="2"/>
    <x v="0"/>
    <x v="0"/>
  </r>
  <r>
    <x v="4"/>
    <x v="8"/>
    <x v="2"/>
    <x v="7"/>
    <n v="797"/>
    <s v="Q4 W10"/>
    <x v="1"/>
    <d v="1899-12-30T17:16:48"/>
    <x v="2"/>
    <x v="0"/>
    <x v="0"/>
  </r>
  <r>
    <x v="0"/>
    <x v="1"/>
    <x v="1"/>
    <x v="8"/>
    <n v="12"/>
    <s v="Q4 W10"/>
    <x v="1"/>
    <d v="1899-12-30T17:16:48"/>
    <x v="0"/>
    <x v="1"/>
    <x v="0"/>
  </r>
  <r>
    <x v="0"/>
    <x v="0"/>
    <x v="0"/>
    <x v="8"/>
    <n v="20"/>
    <s v="Q4 W10"/>
    <x v="1"/>
    <d v="1899-12-30T17:16:48"/>
    <x v="0"/>
    <x v="1"/>
    <x v="0"/>
  </r>
  <r>
    <x v="1"/>
    <x v="2"/>
    <x v="2"/>
    <x v="8"/>
    <n v="916"/>
    <s v="Q4 W10"/>
    <x v="1"/>
    <d v="1899-12-30T17:02:24"/>
    <x v="0"/>
    <x v="0"/>
    <x v="0"/>
  </r>
  <r>
    <x v="2"/>
    <x v="3"/>
    <x v="2"/>
    <x v="8"/>
    <n v="2"/>
    <s v="Q4 W10"/>
    <x v="1"/>
    <d v="1899-12-30T17:31:12"/>
    <x v="2"/>
    <x v="1"/>
    <x v="0"/>
  </r>
  <r>
    <x v="2"/>
    <x v="9"/>
    <x v="2"/>
    <x v="8"/>
    <n v="255"/>
    <s v="Q4 W10"/>
    <x v="1"/>
    <d v="1899-12-30T16:19:12"/>
    <x v="2"/>
    <x v="0"/>
    <x v="0"/>
  </r>
  <r>
    <x v="2"/>
    <x v="4"/>
    <x v="2"/>
    <x v="8"/>
    <n v="646"/>
    <s v="Q4 W10"/>
    <x v="1"/>
    <d v="1899-12-30T17:45:36"/>
    <x v="2"/>
    <x v="0"/>
    <x v="0"/>
  </r>
  <r>
    <x v="3"/>
    <x v="10"/>
    <x v="0"/>
    <x v="8"/>
    <n v="658"/>
    <s v="Q4 W10"/>
    <x v="1"/>
    <d v="1899-12-30T18:28:48"/>
    <x v="2"/>
    <x v="0"/>
    <x v="0"/>
  </r>
  <r>
    <x v="3"/>
    <x v="3"/>
    <x v="2"/>
    <x v="8"/>
    <n v="78"/>
    <s v="Q4 W10"/>
    <x v="1"/>
    <d v="1899-12-30T16:33:36"/>
    <x v="2"/>
    <x v="1"/>
    <x v="0"/>
  </r>
  <r>
    <x v="3"/>
    <x v="5"/>
    <x v="1"/>
    <x v="8"/>
    <n v="472"/>
    <s v="Q4 W10"/>
    <x v="1"/>
    <d v="1899-12-30T17:02:24"/>
    <x v="2"/>
    <x v="0"/>
    <x v="0"/>
  </r>
  <r>
    <x v="3"/>
    <x v="6"/>
    <x v="3"/>
    <x v="8"/>
    <n v="25"/>
    <s v="Q4 W10"/>
    <x v="1"/>
    <d v="1899-12-30T18:14:24"/>
    <x v="2"/>
    <x v="1"/>
    <x v="0"/>
  </r>
  <r>
    <x v="4"/>
    <x v="7"/>
    <x v="2"/>
    <x v="8"/>
    <n v="989"/>
    <s v="Q4 W10"/>
    <x v="1"/>
    <d v="1899-12-30T19:12:00"/>
    <x v="2"/>
    <x v="0"/>
    <x v="0"/>
  </r>
  <r>
    <x v="4"/>
    <x v="8"/>
    <x v="2"/>
    <x v="8"/>
    <n v="597"/>
    <s v="Q4 W10"/>
    <x v="1"/>
    <d v="1899-12-30T17:31:12"/>
    <x v="2"/>
    <x v="0"/>
    <x v="0"/>
  </r>
  <r>
    <x v="0"/>
    <x v="0"/>
    <x v="0"/>
    <x v="9"/>
    <n v="364"/>
    <s v="Q4 W10"/>
    <x v="1"/>
    <d v="1899-12-30T18:14:24"/>
    <x v="3"/>
    <x v="0"/>
    <x v="0"/>
  </r>
  <r>
    <x v="0"/>
    <x v="1"/>
    <x v="1"/>
    <x v="9"/>
    <n v="676"/>
    <s v="Q4 W10"/>
    <x v="1"/>
    <d v="1899-12-30T17:02:24"/>
    <x v="0"/>
    <x v="0"/>
    <x v="0"/>
  </r>
  <r>
    <x v="1"/>
    <x v="2"/>
    <x v="2"/>
    <x v="9"/>
    <n v="672"/>
    <s v="Q4 W10"/>
    <x v="1"/>
    <d v="1899-12-30T16:04:48"/>
    <x v="0"/>
    <x v="0"/>
    <x v="0"/>
  </r>
  <r>
    <x v="2"/>
    <x v="3"/>
    <x v="2"/>
    <x v="9"/>
    <n v="709"/>
    <s v="Q4 W10"/>
    <x v="1"/>
    <d v="1899-12-30T16:04:48"/>
    <x v="2"/>
    <x v="0"/>
    <x v="0"/>
  </r>
  <r>
    <x v="2"/>
    <x v="9"/>
    <x v="2"/>
    <x v="9"/>
    <n v="496"/>
    <s v="Q4 W10"/>
    <x v="1"/>
    <d v="1899-12-30T16:04:48"/>
    <x v="2"/>
    <x v="0"/>
    <x v="0"/>
  </r>
  <r>
    <x v="2"/>
    <x v="4"/>
    <x v="2"/>
    <x v="9"/>
    <n v="209"/>
    <s v="Q4 W10"/>
    <x v="1"/>
    <d v="1899-12-30T17:16:48"/>
    <x v="0"/>
    <x v="0"/>
    <x v="0"/>
  </r>
  <r>
    <x v="3"/>
    <x v="10"/>
    <x v="0"/>
    <x v="9"/>
    <n v="238"/>
    <s v="Q4 W10"/>
    <x v="1"/>
    <d v="1899-12-30T18:28:48"/>
    <x v="3"/>
    <x v="0"/>
    <x v="0"/>
  </r>
  <r>
    <x v="3"/>
    <x v="3"/>
    <x v="2"/>
    <x v="9"/>
    <n v="609"/>
    <s v="Q4 W10"/>
    <x v="1"/>
    <d v="1899-12-30T18:14:24"/>
    <x v="3"/>
    <x v="0"/>
    <x v="0"/>
  </r>
  <r>
    <x v="3"/>
    <x v="5"/>
    <x v="1"/>
    <x v="9"/>
    <n v="791"/>
    <s v="Q4 W10"/>
    <x v="1"/>
    <d v="1899-12-30T17:02:24"/>
    <x v="3"/>
    <x v="0"/>
    <x v="0"/>
  </r>
  <r>
    <x v="3"/>
    <x v="6"/>
    <x v="3"/>
    <x v="9"/>
    <n v="157"/>
    <s v="Q4 W10"/>
    <x v="1"/>
    <d v="1899-12-30T18:14:24"/>
    <x v="3"/>
    <x v="0"/>
    <x v="0"/>
  </r>
  <r>
    <x v="4"/>
    <x v="7"/>
    <x v="2"/>
    <x v="9"/>
    <n v="386"/>
    <s v="Q4 W10"/>
    <x v="1"/>
    <d v="1899-12-30T18:28:48"/>
    <x v="2"/>
    <x v="0"/>
    <x v="0"/>
  </r>
  <r>
    <x v="4"/>
    <x v="8"/>
    <x v="2"/>
    <x v="9"/>
    <n v="496"/>
    <s v="Q4 W10"/>
    <x v="1"/>
    <d v="1899-12-30T16:04:48"/>
    <x v="2"/>
    <x v="0"/>
    <x v="0"/>
  </r>
  <r>
    <x v="0"/>
    <x v="1"/>
    <x v="1"/>
    <x v="10"/>
    <n v="687"/>
    <s v="Q4 W11"/>
    <x v="2"/>
    <d v="1899-12-30T18:43:12"/>
    <x v="0"/>
    <x v="0"/>
    <x v="0"/>
  </r>
  <r>
    <x v="0"/>
    <x v="0"/>
    <x v="0"/>
    <x v="10"/>
    <n v="326"/>
    <s v="Q4 W11"/>
    <x v="2"/>
    <d v="1899-12-30T18:14:24"/>
    <x v="0"/>
    <x v="0"/>
    <x v="0"/>
  </r>
  <r>
    <x v="1"/>
    <x v="2"/>
    <x v="2"/>
    <x v="10"/>
    <n v="625"/>
    <s v="Q4 W11"/>
    <x v="2"/>
    <d v="1899-12-30T18:43:12"/>
    <x v="0"/>
    <x v="0"/>
    <x v="0"/>
  </r>
  <r>
    <x v="2"/>
    <x v="3"/>
    <x v="2"/>
    <x v="10"/>
    <n v="4"/>
    <s v="Q4 W11"/>
    <x v="2"/>
    <d v="1899-12-30T18:00:00"/>
    <x v="0"/>
    <x v="1"/>
    <x v="0"/>
  </r>
  <r>
    <x v="2"/>
    <x v="9"/>
    <x v="2"/>
    <x v="10"/>
    <n v="402"/>
    <s v="Q4 W11"/>
    <x v="2"/>
    <d v="1899-12-30T18:00:00"/>
    <x v="0"/>
    <x v="0"/>
    <x v="0"/>
  </r>
  <r>
    <x v="2"/>
    <x v="4"/>
    <x v="2"/>
    <x v="10"/>
    <n v="110"/>
    <s v="Q4 W11"/>
    <x v="2"/>
    <d v="1899-12-30T16:19:12"/>
    <x v="0"/>
    <x v="0"/>
    <x v="0"/>
  </r>
  <r>
    <x v="3"/>
    <x v="3"/>
    <x v="2"/>
    <x v="10"/>
    <n v="335"/>
    <s v="Q4 W11"/>
    <x v="2"/>
    <d v="1899-12-30T16:04:48"/>
    <x v="0"/>
    <x v="0"/>
    <x v="0"/>
  </r>
  <r>
    <x v="3"/>
    <x v="5"/>
    <x v="1"/>
    <x v="10"/>
    <n v="848"/>
    <s v="Q4 W11"/>
    <x v="2"/>
    <d v="1899-12-30T16:04:48"/>
    <x v="0"/>
    <x v="0"/>
    <x v="0"/>
  </r>
  <r>
    <x v="3"/>
    <x v="6"/>
    <x v="3"/>
    <x v="10"/>
    <n v="998"/>
    <s v="Q4 W11"/>
    <x v="2"/>
    <d v="1899-12-30T16:33:36"/>
    <x v="0"/>
    <x v="0"/>
    <x v="0"/>
  </r>
  <r>
    <x v="3"/>
    <x v="10"/>
    <x v="0"/>
    <x v="10"/>
    <n v="794"/>
    <s v="Q4 W11"/>
    <x v="2"/>
    <d v="1899-12-30T16:33:36"/>
    <x v="0"/>
    <x v="0"/>
    <x v="0"/>
  </r>
  <r>
    <x v="4"/>
    <x v="7"/>
    <x v="2"/>
    <x v="10"/>
    <n v="707"/>
    <s v="Q4 W11"/>
    <x v="2"/>
    <d v="1899-12-30T16:19:12"/>
    <x v="0"/>
    <x v="0"/>
    <x v="0"/>
  </r>
  <r>
    <x v="4"/>
    <x v="8"/>
    <x v="2"/>
    <x v="10"/>
    <n v="804"/>
    <s v="Q4 W11"/>
    <x v="2"/>
    <d v="1899-12-30T18:43:12"/>
    <x v="0"/>
    <x v="0"/>
    <x v="0"/>
  </r>
  <r>
    <x v="0"/>
    <x v="1"/>
    <x v="1"/>
    <x v="11"/>
    <n v="795"/>
    <s v="Q4 W11"/>
    <x v="2"/>
    <d v="1899-12-30T18:14:24"/>
    <x v="2"/>
    <x v="0"/>
    <x v="0"/>
  </r>
  <r>
    <x v="0"/>
    <x v="0"/>
    <x v="0"/>
    <x v="11"/>
    <n v="799"/>
    <s v="Q4 W11"/>
    <x v="2"/>
    <d v="1899-12-30T17:31:12"/>
    <x v="0"/>
    <x v="0"/>
    <x v="0"/>
  </r>
  <r>
    <x v="1"/>
    <x v="2"/>
    <x v="2"/>
    <x v="11"/>
    <n v="784"/>
    <s v="Q4 W11"/>
    <x v="2"/>
    <d v="1899-12-30T16:48:00"/>
    <x v="0"/>
    <x v="0"/>
    <x v="0"/>
  </r>
  <r>
    <x v="2"/>
    <x v="3"/>
    <x v="2"/>
    <x v="11"/>
    <n v="641"/>
    <s v="Q4 W11"/>
    <x v="2"/>
    <d v="1899-12-30T16:04:48"/>
    <x v="2"/>
    <x v="0"/>
    <x v="0"/>
  </r>
  <r>
    <x v="2"/>
    <x v="9"/>
    <x v="2"/>
    <x v="11"/>
    <n v="659"/>
    <s v="Q4 W11"/>
    <x v="2"/>
    <d v="1899-12-30T16:04:48"/>
    <x v="2"/>
    <x v="0"/>
    <x v="0"/>
  </r>
  <r>
    <x v="2"/>
    <x v="4"/>
    <x v="2"/>
    <x v="11"/>
    <n v="584"/>
    <s v="Q4 W11"/>
    <x v="2"/>
    <d v="1899-12-30T18:57:36"/>
    <x v="2"/>
    <x v="0"/>
    <x v="0"/>
  </r>
  <r>
    <x v="3"/>
    <x v="10"/>
    <x v="0"/>
    <x v="11"/>
    <n v="848"/>
    <s v="Q4 W11"/>
    <x v="2"/>
    <d v="1899-12-30T18:28:48"/>
    <x v="2"/>
    <x v="0"/>
    <x v="0"/>
  </r>
  <r>
    <x v="3"/>
    <x v="3"/>
    <x v="2"/>
    <x v="11"/>
    <n v="857"/>
    <s v="Q4 W11"/>
    <x v="2"/>
    <d v="1899-12-30T18:14:24"/>
    <x v="2"/>
    <x v="0"/>
    <x v="0"/>
  </r>
  <r>
    <x v="3"/>
    <x v="5"/>
    <x v="1"/>
    <x v="11"/>
    <n v="862"/>
    <s v="Q4 W11"/>
    <x v="2"/>
    <d v="1899-12-30T17:16:48"/>
    <x v="2"/>
    <x v="0"/>
    <x v="0"/>
  </r>
  <r>
    <x v="3"/>
    <x v="6"/>
    <x v="3"/>
    <x v="11"/>
    <n v="922"/>
    <s v="Q4 W11"/>
    <x v="2"/>
    <d v="1899-12-30T16:04:48"/>
    <x v="2"/>
    <x v="0"/>
    <x v="0"/>
  </r>
  <r>
    <x v="4"/>
    <x v="7"/>
    <x v="2"/>
    <x v="11"/>
    <n v="39"/>
    <s v="Q4 W11"/>
    <x v="2"/>
    <d v="1899-12-30T16:19:12"/>
    <x v="2"/>
    <x v="1"/>
    <x v="0"/>
  </r>
  <r>
    <x v="4"/>
    <x v="8"/>
    <x v="2"/>
    <x v="11"/>
    <n v="47"/>
    <s v="Q4 W11"/>
    <x v="2"/>
    <d v="1899-12-30T16:33:36"/>
    <x v="2"/>
    <x v="1"/>
    <x v="0"/>
  </r>
  <r>
    <x v="0"/>
    <x v="1"/>
    <x v="1"/>
    <x v="12"/>
    <n v="999"/>
    <s v="Q4 W11"/>
    <x v="2"/>
    <d v="1899-12-30T17:31:12"/>
    <x v="0"/>
    <x v="0"/>
    <x v="0"/>
  </r>
  <r>
    <x v="0"/>
    <x v="0"/>
    <x v="0"/>
    <x v="12"/>
    <n v="853"/>
    <s v="Q4 W11"/>
    <x v="2"/>
    <d v="1899-12-30T18:43:12"/>
    <x v="0"/>
    <x v="0"/>
    <x v="0"/>
  </r>
  <r>
    <x v="1"/>
    <x v="2"/>
    <x v="2"/>
    <x v="12"/>
    <n v="55"/>
    <s v="Q4 W11"/>
    <x v="2"/>
    <d v="1899-12-30T16:04:48"/>
    <x v="0"/>
    <x v="1"/>
    <x v="0"/>
  </r>
  <r>
    <x v="2"/>
    <x v="3"/>
    <x v="2"/>
    <x v="12"/>
    <n v="426"/>
    <s v="Q4 W11"/>
    <x v="2"/>
    <d v="1899-12-30T18:43:12"/>
    <x v="0"/>
    <x v="0"/>
    <x v="0"/>
  </r>
  <r>
    <x v="2"/>
    <x v="9"/>
    <x v="2"/>
    <x v="12"/>
    <n v="841"/>
    <s v="Q4 W11"/>
    <x v="2"/>
    <d v="1899-12-30T19:12:00"/>
    <x v="0"/>
    <x v="0"/>
    <x v="0"/>
  </r>
  <r>
    <x v="2"/>
    <x v="4"/>
    <x v="2"/>
    <x v="12"/>
    <n v="555"/>
    <s v="Q4 W11"/>
    <x v="2"/>
    <d v="1899-12-30T18:14:24"/>
    <x v="0"/>
    <x v="0"/>
    <x v="0"/>
  </r>
  <r>
    <x v="3"/>
    <x v="3"/>
    <x v="2"/>
    <x v="12"/>
    <n v="319"/>
    <s v="Q4 W11"/>
    <x v="2"/>
    <d v="1899-12-30T18:00:00"/>
    <x v="0"/>
    <x v="0"/>
    <x v="0"/>
  </r>
  <r>
    <x v="3"/>
    <x v="5"/>
    <x v="1"/>
    <x v="12"/>
    <n v="627"/>
    <s v="Q4 W11"/>
    <x v="2"/>
    <d v="1899-12-30T18:57:36"/>
    <x v="0"/>
    <x v="0"/>
    <x v="0"/>
  </r>
  <r>
    <x v="3"/>
    <x v="6"/>
    <x v="3"/>
    <x v="12"/>
    <n v="409"/>
    <s v="Q4 W11"/>
    <x v="2"/>
    <d v="1899-12-30T17:02:24"/>
    <x v="0"/>
    <x v="0"/>
    <x v="0"/>
  </r>
  <r>
    <x v="3"/>
    <x v="10"/>
    <x v="0"/>
    <x v="12"/>
    <n v="201"/>
    <s v="Q4 W11"/>
    <x v="2"/>
    <d v="1899-12-30T16:19:12"/>
    <x v="0"/>
    <x v="0"/>
    <x v="0"/>
  </r>
  <r>
    <x v="4"/>
    <x v="7"/>
    <x v="2"/>
    <x v="12"/>
    <n v="403"/>
    <s v="Q4 W11"/>
    <x v="2"/>
    <d v="1899-12-30T18:00:00"/>
    <x v="0"/>
    <x v="0"/>
    <x v="0"/>
  </r>
  <r>
    <x v="4"/>
    <x v="8"/>
    <x v="2"/>
    <x v="12"/>
    <n v="322"/>
    <s v="Q4 W11"/>
    <x v="2"/>
    <d v="1899-12-30T16:19:12"/>
    <x v="0"/>
    <x v="0"/>
    <x v="0"/>
  </r>
  <r>
    <x v="0"/>
    <x v="1"/>
    <x v="1"/>
    <x v="13"/>
    <n v="635"/>
    <s v="Q4 W11"/>
    <x v="2"/>
    <d v="1899-12-30T18:43:12"/>
    <x v="0"/>
    <x v="0"/>
    <x v="0"/>
  </r>
  <r>
    <x v="0"/>
    <x v="0"/>
    <x v="0"/>
    <x v="13"/>
    <n v="838"/>
    <s v="Q4 W11"/>
    <x v="2"/>
    <d v="1899-12-30T16:33:36"/>
    <x v="0"/>
    <x v="0"/>
    <x v="0"/>
  </r>
  <r>
    <x v="1"/>
    <x v="2"/>
    <x v="2"/>
    <x v="13"/>
    <n v="912"/>
    <s v="Q4 W11"/>
    <x v="2"/>
    <d v="1899-12-30T17:45:36"/>
    <x v="0"/>
    <x v="0"/>
    <x v="0"/>
  </r>
  <r>
    <x v="2"/>
    <x v="3"/>
    <x v="2"/>
    <x v="13"/>
    <n v="896"/>
    <s v="Q4 W11"/>
    <x v="2"/>
    <d v="1899-12-30T18:00:00"/>
    <x v="0"/>
    <x v="0"/>
    <x v="0"/>
  </r>
  <r>
    <x v="2"/>
    <x v="9"/>
    <x v="2"/>
    <x v="13"/>
    <n v="833"/>
    <s v="Q4 W11"/>
    <x v="2"/>
    <d v="1899-12-30T18:57:36"/>
    <x v="0"/>
    <x v="0"/>
    <x v="0"/>
  </r>
  <r>
    <x v="2"/>
    <x v="4"/>
    <x v="2"/>
    <x v="13"/>
    <n v="81"/>
    <s v="Q4 W11"/>
    <x v="2"/>
    <d v="1899-12-30T16:04:48"/>
    <x v="0"/>
    <x v="1"/>
    <x v="0"/>
  </r>
  <r>
    <x v="3"/>
    <x v="3"/>
    <x v="2"/>
    <x v="13"/>
    <n v="676"/>
    <s v="Q4 W11"/>
    <x v="2"/>
    <d v="1899-12-30T16:04:48"/>
    <x v="0"/>
    <x v="0"/>
    <x v="0"/>
  </r>
  <r>
    <x v="3"/>
    <x v="5"/>
    <x v="1"/>
    <x v="13"/>
    <n v="204"/>
    <s v="Q4 W11"/>
    <x v="2"/>
    <d v="1899-12-30T16:19:12"/>
    <x v="0"/>
    <x v="0"/>
    <x v="0"/>
  </r>
  <r>
    <x v="3"/>
    <x v="6"/>
    <x v="3"/>
    <x v="13"/>
    <n v="120"/>
    <s v="Q4 W11"/>
    <x v="2"/>
    <d v="1899-12-30T16:33:36"/>
    <x v="0"/>
    <x v="0"/>
    <x v="0"/>
  </r>
  <r>
    <x v="3"/>
    <x v="10"/>
    <x v="0"/>
    <x v="13"/>
    <n v="700"/>
    <s v="Q4 W11"/>
    <x v="2"/>
    <d v="1899-12-30T17:31:12"/>
    <x v="0"/>
    <x v="0"/>
    <x v="0"/>
  </r>
  <r>
    <x v="4"/>
    <x v="7"/>
    <x v="2"/>
    <x v="13"/>
    <n v="269"/>
    <s v="Q4 W11"/>
    <x v="2"/>
    <d v="1899-12-30T18:28:48"/>
    <x v="0"/>
    <x v="0"/>
    <x v="0"/>
  </r>
  <r>
    <x v="4"/>
    <x v="8"/>
    <x v="2"/>
    <x v="13"/>
    <n v="793"/>
    <s v="Q4 W11"/>
    <x v="2"/>
    <d v="1899-12-30T18:14:24"/>
    <x v="0"/>
    <x v="0"/>
    <x v="0"/>
  </r>
  <r>
    <x v="0"/>
    <x v="1"/>
    <x v="1"/>
    <x v="14"/>
    <n v="598"/>
    <s v="Q4 W11"/>
    <x v="2"/>
    <d v="1899-12-30T18:43:12"/>
    <x v="0"/>
    <x v="0"/>
    <x v="0"/>
  </r>
  <r>
    <x v="0"/>
    <x v="0"/>
    <x v="0"/>
    <x v="14"/>
    <n v="912"/>
    <s v="Q4 W11"/>
    <x v="2"/>
    <d v="1899-12-30T17:45:36"/>
    <x v="0"/>
    <x v="0"/>
    <x v="0"/>
  </r>
  <r>
    <x v="1"/>
    <x v="2"/>
    <x v="2"/>
    <x v="14"/>
    <n v="250"/>
    <s v="Q4 W11"/>
    <x v="2"/>
    <d v="1899-12-30T16:48:00"/>
    <x v="0"/>
    <x v="0"/>
    <x v="0"/>
  </r>
  <r>
    <x v="2"/>
    <x v="3"/>
    <x v="2"/>
    <x v="14"/>
    <n v="18"/>
    <s v="Q4 W11"/>
    <x v="2"/>
    <d v="1899-12-30T17:16:48"/>
    <x v="0"/>
    <x v="1"/>
    <x v="0"/>
  </r>
  <r>
    <x v="2"/>
    <x v="9"/>
    <x v="2"/>
    <x v="14"/>
    <n v="375"/>
    <s v="Q4 W11"/>
    <x v="2"/>
    <d v="1899-12-30T17:45:36"/>
    <x v="0"/>
    <x v="0"/>
    <x v="0"/>
  </r>
  <r>
    <x v="2"/>
    <x v="4"/>
    <x v="2"/>
    <x v="14"/>
    <n v="618"/>
    <s v="Q4 W11"/>
    <x v="2"/>
    <d v="1899-12-30T16:04:48"/>
    <x v="0"/>
    <x v="0"/>
    <x v="0"/>
  </r>
  <r>
    <x v="3"/>
    <x v="3"/>
    <x v="2"/>
    <x v="14"/>
    <n v="517"/>
    <s v="Q4 W11"/>
    <x v="2"/>
    <d v="1899-12-30T18:43:12"/>
    <x v="0"/>
    <x v="0"/>
    <x v="0"/>
  </r>
  <r>
    <x v="3"/>
    <x v="5"/>
    <x v="1"/>
    <x v="14"/>
    <n v="780"/>
    <s v="Q4 W11"/>
    <x v="2"/>
    <d v="1899-12-30T16:19:12"/>
    <x v="0"/>
    <x v="0"/>
    <x v="0"/>
  </r>
  <r>
    <x v="3"/>
    <x v="6"/>
    <x v="3"/>
    <x v="14"/>
    <n v="14"/>
    <s v="Q4 W11"/>
    <x v="2"/>
    <d v="1899-12-30T17:02:24"/>
    <x v="0"/>
    <x v="1"/>
    <x v="0"/>
  </r>
  <r>
    <x v="3"/>
    <x v="10"/>
    <x v="0"/>
    <x v="14"/>
    <n v="824"/>
    <s v="Q4 W11"/>
    <x v="2"/>
    <d v="1899-12-30T16:48:00"/>
    <x v="0"/>
    <x v="0"/>
    <x v="0"/>
  </r>
  <r>
    <x v="4"/>
    <x v="7"/>
    <x v="2"/>
    <x v="14"/>
    <n v="186"/>
    <s v="Q4 W11"/>
    <x v="2"/>
    <d v="1899-12-30T18:28:48"/>
    <x v="0"/>
    <x v="0"/>
    <x v="0"/>
  </r>
  <r>
    <x v="4"/>
    <x v="8"/>
    <x v="2"/>
    <x v="14"/>
    <n v="574"/>
    <s v="Q4 W11"/>
    <x v="2"/>
    <d v="1899-12-30T16:04:48"/>
    <x v="0"/>
    <x v="0"/>
    <x v="0"/>
  </r>
  <r>
    <x v="0"/>
    <x v="1"/>
    <x v="1"/>
    <x v="15"/>
    <n v="355"/>
    <s v="Q4 W11"/>
    <x v="2"/>
    <d v="1899-12-30T17:16:48"/>
    <x v="0"/>
    <x v="0"/>
    <x v="0"/>
  </r>
  <r>
    <x v="0"/>
    <x v="0"/>
    <x v="0"/>
    <x v="15"/>
    <n v="340"/>
    <s v="Q4 W11"/>
    <x v="2"/>
    <d v="1899-12-30T18:14:24"/>
    <x v="0"/>
    <x v="0"/>
    <x v="0"/>
  </r>
  <r>
    <x v="1"/>
    <x v="2"/>
    <x v="2"/>
    <x v="15"/>
    <n v="890"/>
    <s v="Q4 W11"/>
    <x v="2"/>
    <d v="1899-12-30T18:00:00"/>
    <x v="0"/>
    <x v="0"/>
    <x v="0"/>
  </r>
  <r>
    <x v="2"/>
    <x v="3"/>
    <x v="2"/>
    <x v="15"/>
    <n v="575"/>
    <s v="Q4 W11"/>
    <x v="2"/>
    <d v="1899-12-30T18:28:48"/>
    <x v="0"/>
    <x v="0"/>
    <x v="0"/>
  </r>
  <r>
    <x v="2"/>
    <x v="9"/>
    <x v="2"/>
    <x v="15"/>
    <n v="347"/>
    <s v="Q4 W11"/>
    <x v="2"/>
    <d v="1899-12-30T16:48:00"/>
    <x v="0"/>
    <x v="0"/>
    <x v="0"/>
  </r>
  <r>
    <x v="2"/>
    <x v="4"/>
    <x v="2"/>
    <x v="15"/>
    <n v="685"/>
    <s v="Q4 W11"/>
    <x v="2"/>
    <d v="1899-12-30T17:16:48"/>
    <x v="0"/>
    <x v="0"/>
    <x v="0"/>
  </r>
  <r>
    <x v="3"/>
    <x v="3"/>
    <x v="2"/>
    <x v="15"/>
    <n v="784"/>
    <s v="Q4 W11"/>
    <x v="2"/>
    <d v="1899-12-30T16:04:48"/>
    <x v="0"/>
    <x v="0"/>
    <x v="0"/>
  </r>
  <r>
    <x v="3"/>
    <x v="11"/>
    <x v="2"/>
    <x v="15"/>
    <n v="408"/>
    <s v="Q4 W11"/>
    <x v="2"/>
    <d v="1899-12-30T17:45:36"/>
    <x v="0"/>
    <x v="0"/>
    <x v="0"/>
  </r>
  <r>
    <x v="3"/>
    <x v="5"/>
    <x v="1"/>
    <x v="15"/>
    <n v="929"/>
    <s v="Q4 W11"/>
    <x v="2"/>
    <d v="1899-12-30T17:45:36"/>
    <x v="0"/>
    <x v="0"/>
    <x v="0"/>
  </r>
  <r>
    <x v="3"/>
    <x v="6"/>
    <x v="3"/>
    <x v="15"/>
    <n v="359"/>
    <s v="Q4 W11"/>
    <x v="2"/>
    <d v="1899-12-30T19:12:00"/>
    <x v="0"/>
    <x v="0"/>
    <x v="0"/>
  </r>
  <r>
    <x v="3"/>
    <x v="10"/>
    <x v="0"/>
    <x v="15"/>
    <n v="929"/>
    <s v="Q4 W11"/>
    <x v="2"/>
    <d v="1899-12-30T18:43:12"/>
    <x v="0"/>
    <x v="0"/>
    <x v="0"/>
  </r>
  <r>
    <x v="4"/>
    <x v="12"/>
    <x v="2"/>
    <x v="15"/>
    <n v="34"/>
    <s v="Q4 W11"/>
    <x v="2"/>
    <d v="1899-12-30T16:33:36"/>
    <x v="0"/>
    <x v="1"/>
    <x v="0"/>
  </r>
  <r>
    <x v="4"/>
    <x v="7"/>
    <x v="2"/>
    <x v="15"/>
    <n v="60"/>
    <s v="Q4 W11"/>
    <x v="2"/>
    <d v="1899-12-30T16:33:36"/>
    <x v="0"/>
    <x v="1"/>
    <x v="0"/>
  </r>
  <r>
    <x v="4"/>
    <x v="8"/>
    <x v="2"/>
    <x v="15"/>
    <n v="798"/>
    <s v="Q4 W11"/>
    <x v="2"/>
    <d v="1899-12-30T18:28:48"/>
    <x v="0"/>
    <x v="0"/>
    <x v="0"/>
  </r>
  <r>
    <x v="0"/>
    <x v="1"/>
    <x v="1"/>
    <x v="16"/>
    <n v="365"/>
    <s v="Q4 W11"/>
    <x v="2"/>
    <d v="1899-12-30T16:33:36"/>
    <x v="0"/>
    <x v="0"/>
    <x v="0"/>
  </r>
  <r>
    <x v="0"/>
    <x v="0"/>
    <x v="0"/>
    <x v="16"/>
    <n v="782"/>
    <s v="Q4 W11"/>
    <x v="2"/>
    <d v="1899-12-30T17:31:12"/>
    <x v="0"/>
    <x v="0"/>
    <x v="0"/>
  </r>
  <r>
    <x v="1"/>
    <x v="2"/>
    <x v="2"/>
    <x v="16"/>
    <n v="353"/>
    <s v="Q4 W11"/>
    <x v="2"/>
    <d v="1899-12-30T18:14:24"/>
    <x v="0"/>
    <x v="0"/>
    <x v="0"/>
  </r>
  <r>
    <x v="2"/>
    <x v="3"/>
    <x v="2"/>
    <x v="16"/>
    <n v="994"/>
    <s v="Q4 W11"/>
    <x v="2"/>
    <d v="1899-12-30T16:33:36"/>
    <x v="0"/>
    <x v="0"/>
    <x v="0"/>
  </r>
  <r>
    <x v="2"/>
    <x v="9"/>
    <x v="2"/>
    <x v="16"/>
    <n v="411"/>
    <s v="Q4 W11"/>
    <x v="2"/>
    <d v="1899-12-30T18:00:00"/>
    <x v="0"/>
    <x v="0"/>
    <x v="0"/>
  </r>
  <r>
    <x v="2"/>
    <x v="4"/>
    <x v="2"/>
    <x v="16"/>
    <n v="806"/>
    <s v="Q4 W11"/>
    <x v="2"/>
    <d v="1899-12-30T18:28:48"/>
    <x v="0"/>
    <x v="0"/>
    <x v="0"/>
  </r>
  <r>
    <x v="3"/>
    <x v="3"/>
    <x v="2"/>
    <x v="16"/>
    <n v="666"/>
    <s v="Q4 W11"/>
    <x v="2"/>
    <d v="1899-12-30T17:45:36"/>
    <x v="0"/>
    <x v="0"/>
    <x v="0"/>
  </r>
  <r>
    <x v="3"/>
    <x v="11"/>
    <x v="2"/>
    <x v="16"/>
    <n v="261"/>
    <s v="Q4 W11"/>
    <x v="2"/>
    <d v="1899-12-30T16:19:12"/>
    <x v="0"/>
    <x v="0"/>
    <x v="0"/>
  </r>
  <r>
    <x v="3"/>
    <x v="5"/>
    <x v="1"/>
    <x v="16"/>
    <n v="412"/>
    <s v="Q4 W11"/>
    <x v="2"/>
    <d v="1899-12-30T18:57:36"/>
    <x v="0"/>
    <x v="0"/>
    <x v="0"/>
  </r>
  <r>
    <x v="3"/>
    <x v="6"/>
    <x v="3"/>
    <x v="16"/>
    <n v="212"/>
    <s v="Q4 W11"/>
    <x v="2"/>
    <d v="1899-12-30T18:28:48"/>
    <x v="0"/>
    <x v="0"/>
    <x v="0"/>
  </r>
  <r>
    <x v="3"/>
    <x v="10"/>
    <x v="0"/>
    <x v="16"/>
    <n v="424"/>
    <s v="Q4 W11"/>
    <x v="2"/>
    <d v="1899-12-30T17:31:12"/>
    <x v="0"/>
    <x v="0"/>
    <x v="0"/>
  </r>
  <r>
    <x v="4"/>
    <x v="12"/>
    <x v="2"/>
    <x v="16"/>
    <n v="46"/>
    <s v="Q4 W11"/>
    <x v="2"/>
    <d v="1899-12-30T18:28:48"/>
    <x v="0"/>
    <x v="1"/>
    <x v="0"/>
  </r>
  <r>
    <x v="4"/>
    <x v="7"/>
    <x v="2"/>
    <x v="16"/>
    <n v="49"/>
    <s v="Q4 W11"/>
    <x v="2"/>
    <d v="1899-12-30T18:14:24"/>
    <x v="0"/>
    <x v="1"/>
    <x v="0"/>
  </r>
  <r>
    <x v="4"/>
    <x v="8"/>
    <x v="2"/>
    <x v="16"/>
    <n v="326"/>
    <s v="Q4 W11"/>
    <x v="2"/>
    <d v="1899-12-30T18:14:24"/>
    <x v="0"/>
    <x v="0"/>
    <x v="0"/>
  </r>
  <r>
    <x v="0"/>
    <x v="1"/>
    <x v="1"/>
    <x v="17"/>
    <n v="255"/>
    <s v="Q4 W12"/>
    <x v="3"/>
    <d v="1899-12-30T16:04:48"/>
    <x v="0"/>
    <x v="0"/>
    <x v="0"/>
  </r>
  <r>
    <x v="0"/>
    <x v="0"/>
    <x v="0"/>
    <x v="17"/>
    <n v="751"/>
    <s v="Q4 W12"/>
    <x v="3"/>
    <d v="1899-12-30T18:43:12"/>
    <x v="0"/>
    <x v="0"/>
    <x v="0"/>
  </r>
  <r>
    <x v="1"/>
    <x v="2"/>
    <x v="2"/>
    <x v="17"/>
    <n v="300"/>
    <s v="Q4 W12"/>
    <x v="3"/>
    <d v="1899-12-30T18:14:24"/>
    <x v="0"/>
    <x v="0"/>
    <x v="0"/>
  </r>
  <r>
    <x v="2"/>
    <x v="3"/>
    <x v="2"/>
    <x v="17"/>
    <n v="386"/>
    <s v="Q4 W12"/>
    <x v="3"/>
    <d v="1899-12-30T16:19:12"/>
    <x v="0"/>
    <x v="0"/>
    <x v="0"/>
  </r>
  <r>
    <x v="2"/>
    <x v="9"/>
    <x v="2"/>
    <x v="17"/>
    <n v="813"/>
    <s v="Q4 W12"/>
    <x v="3"/>
    <d v="1899-12-30T19:12:00"/>
    <x v="0"/>
    <x v="0"/>
    <x v="0"/>
  </r>
  <r>
    <x v="2"/>
    <x v="4"/>
    <x v="2"/>
    <x v="17"/>
    <n v="228"/>
    <s v="Q4 W12"/>
    <x v="3"/>
    <d v="1899-12-30T17:02:24"/>
    <x v="0"/>
    <x v="0"/>
    <x v="0"/>
  </r>
  <r>
    <x v="3"/>
    <x v="3"/>
    <x v="2"/>
    <x v="17"/>
    <n v="258"/>
    <s v="Q4 W12"/>
    <x v="3"/>
    <d v="1899-12-30T17:45:36"/>
    <x v="0"/>
    <x v="0"/>
    <x v="0"/>
  </r>
  <r>
    <x v="3"/>
    <x v="11"/>
    <x v="2"/>
    <x v="17"/>
    <n v="822"/>
    <s v="Q4 W12"/>
    <x v="3"/>
    <d v="1899-12-30T18:14:24"/>
    <x v="0"/>
    <x v="0"/>
    <x v="0"/>
  </r>
  <r>
    <x v="3"/>
    <x v="5"/>
    <x v="1"/>
    <x v="17"/>
    <n v="341"/>
    <s v="Q4 W12"/>
    <x v="3"/>
    <d v="1899-12-30T18:28:48"/>
    <x v="0"/>
    <x v="0"/>
    <x v="0"/>
  </r>
  <r>
    <x v="3"/>
    <x v="6"/>
    <x v="3"/>
    <x v="17"/>
    <n v="925"/>
    <s v="Q4 W12"/>
    <x v="3"/>
    <d v="1899-12-30T18:28:48"/>
    <x v="0"/>
    <x v="0"/>
    <x v="0"/>
  </r>
  <r>
    <x v="3"/>
    <x v="10"/>
    <x v="0"/>
    <x v="17"/>
    <n v="396"/>
    <s v="Q4 W12"/>
    <x v="3"/>
    <d v="1899-12-30T18:43:12"/>
    <x v="0"/>
    <x v="0"/>
    <x v="0"/>
  </r>
  <r>
    <x v="4"/>
    <x v="12"/>
    <x v="2"/>
    <x v="17"/>
    <n v="946"/>
    <s v="Q4 W12"/>
    <x v="3"/>
    <d v="1899-12-30T16:48:00"/>
    <x v="0"/>
    <x v="0"/>
    <x v="0"/>
  </r>
  <r>
    <x v="4"/>
    <x v="7"/>
    <x v="2"/>
    <x v="17"/>
    <n v="538"/>
    <s v="Q4 W12"/>
    <x v="3"/>
    <d v="1899-12-30T16:04:48"/>
    <x v="0"/>
    <x v="0"/>
    <x v="0"/>
  </r>
  <r>
    <x v="4"/>
    <x v="8"/>
    <x v="2"/>
    <x v="17"/>
    <n v="104"/>
    <s v="Q4 W12"/>
    <x v="3"/>
    <d v="1899-12-30T16:19:12"/>
    <x v="0"/>
    <x v="0"/>
    <x v="0"/>
  </r>
  <r>
    <x v="0"/>
    <x v="1"/>
    <x v="1"/>
    <x v="18"/>
    <n v="543"/>
    <s v="Q4 W12"/>
    <x v="3"/>
    <d v="1899-12-30T18:57:36"/>
    <x v="0"/>
    <x v="0"/>
    <x v="0"/>
  </r>
  <r>
    <x v="0"/>
    <x v="0"/>
    <x v="0"/>
    <x v="18"/>
    <n v="17"/>
    <s v="Q4 W12"/>
    <x v="3"/>
    <d v="1899-12-30T17:16:48"/>
    <x v="0"/>
    <x v="1"/>
    <x v="0"/>
  </r>
  <r>
    <x v="1"/>
    <x v="2"/>
    <x v="2"/>
    <x v="18"/>
    <n v="952"/>
    <s v="Q4 W12"/>
    <x v="3"/>
    <d v="1899-12-30T17:02:24"/>
    <x v="0"/>
    <x v="0"/>
    <x v="0"/>
  </r>
  <r>
    <x v="2"/>
    <x v="3"/>
    <x v="2"/>
    <x v="18"/>
    <n v="232"/>
    <s v="Q4 W12"/>
    <x v="3"/>
    <d v="1899-12-30T17:02:24"/>
    <x v="0"/>
    <x v="0"/>
    <x v="0"/>
  </r>
  <r>
    <x v="2"/>
    <x v="9"/>
    <x v="2"/>
    <x v="18"/>
    <n v="104"/>
    <s v="Q4 W12"/>
    <x v="3"/>
    <d v="1899-12-30T18:43:12"/>
    <x v="0"/>
    <x v="0"/>
    <x v="0"/>
  </r>
  <r>
    <x v="2"/>
    <x v="4"/>
    <x v="2"/>
    <x v="18"/>
    <n v="407"/>
    <s v="Q4 W12"/>
    <x v="3"/>
    <d v="1899-12-30T18:43:12"/>
    <x v="0"/>
    <x v="0"/>
    <x v="0"/>
  </r>
  <r>
    <x v="3"/>
    <x v="3"/>
    <x v="2"/>
    <x v="18"/>
    <n v="729"/>
    <s v="Q4 W12"/>
    <x v="3"/>
    <d v="1899-12-30T18:00:00"/>
    <x v="0"/>
    <x v="0"/>
    <x v="0"/>
  </r>
  <r>
    <x v="3"/>
    <x v="11"/>
    <x v="2"/>
    <x v="18"/>
    <n v="71"/>
    <s v="Q4 W12"/>
    <x v="3"/>
    <d v="1899-12-30T18:57:36"/>
    <x v="0"/>
    <x v="1"/>
    <x v="0"/>
  </r>
  <r>
    <x v="3"/>
    <x v="5"/>
    <x v="1"/>
    <x v="18"/>
    <n v="852"/>
    <s v="Q4 W12"/>
    <x v="3"/>
    <d v="1899-12-30T18:00:00"/>
    <x v="0"/>
    <x v="0"/>
    <x v="0"/>
  </r>
  <r>
    <x v="3"/>
    <x v="6"/>
    <x v="3"/>
    <x v="18"/>
    <n v="697"/>
    <s v="Q4 W12"/>
    <x v="3"/>
    <d v="1899-12-30T18:14:24"/>
    <x v="0"/>
    <x v="0"/>
    <x v="0"/>
  </r>
  <r>
    <x v="3"/>
    <x v="10"/>
    <x v="0"/>
    <x v="18"/>
    <n v="964"/>
    <s v="Q4 W12"/>
    <x v="3"/>
    <d v="1899-12-30T18:14:24"/>
    <x v="0"/>
    <x v="0"/>
    <x v="0"/>
  </r>
  <r>
    <x v="4"/>
    <x v="7"/>
    <x v="2"/>
    <x v="18"/>
    <n v="545"/>
    <s v="Q4 W12"/>
    <x v="3"/>
    <d v="1899-12-30T17:45:36"/>
    <x v="0"/>
    <x v="0"/>
    <x v="0"/>
  </r>
  <r>
    <x v="4"/>
    <x v="8"/>
    <x v="2"/>
    <x v="18"/>
    <n v="425"/>
    <s v="Q4 W12"/>
    <x v="3"/>
    <d v="1899-12-30T17:45:36"/>
    <x v="0"/>
    <x v="0"/>
    <x v="0"/>
  </r>
  <r>
    <x v="4"/>
    <x v="12"/>
    <x v="2"/>
    <x v="18"/>
    <n v="97"/>
    <s v="Q4 W12"/>
    <x v="3"/>
    <d v="1899-12-30T17:02:24"/>
    <x v="0"/>
    <x v="1"/>
    <x v="0"/>
  </r>
  <r>
    <x v="0"/>
    <x v="1"/>
    <x v="1"/>
    <x v="19"/>
    <n v="262"/>
    <s v="Q4 W12"/>
    <x v="3"/>
    <d v="1899-12-30T16:19:12"/>
    <x v="0"/>
    <x v="0"/>
    <x v="0"/>
  </r>
  <r>
    <x v="0"/>
    <x v="0"/>
    <x v="0"/>
    <x v="19"/>
    <n v="89"/>
    <s v="Q4 W12"/>
    <x v="3"/>
    <d v="1899-12-30T18:57:36"/>
    <x v="0"/>
    <x v="1"/>
    <x v="0"/>
  </r>
  <r>
    <x v="1"/>
    <x v="2"/>
    <x v="2"/>
    <x v="19"/>
    <n v="558"/>
    <s v="Q4 W12"/>
    <x v="3"/>
    <d v="1899-12-30T19:12:00"/>
    <x v="0"/>
    <x v="0"/>
    <x v="0"/>
  </r>
  <r>
    <x v="2"/>
    <x v="3"/>
    <x v="2"/>
    <x v="19"/>
    <n v="147"/>
    <s v="Q4 W12"/>
    <x v="3"/>
    <d v="1899-12-30T18:00:00"/>
    <x v="0"/>
    <x v="0"/>
    <x v="0"/>
  </r>
  <r>
    <x v="2"/>
    <x v="9"/>
    <x v="2"/>
    <x v="19"/>
    <n v="339"/>
    <s v="Q4 W12"/>
    <x v="3"/>
    <d v="1899-12-30T18:14:24"/>
    <x v="0"/>
    <x v="0"/>
    <x v="0"/>
  </r>
  <r>
    <x v="2"/>
    <x v="4"/>
    <x v="2"/>
    <x v="19"/>
    <n v="826"/>
    <s v="Q4 W12"/>
    <x v="3"/>
    <d v="1899-12-30T17:31:12"/>
    <x v="0"/>
    <x v="0"/>
    <x v="0"/>
  </r>
  <r>
    <x v="3"/>
    <x v="3"/>
    <x v="2"/>
    <x v="19"/>
    <n v="864"/>
    <s v="Q4 W12"/>
    <x v="3"/>
    <d v="1899-12-30T17:31:12"/>
    <x v="0"/>
    <x v="0"/>
    <x v="0"/>
  </r>
  <r>
    <x v="3"/>
    <x v="11"/>
    <x v="2"/>
    <x v="19"/>
    <n v="166"/>
    <s v="Q4 W12"/>
    <x v="3"/>
    <d v="1899-12-30T17:31:12"/>
    <x v="0"/>
    <x v="0"/>
    <x v="0"/>
  </r>
  <r>
    <x v="3"/>
    <x v="5"/>
    <x v="1"/>
    <x v="19"/>
    <n v="483"/>
    <s v="Q4 W12"/>
    <x v="3"/>
    <d v="1899-12-30T18:28:48"/>
    <x v="0"/>
    <x v="0"/>
    <x v="0"/>
  </r>
  <r>
    <x v="3"/>
    <x v="6"/>
    <x v="3"/>
    <x v="19"/>
    <n v="158"/>
    <s v="Q4 W12"/>
    <x v="3"/>
    <d v="1899-12-30T18:00:00"/>
    <x v="0"/>
    <x v="0"/>
    <x v="0"/>
  </r>
  <r>
    <x v="3"/>
    <x v="10"/>
    <x v="0"/>
    <x v="19"/>
    <n v="788"/>
    <s v="Q4 W12"/>
    <x v="3"/>
    <d v="1899-12-30T17:45:36"/>
    <x v="0"/>
    <x v="0"/>
    <x v="0"/>
  </r>
  <r>
    <x v="4"/>
    <x v="7"/>
    <x v="2"/>
    <x v="19"/>
    <n v="93"/>
    <s v="Q4 W12"/>
    <x v="3"/>
    <d v="1899-12-30T18:14:24"/>
    <x v="0"/>
    <x v="1"/>
    <x v="0"/>
  </r>
  <r>
    <x v="4"/>
    <x v="8"/>
    <x v="2"/>
    <x v="19"/>
    <n v="71"/>
    <s v="Q4 W12"/>
    <x v="3"/>
    <d v="1899-12-30T16:33:36"/>
    <x v="0"/>
    <x v="1"/>
    <x v="0"/>
  </r>
  <r>
    <x v="4"/>
    <x v="12"/>
    <x v="2"/>
    <x v="19"/>
    <n v="410"/>
    <s v="Q4 W12"/>
    <x v="3"/>
    <d v="1899-12-30T18:57:36"/>
    <x v="0"/>
    <x v="0"/>
    <x v="0"/>
  </r>
  <r>
    <x v="0"/>
    <x v="1"/>
    <x v="1"/>
    <x v="20"/>
    <n v="892"/>
    <s v="Q4 W12"/>
    <x v="3"/>
    <d v="1899-12-30T16:48:00"/>
    <x v="0"/>
    <x v="0"/>
    <x v="0"/>
  </r>
  <r>
    <x v="0"/>
    <x v="0"/>
    <x v="0"/>
    <x v="20"/>
    <n v="157"/>
    <s v="Q4 W12"/>
    <x v="3"/>
    <d v="1899-12-30T17:02:24"/>
    <x v="0"/>
    <x v="0"/>
    <x v="0"/>
  </r>
  <r>
    <x v="1"/>
    <x v="2"/>
    <x v="2"/>
    <x v="20"/>
    <n v="152"/>
    <s v="Q4 W12"/>
    <x v="3"/>
    <d v="1899-12-30T17:02:24"/>
    <x v="0"/>
    <x v="0"/>
    <x v="0"/>
  </r>
  <r>
    <x v="2"/>
    <x v="3"/>
    <x v="2"/>
    <x v="20"/>
    <n v="733"/>
    <s v="Q4 W12"/>
    <x v="3"/>
    <d v="1899-12-30T16:33:36"/>
    <x v="0"/>
    <x v="0"/>
    <x v="0"/>
  </r>
  <r>
    <x v="2"/>
    <x v="9"/>
    <x v="2"/>
    <x v="20"/>
    <n v="111"/>
    <s v="Q4 W12"/>
    <x v="3"/>
    <d v="1899-12-30T17:31:12"/>
    <x v="0"/>
    <x v="0"/>
    <x v="0"/>
  </r>
  <r>
    <x v="2"/>
    <x v="4"/>
    <x v="2"/>
    <x v="20"/>
    <n v="877"/>
    <s v="Q4 W12"/>
    <x v="3"/>
    <d v="1899-12-30T17:31:12"/>
    <x v="0"/>
    <x v="0"/>
    <x v="0"/>
  </r>
  <r>
    <x v="3"/>
    <x v="3"/>
    <x v="2"/>
    <x v="20"/>
    <n v="558"/>
    <s v="Q4 W12"/>
    <x v="3"/>
    <d v="1899-12-30T17:16:48"/>
    <x v="0"/>
    <x v="0"/>
    <x v="0"/>
  </r>
  <r>
    <x v="3"/>
    <x v="11"/>
    <x v="2"/>
    <x v="20"/>
    <n v="546"/>
    <s v="Q4 W12"/>
    <x v="3"/>
    <d v="1899-12-30T16:33:36"/>
    <x v="0"/>
    <x v="0"/>
    <x v="0"/>
  </r>
  <r>
    <x v="3"/>
    <x v="5"/>
    <x v="1"/>
    <x v="20"/>
    <n v="597"/>
    <s v="Q4 W12"/>
    <x v="3"/>
    <d v="1899-12-30T17:31:12"/>
    <x v="0"/>
    <x v="0"/>
    <x v="0"/>
  </r>
  <r>
    <x v="3"/>
    <x v="6"/>
    <x v="3"/>
    <x v="20"/>
    <n v="825"/>
    <s v="Q4 W12"/>
    <x v="3"/>
    <d v="1899-12-30T16:04:48"/>
    <x v="0"/>
    <x v="0"/>
    <x v="0"/>
  </r>
  <r>
    <x v="3"/>
    <x v="10"/>
    <x v="0"/>
    <x v="20"/>
    <n v="433"/>
    <s v="Q4 W12"/>
    <x v="3"/>
    <d v="1899-12-30T17:31:12"/>
    <x v="0"/>
    <x v="0"/>
    <x v="0"/>
  </r>
  <r>
    <x v="4"/>
    <x v="7"/>
    <x v="2"/>
    <x v="20"/>
    <n v="658"/>
    <s v="Q4 W12"/>
    <x v="3"/>
    <d v="1899-12-30T16:19:12"/>
    <x v="0"/>
    <x v="0"/>
    <x v="0"/>
  </r>
  <r>
    <x v="4"/>
    <x v="8"/>
    <x v="2"/>
    <x v="20"/>
    <n v="749"/>
    <s v="Q4 W12"/>
    <x v="3"/>
    <d v="1899-12-30T18:14:24"/>
    <x v="0"/>
    <x v="0"/>
    <x v="0"/>
  </r>
  <r>
    <x v="4"/>
    <x v="12"/>
    <x v="2"/>
    <x v="20"/>
    <n v="208"/>
    <s v="Q4 W12"/>
    <x v="3"/>
    <d v="1899-12-30T18:00:00"/>
    <x v="0"/>
    <x v="0"/>
    <x v="0"/>
  </r>
  <r>
    <x v="0"/>
    <x v="1"/>
    <x v="1"/>
    <x v="21"/>
    <n v="72"/>
    <s v="Q4 W12"/>
    <x v="3"/>
    <d v="1899-12-30T18:28:48"/>
    <x v="0"/>
    <x v="1"/>
    <x v="0"/>
  </r>
  <r>
    <x v="0"/>
    <x v="0"/>
    <x v="0"/>
    <x v="21"/>
    <n v="86"/>
    <s v="Q4 W12"/>
    <x v="3"/>
    <d v="1899-12-30T18:00:00"/>
    <x v="0"/>
    <x v="1"/>
    <x v="0"/>
  </r>
  <r>
    <x v="1"/>
    <x v="2"/>
    <x v="2"/>
    <x v="21"/>
    <n v="110"/>
    <s v="Q4 W12"/>
    <x v="3"/>
    <d v="1899-12-30T18:28:48"/>
    <x v="0"/>
    <x v="0"/>
    <x v="0"/>
  </r>
  <r>
    <x v="2"/>
    <x v="3"/>
    <x v="2"/>
    <x v="21"/>
    <n v="256"/>
    <s v="Q4 W12"/>
    <x v="3"/>
    <d v="1899-12-30T16:33:36"/>
    <x v="0"/>
    <x v="0"/>
    <x v="0"/>
  </r>
  <r>
    <x v="2"/>
    <x v="9"/>
    <x v="2"/>
    <x v="21"/>
    <n v="696"/>
    <s v="Q4 W12"/>
    <x v="3"/>
    <d v="1899-12-30T17:02:24"/>
    <x v="0"/>
    <x v="0"/>
    <x v="0"/>
  </r>
  <r>
    <x v="2"/>
    <x v="4"/>
    <x v="2"/>
    <x v="21"/>
    <n v="495"/>
    <s v="Q4 W12"/>
    <x v="3"/>
    <d v="1899-12-30T18:57:36"/>
    <x v="0"/>
    <x v="0"/>
    <x v="0"/>
  </r>
  <r>
    <x v="3"/>
    <x v="3"/>
    <x v="2"/>
    <x v="21"/>
    <n v="952"/>
    <s v="Q4 W12"/>
    <x v="3"/>
    <d v="1899-12-30T18:14:24"/>
    <x v="0"/>
    <x v="0"/>
    <x v="0"/>
  </r>
  <r>
    <x v="3"/>
    <x v="11"/>
    <x v="2"/>
    <x v="21"/>
    <n v="148"/>
    <s v="Q4 W12"/>
    <x v="3"/>
    <d v="1899-12-30T17:31:12"/>
    <x v="0"/>
    <x v="0"/>
    <x v="0"/>
  </r>
  <r>
    <x v="3"/>
    <x v="5"/>
    <x v="1"/>
    <x v="21"/>
    <n v="56"/>
    <s v="Q4 W12"/>
    <x v="3"/>
    <d v="1899-12-30T18:57:36"/>
    <x v="0"/>
    <x v="1"/>
    <x v="0"/>
  </r>
  <r>
    <x v="3"/>
    <x v="6"/>
    <x v="3"/>
    <x v="21"/>
    <n v="356"/>
    <s v="Q4 W12"/>
    <x v="3"/>
    <d v="1899-12-30T17:16:48"/>
    <x v="0"/>
    <x v="0"/>
    <x v="0"/>
  </r>
  <r>
    <x v="3"/>
    <x v="10"/>
    <x v="0"/>
    <x v="21"/>
    <n v="738"/>
    <s v="Q4 W12"/>
    <x v="3"/>
    <d v="1899-12-30T18:57:36"/>
    <x v="0"/>
    <x v="0"/>
    <x v="0"/>
  </r>
  <r>
    <x v="4"/>
    <x v="7"/>
    <x v="2"/>
    <x v="21"/>
    <n v="743"/>
    <s v="Q4 W12"/>
    <x v="3"/>
    <d v="1899-12-30T16:33:36"/>
    <x v="0"/>
    <x v="0"/>
    <x v="0"/>
  </r>
  <r>
    <x v="4"/>
    <x v="8"/>
    <x v="2"/>
    <x v="21"/>
    <n v="218"/>
    <s v="Q4 W12"/>
    <x v="3"/>
    <d v="1899-12-30T17:16:48"/>
    <x v="0"/>
    <x v="0"/>
    <x v="0"/>
  </r>
  <r>
    <x v="4"/>
    <x v="12"/>
    <x v="2"/>
    <x v="21"/>
    <n v="452"/>
    <s v="Q4 W12"/>
    <x v="3"/>
    <d v="1899-12-30T17:16:48"/>
    <x v="0"/>
    <x v="0"/>
    <x v="0"/>
  </r>
  <r>
    <x v="0"/>
    <x v="1"/>
    <x v="1"/>
    <x v="22"/>
    <n v="844"/>
    <s v="Q4 W12"/>
    <x v="3"/>
    <d v="1899-12-30T16:04:48"/>
    <x v="0"/>
    <x v="0"/>
    <x v="0"/>
  </r>
  <r>
    <x v="0"/>
    <x v="0"/>
    <x v="0"/>
    <x v="22"/>
    <n v="321"/>
    <s v="Q4 W12"/>
    <x v="3"/>
    <d v="1899-12-30T16:33:36"/>
    <x v="0"/>
    <x v="0"/>
    <x v="0"/>
  </r>
  <r>
    <x v="1"/>
    <x v="2"/>
    <x v="2"/>
    <x v="22"/>
    <n v="17"/>
    <s v="Q4 W12"/>
    <x v="3"/>
    <d v="1899-12-30T17:31:12"/>
    <x v="0"/>
    <x v="1"/>
    <x v="0"/>
  </r>
  <r>
    <x v="2"/>
    <x v="3"/>
    <x v="2"/>
    <x v="22"/>
    <n v="712"/>
    <s v="Q4 W12"/>
    <x v="3"/>
    <d v="1899-12-30T16:19:12"/>
    <x v="0"/>
    <x v="0"/>
    <x v="0"/>
  </r>
  <r>
    <x v="2"/>
    <x v="9"/>
    <x v="2"/>
    <x v="22"/>
    <n v="950"/>
    <s v="Q4 W12"/>
    <x v="3"/>
    <d v="1899-12-30T18:43:12"/>
    <x v="0"/>
    <x v="0"/>
    <x v="0"/>
  </r>
  <r>
    <x v="2"/>
    <x v="4"/>
    <x v="2"/>
    <x v="22"/>
    <n v="223"/>
    <s v="Q4 W12"/>
    <x v="3"/>
    <d v="1899-12-30T16:04:48"/>
    <x v="0"/>
    <x v="0"/>
    <x v="0"/>
  </r>
  <r>
    <x v="3"/>
    <x v="3"/>
    <x v="2"/>
    <x v="22"/>
    <n v="675"/>
    <s v="Q4 W12"/>
    <x v="3"/>
    <d v="1899-12-30T17:02:24"/>
    <x v="0"/>
    <x v="0"/>
    <x v="0"/>
  </r>
  <r>
    <x v="3"/>
    <x v="11"/>
    <x v="2"/>
    <x v="22"/>
    <n v="600"/>
    <s v="Q4 W12"/>
    <x v="3"/>
    <d v="1899-12-30T16:19:12"/>
    <x v="0"/>
    <x v="0"/>
    <x v="0"/>
  </r>
  <r>
    <x v="3"/>
    <x v="5"/>
    <x v="1"/>
    <x v="22"/>
    <n v="469"/>
    <s v="Q4 W12"/>
    <x v="3"/>
    <d v="1899-12-30T18:57:36"/>
    <x v="0"/>
    <x v="0"/>
    <x v="0"/>
  </r>
  <r>
    <x v="3"/>
    <x v="6"/>
    <x v="3"/>
    <x v="22"/>
    <n v="32"/>
    <s v="Q4 W12"/>
    <x v="3"/>
    <d v="1899-12-30T16:33:36"/>
    <x v="0"/>
    <x v="1"/>
    <x v="0"/>
  </r>
  <r>
    <x v="3"/>
    <x v="10"/>
    <x v="0"/>
    <x v="22"/>
    <n v="706"/>
    <s v="Q4 W12"/>
    <x v="3"/>
    <d v="1899-12-30T17:16:48"/>
    <x v="0"/>
    <x v="0"/>
    <x v="0"/>
  </r>
  <r>
    <x v="4"/>
    <x v="7"/>
    <x v="2"/>
    <x v="22"/>
    <n v="152"/>
    <s v="Q4 W12"/>
    <x v="3"/>
    <d v="1899-12-30T17:16:48"/>
    <x v="0"/>
    <x v="0"/>
    <x v="0"/>
  </r>
  <r>
    <x v="4"/>
    <x v="8"/>
    <x v="2"/>
    <x v="22"/>
    <n v="138"/>
    <s v="Q4 W12"/>
    <x v="3"/>
    <d v="1899-12-30T18:14:24"/>
    <x v="0"/>
    <x v="0"/>
    <x v="0"/>
  </r>
  <r>
    <x v="4"/>
    <x v="12"/>
    <x v="2"/>
    <x v="22"/>
    <n v="737"/>
    <s v="Q4 W12"/>
    <x v="3"/>
    <d v="1899-12-30T18:00:00"/>
    <x v="0"/>
    <x v="0"/>
    <x v="0"/>
  </r>
  <r>
    <x v="0"/>
    <x v="1"/>
    <x v="1"/>
    <x v="23"/>
    <n v="982"/>
    <s v="Q4 W12"/>
    <x v="3"/>
    <d v="1899-12-30T18:00:00"/>
    <x v="0"/>
    <x v="0"/>
    <x v="0"/>
  </r>
  <r>
    <x v="0"/>
    <x v="0"/>
    <x v="0"/>
    <x v="23"/>
    <n v="850"/>
    <s v="Q4 W12"/>
    <x v="3"/>
    <d v="1899-12-30T18:28:48"/>
    <x v="0"/>
    <x v="0"/>
    <x v="0"/>
  </r>
  <r>
    <x v="1"/>
    <x v="2"/>
    <x v="2"/>
    <x v="23"/>
    <n v="357"/>
    <s v="Q4 W12"/>
    <x v="3"/>
    <d v="1899-12-30T18:28:48"/>
    <x v="0"/>
    <x v="0"/>
    <x v="0"/>
  </r>
  <r>
    <x v="2"/>
    <x v="3"/>
    <x v="2"/>
    <x v="23"/>
    <n v="255"/>
    <s v="Q4 W12"/>
    <x v="3"/>
    <d v="1899-12-30T18:43:12"/>
    <x v="0"/>
    <x v="0"/>
    <x v="0"/>
  </r>
  <r>
    <x v="2"/>
    <x v="9"/>
    <x v="2"/>
    <x v="23"/>
    <n v="183"/>
    <s v="Q4 W12"/>
    <x v="3"/>
    <d v="1899-12-30T19:12:00"/>
    <x v="0"/>
    <x v="0"/>
    <x v="0"/>
  </r>
  <r>
    <x v="2"/>
    <x v="4"/>
    <x v="2"/>
    <x v="23"/>
    <n v="154"/>
    <s v="Q4 W12"/>
    <x v="3"/>
    <d v="1899-12-30T18:28:48"/>
    <x v="0"/>
    <x v="0"/>
    <x v="0"/>
  </r>
  <r>
    <x v="3"/>
    <x v="3"/>
    <x v="2"/>
    <x v="23"/>
    <n v="692"/>
    <s v="Q4 W12"/>
    <x v="3"/>
    <d v="1899-12-30T18:00:00"/>
    <x v="0"/>
    <x v="0"/>
    <x v="0"/>
  </r>
  <r>
    <x v="3"/>
    <x v="11"/>
    <x v="2"/>
    <x v="23"/>
    <n v="228"/>
    <s v="Q4 W12"/>
    <x v="3"/>
    <d v="1899-12-30T17:31:12"/>
    <x v="0"/>
    <x v="0"/>
    <x v="0"/>
  </r>
  <r>
    <x v="3"/>
    <x v="5"/>
    <x v="1"/>
    <x v="23"/>
    <n v="395"/>
    <s v="Q4 W12"/>
    <x v="3"/>
    <d v="1899-12-30T16:19:12"/>
    <x v="0"/>
    <x v="0"/>
    <x v="0"/>
  </r>
  <r>
    <x v="3"/>
    <x v="6"/>
    <x v="3"/>
    <x v="23"/>
    <n v="656"/>
    <s v="Q4 W12"/>
    <x v="3"/>
    <d v="1899-12-30T17:45:36"/>
    <x v="0"/>
    <x v="0"/>
    <x v="0"/>
  </r>
  <r>
    <x v="3"/>
    <x v="10"/>
    <x v="0"/>
    <x v="23"/>
    <n v="350"/>
    <s v="Q4 W12"/>
    <x v="3"/>
    <d v="1899-12-30T17:02:24"/>
    <x v="0"/>
    <x v="0"/>
    <x v="0"/>
  </r>
  <r>
    <x v="4"/>
    <x v="7"/>
    <x v="2"/>
    <x v="23"/>
    <n v="51"/>
    <s v="Q4 W12"/>
    <x v="3"/>
    <d v="1899-12-30T16:33:36"/>
    <x v="0"/>
    <x v="1"/>
    <x v="0"/>
  </r>
  <r>
    <x v="4"/>
    <x v="8"/>
    <x v="2"/>
    <x v="23"/>
    <n v="664"/>
    <s v="Q4 W12"/>
    <x v="3"/>
    <d v="1899-12-30T16:48:00"/>
    <x v="0"/>
    <x v="0"/>
    <x v="0"/>
  </r>
  <r>
    <x v="4"/>
    <x v="12"/>
    <x v="2"/>
    <x v="23"/>
    <n v="715"/>
    <s v="Q4 W12"/>
    <x v="3"/>
    <d v="1899-12-30T18:00:00"/>
    <x v="0"/>
    <x v="0"/>
    <x v="0"/>
  </r>
  <r>
    <x v="0"/>
    <x v="1"/>
    <x v="1"/>
    <x v="24"/>
    <n v="592"/>
    <s v="Q4 W1"/>
    <x v="4"/>
    <d v="1899-12-30T16:33:36"/>
    <x v="0"/>
    <x v="0"/>
    <x v="0"/>
  </r>
  <r>
    <x v="0"/>
    <x v="0"/>
    <x v="0"/>
    <x v="24"/>
    <n v="244"/>
    <s v="Q4 W1"/>
    <x v="4"/>
    <d v="1899-12-30T16:33:36"/>
    <x v="0"/>
    <x v="0"/>
    <x v="0"/>
  </r>
  <r>
    <x v="1"/>
    <x v="2"/>
    <x v="2"/>
    <x v="24"/>
    <n v="596"/>
    <s v="Q4 W1"/>
    <x v="4"/>
    <d v="1899-12-30T19:12:00"/>
    <x v="0"/>
    <x v="0"/>
    <x v="0"/>
  </r>
  <r>
    <x v="2"/>
    <x v="3"/>
    <x v="2"/>
    <x v="24"/>
    <n v="284"/>
    <s v="Q4 W1"/>
    <x v="4"/>
    <d v="1899-12-30T18:00:00"/>
    <x v="0"/>
    <x v="0"/>
    <x v="0"/>
  </r>
  <r>
    <x v="2"/>
    <x v="9"/>
    <x v="2"/>
    <x v="24"/>
    <n v="192"/>
    <s v="Q4 W1"/>
    <x v="4"/>
    <d v="1899-12-30T18:28:48"/>
    <x v="0"/>
    <x v="0"/>
    <x v="0"/>
  </r>
  <r>
    <x v="2"/>
    <x v="4"/>
    <x v="2"/>
    <x v="24"/>
    <n v="511"/>
    <s v="Q4 W1"/>
    <x v="4"/>
    <d v="1899-12-30T16:04:48"/>
    <x v="0"/>
    <x v="0"/>
    <x v="0"/>
  </r>
  <r>
    <x v="3"/>
    <x v="3"/>
    <x v="2"/>
    <x v="24"/>
    <n v="112"/>
    <s v="Q4 W1"/>
    <x v="4"/>
    <d v="1899-12-30T18:43:12"/>
    <x v="0"/>
    <x v="0"/>
    <x v="0"/>
  </r>
  <r>
    <x v="3"/>
    <x v="11"/>
    <x v="2"/>
    <x v="24"/>
    <n v="362"/>
    <s v="Q4 W1"/>
    <x v="4"/>
    <d v="1899-12-30T17:31:12"/>
    <x v="0"/>
    <x v="0"/>
    <x v="0"/>
  </r>
  <r>
    <x v="3"/>
    <x v="5"/>
    <x v="1"/>
    <x v="24"/>
    <n v="139"/>
    <s v="Q4 W1"/>
    <x v="4"/>
    <d v="1899-12-30T17:02:24"/>
    <x v="0"/>
    <x v="0"/>
    <x v="0"/>
  </r>
  <r>
    <x v="3"/>
    <x v="6"/>
    <x v="3"/>
    <x v="24"/>
    <n v="257"/>
    <s v="Q4 W1"/>
    <x v="4"/>
    <d v="1899-12-30T17:02:24"/>
    <x v="0"/>
    <x v="0"/>
    <x v="0"/>
  </r>
  <r>
    <x v="3"/>
    <x v="10"/>
    <x v="0"/>
    <x v="24"/>
    <n v="658"/>
    <s v="Q4 W1"/>
    <x v="4"/>
    <d v="1899-12-30T17:02:24"/>
    <x v="0"/>
    <x v="0"/>
    <x v="0"/>
  </r>
  <r>
    <x v="4"/>
    <x v="7"/>
    <x v="2"/>
    <x v="24"/>
    <n v="192"/>
    <s v="Q4 W1"/>
    <x v="4"/>
    <d v="1899-12-30T18:57:36"/>
    <x v="0"/>
    <x v="0"/>
    <x v="0"/>
  </r>
  <r>
    <x v="4"/>
    <x v="8"/>
    <x v="2"/>
    <x v="24"/>
    <n v="913"/>
    <s v="Q4 W1"/>
    <x v="4"/>
    <d v="1899-12-30T16:19:12"/>
    <x v="0"/>
    <x v="0"/>
    <x v="0"/>
  </r>
  <r>
    <x v="4"/>
    <x v="12"/>
    <x v="2"/>
    <x v="24"/>
    <n v="906"/>
    <s v="Q4 W1"/>
    <x v="4"/>
    <d v="1899-12-30T18:57:36"/>
    <x v="0"/>
    <x v="0"/>
    <x v="0"/>
  </r>
  <r>
    <x v="0"/>
    <x v="1"/>
    <x v="1"/>
    <x v="25"/>
    <n v="758"/>
    <s v="Q4 W1"/>
    <x v="4"/>
    <d v="1899-12-30T17:45:36"/>
    <x v="0"/>
    <x v="0"/>
    <x v="0"/>
  </r>
  <r>
    <x v="0"/>
    <x v="0"/>
    <x v="0"/>
    <x v="25"/>
    <n v="483"/>
    <s v="Q4 W1"/>
    <x v="4"/>
    <d v="1899-12-30T16:33:36"/>
    <x v="0"/>
    <x v="0"/>
    <x v="0"/>
  </r>
  <r>
    <x v="1"/>
    <x v="2"/>
    <x v="2"/>
    <x v="25"/>
    <n v="189"/>
    <s v="Q4 W1"/>
    <x v="4"/>
    <d v="1899-12-30T16:48:00"/>
    <x v="0"/>
    <x v="0"/>
    <x v="0"/>
  </r>
  <r>
    <x v="2"/>
    <x v="3"/>
    <x v="2"/>
    <x v="25"/>
    <n v="940"/>
    <s v="Q4 W1"/>
    <x v="4"/>
    <d v="1899-12-30T16:04:48"/>
    <x v="0"/>
    <x v="0"/>
    <x v="0"/>
  </r>
  <r>
    <x v="2"/>
    <x v="9"/>
    <x v="2"/>
    <x v="25"/>
    <n v="469"/>
    <s v="Q4 W1"/>
    <x v="4"/>
    <d v="1899-12-30T18:00:00"/>
    <x v="0"/>
    <x v="0"/>
    <x v="0"/>
  </r>
  <r>
    <x v="2"/>
    <x v="4"/>
    <x v="2"/>
    <x v="25"/>
    <n v="216"/>
    <s v="Q4 W1"/>
    <x v="4"/>
    <d v="1899-12-30T16:04:48"/>
    <x v="0"/>
    <x v="0"/>
    <x v="0"/>
  </r>
  <r>
    <x v="3"/>
    <x v="3"/>
    <x v="2"/>
    <x v="25"/>
    <n v="218"/>
    <s v="Q4 W1"/>
    <x v="4"/>
    <d v="1899-12-30T16:48:00"/>
    <x v="0"/>
    <x v="0"/>
    <x v="0"/>
  </r>
  <r>
    <x v="3"/>
    <x v="11"/>
    <x v="2"/>
    <x v="25"/>
    <n v="810"/>
    <s v="Q4 W1"/>
    <x v="4"/>
    <d v="1899-12-30T18:43:12"/>
    <x v="0"/>
    <x v="0"/>
    <x v="0"/>
  </r>
  <r>
    <x v="3"/>
    <x v="5"/>
    <x v="1"/>
    <x v="25"/>
    <n v="177"/>
    <s v="Q4 W1"/>
    <x v="4"/>
    <d v="1899-12-30T18:43:12"/>
    <x v="0"/>
    <x v="0"/>
    <x v="0"/>
  </r>
  <r>
    <x v="3"/>
    <x v="6"/>
    <x v="3"/>
    <x v="25"/>
    <n v="347"/>
    <s v="Q4 W1"/>
    <x v="4"/>
    <d v="1899-12-30T18:00:00"/>
    <x v="0"/>
    <x v="0"/>
    <x v="0"/>
  </r>
  <r>
    <x v="3"/>
    <x v="10"/>
    <x v="0"/>
    <x v="25"/>
    <n v="195"/>
    <s v="Q4 W1"/>
    <x v="4"/>
    <d v="1899-12-30T19:12:00"/>
    <x v="0"/>
    <x v="0"/>
    <x v="0"/>
  </r>
  <r>
    <x v="4"/>
    <x v="7"/>
    <x v="2"/>
    <x v="25"/>
    <n v="116"/>
    <s v="Q4 W1"/>
    <x v="4"/>
    <d v="1899-12-30T18:57:36"/>
    <x v="0"/>
    <x v="0"/>
    <x v="0"/>
  </r>
  <r>
    <x v="4"/>
    <x v="8"/>
    <x v="2"/>
    <x v="25"/>
    <n v="418"/>
    <s v="Q4 W1"/>
    <x v="4"/>
    <d v="1899-12-30T19:12:00"/>
    <x v="0"/>
    <x v="0"/>
    <x v="0"/>
  </r>
  <r>
    <x v="4"/>
    <x v="12"/>
    <x v="2"/>
    <x v="25"/>
    <n v="319"/>
    <s v="Q4 W1"/>
    <x v="4"/>
    <d v="1899-12-30T17:31:12"/>
    <x v="0"/>
    <x v="0"/>
    <x v="0"/>
  </r>
  <r>
    <x v="0"/>
    <x v="1"/>
    <x v="1"/>
    <x v="26"/>
    <n v="245"/>
    <s v="Q4 W1"/>
    <x v="4"/>
    <d v="1899-12-30T18:28:48"/>
    <x v="0"/>
    <x v="0"/>
    <x v="0"/>
  </r>
  <r>
    <x v="0"/>
    <x v="0"/>
    <x v="0"/>
    <x v="26"/>
    <n v="969"/>
    <s v="Q4 W1"/>
    <x v="4"/>
    <d v="1899-12-30T17:45:36"/>
    <x v="0"/>
    <x v="0"/>
    <x v="0"/>
  </r>
  <r>
    <x v="1"/>
    <x v="2"/>
    <x v="2"/>
    <x v="26"/>
    <n v="911"/>
    <s v="Q4 W1"/>
    <x v="4"/>
    <d v="1899-12-30T17:16:48"/>
    <x v="0"/>
    <x v="0"/>
    <x v="0"/>
  </r>
  <r>
    <x v="2"/>
    <x v="3"/>
    <x v="2"/>
    <x v="26"/>
    <n v="811"/>
    <s v="Q4 W1"/>
    <x v="4"/>
    <d v="1899-12-30T16:19:12"/>
    <x v="0"/>
    <x v="0"/>
    <x v="0"/>
  </r>
  <r>
    <x v="2"/>
    <x v="9"/>
    <x v="2"/>
    <x v="26"/>
    <n v="996"/>
    <s v="Q4 W1"/>
    <x v="4"/>
    <d v="1899-12-30T16:33:36"/>
    <x v="0"/>
    <x v="0"/>
    <x v="0"/>
  </r>
  <r>
    <x v="2"/>
    <x v="4"/>
    <x v="2"/>
    <x v="26"/>
    <n v="859"/>
    <s v="Q4 W1"/>
    <x v="4"/>
    <d v="1899-12-30T18:28:48"/>
    <x v="0"/>
    <x v="0"/>
    <x v="0"/>
  </r>
  <r>
    <x v="3"/>
    <x v="3"/>
    <x v="2"/>
    <x v="26"/>
    <n v="716"/>
    <s v="Q4 W1"/>
    <x v="4"/>
    <d v="1899-12-30T18:43:12"/>
    <x v="0"/>
    <x v="0"/>
    <x v="0"/>
  </r>
  <r>
    <x v="3"/>
    <x v="11"/>
    <x v="2"/>
    <x v="26"/>
    <n v="242"/>
    <s v="Q4 W1"/>
    <x v="4"/>
    <d v="1899-12-30T18:57:36"/>
    <x v="0"/>
    <x v="0"/>
    <x v="0"/>
  </r>
  <r>
    <x v="3"/>
    <x v="5"/>
    <x v="1"/>
    <x v="26"/>
    <n v="904"/>
    <s v="Q4 W1"/>
    <x v="4"/>
    <d v="1899-12-30T18:43:12"/>
    <x v="0"/>
    <x v="0"/>
    <x v="0"/>
  </r>
  <r>
    <x v="3"/>
    <x v="6"/>
    <x v="3"/>
    <x v="26"/>
    <n v="813"/>
    <s v="Q4 W1"/>
    <x v="4"/>
    <d v="1899-12-30T17:02:24"/>
    <x v="0"/>
    <x v="0"/>
    <x v="0"/>
  </r>
  <r>
    <x v="3"/>
    <x v="10"/>
    <x v="0"/>
    <x v="26"/>
    <n v="85"/>
    <s v="Q4 W1"/>
    <x v="4"/>
    <d v="1899-12-30T18:43:12"/>
    <x v="0"/>
    <x v="1"/>
    <x v="0"/>
  </r>
  <r>
    <x v="4"/>
    <x v="7"/>
    <x v="2"/>
    <x v="26"/>
    <n v="242"/>
    <s v="Q4 W1"/>
    <x v="4"/>
    <d v="1899-12-30T18:28:48"/>
    <x v="0"/>
    <x v="0"/>
    <x v="0"/>
  </r>
  <r>
    <x v="4"/>
    <x v="8"/>
    <x v="2"/>
    <x v="26"/>
    <n v="615"/>
    <s v="Q4 W1"/>
    <x v="4"/>
    <d v="1899-12-30T18:14:24"/>
    <x v="0"/>
    <x v="0"/>
    <x v="0"/>
  </r>
  <r>
    <x v="4"/>
    <x v="12"/>
    <x v="2"/>
    <x v="26"/>
    <n v="366"/>
    <s v="Q4 W1"/>
    <x v="4"/>
    <d v="1899-12-30T19:12:00"/>
    <x v="0"/>
    <x v="0"/>
    <x v="0"/>
  </r>
  <r>
    <x v="0"/>
    <x v="1"/>
    <x v="1"/>
    <x v="27"/>
    <n v="933"/>
    <s v="Q4 W1"/>
    <x v="4"/>
    <d v="1899-12-30T16:19:12"/>
    <x v="0"/>
    <x v="0"/>
    <x v="0"/>
  </r>
  <r>
    <x v="0"/>
    <x v="0"/>
    <x v="0"/>
    <x v="27"/>
    <n v="737"/>
    <s v="Q4 W1"/>
    <x v="4"/>
    <d v="1899-12-30T16:33:36"/>
    <x v="0"/>
    <x v="0"/>
    <x v="0"/>
  </r>
  <r>
    <x v="1"/>
    <x v="2"/>
    <x v="2"/>
    <x v="27"/>
    <n v="669"/>
    <s v="Q4 W1"/>
    <x v="4"/>
    <d v="1899-12-30T16:19:12"/>
    <x v="0"/>
    <x v="0"/>
    <x v="0"/>
  </r>
  <r>
    <x v="2"/>
    <x v="3"/>
    <x v="2"/>
    <x v="27"/>
    <n v="135"/>
    <s v="Q4 W1"/>
    <x v="4"/>
    <d v="1899-12-30T18:14:24"/>
    <x v="0"/>
    <x v="0"/>
    <x v="0"/>
  </r>
  <r>
    <x v="2"/>
    <x v="9"/>
    <x v="2"/>
    <x v="27"/>
    <n v="385"/>
    <s v="Q4 W1"/>
    <x v="4"/>
    <d v="1899-12-30T19:12:00"/>
    <x v="0"/>
    <x v="0"/>
    <x v="0"/>
  </r>
  <r>
    <x v="2"/>
    <x v="4"/>
    <x v="2"/>
    <x v="27"/>
    <n v="496"/>
    <s v="Q4 W1"/>
    <x v="4"/>
    <d v="1899-12-30T16:19:12"/>
    <x v="0"/>
    <x v="0"/>
    <x v="0"/>
  </r>
  <r>
    <x v="3"/>
    <x v="3"/>
    <x v="2"/>
    <x v="27"/>
    <n v="764"/>
    <s v="Q4 W1"/>
    <x v="4"/>
    <d v="1899-12-30T16:04:48"/>
    <x v="0"/>
    <x v="0"/>
    <x v="0"/>
  </r>
  <r>
    <x v="3"/>
    <x v="11"/>
    <x v="2"/>
    <x v="27"/>
    <n v="229"/>
    <s v="Q4 W1"/>
    <x v="4"/>
    <d v="1899-12-30T17:16:48"/>
    <x v="0"/>
    <x v="0"/>
    <x v="0"/>
  </r>
  <r>
    <x v="3"/>
    <x v="5"/>
    <x v="1"/>
    <x v="27"/>
    <n v="815"/>
    <s v="Q4 W1"/>
    <x v="4"/>
    <d v="1899-12-30T16:19:12"/>
    <x v="0"/>
    <x v="0"/>
    <x v="0"/>
  </r>
  <r>
    <x v="3"/>
    <x v="6"/>
    <x v="3"/>
    <x v="27"/>
    <n v="431"/>
    <s v="Q4 W1"/>
    <x v="4"/>
    <d v="1899-12-30T17:31:12"/>
    <x v="0"/>
    <x v="0"/>
    <x v="0"/>
  </r>
  <r>
    <x v="3"/>
    <x v="10"/>
    <x v="0"/>
    <x v="27"/>
    <n v="751"/>
    <s v="Q4 W1"/>
    <x v="4"/>
    <d v="1899-12-30T17:16:48"/>
    <x v="0"/>
    <x v="0"/>
    <x v="0"/>
  </r>
  <r>
    <x v="4"/>
    <x v="7"/>
    <x v="2"/>
    <x v="27"/>
    <n v="548"/>
    <s v="Q4 W1"/>
    <x v="4"/>
    <d v="1899-12-30T18:57:36"/>
    <x v="0"/>
    <x v="0"/>
    <x v="0"/>
  </r>
  <r>
    <x v="4"/>
    <x v="8"/>
    <x v="2"/>
    <x v="27"/>
    <n v="604"/>
    <s v="Q4 W1"/>
    <x v="4"/>
    <d v="1899-12-30T17:16:48"/>
    <x v="0"/>
    <x v="0"/>
    <x v="0"/>
  </r>
  <r>
    <x v="4"/>
    <x v="12"/>
    <x v="2"/>
    <x v="27"/>
    <n v="116"/>
    <s v="Q4 W1"/>
    <x v="4"/>
    <d v="1899-12-30T19:12:00"/>
    <x v="0"/>
    <x v="0"/>
    <x v="0"/>
  </r>
  <r>
    <x v="0"/>
    <x v="1"/>
    <x v="1"/>
    <x v="28"/>
    <n v="69"/>
    <s v="Q4 W1"/>
    <x v="4"/>
    <d v="1899-12-30T17:16:48"/>
    <x v="0"/>
    <x v="1"/>
    <x v="0"/>
  </r>
  <r>
    <x v="0"/>
    <x v="0"/>
    <x v="0"/>
    <x v="28"/>
    <n v="131"/>
    <s v="Q4 W1"/>
    <x v="4"/>
    <d v="1899-12-30T17:16:48"/>
    <x v="0"/>
    <x v="0"/>
    <x v="0"/>
  </r>
  <r>
    <x v="1"/>
    <x v="2"/>
    <x v="2"/>
    <x v="28"/>
    <n v="75"/>
    <s v="Q4 W1"/>
    <x v="4"/>
    <d v="1899-12-30T17:16:48"/>
    <x v="0"/>
    <x v="1"/>
    <x v="0"/>
  </r>
  <r>
    <x v="2"/>
    <x v="3"/>
    <x v="2"/>
    <x v="28"/>
    <n v="98"/>
    <s v="Q4 W1"/>
    <x v="4"/>
    <d v="1899-12-30T18:57:36"/>
    <x v="0"/>
    <x v="1"/>
    <x v="0"/>
  </r>
  <r>
    <x v="2"/>
    <x v="9"/>
    <x v="2"/>
    <x v="28"/>
    <n v="222"/>
    <s v="Q4 W1"/>
    <x v="4"/>
    <d v="1899-12-30T17:02:24"/>
    <x v="0"/>
    <x v="0"/>
    <x v="0"/>
  </r>
  <r>
    <x v="2"/>
    <x v="4"/>
    <x v="2"/>
    <x v="28"/>
    <n v="610"/>
    <s v="Q4 W1"/>
    <x v="4"/>
    <d v="1899-12-30T16:04:48"/>
    <x v="0"/>
    <x v="0"/>
    <x v="0"/>
  </r>
  <r>
    <x v="3"/>
    <x v="3"/>
    <x v="2"/>
    <x v="28"/>
    <n v="735"/>
    <s v="Q4 W1"/>
    <x v="4"/>
    <d v="1899-12-30T17:02:24"/>
    <x v="0"/>
    <x v="0"/>
    <x v="0"/>
  </r>
  <r>
    <x v="3"/>
    <x v="11"/>
    <x v="2"/>
    <x v="28"/>
    <n v="936"/>
    <s v="Q4 W1"/>
    <x v="4"/>
    <d v="1899-12-30T16:33:36"/>
    <x v="0"/>
    <x v="0"/>
    <x v="0"/>
  </r>
  <r>
    <x v="3"/>
    <x v="5"/>
    <x v="1"/>
    <x v="28"/>
    <n v="313"/>
    <s v="Q4 W1"/>
    <x v="4"/>
    <d v="1899-12-30T18:57:36"/>
    <x v="0"/>
    <x v="0"/>
    <x v="0"/>
  </r>
  <r>
    <x v="3"/>
    <x v="6"/>
    <x v="3"/>
    <x v="28"/>
    <n v="125"/>
    <s v="Q4 W1"/>
    <x v="4"/>
    <d v="1899-12-30T17:16:48"/>
    <x v="0"/>
    <x v="0"/>
    <x v="0"/>
  </r>
  <r>
    <x v="3"/>
    <x v="10"/>
    <x v="0"/>
    <x v="28"/>
    <n v="597"/>
    <s v="Q4 W1"/>
    <x v="4"/>
    <d v="1899-12-30T17:45:36"/>
    <x v="0"/>
    <x v="0"/>
    <x v="0"/>
  </r>
  <r>
    <x v="4"/>
    <x v="7"/>
    <x v="2"/>
    <x v="28"/>
    <n v="521"/>
    <s v="Q4 W1"/>
    <x v="4"/>
    <d v="1899-12-30T18:00:00"/>
    <x v="0"/>
    <x v="0"/>
    <x v="0"/>
  </r>
  <r>
    <x v="4"/>
    <x v="8"/>
    <x v="2"/>
    <x v="28"/>
    <n v="631"/>
    <s v="Q4 W1"/>
    <x v="4"/>
    <d v="1899-12-30T18:14:24"/>
    <x v="0"/>
    <x v="0"/>
    <x v="0"/>
  </r>
  <r>
    <x v="4"/>
    <x v="12"/>
    <x v="2"/>
    <x v="28"/>
    <n v="476"/>
    <s v="Q4 W1"/>
    <x v="4"/>
    <d v="1899-12-30T17:16:48"/>
    <x v="0"/>
    <x v="0"/>
    <x v="0"/>
  </r>
  <r>
    <x v="0"/>
    <x v="1"/>
    <x v="1"/>
    <x v="29"/>
    <n v="822"/>
    <s v="Q4 W1"/>
    <x v="4"/>
    <d v="1899-12-30T17:31:12"/>
    <x v="0"/>
    <x v="0"/>
    <x v="0"/>
  </r>
  <r>
    <x v="0"/>
    <x v="0"/>
    <x v="0"/>
    <x v="29"/>
    <n v="604"/>
    <s v="Q4 W1"/>
    <x v="4"/>
    <d v="1899-12-30T18:14:24"/>
    <x v="0"/>
    <x v="0"/>
    <x v="0"/>
  </r>
  <r>
    <x v="1"/>
    <x v="2"/>
    <x v="2"/>
    <x v="29"/>
    <n v="174"/>
    <s v="Q4 W1"/>
    <x v="4"/>
    <d v="1899-12-30T19:12:00"/>
    <x v="0"/>
    <x v="0"/>
    <x v="0"/>
  </r>
  <r>
    <x v="2"/>
    <x v="3"/>
    <x v="2"/>
    <x v="29"/>
    <n v="620"/>
    <s v="Q4 W1"/>
    <x v="4"/>
    <d v="1899-12-30T16:19:12"/>
    <x v="0"/>
    <x v="0"/>
    <x v="0"/>
  </r>
  <r>
    <x v="2"/>
    <x v="9"/>
    <x v="2"/>
    <x v="29"/>
    <n v="330"/>
    <s v="Q4 W1"/>
    <x v="4"/>
    <d v="1899-12-30T18:43:12"/>
    <x v="0"/>
    <x v="0"/>
    <x v="0"/>
  </r>
  <r>
    <x v="2"/>
    <x v="4"/>
    <x v="2"/>
    <x v="29"/>
    <n v="529"/>
    <s v="Q4 W1"/>
    <x v="4"/>
    <d v="1899-12-30T18:57:36"/>
    <x v="0"/>
    <x v="0"/>
    <x v="0"/>
  </r>
  <r>
    <x v="3"/>
    <x v="3"/>
    <x v="2"/>
    <x v="29"/>
    <n v="444"/>
    <s v="Q4 W1"/>
    <x v="4"/>
    <d v="1899-12-30T18:00:00"/>
    <x v="0"/>
    <x v="0"/>
    <x v="0"/>
  </r>
  <r>
    <x v="3"/>
    <x v="11"/>
    <x v="2"/>
    <x v="29"/>
    <n v="768"/>
    <s v="Q4 W1"/>
    <x v="4"/>
    <d v="1899-12-30T18:43:12"/>
    <x v="0"/>
    <x v="0"/>
    <x v="0"/>
  </r>
  <r>
    <x v="3"/>
    <x v="5"/>
    <x v="1"/>
    <x v="29"/>
    <n v="162"/>
    <s v="Q4 W1"/>
    <x v="4"/>
    <d v="1899-12-30T17:16:48"/>
    <x v="0"/>
    <x v="0"/>
    <x v="0"/>
  </r>
  <r>
    <x v="3"/>
    <x v="6"/>
    <x v="3"/>
    <x v="29"/>
    <n v="454"/>
    <s v="Q4 W1"/>
    <x v="4"/>
    <d v="1899-12-30T16:48:00"/>
    <x v="0"/>
    <x v="0"/>
    <x v="0"/>
  </r>
  <r>
    <x v="3"/>
    <x v="10"/>
    <x v="0"/>
    <x v="29"/>
    <n v="90"/>
    <s v="Q4 W1"/>
    <x v="4"/>
    <d v="1899-12-30T16:04:48"/>
    <x v="0"/>
    <x v="1"/>
    <x v="0"/>
  </r>
  <r>
    <x v="4"/>
    <x v="7"/>
    <x v="2"/>
    <x v="29"/>
    <n v="19"/>
    <s v="Q4 W1"/>
    <x v="4"/>
    <d v="1899-12-30T16:04:48"/>
    <x v="0"/>
    <x v="1"/>
    <x v="0"/>
  </r>
  <r>
    <x v="4"/>
    <x v="8"/>
    <x v="2"/>
    <x v="29"/>
    <n v="354"/>
    <s v="Q4 W1"/>
    <x v="4"/>
    <d v="1899-12-30T18:14:24"/>
    <x v="0"/>
    <x v="0"/>
    <x v="0"/>
  </r>
  <r>
    <x v="4"/>
    <x v="12"/>
    <x v="2"/>
    <x v="29"/>
    <n v="51"/>
    <s v="Q4 W1"/>
    <x v="4"/>
    <d v="1899-12-30T16:04:48"/>
    <x v="0"/>
    <x v="1"/>
    <x v="0"/>
  </r>
  <r>
    <x v="0"/>
    <x v="1"/>
    <x v="1"/>
    <x v="30"/>
    <n v="964"/>
    <s v="Q4 W1"/>
    <x v="4"/>
    <d v="1899-12-30T18:57:36"/>
    <x v="0"/>
    <x v="0"/>
    <x v="1"/>
  </r>
  <r>
    <x v="0"/>
    <x v="0"/>
    <x v="0"/>
    <x v="30"/>
    <n v="151"/>
    <s v="Q4 W1"/>
    <x v="4"/>
    <d v="1899-12-30T18:57:36"/>
    <x v="0"/>
    <x v="0"/>
    <x v="1"/>
  </r>
  <r>
    <x v="1"/>
    <x v="2"/>
    <x v="2"/>
    <x v="30"/>
    <n v="12"/>
    <s v="Q4 W1"/>
    <x v="4"/>
    <d v="1899-12-30T19:12:00"/>
    <x v="0"/>
    <x v="1"/>
    <x v="1"/>
  </r>
  <r>
    <x v="2"/>
    <x v="3"/>
    <x v="2"/>
    <x v="30"/>
    <n v="158"/>
    <s v="Q4 W1"/>
    <x v="4"/>
    <d v="1899-12-30T16:04:48"/>
    <x v="0"/>
    <x v="0"/>
    <x v="1"/>
  </r>
  <r>
    <x v="2"/>
    <x v="9"/>
    <x v="2"/>
    <x v="30"/>
    <n v="43"/>
    <s v="Q4 W1"/>
    <x v="4"/>
    <d v="1899-12-30T16:48:00"/>
    <x v="0"/>
    <x v="1"/>
    <x v="1"/>
  </r>
  <r>
    <x v="2"/>
    <x v="4"/>
    <x v="2"/>
    <x v="30"/>
    <n v="916"/>
    <s v="Q4 W1"/>
    <x v="4"/>
    <d v="1899-12-30T19:12:00"/>
    <x v="0"/>
    <x v="0"/>
    <x v="1"/>
  </r>
  <r>
    <x v="3"/>
    <x v="3"/>
    <x v="2"/>
    <x v="30"/>
    <n v="939"/>
    <s v="Q4 W1"/>
    <x v="4"/>
    <d v="1899-12-30T16:19:12"/>
    <x v="0"/>
    <x v="0"/>
    <x v="1"/>
  </r>
  <r>
    <x v="3"/>
    <x v="11"/>
    <x v="2"/>
    <x v="30"/>
    <n v="441"/>
    <s v="Q4 W1"/>
    <x v="4"/>
    <d v="1899-12-30T16:33:36"/>
    <x v="0"/>
    <x v="0"/>
    <x v="1"/>
  </r>
  <r>
    <x v="3"/>
    <x v="5"/>
    <x v="1"/>
    <x v="30"/>
    <n v="447"/>
    <s v="Q4 W1"/>
    <x v="4"/>
    <d v="1899-12-30T18:00:00"/>
    <x v="0"/>
    <x v="0"/>
    <x v="1"/>
  </r>
  <r>
    <x v="3"/>
    <x v="6"/>
    <x v="3"/>
    <x v="30"/>
    <n v="925"/>
    <s v="Q4 W1"/>
    <x v="4"/>
    <d v="1899-12-30T17:16:48"/>
    <x v="0"/>
    <x v="0"/>
    <x v="1"/>
  </r>
  <r>
    <x v="3"/>
    <x v="10"/>
    <x v="0"/>
    <x v="30"/>
    <n v="161"/>
    <s v="Q4 W1"/>
    <x v="4"/>
    <d v="1899-12-30T19:12:00"/>
    <x v="0"/>
    <x v="0"/>
    <x v="1"/>
  </r>
  <r>
    <x v="4"/>
    <x v="7"/>
    <x v="2"/>
    <x v="30"/>
    <n v="847"/>
    <s v="Q4 W1"/>
    <x v="4"/>
    <d v="1899-12-30T17:45:36"/>
    <x v="0"/>
    <x v="0"/>
    <x v="1"/>
  </r>
  <r>
    <x v="4"/>
    <x v="8"/>
    <x v="2"/>
    <x v="30"/>
    <n v="832"/>
    <s v="Q4 W1"/>
    <x v="4"/>
    <d v="1899-12-30T18:14:24"/>
    <x v="0"/>
    <x v="0"/>
    <x v="1"/>
  </r>
  <r>
    <x v="4"/>
    <x v="12"/>
    <x v="2"/>
    <x v="30"/>
    <n v="359"/>
    <s v="Q4 W1"/>
    <x v="4"/>
    <d v="1899-12-30T18:28:48"/>
    <x v="0"/>
    <x v="0"/>
    <x v="1"/>
  </r>
  <r>
    <x v="0"/>
    <x v="1"/>
    <x v="1"/>
    <x v="31"/>
    <n v="479"/>
    <s v="Q1 W1"/>
    <x v="5"/>
    <d v="1899-12-30T17:02:24"/>
    <x v="0"/>
    <x v="0"/>
    <x v="1"/>
  </r>
  <r>
    <x v="0"/>
    <x v="0"/>
    <x v="0"/>
    <x v="31"/>
    <n v="84"/>
    <s v="Q1 W1"/>
    <x v="5"/>
    <d v="1899-12-30T18:00:00"/>
    <x v="0"/>
    <x v="1"/>
    <x v="1"/>
  </r>
  <r>
    <x v="1"/>
    <x v="2"/>
    <x v="2"/>
    <x v="31"/>
    <n v="19"/>
    <s v="Q1 W1"/>
    <x v="5"/>
    <d v="1899-12-30T16:04:48"/>
    <x v="0"/>
    <x v="1"/>
    <x v="1"/>
  </r>
  <r>
    <x v="2"/>
    <x v="3"/>
    <x v="2"/>
    <x v="31"/>
    <n v="685"/>
    <s v="Q1 W1"/>
    <x v="5"/>
    <d v="1899-12-30T18:57:36"/>
    <x v="0"/>
    <x v="0"/>
    <x v="1"/>
  </r>
  <r>
    <x v="2"/>
    <x v="9"/>
    <x v="2"/>
    <x v="31"/>
    <n v="7"/>
    <s v="Q1 W1"/>
    <x v="5"/>
    <d v="1899-12-30T17:31:12"/>
    <x v="0"/>
    <x v="1"/>
    <x v="1"/>
  </r>
  <r>
    <x v="2"/>
    <x v="4"/>
    <x v="2"/>
    <x v="31"/>
    <n v="391"/>
    <s v="Q1 W1"/>
    <x v="5"/>
    <d v="1899-12-30T19:12:00"/>
    <x v="0"/>
    <x v="0"/>
    <x v="1"/>
  </r>
  <r>
    <x v="3"/>
    <x v="3"/>
    <x v="2"/>
    <x v="31"/>
    <n v="158"/>
    <s v="Q1 W1"/>
    <x v="5"/>
    <d v="1899-12-30T16:19:12"/>
    <x v="0"/>
    <x v="0"/>
    <x v="1"/>
  </r>
  <r>
    <x v="3"/>
    <x v="11"/>
    <x v="2"/>
    <x v="31"/>
    <n v="765"/>
    <s v="Q1 W1"/>
    <x v="5"/>
    <d v="1899-12-30T16:04:48"/>
    <x v="0"/>
    <x v="0"/>
    <x v="1"/>
  </r>
  <r>
    <x v="3"/>
    <x v="5"/>
    <x v="1"/>
    <x v="31"/>
    <n v="946"/>
    <s v="Q1 W1"/>
    <x v="5"/>
    <d v="1899-12-30T17:02:24"/>
    <x v="0"/>
    <x v="0"/>
    <x v="1"/>
  </r>
  <r>
    <x v="3"/>
    <x v="6"/>
    <x v="3"/>
    <x v="31"/>
    <n v="844"/>
    <s v="Q1 W1"/>
    <x v="5"/>
    <d v="1899-12-30T18:57:36"/>
    <x v="0"/>
    <x v="0"/>
    <x v="1"/>
  </r>
  <r>
    <x v="3"/>
    <x v="10"/>
    <x v="0"/>
    <x v="31"/>
    <n v="156"/>
    <s v="Q1 W1"/>
    <x v="5"/>
    <d v="1899-12-30T19:12:00"/>
    <x v="0"/>
    <x v="0"/>
    <x v="1"/>
  </r>
  <r>
    <x v="4"/>
    <x v="7"/>
    <x v="2"/>
    <x v="31"/>
    <n v="289"/>
    <s v="Q1 W1"/>
    <x v="5"/>
    <d v="1899-12-30T16:04:48"/>
    <x v="0"/>
    <x v="0"/>
    <x v="1"/>
  </r>
  <r>
    <x v="4"/>
    <x v="8"/>
    <x v="2"/>
    <x v="31"/>
    <n v="671"/>
    <s v="Q1 W1"/>
    <x v="5"/>
    <d v="1899-12-30T17:31:12"/>
    <x v="0"/>
    <x v="0"/>
    <x v="1"/>
  </r>
  <r>
    <x v="4"/>
    <x v="12"/>
    <x v="2"/>
    <x v="31"/>
    <n v="243"/>
    <s v="Q1 W1"/>
    <x v="5"/>
    <d v="1899-12-30T18:43:12"/>
    <x v="0"/>
    <x v="0"/>
    <x v="1"/>
  </r>
  <r>
    <x v="0"/>
    <x v="1"/>
    <x v="1"/>
    <x v="32"/>
    <n v="220"/>
    <s v="Q1 W1"/>
    <x v="5"/>
    <d v="1899-12-30T18:57:36"/>
    <x v="0"/>
    <x v="0"/>
    <x v="1"/>
  </r>
  <r>
    <x v="0"/>
    <x v="0"/>
    <x v="0"/>
    <x v="32"/>
    <n v="180"/>
    <s v="Q1 W1"/>
    <x v="5"/>
    <d v="1899-12-30T17:45:36"/>
    <x v="0"/>
    <x v="0"/>
    <x v="1"/>
  </r>
  <r>
    <x v="1"/>
    <x v="2"/>
    <x v="2"/>
    <x v="32"/>
    <n v="784"/>
    <s v="Q1 W1"/>
    <x v="5"/>
    <d v="1899-12-30T17:02:24"/>
    <x v="0"/>
    <x v="0"/>
    <x v="1"/>
  </r>
  <r>
    <x v="2"/>
    <x v="3"/>
    <x v="2"/>
    <x v="32"/>
    <n v="423"/>
    <s v="Q1 W1"/>
    <x v="5"/>
    <d v="1899-12-30T18:00:00"/>
    <x v="0"/>
    <x v="0"/>
    <x v="1"/>
  </r>
  <r>
    <x v="2"/>
    <x v="9"/>
    <x v="2"/>
    <x v="32"/>
    <n v="465"/>
    <s v="Q1 W1"/>
    <x v="5"/>
    <d v="1899-12-30T17:31:12"/>
    <x v="0"/>
    <x v="0"/>
    <x v="1"/>
  </r>
  <r>
    <x v="2"/>
    <x v="4"/>
    <x v="2"/>
    <x v="32"/>
    <n v="599"/>
    <s v="Q1 W1"/>
    <x v="5"/>
    <d v="1899-12-30T16:04:48"/>
    <x v="0"/>
    <x v="0"/>
    <x v="1"/>
  </r>
  <r>
    <x v="3"/>
    <x v="3"/>
    <x v="2"/>
    <x v="32"/>
    <n v="685"/>
    <s v="Q1 W1"/>
    <x v="5"/>
    <d v="1899-12-30T17:02:24"/>
    <x v="0"/>
    <x v="0"/>
    <x v="1"/>
  </r>
  <r>
    <x v="3"/>
    <x v="11"/>
    <x v="2"/>
    <x v="32"/>
    <n v="11"/>
    <s v="Q1 W1"/>
    <x v="5"/>
    <d v="1899-12-30T16:33:36"/>
    <x v="0"/>
    <x v="1"/>
    <x v="1"/>
  </r>
  <r>
    <x v="3"/>
    <x v="5"/>
    <x v="1"/>
    <x v="32"/>
    <n v="932"/>
    <s v="Q1 W1"/>
    <x v="5"/>
    <d v="1899-12-30T16:04:48"/>
    <x v="0"/>
    <x v="0"/>
    <x v="1"/>
  </r>
  <r>
    <x v="3"/>
    <x v="6"/>
    <x v="3"/>
    <x v="32"/>
    <n v="98"/>
    <s v="Q1 W1"/>
    <x v="5"/>
    <d v="1899-12-30T18:57:36"/>
    <x v="0"/>
    <x v="1"/>
    <x v="1"/>
  </r>
  <r>
    <x v="3"/>
    <x v="10"/>
    <x v="0"/>
    <x v="32"/>
    <n v="722"/>
    <s v="Q1 W1"/>
    <x v="5"/>
    <d v="1899-12-30T18:28:48"/>
    <x v="0"/>
    <x v="0"/>
    <x v="1"/>
  </r>
  <r>
    <x v="4"/>
    <x v="7"/>
    <x v="2"/>
    <x v="32"/>
    <n v="859"/>
    <s v="Q1 W1"/>
    <x v="5"/>
    <d v="1899-12-30T16:04:48"/>
    <x v="0"/>
    <x v="0"/>
    <x v="1"/>
  </r>
  <r>
    <x v="4"/>
    <x v="8"/>
    <x v="2"/>
    <x v="32"/>
    <n v="436"/>
    <s v="Q1 W1"/>
    <x v="5"/>
    <d v="1899-12-30T18:28:48"/>
    <x v="0"/>
    <x v="0"/>
    <x v="1"/>
  </r>
  <r>
    <x v="4"/>
    <x v="12"/>
    <x v="2"/>
    <x v="32"/>
    <n v="69"/>
    <s v="Q1 W1"/>
    <x v="5"/>
    <d v="1899-12-30T18:57:36"/>
    <x v="0"/>
    <x v="1"/>
    <x v="1"/>
  </r>
  <r>
    <x v="0"/>
    <x v="1"/>
    <x v="1"/>
    <x v="33"/>
    <n v="126"/>
    <s v="Q1 W1"/>
    <x v="5"/>
    <d v="1899-12-30T18:00:00"/>
    <x v="0"/>
    <x v="0"/>
    <x v="1"/>
  </r>
  <r>
    <x v="0"/>
    <x v="0"/>
    <x v="0"/>
    <x v="33"/>
    <n v="461"/>
    <s v="Q1 W1"/>
    <x v="5"/>
    <d v="1899-12-30T16:19:12"/>
    <x v="0"/>
    <x v="0"/>
    <x v="1"/>
  </r>
  <r>
    <x v="1"/>
    <x v="2"/>
    <x v="2"/>
    <x v="33"/>
    <n v="796"/>
    <s v="Q1 W1"/>
    <x v="5"/>
    <d v="1899-12-30T18:14:24"/>
    <x v="0"/>
    <x v="0"/>
    <x v="1"/>
  </r>
  <r>
    <x v="2"/>
    <x v="3"/>
    <x v="2"/>
    <x v="33"/>
    <n v="778"/>
    <s v="Q1 W1"/>
    <x v="5"/>
    <d v="1899-12-30T16:04:48"/>
    <x v="0"/>
    <x v="0"/>
    <x v="1"/>
  </r>
  <r>
    <x v="2"/>
    <x v="9"/>
    <x v="2"/>
    <x v="33"/>
    <n v="399"/>
    <s v="Q1 W1"/>
    <x v="5"/>
    <d v="1899-12-30T16:19:12"/>
    <x v="0"/>
    <x v="0"/>
    <x v="1"/>
  </r>
  <r>
    <x v="2"/>
    <x v="4"/>
    <x v="2"/>
    <x v="33"/>
    <n v="441"/>
    <s v="Q1 W1"/>
    <x v="5"/>
    <d v="1899-12-30T17:16:48"/>
    <x v="0"/>
    <x v="0"/>
    <x v="1"/>
  </r>
  <r>
    <x v="3"/>
    <x v="3"/>
    <x v="2"/>
    <x v="33"/>
    <n v="809"/>
    <s v="Q1 W1"/>
    <x v="5"/>
    <d v="1899-12-30T17:16:48"/>
    <x v="0"/>
    <x v="0"/>
    <x v="1"/>
  </r>
  <r>
    <x v="3"/>
    <x v="11"/>
    <x v="2"/>
    <x v="33"/>
    <n v="856"/>
    <s v="Q1 W1"/>
    <x v="5"/>
    <d v="1899-12-30T17:16:48"/>
    <x v="0"/>
    <x v="0"/>
    <x v="1"/>
  </r>
  <r>
    <x v="3"/>
    <x v="5"/>
    <x v="1"/>
    <x v="33"/>
    <n v="217"/>
    <s v="Q1 W1"/>
    <x v="5"/>
    <d v="1899-12-30T17:45:36"/>
    <x v="0"/>
    <x v="0"/>
    <x v="1"/>
  </r>
  <r>
    <x v="3"/>
    <x v="6"/>
    <x v="3"/>
    <x v="33"/>
    <n v="671"/>
    <s v="Q1 W1"/>
    <x v="5"/>
    <d v="1899-12-30T17:02:24"/>
    <x v="0"/>
    <x v="0"/>
    <x v="1"/>
  </r>
  <r>
    <x v="3"/>
    <x v="10"/>
    <x v="0"/>
    <x v="33"/>
    <n v="530"/>
    <s v="Q1 W1"/>
    <x v="5"/>
    <d v="1899-12-30T16:19:12"/>
    <x v="0"/>
    <x v="0"/>
    <x v="1"/>
  </r>
  <r>
    <x v="4"/>
    <x v="7"/>
    <x v="2"/>
    <x v="33"/>
    <n v="931"/>
    <s v="Q1 W1"/>
    <x v="5"/>
    <d v="1899-12-30T17:31:12"/>
    <x v="0"/>
    <x v="0"/>
    <x v="1"/>
  </r>
  <r>
    <x v="4"/>
    <x v="8"/>
    <x v="2"/>
    <x v="33"/>
    <n v="472"/>
    <s v="Q1 W1"/>
    <x v="5"/>
    <d v="1899-12-30T17:16:48"/>
    <x v="0"/>
    <x v="0"/>
    <x v="1"/>
  </r>
  <r>
    <x v="4"/>
    <x v="12"/>
    <x v="2"/>
    <x v="33"/>
    <n v="699"/>
    <s v="Q1 W1"/>
    <x v="5"/>
    <d v="1899-12-30T18:14:24"/>
    <x v="0"/>
    <x v="0"/>
    <x v="1"/>
  </r>
  <r>
    <x v="0"/>
    <x v="1"/>
    <x v="1"/>
    <x v="34"/>
    <n v="854"/>
    <s v="Q1 W1"/>
    <x v="5"/>
    <d v="1899-12-30T19:12:00"/>
    <x v="0"/>
    <x v="0"/>
    <x v="1"/>
  </r>
  <r>
    <x v="0"/>
    <x v="0"/>
    <x v="0"/>
    <x v="34"/>
    <n v="481"/>
    <s v="Q1 W1"/>
    <x v="5"/>
    <d v="1899-12-30T19:12:00"/>
    <x v="0"/>
    <x v="0"/>
    <x v="1"/>
  </r>
  <r>
    <x v="1"/>
    <x v="2"/>
    <x v="2"/>
    <x v="34"/>
    <n v="547"/>
    <s v="Q1 W1"/>
    <x v="5"/>
    <d v="1899-12-30T16:33:36"/>
    <x v="0"/>
    <x v="0"/>
    <x v="1"/>
  </r>
  <r>
    <x v="2"/>
    <x v="3"/>
    <x v="2"/>
    <x v="34"/>
    <n v="181"/>
    <s v="Q1 W1"/>
    <x v="5"/>
    <d v="1899-12-30T17:45:36"/>
    <x v="0"/>
    <x v="0"/>
    <x v="1"/>
  </r>
  <r>
    <x v="2"/>
    <x v="9"/>
    <x v="2"/>
    <x v="34"/>
    <n v="515"/>
    <s v="Q1 W1"/>
    <x v="5"/>
    <d v="1899-12-30T19:12:00"/>
    <x v="0"/>
    <x v="0"/>
    <x v="1"/>
  </r>
  <r>
    <x v="2"/>
    <x v="4"/>
    <x v="2"/>
    <x v="34"/>
    <n v="488"/>
    <s v="Q1 W1"/>
    <x v="5"/>
    <d v="1899-12-30T19:12:00"/>
    <x v="0"/>
    <x v="0"/>
    <x v="1"/>
  </r>
  <r>
    <x v="3"/>
    <x v="3"/>
    <x v="2"/>
    <x v="34"/>
    <n v="474"/>
    <s v="Q1 W1"/>
    <x v="5"/>
    <d v="1899-12-30T17:16:48"/>
    <x v="0"/>
    <x v="0"/>
    <x v="1"/>
  </r>
  <r>
    <x v="3"/>
    <x v="11"/>
    <x v="2"/>
    <x v="34"/>
    <n v="955"/>
    <s v="Q1 W1"/>
    <x v="5"/>
    <d v="1899-12-30T16:33:36"/>
    <x v="0"/>
    <x v="0"/>
    <x v="1"/>
  </r>
  <r>
    <x v="3"/>
    <x v="5"/>
    <x v="1"/>
    <x v="34"/>
    <n v="103"/>
    <s v="Q1 W1"/>
    <x v="5"/>
    <d v="1899-12-30T18:28:48"/>
    <x v="0"/>
    <x v="0"/>
    <x v="1"/>
  </r>
  <r>
    <x v="3"/>
    <x v="6"/>
    <x v="3"/>
    <x v="34"/>
    <n v="424"/>
    <s v="Q1 W1"/>
    <x v="5"/>
    <d v="1899-12-30T18:57:36"/>
    <x v="0"/>
    <x v="0"/>
    <x v="1"/>
  </r>
  <r>
    <x v="3"/>
    <x v="10"/>
    <x v="0"/>
    <x v="34"/>
    <n v="940"/>
    <s v="Q1 W1"/>
    <x v="5"/>
    <d v="1899-12-30T16:33:36"/>
    <x v="0"/>
    <x v="0"/>
    <x v="1"/>
  </r>
  <r>
    <x v="4"/>
    <x v="7"/>
    <x v="2"/>
    <x v="34"/>
    <n v="222"/>
    <s v="Q1 W1"/>
    <x v="5"/>
    <d v="1899-12-30T17:31:12"/>
    <x v="0"/>
    <x v="0"/>
    <x v="1"/>
  </r>
  <r>
    <x v="4"/>
    <x v="8"/>
    <x v="2"/>
    <x v="34"/>
    <n v="970"/>
    <s v="Q1 W1"/>
    <x v="5"/>
    <d v="1899-12-30T16:33:36"/>
    <x v="0"/>
    <x v="0"/>
    <x v="1"/>
  </r>
  <r>
    <x v="4"/>
    <x v="12"/>
    <x v="2"/>
    <x v="34"/>
    <n v="988"/>
    <s v="Q1 W1"/>
    <x v="5"/>
    <d v="1899-12-30T18:00:00"/>
    <x v="0"/>
    <x v="0"/>
    <x v="1"/>
  </r>
  <r>
    <x v="0"/>
    <x v="1"/>
    <x v="1"/>
    <x v="35"/>
    <n v="190"/>
    <s v="Q1 W1"/>
    <x v="5"/>
    <d v="1899-12-30T17:31:12"/>
    <x v="0"/>
    <x v="0"/>
    <x v="1"/>
  </r>
  <r>
    <x v="0"/>
    <x v="0"/>
    <x v="0"/>
    <x v="35"/>
    <n v="82"/>
    <s v="Q1 W1"/>
    <x v="5"/>
    <d v="1899-12-30T16:19:12"/>
    <x v="0"/>
    <x v="1"/>
    <x v="1"/>
  </r>
  <r>
    <x v="1"/>
    <x v="2"/>
    <x v="2"/>
    <x v="35"/>
    <n v="659"/>
    <s v="Q1 W1"/>
    <x v="5"/>
    <d v="1899-12-30T17:16:48"/>
    <x v="0"/>
    <x v="0"/>
    <x v="1"/>
  </r>
  <r>
    <x v="2"/>
    <x v="3"/>
    <x v="2"/>
    <x v="35"/>
    <n v="254"/>
    <s v="Q1 W1"/>
    <x v="5"/>
    <d v="1899-12-30T17:31:12"/>
    <x v="0"/>
    <x v="0"/>
    <x v="1"/>
  </r>
  <r>
    <x v="2"/>
    <x v="9"/>
    <x v="2"/>
    <x v="35"/>
    <n v="655"/>
    <s v="Q1 W1"/>
    <x v="5"/>
    <d v="1899-12-30T17:16:48"/>
    <x v="0"/>
    <x v="0"/>
    <x v="1"/>
  </r>
  <r>
    <x v="2"/>
    <x v="4"/>
    <x v="2"/>
    <x v="35"/>
    <n v="145"/>
    <s v="Q1 W1"/>
    <x v="5"/>
    <d v="1899-12-30T17:02:24"/>
    <x v="0"/>
    <x v="0"/>
    <x v="1"/>
  </r>
  <r>
    <x v="3"/>
    <x v="3"/>
    <x v="2"/>
    <x v="35"/>
    <n v="278"/>
    <s v="Q1 W1"/>
    <x v="5"/>
    <d v="1899-12-30T19:12:00"/>
    <x v="0"/>
    <x v="0"/>
    <x v="1"/>
  </r>
  <r>
    <x v="3"/>
    <x v="11"/>
    <x v="2"/>
    <x v="35"/>
    <n v="926"/>
    <s v="Q1 W1"/>
    <x v="5"/>
    <d v="1899-12-30T16:19:12"/>
    <x v="0"/>
    <x v="0"/>
    <x v="1"/>
  </r>
  <r>
    <x v="3"/>
    <x v="5"/>
    <x v="1"/>
    <x v="35"/>
    <n v="500"/>
    <s v="Q1 W1"/>
    <x v="5"/>
    <d v="1899-12-30T17:02:24"/>
    <x v="0"/>
    <x v="0"/>
    <x v="1"/>
  </r>
  <r>
    <x v="3"/>
    <x v="6"/>
    <x v="3"/>
    <x v="35"/>
    <n v="448"/>
    <s v="Q1 W1"/>
    <x v="5"/>
    <d v="1899-12-30T18:00:00"/>
    <x v="0"/>
    <x v="0"/>
    <x v="1"/>
  </r>
  <r>
    <x v="3"/>
    <x v="10"/>
    <x v="0"/>
    <x v="35"/>
    <n v="270"/>
    <s v="Q1 W1"/>
    <x v="5"/>
    <d v="1899-12-30T18:00:00"/>
    <x v="0"/>
    <x v="0"/>
    <x v="1"/>
  </r>
  <r>
    <x v="4"/>
    <x v="7"/>
    <x v="2"/>
    <x v="35"/>
    <n v="850"/>
    <s v="Q1 W1"/>
    <x v="5"/>
    <d v="1899-12-30T18:43:12"/>
    <x v="0"/>
    <x v="0"/>
    <x v="1"/>
  </r>
  <r>
    <x v="4"/>
    <x v="8"/>
    <x v="2"/>
    <x v="35"/>
    <n v="21"/>
    <s v="Q1 W1"/>
    <x v="5"/>
    <d v="1899-12-30T19:12:00"/>
    <x v="0"/>
    <x v="1"/>
    <x v="1"/>
  </r>
  <r>
    <x v="4"/>
    <x v="12"/>
    <x v="2"/>
    <x v="35"/>
    <n v="953"/>
    <s v="Q1 W1"/>
    <x v="5"/>
    <d v="1899-12-30T17:02:24"/>
    <x v="0"/>
    <x v="0"/>
    <x v="1"/>
  </r>
  <r>
    <x v="0"/>
    <x v="1"/>
    <x v="1"/>
    <x v="36"/>
    <n v="362"/>
    <s v="Q1 W1"/>
    <x v="5"/>
    <d v="1899-12-30T18:14:24"/>
    <x v="0"/>
    <x v="0"/>
    <x v="1"/>
  </r>
  <r>
    <x v="0"/>
    <x v="0"/>
    <x v="0"/>
    <x v="36"/>
    <n v="354"/>
    <s v="Q1 W1"/>
    <x v="5"/>
    <d v="1899-12-30T17:31:12"/>
    <x v="0"/>
    <x v="0"/>
    <x v="1"/>
  </r>
  <r>
    <x v="1"/>
    <x v="2"/>
    <x v="2"/>
    <x v="36"/>
    <n v="372"/>
    <s v="Q1 W1"/>
    <x v="5"/>
    <d v="1899-12-30T16:48:00"/>
    <x v="3"/>
    <x v="0"/>
    <x v="1"/>
  </r>
  <r>
    <x v="2"/>
    <x v="3"/>
    <x v="2"/>
    <x v="36"/>
    <n v="748"/>
    <s v="Q1 W1"/>
    <x v="5"/>
    <d v="1899-12-30T18:28:48"/>
    <x v="2"/>
    <x v="0"/>
    <x v="1"/>
  </r>
  <r>
    <x v="2"/>
    <x v="9"/>
    <x v="2"/>
    <x v="36"/>
    <n v="14"/>
    <s v="Q1 W1"/>
    <x v="5"/>
    <d v="1899-12-30T18:57:36"/>
    <x v="0"/>
    <x v="1"/>
    <x v="1"/>
  </r>
  <r>
    <x v="2"/>
    <x v="4"/>
    <x v="2"/>
    <x v="36"/>
    <n v="554"/>
    <s v="Q1 W1"/>
    <x v="5"/>
    <d v="1899-12-30T17:16:48"/>
    <x v="0"/>
    <x v="0"/>
    <x v="1"/>
  </r>
  <r>
    <x v="3"/>
    <x v="3"/>
    <x v="2"/>
    <x v="36"/>
    <n v="939"/>
    <s v="Q1 W1"/>
    <x v="5"/>
    <d v="1899-12-30T17:31:12"/>
    <x v="2"/>
    <x v="0"/>
    <x v="1"/>
  </r>
  <r>
    <x v="3"/>
    <x v="11"/>
    <x v="2"/>
    <x v="36"/>
    <n v="104"/>
    <s v="Q1 W1"/>
    <x v="5"/>
    <d v="1899-12-30T16:19:12"/>
    <x v="0"/>
    <x v="0"/>
    <x v="1"/>
  </r>
  <r>
    <x v="3"/>
    <x v="5"/>
    <x v="1"/>
    <x v="36"/>
    <n v="746"/>
    <s v="Q1 W1"/>
    <x v="5"/>
    <d v="1899-12-30T16:48:00"/>
    <x v="0"/>
    <x v="0"/>
    <x v="1"/>
  </r>
  <r>
    <x v="3"/>
    <x v="6"/>
    <x v="3"/>
    <x v="36"/>
    <n v="396"/>
    <s v="Q1 W1"/>
    <x v="5"/>
    <d v="1899-12-30T18:57:36"/>
    <x v="0"/>
    <x v="0"/>
    <x v="1"/>
  </r>
  <r>
    <x v="3"/>
    <x v="10"/>
    <x v="0"/>
    <x v="36"/>
    <n v="667"/>
    <s v="Q1 W1"/>
    <x v="5"/>
    <d v="1899-12-30T16:04:48"/>
    <x v="0"/>
    <x v="0"/>
    <x v="1"/>
  </r>
  <r>
    <x v="4"/>
    <x v="7"/>
    <x v="2"/>
    <x v="36"/>
    <n v="173"/>
    <s v="Q1 W1"/>
    <x v="5"/>
    <d v="1899-12-30T18:43:12"/>
    <x v="2"/>
    <x v="0"/>
    <x v="1"/>
  </r>
  <r>
    <x v="4"/>
    <x v="8"/>
    <x v="2"/>
    <x v="36"/>
    <n v="984"/>
    <s v="Q1 W1"/>
    <x v="5"/>
    <d v="1899-12-30T17:16:48"/>
    <x v="0"/>
    <x v="0"/>
    <x v="1"/>
  </r>
  <r>
    <x v="4"/>
    <x v="12"/>
    <x v="2"/>
    <x v="36"/>
    <n v="227"/>
    <s v="Q1 W1"/>
    <x v="5"/>
    <d v="1899-12-30T17:31:12"/>
    <x v="0"/>
    <x v="0"/>
    <x v="1"/>
  </r>
  <r>
    <x v="0"/>
    <x v="1"/>
    <x v="1"/>
    <x v="37"/>
    <n v="273"/>
    <s v="Q1 W1"/>
    <x v="5"/>
    <d v="1899-12-30T18:28:48"/>
    <x v="0"/>
    <x v="0"/>
    <x v="1"/>
  </r>
  <r>
    <x v="0"/>
    <x v="0"/>
    <x v="0"/>
    <x v="37"/>
    <n v="501"/>
    <s v="Q1 W1"/>
    <x v="5"/>
    <d v="1899-12-30T18:28:48"/>
    <x v="0"/>
    <x v="0"/>
    <x v="1"/>
  </r>
  <r>
    <x v="1"/>
    <x v="2"/>
    <x v="2"/>
    <x v="37"/>
    <n v="874"/>
    <s v="Q1 W1"/>
    <x v="5"/>
    <d v="1899-12-30T16:33:36"/>
    <x v="0"/>
    <x v="0"/>
    <x v="1"/>
  </r>
  <r>
    <x v="2"/>
    <x v="3"/>
    <x v="2"/>
    <x v="37"/>
    <n v="400"/>
    <s v="Q1 W1"/>
    <x v="5"/>
    <d v="1899-12-30T17:45:36"/>
    <x v="2"/>
    <x v="0"/>
    <x v="1"/>
  </r>
  <r>
    <x v="2"/>
    <x v="9"/>
    <x v="2"/>
    <x v="37"/>
    <n v="644"/>
    <s v="Q1 W1"/>
    <x v="5"/>
    <d v="1899-12-30T18:43:12"/>
    <x v="0"/>
    <x v="0"/>
    <x v="1"/>
  </r>
  <r>
    <x v="2"/>
    <x v="4"/>
    <x v="2"/>
    <x v="37"/>
    <n v="793"/>
    <s v="Q1 W1"/>
    <x v="5"/>
    <d v="1899-12-30T18:00:00"/>
    <x v="0"/>
    <x v="0"/>
    <x v="1"/>
  </r>
  <r>
    <x v="3"/>
    <x v="3"/>
    <x v="2"/>
    <x v="37"/>
    <n v="508"/>
    <s v="Q1 W1"/>
    <x v="5"/>
    <d v="1899-12-30T18:00:00"/>
    <x v="3"/>
    <x v="0"/>
    <x v="1"/>
  </r>
  <r>
    <x v="3"/>
    <x v="11"/>
    <x v="2"/>
    <x v="37"/>
    <n v="459"/>
    <s v="Q1 W1"/>
    <x v="5"/>
    <d v="1899-12-30T16:48:00"/>
    <x v="0"/>
    <x v="0"/>
    <x v="1"/>
  </r>
  <r>
    <x v="3"/>
    <x v="5"/>
    <x v="1"/>
    <x v="37"/>
    <n v="116"/>
    <s v="Q1 W1"/>
    <x v="5"/>
    <d v="1899-12-30T18:28:48"/>
    <x v="0"/>
    <x v="0"/>
    <x v="1"/>
  </r>
  <r>
    <x v="3"/>
    <x v="6"/>
    <x v="3"/>
    <x v="37"/>
    <n v="7"/>
    <s v="Q1 W1"/>
    <x v="5"/>
    <d v="1899-12-30T18:43:12"/>
    <x v="0"/>
    <x v="1"/>
    <x v="1"/>
  </r>
  <r>
    <x v="3"/>
    <x v="10"/>
    <x v="0"/>
    <x v="37"/>
    <n v="921"/>
    <s v="Q1 W1"/>
    <x v="5"/>
    <d v="1899-12-30T16:04:48"/>
    <x v="0"/>
    <x v="0"/>
    <x v="1"/>
  </r>
  <r>
    <x v="4"/>
    <x v="7"/>
    <x v="2"/>
    <x v="37"/>
    <n v="246"/>
    <s v="Q1 W1"/>
    <x v="5"/>
    <d v="1899-12-30T17:45:36"/>
    <x v="3"/>
    <x v="0"/>
    <x v="1"/>
  </r>
  <r>
    <x v="4"/>
    <x v="8"/>
    <x v="2"/>
    <x v="37"/>
    <n v="650"/>
    <s v="Q1 W1"/>
    <x v="5"/>
    <d v="1899-12-30T19:12:00"/>
    <x v="0"/>
    <x v="0"/>
    <x v="1"/>
  </r>
  <r>
    <x v="4"/>
    <x v="12"/>
    <x v="2"/>
    <x v="37"/>
    <n v="805"/>
    <s v="Q1 W1"/>
    <x v="5"/>
    <d v="1899-12-30T16:04:48"/>
    <x v="0"/>
    <x v="0"/>
    <x v="1"/>
  </r>
  <r>
    <x v="0"/>
    <x v="1"/>
    <x v="1"/>
    <x v="38"/>
    <n v="888"/>
    <s v="Q1 W2"/>
    <x v="6"/>
    <d v="1899-12-30T18:14:24"/>
    <x v="0"/>
    <x v="0"/>
    <x v="1"/>
  </r>
  <r>
    <x v="0"/>
    <x v="0"/>
    <x v="0"/>
    <x v="38"/>
    <n v="499"/>
    <s v="Q1 W2"/>
    <x v="6"/>
    <d v="1899-12-30T17:02:24"/>
    <x v="0"/>
    <x v="0"/>
    <x v="1"/>
  </r>
  <r>
    <x v="1"/>
    <x v="2"/>
    <x v="2"/>
    <x v="38"/>
    <n v="791"/>
    <s v="Q1 W2"/>
    <x v="6"/>
    <d v="1899-12-30T17:45:36"/>
    <x v="0"/>
    <x v="0"/>
    <x v="1"/>
  </r>
  <r>
    <x v="2"/>
    <x v="3"/>
    <x v="2"/>
    <x v="38"/>
    <n v="813"/>
    <s v="Q1 W2"/>
    <x v="6"/>
    <d v="1899-12-30T17:31:12"/>
    <x v="0"/>
    <x v="0"/>
    <x v="1"/>
  </r>
  <r>
    <x v="2"/>
    <x v="9"/>
    <x v="2"/>
    <x v="38"/>
    <n v="798"/>
    <s v="Q1 W2"/>
    <x v="6"/>
    <d v="1899-12-30T17:45:36"/>
    <x v="0"/>
    <x v="0"/>
    <x v="1"/>
  </r>
  <r>
    <x v="2"/>
    <x v="4"/>
    <x v="2"/>
    <x v="38"/>
    <n v="788"/>
    <s v="Q1 W2"/>
    <x v="6"/>
    <d v="1899-12-30T17:02:24"/>
    <x v="0"/>
    <x v="0"/>
    <x v="1"/>
  </r>
  <r>
    <x v="3"/>
    <x v="3"/>
    <x v="2"/>
    <x v="38"/>
    <n v="265"/>
    <s v="Q1 W2"/>
    <x v="6"/>
    <d v="1899-12-30T18:43:12"/>
    <x v="0"/>
    <x v="0"/>
    <x v="1"/>
  </r>
  <r>
    <x v="3"/>
    <x v="11"/>
    <x v="2"/>
    <x v="38"/>
    <n v="379"/>
    <s v="Q1 W2"/>
    <x v="6"/>
    <d v="1899-12-30T17:45:36"/>
    <x v="0"/>
    <x v="0"/>
    <x v="1"/>
  </r>
  <r>
    <x v="3"/>
    <x v="5"/>
    <x v="1"/>
    <x v="38"/>
    <n v="798"/>
    <s v="Q1 W2"/>
    <x v="6"/>
    <d v="1899-12-30T17:31:12"/>
    <x v="0"/>
    <x v="0"/>
    <x v="1"/>
  </r>
  <r>
    <x v="3"/>
    <x v="6"/>
    <x v="3"/>
    <x v="38"/>
    <n v="415"/>
    <s v="Q1 W2"/>
    <x v="6"/>
    <d v="1899-12-30T17:16:48"/>
    <x v="0"/>
    <x v="0"/>
    <x v="1"/>
  </r>
  <r>
    <x v="3"/>
    <x v="10"/>
    <x v="0"/>
    <x v="38"/>
    <n v="674"/>
    <s v="Q1 W2"/>
    <x v="6"/>
    <d v="1899-12-30T16:33:36"/>
    <x v="0"/>
    <x v="0"/>
    <x v="1"/>
  </r>
  <r>
    <x v="4"/>
    <x v="7"/>
    <x v="2"/>
    <x v="38"/>
    <n v="919"/>
    <s v="Q1 W2"/>
    <x v="6"/>
    <d v="1899-12-30T18:28:48"/>
    <x v="0"/>
    <x v="0"/>
    <x v="1"/>
  </r>
  <r>
    <x v="4"/>
    <x v="8"/>
    <x v="2"/>
    <x v="38"/>
    <n v="529"/>
    <s v="Q1 W2"/>
    <x v="6"/>
    <d v="1899-12-30T16:04:48"/>
    <x v="0"/>
    <x v="0"/>
    <x v="1"/>
  </r>
  <r>
    <x v="4"/>
    <x v="12"/>
    <x v="2"/>
    <x v="38"/>
    <n v="295"/>
    <s v="Q1 W2"/>
    <x v="6"/>
    <d v="1899-12-30T16:04:48"/>
    <x v="0"/>
    <x v="0"/>
    <x v="1"/>
  </r>
  <r>
    <x v="0"/>
    <x v="1"/>
    <x v="1"/>
    <x v="39"/>
    <n v="755"/>
    <s v="Q1 W2"/>
    <x v="6"/>
    <d v="1899-12-30T17:45:36"/>
    <x v="0"/>
    <x v="0"/>
    <x v="1"/>
  </r>
  <r>
    <x v="0"/>
    <x v="0"/>
    <x v="0"/>
    <x v="39"/>
    <n v="432"/>
    <s v="Q1 W2"/>
    <x v="6"/>
    <d v="1899-12-30T18:57:36"/>
    <x v="2"/>
    <x v="0"/>
    <x v="1"/>
  </r>
  <r>
    <x v="1"/>
    <x v="2"/>
    <x v="2"/>
    <x v="39"/>
    <n v="703"/>
    <s v="Q1 W2"/>
    <x v="6"/>
    <d v="1899-12-30T18:43:12"/>
    <x v="3"/>
    <x v="0"/>
    <x v="1"/>
  </r>
  <r>
    <x v="2"/>
    <x v="3"/>
    <x v="2"/>
    <x v="39"/>
    <n v="979"/>
    <s v="Q1 W2"/>
    <x v="6"/>
    <d v="1899-12-30T18:00:00"/>
    <x v="2"/>
    <x v="0"/>
    <x v="1"/>
  </r>
  <r>
    <x v="2"/>
    <x v="9"/>
    <x v="2"/>
    <x v="39"/>
    <n v="671"/>
    <s v="Q1 W2"/>
    <x v="6"/>
    <d v="1899-12-30T17:16:48"/>
    <x v="0"/>
    <x v="0"/>
    <x v="1"/>
  </r>
  <r>
    <x v="2"/>
    <x v="4"/>
    <x v="2"/>
    <x v="39"/>
    <n v="779"/>
    <s v="Q1 W2"/>
    <x v="6"/>
    <d v="1899-12-30T19:12:00"/>
    <x v="0"/>
    <x v="0"/>
    <x v="1"/>
  </r>
  <r>
    <x v="3"/>
    <x v="3"/>
    <x v="2"/>
    <x v="39"/>
    <n v="675"/>
    <s v="Q1 W2"/>
    <x v="6"/>
    <d v="1899-12-30T17:02:24"/>
    <x v="2"/>
    <x v="0"/>
    <x v="1"/>
  </r>
  <r>
    <x v="3"/>
    <x v="11"/>
    <x v="2"/>
    <x v="39"/>
    <n v="435"/>
    <s v="Q1 W2"/>
    <x v="6"/>
    <d v="1899-12-30T16:04:48"/>
    <x v="0"/>
    <x v="0"/>
    <x v="1"/>
  </r>
  <r>
    <x v="3"/>
    <x v="5"/>
    <x v="1"/>
    <x v="39"/>
    <n v="399"/>
    <s v="Q1 W2"/>
    <x v="6"/>
    <d v="1899-12-30T18:28:48"/>
    <x v="0"/>
    <x v="0"/>
    <x v="1"/>
  </r>
  <r>
    <x v="3"/>
    <x v="6"/>
    <x v="3"/>
    <x v="39"/>
    <n v="275"/>
    <s v="Q1 W2"/>
    <x v="6"/>
    <d v="1899-12-30T18:57:36"/>
    <x v="0"/>
    <x v="0"/>
    <x v="1"/>
  </r>
  <r>
    <x v="3"/>
    <x v="10"/>
    <x v="0"/>
    <x v="39"/>
    <n v="209"/>
    <s v="Q1 W2"/>
    <x v="6"/>
    <d v="1899-12-30T17:45:36"/>
    <x v="0"/>
    <x v="0"/>
    <x v="1"/>
  </r>
  <r>
    <x v="4"/>
    <x v="7"/>
    <x v="2"/>
    <x v="39"/>
    <n v="770"/>
    <s v="Q1 W2"/>
    <x v="6"/>
    <d v="1899-12-30T18:57:36"/>
    <x v="2"/>
    <x v="0"/>
    <x v="1"/>
  </r>
  <r>
    <x v="4"/>
    <x v="8"/>
    <x v="2"/>
    <x v="39"/>
    <n v="333"/>
    <s v="Q1 W2"/>
    <x v="6"/>
    <d v="1899-12-30T16:33:36"/>
    <x v="0"/>
    <x v="0"/>
    <x v="1"/>
  </r>
  <r>
    <x v="4"/>
    <x v="12"/>
    <x v="2"/>
    <x v="39"/>
    <n v="774"/>
    <s v="Q1 W2"/>
    <x v="6"/>
    <d v="1899-12-30T16:04:48"/>
    <x v="0"/>
    <x v="0"/>
    <x v="1"/>
  </r>
  <r>
    <x v="0"/>
    <x v="1"/>
    <x v="1"/>
    <x v="40"/>
    <n v="605"/>
    <s v="Q1 W2"/>
    <x v="6"/>
    <d v="1899-12-30T16:04:48"/>
    <x v="2"/>
    <x v="0"/>
    <x v="1"/>
  </r>
  <r>
    <x v="0"/>
    <x v="0"/>
    <x v="0"/>
    <x v="40"/>
    <n v="756"/>
    <s v="Q1 W2"/>
    <x v="6"/>
    <d v="1899-12-30T18:43:12"/>
    <x v="0"/>
    <x v="0"/>
    <x v="1"/>
  </r>
  <r>
    <x v="1"/>
    <x v="2"/>
    <x v="2"/>
    <x v="40"/>
    <n v="164"/>
    <s v="Q1 W2"/>
    <x v="6"/>
    <d v="1899-12-30T16:48:00"/>
    <x v="3"/>
    <x v="0"/>
    <x v="1"/>
  </r>
  <r>
    <x v="2"/>
    <x v="3"/>
    <x v="2"/>
    <x v="40"/>
    <n v="960"/>
    <s v="Q1 W2"/>
    <x v="6"/>
    <d v="1899-12-30T18:14:24"/>
    <x v="2"/>
    <x v="0"/>
    <x v="1"/>
  </r>
  <r>
    <x v="2"/>
    <x v="9"/>
    <x v="2"/>
    <x v="40"/>
    <n v="696"/>
    <s v="Q1 W2"/>
    <x v="6"/>
    <d v="1899-12-30T18:57:36"/>
    <x v="0"/>
    <x v="0"/>
    <x v="1"/>
  </r>
  <r>
    <x v="2"/>
    <x v="4"/>
    <x v="2"/>
    <x v="40"/>
    <n v="650"/>
    <s v="Q1 W2"/>
    <x v="6"/>
    <d v="1899-12-30T16:04:48"/>
    <x v="0"/>
    <x v="0"/>
    <x v="1"/>
  </r>
  <r>
    <x v="3"/>
    <x v="3"/>
    <x v="2"/>
    <x v="40"/>
    <n v="244"/>
    <s v="Q1 W2"/>
    <x v="6"/>
    <d v="1899-12-30T18:00:00"/>
    <x v="3"/>
    <x v="0"/>
    <x v="1"/>
  </r>
  <r>
    <x v="3"/>
    <x v="11"/>
    <x v="2"/>
    <x v="40"/>
    <n v="778"/>
    <s v="Q1 W2"/>
    <x v="6"/>
    <d v="1899-12-30T17:16:48"/>
    <x v="0"/>
    <x v="0"/>
    <x v="1"/>
  </r>
  <r>
    <x v="3"/>
    <x v="5"/>
    <x v="1"/>
    <x v="40"/>
    <n v="42"/>
    <s v="Q1 W2"/>
    <x v="6"/>
    <d v="1899-12-30T18:57:36"/>
    <x v="0"/>
    <x v="1"/>
    <x v="1"/>
  </r>
  <r>
    <x v="3"/>
    <x v="6"/>
    <x v="3"/>
    <x v="40"/>
    <n v="420"/>
    <s v="Q1 W2"/>
    <x v="6"/>
    <d v="1899-12-30T17:31:12"/>
    <x v="0"/>
    <x v="0"/>
    <x v="1"/>
  </r>
  <r>
    <x v="3"/>
    <x v="10"/>
    <x v="0"/>
    <x v="40"/>
    <n v="376"/>
    <s v="Q1 W2"/>
    <x v="6"/>
    <d v="1899-12-30T16:48:00"/>
    <x v="0"/>
    <x v="0"/>
    <x v="1"/>
  </r>
  <r>
    <x v="4"/>
    <x v="7"/>
    <x v="2"/>
    <x v="40"/>
    <n v="983"/>
    <s v="Q1 W2"/>
    <x v="6"/>
    <d v="1899-12-30T17:45:36"/>
    <x v="3"/>
    <x v="0"/>
    <x v="1"/>
  </r>
  <r>
    <x v="4"/>
    <x v="8"/>
    <x v="2"/>
    <x v="40"/>
    <n v="448"/>
    <s v="Q1 W2"/>
    <x v="6"/>
    <d v="1899-12-30T18:14:24"/>
    <x v="0"/>
    <x v="0"/>
    <x v="1"/>
  </r>
  <r>
    <x v="4"/>
    <x v="12"/>
    <x v="2"/>
    <x v="40"/>
    <n v="915"/>
    <s v="Q1 W2"/>
    <x v="6"/>
    <d v="1899-12-30T17:31:12"/>
    <x v="0"/>
    <x v="0"/>
    <x v="1"/>
  </r>
  <r>
    <x v="0"/>
    <x v="1"/>
    <x v="1"/>
    <x v="41"/>
    <n v="712"/>
    <s v="Q1 W2"/>
    <x v="6"/>
    <d v="1899-12-30T17:02:24"/>
    <x v="0"/>
    <x v="0"/>
    <x v="1"/>
  </r>
  <r>
    <x v="0"/>
    <x v="0"/>
    <x v="0"/>
    <x v="41"/>
    <n v="71"/>
    <s v="Q1 W2"/>
    <x v="6"/>
    <d v="1899-12-30T18:43:12"/>
    <x v="0"/>
    <x v="1"/>
    <x v="1"/>
  </r>
  <r>
    <x v="1"/>
    <x v="2"/>
    <x v="2"/>
    <x v="41"/>
    <n v="796"/>
    <s v="Q1 W2"/>
    <x v="6"/>
    <d v="1899-12-30T17:02:24"/>
    <x v="2"/>
    <x v="0"/>
    <x v="1"/>
  </r>
  <r>
    <x v="2"/>
    <x v="3"/>
    <x v="2"/>
    <x v="41"/>
    <n v="99"/>
    <s v="Q1 W2"/>
    <x v="6"/>
    <d v="1899-12-30T17:16:48"/>
    <x v="2"/>
    <x v="1"/>
    <x v="1"/>
  </r>
  <r>
    <x v="2"/>
    <x v="9"/>
    <x v="2"/>
    <x v="41"/>
    <n v="352"/>
    <s v="Q1 W2"/>
    <x v="6"/>
    <d v="1899-12-30T16:33:36"/>
    <x v="0"/>
    <x v="0"/>
    <x v="1"/>
  </r>
  <r>
    <x v="2"/>
    <x v="4"/>
    <x v="2"/>
    <x v="41"/>
    <n v="24"/>
    <s v="Q1 W2"/>
    <x v="6"/>
    <d v="1899-12-30T18:14:24"/>
    <x v="0"/>
    <x v="1"/>
    <x v="1"/>
  </r>
  <r>
    <x v="3"/>
    <x v="3"/>
    <x v="2"/>
    <x v="41"/>
    <n v="630"/>
    <s v="Q1 W2"/>
    <x v="6"/>
    <d v="1899-12-30T18:00:00"/>
    <x v="3"/>
    <x v="0"/>
    <x v="1"/>
  </r>
  <r>
    <x v="3"/>
    <x v="11"/>
    <x v="2"/>
    <x v="41"/>
    <n v="867"/>
    <s v="Q1 W2"/>
    <x v="6"/>
    <d v="1899-12-30T19:12:00"/>
    <x v="0"/>
    <x v="0"/>
    <x v="1"/>
  </r>
  <r>
    <x v="3"/>
    <x v="5"/>
    <x v="1"/>
    <x v="41"/>
    <n v="913"/>
    <s v="Q1 W2"/>
    <x v="6"/>
    <d v="1899-12-30T16:19:12"/>
    <x v="0"/>
    <x v="0"/>
    <x v="1"/>
  </r>
  <r>
    <x v="3"/>
    <x v="6"/>
    <x v="3"/>
    <x v="41"/>
    <n v="194"/>
    <s v="Q1 W2"/>
    <x v="6"/>
    <d v="1899-12-30T16:04:48"/>
    <x v="0"/>
    <x v="0"/>
    <x v="1"/>
  </r>
  <r>
    <x v="3"/>
    <x v="10"/>
    <x v="0"/>
    <x v="41"/>
    <n v="267"/>
    <s v="Q1 W2"/>
    <x v="6"/>
    <d v="1899-12-30T18:43:12"/>
    <x v="0"/>
    <x v="0"/>
    <x v="1"/>
  </r>
  <r>
    <x v="4"/>
    <x v="7"/>
    <x v="2"/>
    <x v="41"/>
    <n v="2"/>
    <s v="Q1 W2"/>
    <x v="6"/>
    <d v="1899-12-30T18:28:48"/>
    <x v="2"/>
    <x v="1"/>
    <x v="1"/>
  </r>
  <r>
    <x v="4"/>
    <x v="8"/>
    <x v="2"/>
    <x v="41"/>
    <n v="394"/>
    <s v="Q1 W2"/>
    <x v="6"/>
    <d v="1899-12-30T18:28:48"/>
    <x v="0"/>
    <x v="0"/>
    <x v="1"/>
  </r>
  <r>
    <x v="4"/>
    <x v="12"/>
    <x v="2"/>
    <x v="41"/>
    <n v="505"/>
    <s v="Q1 W2"/>
    <x v="6"/>
    <d v="1899-12-30T18:43:12"/>
    <x v="0"/>
    <x v="0"/>
    <x v="1"/>
  </r>
  <r>
    <x v="0"/>
    <x v="1"/>
    <x v="1"/>
    <x v="42"/>
    <n v="279"/>
    <s v="Q1 W2"/>
    <x v="6"/>
    <d v="1899-12-30T18:57:36"/>
    <x v="0"/>
    <x v="0"/>
    <x v="1"/>
  </r>
  <r>
    <x v="0"/>
    <x v="0"/>
    <x v="0"/>
    <x v="42"/>
    <n v="172"/>
    <s v="Q1 W2"/>
    <x v="6"/>
    <d v="1899-12-30T17:02:24"/>
    <x v="2"/>
    <x v="0"/>
    <x v="1"/>
  </r>
  <r>
    <x v="1"/>
    <x v="2"/>
    <x v="2"/>
    <x v="42"/>
    <n v="981"/>
    <s v="Q1 W2"/>
    <x v="6"/>
    <d v="1899-12-30T16:33:36"/>
    <x v="2"/>
    <x v="0"/>
    <x v="1"/>
  </r>
  <r>
    <x v="2"/>
    <x v="3"/>
    <x v="2"/>
    <x v="42"/>
    <n v="483"/>
    <s v="Q1 W2"/>
    <x v="6"/>
    <d v="1899-12-30T18:28:48"/>
    <x v="2"/>
    <x v="0"/>
    <x v="1"/>
  </r>
  <r>
    <x v="2"/>
    <x v="9"/>
    <x v="2"/>
    <x v="42"/>
    <n v="626"/>
    <s v="Q1 W2"/>
    <x v="6"/>
    <d v="1899-12-30T18:57:36"/>
    <x v="0"/>
    <x v="0"/>
    <x v="1"/>
  </r>
  <r>
    <x v="2"/>
    <x v="4"/>
    <x v="2"/>
    <x v="42"/>
    <n v="866"/>
    <s v="Q1 W2"/>
    <x v="6"/>
    <d v="1899-12-30T16:19:12"/>
    <x v="0"/>
    <x v="0"/>
    <x v="1"/>
  </r>
  <r>
    <x v="3"/>
    <x v="3"/>
    <x v="2"/>
    <x v="42"/>
    <n v="448"/>
    <s v="Q1 W2"/>
    <x v="6"/>
    <d v="1899-12-30T17:31:12"/>
    <x v="0"/>
    <x v="0"/>
    <x v="1"/>
  </r>
  <r>
    <x v="3"/>
    <x v="11"/>
    <x v="2"/>
    <x v="42"/>
    <n v="716"/>
    <s v="Q1 W2"/>
    <x v="6"/>
    <d v="1899-12-30T18:57:36"/>
    <x v="0"/>
    <x v="0"/>
    <x v="1"/>
  </r>
  <r>
    <x v="3"/>
    <x v="5"/>
    <x v="1"/>
    <x v="42"/>
    <n v="202"/>
    <s v="Q1 W2"/>
    <x v="6"/>
    <d v="1899-12-30T17:02:24"/>
    <x v="0"/>
    <x v="0"/>
    <x v="1"/>
  </r>
  <r>
    <x v="3"/>
    <x v="6"/>
    <x v="3"/>
    <x v="42"/>
    <n v="400"/>
    <s v="Q1 W2"/>
    <x v="6"/>
    <d v="1899-12-30T18:57:36"/>
    <x v="0"/>
    <x v="0"/>
    <x v="1"/>
  </r>
  <r>
    <x v="3"/>
    <x v="13"/>
    <x v="0"/>
    <x v="42"/>
    <n v="297"/>
    <s v="Q1 W2"/>
    <x v="6"/>
    <d v="1899-12-30T16:48:00"/>
    <x v="0"/>
    <x v="0"/>
    <x v="1"/>
  </r>
  <r>
    <x v="3"/>
    <x v="10"/>
    <x v="0"/>
    <x v="42"/>
    <n v="791"/>
    <s v="Q1 W2"/>
    <x v="6"/>
    <d v="1899-12-30T17:16:48"/>
    <x v="0"/>
    <x v="0"/>
    <x v="1"/>
  </r>
  <r>
    <x v="4"/>
    <x v="7"/>
    <x v="2"/>
    <x v="42"/>
    <n v="518"/>
    <s v="Q1 W2"/>
    <x v="6"/>
    <d v="1899-12-30T17:02:24"/>
    <x v="2"/>
    <x v="0"/>
    <x v="1"/>
  </r>
  <r>
    <x v="4"/>
    <x v="8"/>
    <x v="2"/>
    <x v="42"/>
    <n v="879"/>
    <s v="Q1 W2"/>
    <x v="6"/>
    <d v="1899-12-30T17:45:36"/>
    <x v="0"/>
    <x v="0"/>
    <x v="1"/>
  </r>
  <r>
    <x v="4"/>
    <x v="12"/>
    <x v="2"/>
    <x v="42"/>
    <n v="109"/>
    <s v="Q1 W2"/>
    <x v="6"/>
    <d v="1899-12-30T18:57:36"/>
    <x v="0"/>
    <x v="0"/>
    <x v="1"/>
  </r>
  <r>
    <x v="0"/>
    <x v="1"/>
    <x v="1"/>
    <x v="43"/>
    <n v="317"/>
    <s v="Q1 W2"/>
    <x v="6"/>
    <d v="1899-12-30T16:33:36"/>
    <x v="0"/>
    <x v="0"/>
    <x v="1"/>
  </r>
  <r>
    <x v="0"/>
    <x v="0"/>
    <x v="0"/>
    <x v="43"/>
    <n v="722"/>
    <s v="Q1 W2"/>
    <x v="6"/>
    <d v="1899-12-30T16:19:12"/>
    <x v="3"/>
    <x v="0"/>
    <x v="1"/>
  </r>
  <r>
    <x v="1"/>
    <x v="2"/>
    <x v="2"/>
    <x v="43"/>
    <n v="454"/>
    <s v="Q1 W2"/>
    <x v="6"/>
    <d v="1899-12-30T16:48:00"/>
    <x v="2"/>
    <x v="0"/>
    <x v="1"/>
  </r>
  <r>
    <x v="2"/>
    <x v="3"/>
    <x v="2"/>
    <x v="43"/>
    <n v="603"/>
    <s v="Q1 W2"/>
    <x v="6"/>
    <d v="1899-12-30T18:00:00"/>
    <x v="3"/>
    <x v="0"/>
    <x v="1"/>
  </r>
  <r>
    <x v="2"/>
    <x v="9"/>
    <x v="2"/>
    <x v="43"/>
    <n v="886"/>
    <s v="Q1 W2"/>
    <x v="6"/>
    <d v="1899-12-30T17:31:12"/>
    <x v="0"/>
    <x v="0"/>
    <x v="1"/>
  </r>
  <r>
    <x v="2"/>
    <x v="4"/>
    <x v="2"/>
    <x v="43"/>
    <n v="171"/>
    <s v="Q1 W2"/>
    <x v="6"/>
    <d v="1899-12-30T16:48:00"/>
    <x v="0"/>
    <x v="0"/>
    <x v="1"/>
  </r>
  <r>
    <x v="3"/>
    <x v="3"/>
    <x v="2"/>
    <x v="43"/>
    <n v="669"/>
    <s v="Q1 W2"/>
    <x v="6"/>
    <d v="1899-12-30T16:04:48"/>
    <x v="3"/>
    <x v="0"/>
    <x v="1"/>
  </r>
  <r>
    <x v="3"/>
    <x v="11"/>
    <x v="2"/>
    <x v="43"/>
    <n v="139"/>
    <s v="Q1 W2"/>
    <x v="6"/>
    <d v="1899-12-30T19:12:00"/>
    <x v="0"/>
    <x v="0"/>
    <x v="1"/>
  </r>
  <r>
    <x v="3"/>
    <x v="5"/>
    <x v="1"/>
    <x v="43"/>
    <n v="66"/>
    <s v="Q1 W2"/>
    <x v="6"/>
    <d v="1899-12-30T16:19:12"/>
    <x v="0"/>
    <x v="1"/>
    <x v="1"/>
  </r>
  <r>
    <x v="3"/>
    <x v="6"/>
    <x v="3"/>
    <x v="43"/>
    <n v="844"/>
    <s v="Q1 W2"/>
    <x v="6"/>
    <d v="1899-12-30T17:02:24"/>
    <x v="0"/>
    <x v="0"/>
    <x v="1"/>
  </r>
  <r>
    <x v="3"/>
    <x v="13"/>
    <x v="0"/>
    <x v="43"/>
    <n v="429"/>
    <s v="Q1 W2"/>
    <x v="6"/>
    <d v="1899-12-30T16:04:48"/>
    <x v="0"/>
    <x v="0"/>
    <x v="1"/>
  </r>
  <r>
    <x v="3"/>
    <x v="10"/>
    <x v="0"/>
    <x v="43"/>
    <n v="123"/>
    <s v="Q1 W2"/>
    <x v="6"/>
    <d v="1899-12-30T18:00:00"/>
    <x v="0"/>
    <x v="0"/>
    <x v="1"/>
  </r>
  <r>
    <x v="4"/>
    <x v="7"/>
    <x v="2"/>
    <x v="43"/>
    <n v="858"/>
    <s v="Q1 W2"/>
    <x v="6"/>
    <d v="1899-12-30T17:02:24"/>
    <x v="3"/>
    <x v="0"/>
    <x v="1"/>
  </r>
  <r>
    <x v="4"/>
    <x v="8"/>
    <x v="2"/>
    <x v="43"/>
    <n v="981"/>
    <s v="Q1 W2"/>
    <x v="6"/>
    <d v="1899-12-30T18:00:00"/>
    <x v="0"/>
    <x v="0"/>
    <x v="1"/>
  </r>
  <r>
    <x v="4"/>
    <x v="12"/>
    <x v="2"/>
    <x v="43"/>
    <n v="998"/>
    <s v="Q1 W2"/>
    <x v="6"/>
    <d v="1899-12-30T16:19:12"/>
    <x v="0"/>
    <x v="0"/>
    <x v="1"/>
  </r>
  <r>
    <x v="0"/>
    <x v="1"/>
    <x v="1"/>
    <x v="44"/>
    <n v="571"/>
    <s v="Q1 W2"/>
    <x v="6"/>
    <d v="1899-12-30T16:19:12"/>
    <x v="0"/>
    <x v="0"/>
    <x v="1"/>
  </r>
  <r>
    <x v="0"/>
    <x v="0"/>
    <x v="0"/>
    <x v="44"/>
    <n v="743"/>
    <s v="Q1 W2"/>
    <x v="6"/>
    <d v="1899-12-30T18:00:00"/>
    <x v="0"/>
    <x v="0"/>
    <x v="1"/>
  </r>
  <r>
    <x v="1"/>
    <x v="2"/>
    <x v="2"/>
    <x v="44"/>
    <n v="155"/>
    <s v="Q1 W2"/>
    <x v="6"/>
    <d v="1899-12-30T18:43:12"/>
    <x v="0"/>
    <x v="0"/>
    <x v="1"/>
  </r>
  <r>
    <x v="2"/>
    <x v="3"/>
    <x v="2"/>
    <x v="44"/>
    <n v="739"/>
    <s v="Q1 W2"/>
    <x v="6"/>
    <d v="1899-12-30T17:16:48"/>
    <x v="3"/>
    <x v="0"/>
    <x v="1"/>
  </r>
  <r>
    <x v="2"/>
    <x v="9"/>
    <x v="2"/>
    <x v="44"/>
    <n v="1"/>
    <s v="Q1 W2"/>
    <x v="6"/>
    <d v="1899-12-30T17:16:48"/>
    <x v="0"/>
    <x v="1"/>
    <x v="1"/>
  </r>
  <r>
    <x v="2"/>
    <x v="4"/>
    <x v="2"/>
    <x v="44"/>
    <n v="297"/>
    <s v="Q1 W2"/>
    <x v="6"/>
    <d v="1899-12-30T18:14:24"/>
    <x v="0"/>
    <x v="0"/>
    <x v="1"/>
  </r>
  <r>
    <x v="3"/>
    <x v="3"/>
    <x v="2"/>
    <x v="44"/>
    <n v="428"/>
    <s v="Q1 W2"/>
    <x v="6"/>
    <d v="1899-12-30T16:04:48"/>
    <x v="3"/>
    <x v="0"/>
    <x v="1"/>
  </r>
  <r>
    <x v="3"/>
    <x v="11"/>
    <x v="2"/>
    <x v="44"/>
    <n v="388"/>
    <s v="Q1 W2"/>
    <x v="6"/>
    <d v="1899-12-30T17:45:36"/>
    <x v="0"/>
    <x v="0"/>
    <x v="1"/>
  </r>
  <r>
    <x v="3"/>
    <x v="5"/>
    <x v="1"/>
    <x v="44"/>
    <n v="302"/>
    <s v="Q1 W2"/>
    <x v="6"/>
    <d v="1899-12-30T16:48:00"/>
    <x v="0"/>
    <x v="0"/>
    <x v="1"/>
  </r>
  <r>
    <x v="3"/>
    <x v="6"/>
    <x v="3"/>
    <x v="44"/>
    <n v="794"/>
    <s v="Q1 W2"/>
    <x v="6"/>
    <d v="1899-12-30T18:14:24"/>
    <x v="0"/>
    <x v="0"/>
    <x v="1"/>
  </r>
  <r>
    <x v="3"/>
    <x v="13"/>
    <x v="0"/>
    <x v="44"/>
    <n v="645"/>
    <s v="Q1 W2"/>
    <x v="6"/>
    <d v="1899-12-30T16:33:36"/>
    <x v="0"/>
    <x v="0"/>
    <x v="1"/>
  </r>
  <r>
    <x v="3"/>
    <x v="10"/>
    <x v="0"/>
    <x v="44"/>
    <n v="69"/>
    <s v="Q1 W2"/>
    <x v="6"/>
    <d v="1899-12-30T18:00:00"/>
    <x v="0"/>
    <x v="1"/>
    <x v="1"/>
  </r>
  <r>
    <x v="4"/>
    <x v="7"/>
    <x v="2"/>
    <x v="44"/>
    <n v="737"/>
    <s v="Q1 W2"/>
    <x v="6"/>
    <d v="1899-12-30T19:12:00"/>
    <x v="3"/>
    <x v="0"/>
    <x v="1"/>
  </r>
  <r>
    <x v="4"/>
    <x v="8"/>
    <x v="2"/>
    <x v="44"/>
    <n v="522"/>
    <s v="Q1 W2"/>
    <x v="6"/>
    <d v="1899-12-30T17:31:12"/>
    <x v="0"/>
    <x v="0"/>
    <x v="1"/>
  </r>
  <r>
    <x v="4"/>
    <x v="12"/>
    <x v="2"/>
    <x v="44"/>
    <n v="306"/>
    <s v="Q1 W2"/>
    <x v="6"/>
    <d v="1899-12-30T17:02:24"/>
    <x v="0"/>
    <x v="0"/>
    <x v="1"/>
  </r>
  <r>
    <x v="0"/>
    <x v="1"/>
    <x v="1"/>
    <x v="45"/>
    <n v="324"/>
    <s v="Q1 W3"/>
    <x v="7"/>
    <d v="1899-12-30T16:19:12"/>
    <x v="0"/>
    <x v="0"/>
    <x v="1"/>
  </r>
  <r>
    <x v="0"/>
    <x v="0"/>
    <x v="0"/>
    <x v="45"/>
    <n v="627"/>
    <s v="Q1 W3"/>
    <x v="7"/>
    <d v="1899-12-30T18:43:12"/>
    <x v="2"/>
    <x v="0"/>
    <x v="1"/>
  </r>
  <r>
    <x v="1"/>
    <x v="2"/>
    <x v="2"/>
    <x v="45"/>
    <n v="871"/>
    <s v="Q1 W3"/>
    <x v="7"/>
    <d v="1899-12-30T18:14:24"/>
    <x v="2"/>
    <x v="0"/>
    <x v="1"/>
  </r>
  <r>
    <x v="2"/>
    <x v="3"/>
    <x v="2"/>
    <x v="45"/>
    <n v="820"/>
    <s v="Q1 W3"/>
    <x v="7"/>
    <d v="1899-12-30T16:04:48"/>
    <x v="2"/>
    <x v="0"/>
    <x v="1"/>
  </r>
  <r>
    <x v="2"/>
    <x v="9"/>
    <x v="2"/>
    <x v="45"/>
    <n v="730"/>
    <s v="Q1 W3"/>
    <x v="7"/>
    <d v="1899-12-30T18:14:24"/>
    <x v="0"/>
    <x v="0"/>
    <x v="1"/>
  </r>
  <r>
    <x v="2"/>
    <x v="4"/>
    <x v="2"/>
    <x v="45"/>
    <n v="615"/>
    <s v="Q1 W3"/>
    <x v="7"/>
    <d v="1899-12-30T16:33:36"/>
    <x v="0"/>
    <x v="0"/>
    <x v="1"/>
  </r>
  <r>
    <x v="3"/>
    <x v="3"/>
    <x v="2"/>
    <x v="45"/>
    <n v="939"/>
    <s v="Q1 W3"/>
    <x v="7"/>
    <d v="1899-12-30T17:02:24"/>
    <x v="0"/>
    <x v="0"/>
    <x v="1"/>
  </r>
  <r>
    <x v="3"/>
    <x v="11"/>
    <x v="2"/>
    <x v="45"/>
    <n v="952"/>
    <s v="Q1 W3"/>
    <x v="7"/>
    <d v="1899-12-30T18:28:48"/>
    <x v="0"/>
    <x v="0"/>
    <x v="1"/>
  </r>
  <r>
    <x v="3"/>
    <x v="5"/>
    <x v="1"/>
    <x v="45"/>
    <n v="297"/>
    <s v="Q1 W3"/>
    <x v="7"/>
    <d v="1899-12-30T18:57:36"/>
    <x v="0"/>
    <x v="0"/>
    <x v="1"/>
  </r>
  <r>
    <x v="3"/>
    <x v="6"/>
    <x v="3"/>
    <x v="45"/>
    <n v="554"/>
    <s v="Q1 W3"/>
    <x v="7"/>
    <d v="1899-12-30T18:14:24"/>
    <x v="0"/>
    <x v="0"/>
    <x v="1"/>
  </r>
  <r>
    <x v="3"/>
    <x v="13"/>
    <x v="0"/>
    <x v="45"/>
    <n v="696"/>
    <s v="Q1 W3"/>
    <x v="7"/>
    <d v="1899-12-30T18:28:48"/>
    <x v="0"/>
    <x v="0"/>
    <x v="1"/>
  </r>
  <r>
    <x v="3"/>
    <x v="10"/>
    <x v="0"/>
    <x v="45"/>
    <n v="442"/>
    <s v="Q1 W3"/>
    <x v="7"/>
    <d v="1899-12-30T18:57:36"/>
    <x v="0"/>
    <x v="0"/>
    <x v="1"/>
  </r>
  <r>
    <x v="4"/>
    <x v="7"/>
    <x v="2"/>
    <x v="45"/>
    <n v="838"/>
    <s v="Q1 W3"/>
    <x v="7"/>
    <d v="1899-12-30T18:43:12"/>
    <x v="2"/>
    <x v="0"/>
    <x v="1"/>
  </r>
  <r>
    <x v="4"/>
    <x v="8"/>
    <x v="2"/>
    <x v="45"/>
    <n v="457"/>
    <s v="Q1 W3"/>
    <x v="7"/>
    <d v="1899-12-30T17:02:24"/>
    <x v="0"/>
    <x v="0"/>
    <x v="1"/>
  </r>
  <r>
    <x v="4"/>
    <x v="12"/>
    <x v="2"/>
    <x v="45"/>
    <n v="464"/>
    <s v="Q1 W3"/>
    <x v="7"/>
    <d v="1899-12-30T18:28:48"/>
    <x v="0"/>
    <x v="0"/>
    <x v="1"/>
  </r>
  <r>
    <x v="0"/>
    <x v="1"/>
    <x v="1"/>
    <x v="46"/>
    <n v="886"/>
    <s v="Q1 W3"/>
    <x v="7"/>
    <d v="1899-12-30T18:28:48"/>
    <x v="0"/>
    <x v="0"/>
    <x v="1"/>
  </r>
  <r>
    <x v="0"/>
    <x v="0"/>
    <x v="0"/>
    <x v="46"/>
    <n v="267"/>
    <s v="Q1 W3"/>
    <x v="7"/>
    <d v="1899-12-30T16:48:00"/>
    <x v="2"/>
    <x v="0"/>
    <x v="1"/>
  </r>
  <r>
    <x v="1"/>
    <x v="2"/>
    <x v="2"/>
    <x v="46"/>
    <n v="400"/>
    <s v="Q1 W3"/>
    <x v="7"/>
    <d v="1899-12-30T16:04:48"/>
    <x v="2"/>
    <x v="0"/>
    <x v="1"/>
  </r>
  <r>
    <x v="2"/>
    <x v="3"/>
    <x v="2"/>
    <x v="46"/>
    <n v="761"/>
    <s v="Q1 W3"/>
    <x v="7"/>
    <d v="1899-12-30T18:14:24"/>
    <x v="2"/>
    <x v="0"/>
    <x v="1"/>
  </r>
  <r>
    <x v="2"/>
    <x v="9"/>
    <x v="2"/>
    <x v="46"/>
    <n v="369"/>
    <s v="Q1 W3"/>
    <x v="7"/>
    <d v="1899-12-30T16:48:00"/>
    <x v="0"/>
    <x v="0"/>
    <x v="1"/>
  </r>
  <r>
    <x v="2"/>
    <x v="4"/>
    <x v="2"/>
    <x v="46"/>
    <n v="697"/>
    <s v="Q1 W3"/>
    <x v="7"/>
    <d v="1899-12-30T19:12:00"/>
    <x v="0"/>
    <x v="0"/>
    <x v="1"/>
  </r>
  <r>
    <x v="3"/>
    <x v="3"/>
    <x v="2"/>
    <x v="46"/>
    <n v="56"/>
    <s v="Q1 W3"/>
    <x v="7"/>
    <d v="1899-12-30T16:19:12"/>
    <x v="2"/>
    <x v="1"/>
    <x v="1"/>
  </r>
  <r>
    <x v="3"/>
    <x v="11"/>
    <x v="2"/>
    <x v="46"/>
    <n v="384"/>
    <s v="Q1 W3"/>
    <x v="7"/>
    <d v="1899-12-30T18:57:36"/>
    <x v="0"/>
    <x v="0"/>
    <x v="1"/>
  </r>
  <r>
    <x v="3"/>
    <x v="5"/>
    <x v="1"/>
    <x v="46"/>
    <n v="55"/>
    <s v="Q1 W3"/>
    <x v="7"/>
    <d v="1899-12-30T17:45:36"/>
    <x v="0"/>
    <x v="1"/>
    <x v="1"/>
  </r>
  <r>
    <x v="3"/>
    <x v="6"/>
    <x v="3"/>
    <x v="46"/>
    <n v="723"/>
    <s v="Q1 W3"/>
    <x v="7"/>
    <d v="1899-12-30T16:19:12"/>
    <x v="0"/>
    <x v="0"/>
    <x v="1"/>
  </r>
  <r>
    <x v="3"/>
    <x v="13"/>
    <x v="0"/>
    <x v="46"/>
    <n v="837"/>
    <s v="Q1 W3"/>
    <x v="7"/>
    <d v="1899-12-30T18:00:00"/>
    <x v="0"/>
    <x v="0"/>
    <x v="1"/>
  </r>
  <r>
    <x v="3"/>
    <x v="10"/>
    <x v="0"/>
    <x v="46"/>
    <n v="763"/>
    <s v="Q1 W3"/>
    <x v="7"/>
    <d v="1899-12-30T18:14:24"/>
    <x v="0"/>
    <x v="0"/>
    <x v="1"/>
  </r>
  <r>
    <x v="4"/>
    <x v="7"/>
    <x v="2"/>
    <x v="46"/>
    <n v="777"/>
    <s v="Q1 W3"/>
    <x v="7"/>
    <d v="1899-12-30T16:33:36"/>
    <x v="3"/>
    <x v="0"/>
    <x v="1"/>
  </r>
  <r>
    <x v="4"/>
    <x v="8"/>
    <x v="2"/>
    <x v="46"/>
    <n v="39"/>
    <s v="Q1 W3"/>
    <x v="7"/>
    <d v="1899-12-30T16:33:36"/>
    <x v="0"/>
    <x v="1"/>
    <x v="1"/>
  </r>
  <r>
    <x v="4"/>
    <x v="12"/>
    <x v="2"/>
    <x v="46"/>
    <n v="862"/>
    <s v="Q1 W3"/>
    <x v="7"/>
    <d v="1899-12-30T18:14:24"/>
    <x v="0"/>
    <x v="0"/>
    <x v="1"/>
  </r>
  <r>
    <x v="0"/>
    <x v="1"/>
    <x v="1"/>
    <x v="47"/>
    <n v="977"/>
    <s v="Q1 W3"/>
    <x v="7"/>
    <d v="1899-12-30T18:57:36"/>
    <x v="0"/>
    <x v="0"/>
    <x v="1"/>
  </r>
  <r>
    <x v="0"/>
    <x v="0"/>
    <x v="0"/>
    <x v="47"/>
    <n v="154"/>
    <s v="Q1 W3"/>
    <x v="7"/>
    <d v="1899-12-30T18:28:48"/>
    <x v="0"/>
    <x v="0"/>
    <x v="1"/>
  </r>
  <r>
    <x v="1"/>
    <x v="2"/>
    <x v="2"/>
    <x v="47"/>
    <n v="788"/>
    <s v="Q1 W3"/>
    <x v="7"/>
    <d v="1899-12-30T16:48:00"/>
    <x v="3"/>
    <x v="0"/>
    <x v="1"/>
  </r>
  <r>
    <x v="2"/>
    <x v="3"/>
    <x v="2"/>
    <x v="47"/>
    <n v="807"/>
    <s v="Q1 W3"/>
    <x v="7"/>
    <d v="1899-12-30T16:19:12"/>
    <x v="3"/>
    <x v="0"/>
    <x v="1"/>
  </r>
  <r>
    <x v="2"/>
    <x v="9"/>
    <x v="2"/>
    <x v="47"/>
    <n v="719"/>
    <s v="Q1 W3"/>
    <x v="7"/>
    <d v="1899-12-30T18:28:48"/>
    <x v="0"/>
    <x v="0"/>
    <x v="1"/>
  </r>
  <r>
    <x v="2"/>
    <x v="4"/>
    <x v="2"/>
    <x v="47"/>
    <n v="89"/>
    <s v="Q1 W3"/>
    <x v="7"/>
    <d v="1899-12-30T18:00:00"/>
    <x v="0"/>
    <x v="1"/>
    <x v="1"/>
  </r>
  <r>
    <x v="3"/>
    <x v="3"/>
    <x v="2"/>
    <x v="47"/>
    <n v="335"/>
    <s v="Q1 W3"/>
    <x v="7"/>
    <d v="1899-12-30T18:28:48"/>
    <x v="2"/>
    <x v="0"/>
    <x v="1"/>
  </r>
  <r>
    <x v="3"/>
    <x v="11"/>
    <x v="2"/>
    <x v="47"/>
    <n v="32"/>
    <s v="Q1 W3"/>
    <x v="7"/>
    <d v="1899-12-30T17:16:48"/>
    <x v="0"/>
    <x v="1"/>
    <x v="1"/>
  </r>
  <r>
    <x v="3"/>
    <x v="5"/>
    <x v="1"/>
    <x v="47"/>
    <n v="179"/>
    <s v="Q1 W3"/>
    <x v="7"/>
    <d v="1899-12-30T18:14:24"/>
    <x v="0"/>
    <x v="0"/>
    <x v="1"/>
  </r>
  <r>
    <x v="3"/>
    <x v="6"/>
    <x v="3"/>
    <x v="47"/>
    <n v="29"/>
    <s v="Q1 W3"/>
    <x v="7"/>
    <d v="1899-12-30T18:57:36"/>
    <x v="0"/>
    <x v="1"/>
    <x v="1"/>
  </r>
  <r>
    <x v="3"/>
    <x v="13"/>
    <x v="0"/>
    <x v="47"/>
    <n v="577"/>
    <s v="Q1 W3"/>
    <x v="7"/>
    <d v="1899-12-30T17:16:48"/>
    <x v="0"/>
    <x v="0"/>
    <x v="1"/>
  </r>
  <r>
    <x v="3"/>
    <x v="10"/>
    <x v="0"/>
    <x v="47"/>
    <n v="264"/>
    <s v="Q1 W3"/>
    <x v="7"/>
    <d v="1899-12-30T16:19:12"/>
    <x v="0"/>
    <x v="0"/>
    <x v="1"/>
  </r>
  <r>
    <x v="4"/>
    <x v="7"/>
    <x v="2"/>
    <x v="47"/>
    <n v="361"/>
    <s v="Q1 W3"/>
    <x v="7"/>
    <d v="1899-12-30T18:00:00"/>
    <x v="3"/>
    <x v="0"/>
    <x v="1"/>
  </r>
  <r>
    <x v="4"/>
    <x v="8"/>
    <x v="2"/>
    <x v="47"/>
    <n v="211"/>
    <s v="Q1 W3"/>
    <x v="7"/>
    <d v="1899-12-30T17:02:24"/>
    <x v="0"/>
    <x v="0"/>
    <x v="1"/>
  </r>
  <r>
    <x v="4"/>
    <x v="12"/>
    <x v="2"/>
    <x v="47"/>
    <n v="300"/>
    <s v="Q1 W3"/>
    <x v="7"/>
    <d v="1899-12-30T18:28:48"/>
    <x v="0"/>
    <x v="0"/>
    <x v="1"/>
  </r>
  <r>
    <x v="0"/>
    <x v="1"/>
    <x v="1"/>
    <x v="48"/>
    <n v="759"/>
    <s v="Q1 W3"/>
    <x v="7"/>
    <d v="1899-12-30T18:28:48"/>
    <x v="0"/>
    <x v="0"/>
    <x v="1"/>
  </r>
  <r>
    <x v="0"/>
    <x v="0"/>
    <x v="0"/>
    <x v="48"/>
    <n v="437"/>
    <s v="Q1 W3"/>
    <x v="7"/>
    <d v="1899-12-30T16:04:48"/>
    <x v="3"/>
    <x v="0"/>
    <x v="1"/>
  </r>
  <r>
    <x v="1"/>
    <x v="2"/>
    <x v="2"/>
    <x v="48"/>
    <n v="937"/>
    <s v="Q1 W3"/>
    <x v="7"/>
    <d v="1899-12-30T17:16:48"/>
    <x v="3"/>
    <x v="0"/>
    <x v="1"/>
  </r>
  <r>
    <x v="2"/>
    <x v="3"/>
    <x v="2"/>
    <x v="48"/>
    <n v="92"/>
    <s v="Q1 W3"/>
    <x v="7"/>
    <d v="1899-12-30T18:00:00"/>
    <x v="3"/>
    <x v="1"/>
    <x v="1"/>
  </r>
  <r>
    <x v="2"/>
    <x v="9"/>
    <x v="2"/>
    <x v="48"/>
    <n v="798"/>
    <s v="Q1 W3"/>
    <x v="7"/>
    <d v="1899-12-30T17:02:24"/>
    <x v="0"/>
    <x v="0"/>
    <x v="1"/>
  </r>
  <r>
    <x v="2"/>
    <x v="4"/>
    <x v="2"/>
    <x v="48"/>
    <n v="824"/>
    <s v="Q1 W3"/>
    <x v="7"/>
    <d v="1899-12-30T17:45:36"/>
    <x v="0"/>
    <x v="0"/>
    <x v="1"/>
  </r>
  <r>
    <x v="3"/>
    <x v="3"/>
    <x v="2"/>
    <x v="48"/>
    <n v="575"/>
    <s v="Q1 W3"/>
    <x v="7"/>
    <d v="1899-12-30T16:19:12"/>
    <x v="3"/>
    <x v="0"/>
    <x v="1"/>
  </r>
  <r>
    <x v="3"/>
    <x v="11"/>
    <x v="2"/>
    <x v="48"/>
    <n v="204"/>
    <s v="Q1 W3"/>
    <x v="7"/>
    <d v="1899-12-30T16:48:00"/>
    <x v="0"/>
    <x v="0"/>
    <x v="1"/>
  </r>
  <r>
    <x v="3"/>
    <x v="5"/>
    <x v="1"/>
    <x v="48"/>
    <n v="865"/>
    <s v="Q1 W3"/>
    <x v="7"/>
    <d v="1899-12-30T16:33:36"/>
    <x v="0"/>
    <x v="0"/>
    <x v="1"/>
  </r>
  <r>
    <x v="3"/>
    <x v="6"/>
    <x v="3"/>
    <x v="48"/>
    <n v="583"/>
    <s v="Q1 W3"/>
    <x v="7"/>
    <d v="1899-12-30T17:16:48"/>
    <x v="0"/>
    <x v="0"/>
    <x v="1"/>
  </r>
  <r>
    <x v="3"/>
    <x v="13"/>
    <x v="0"/>
    <x v="48"/>
    <n v="170"/>
    <s v="Q1 W3"/>
    <x v="7"/>
    <d v="1899-12-30T19:12:00"/>
    <x v="0"/>
    <x v="0"/>
    <x v="1"/>
  </r>
  <r>
    <x v="3"/>
    <x v="10"/>
    <x v="0"/>
    <x v="48"/>
    <n v="100"/>
    <s v="Q1 W3"/>
    <x v="7"/>
    <d v="1899-12-30T18:14:24"/>
    <x v="0"/>
    <x v="0"/>
    <x v="1"/>
  </r>
  <r>
    <x v="4"/>
    <x v="7"/>
    <x v="2"/>
    <x v="48"/>
    <n v="614"/>
    <s v="Q1 W3"/>
    <x v="7"/>
    <d v="1899-12-30T19:12:00"/>
    <x v="3"/>
    <x v="0"/>
    <x v="1"/>
  </r>
  <r>
    <x v="4"/>
    <x v="8"/>
    <x v="2"/>
    <x v="48"/>
    <n v="637"/>
    <s v="Q1 W3"/>
    <x v="7"/>
    <d v="1899-12-30T16:04:48"/>
    <x v="0"/>
    <x v="0"/>
    <x v="1"/>
  </r>
  <r>
    <x v="4"/>
    <x v="12"/>
    <x v="2"/>
    <x v="48"/>
    <n v="619"/>
    <s v="Q1 W3"/>
    <x v="7"/>
    <d v="1899-12-30T17:16:48"/>
    <x v="0"/>
    <x v="0"/>
    <x v="1"/>
  </r>
  <r>
    <x v="0"/>
    <x v="1"/>
    <x v="1"/>
    <x v="49"/>
    <n v="570"/>
    <s v="Q1 W3"/>
    <x v="7"/>
    <d v="1899-12-30T18:28:48"/>
    <x v="0"/>
    <x v="0"/>
    <x v="1"/>
  </r>
  <r>
    <x v="0"/>
    <x v="0"/>
    <x v="0"/>
    <x v="49"/>
    <n v="699"/>
    <s v="Q1 W3"/>
    <x v="7"/>
    <d v="1899-12-30T16:04:48"/>
    <x v="0"/>
    <x v="0"/>
    <x v="1"/>
  </r>
  <r>
    <x v="1"/>
    <x v="2"/>
    <x v="2"/>
    <x v="49"/>
    <n v="799"/>
    <s v="Q1 W3"/>
    <x v="7"/>
    <d v="1899-12-30T18:28:48"/>
    <x v="0"/>
    <x v="0"/>
    <x v="1"/>
  </r>
  <r>
    <x v="2"/>
    <x v="3"/>
    <x v="2"/>
    <x v="49"/>
    <n v="315"/>
    <s v="Q1 W3"/>
    <x v="7"/>
    <d v="1899-12-30T17:02:24"/>
    <x v="2"/>
    <x v="0"/>
    <x v="1"/>
  </r>
  <r>
    <x v="2"/>
    <x v="9"/>
    <x v="2"/>
    <x v="49"/>
    <n v="691"/>
    <s v="Q1 W3"/>
    <x v="7"/>
    <d v="1899-12-30T16:19:12"/>
    <x v="0"/>
    <x v="0"/>
    <x v="1"/>
  </r>
  <r>
    <x v="2"/>
    <x v="4"/>
    <x v="2"/>
    <x v="49"/>
    <n v="553"/>
    <s v="Q1 W3"/>
    <x v="7"/>
    <d v="1899-12-30T17:16:48"/>
    <x v="0"/>
    <x v="0"/>
    <x v="1"/>
  </r>
  <r>
    <x v="3"/>
    <x v="3"/>
    <x v="2"/>
    <x v="49"/>
    <n v="108"/>
    <s v="Q1 W3"/>
    <x v="7"/>
    <d v="1899-12-30T17:02:24"/>
    <x v="3"/>
    <x v="0"/>
    <x v="1"/>
  </r>
  <r>
    <x v="3"/>
    <x v="11"/>
    <x v="2"/>
    <x v="49"/>
    <n v="174"/>
    <s v="Q1 W3"/>
    <x v="7"/>
    <d v="1899-12-30T17:31:12"/>
    <x v="0"/>
    <x v="0"/>
    <x v="1"/>
  </r>
  <r>
    <x v="3"/>
    <x v="5"/>
    <x v="1"/>
    <x v="49"/>
    <n v="566"/>
    <s v="Q1 W3"/>
    <x v="7"/>
    <d v="1899-12-30T18:57:36"/>
    <x v="0"/>
    <x v="0"/>
    <x v="1"/>
  </r>
  <r>
    <x v="3"/>
    <x v="6"/>
    <x v="3"/>
    <x v="49"/>
    <n v="46"/>
    <s v="Q1 W3"/>
    <x v="7"/>
    <d v="1899-12-30T18:14:24"/>
    <x v="0"/>
    <x v="1"/>
    <x v="1"/>
  </r>
  <r>
    <x v="3"/>
    <x v="13"/>
    <x v="0"/>
    <x v="49"/>
    <n v="45"/>
    <s v="Q1 W3"/>
    <x v="7"/>
    <d v="1899-12-30T17:31:12"/>
    <x v="0"/>
    <x v="1"/>
    <x v="1"/>
  </r>
  <r>
    <x v="3"/>
    <x v="10"/>
    <x v="0"/>
    <x v="49"/>
    <n v="736"/>
    <s v="Q1 W3"/>
    <x v="7"/>
    <d v="1899-12-30T17:31:12"/>
    <x v="0"/>
    <x v="0"/>
    <x v="1"/>
  </r>
  <r>
    <x v="4"/>
    <x v="7"/>
    <x v="2"/>
    <x v="49"/>
    <n v="117"/>
    <s v="Q1 W3"/>
    <x v="7"/>
    <d v="1899-12-30T19:12:00"/>
    <x v="2"/>
    <x v="0"/>
    <x v="1"/>
  </r>
  <r>
    <x v="4"/>
    <x v="8"/>
    <x v="2"/>
    <x v="49"/>
    <n v="191"/>
    <s v="Q1 W3"/>
    <x v="7"/>
    <d v="1899-12-30T17:31:12"/>
    <x v="0"/>
    <x v="0"/>
    <x v="1"/>
  </r>
  <r>
    <x v="4"/>
    <x v="12"/>
    <x v="2"/>
    <x v="49"/>
    <n v="777"/>
    <s v="Q1 W3"/>
    <x v="7"/>
    <d v="1899-12-30T16:33:36"/>
    <x v="0"/>
    <x v="0"/>
    <x v="1"/>
  </r>
  <r>
    <x v="0"/>
    <x v="1"/>
    <x v="1"/>
    <x v="50"/>
    <n v="906"/>
    <s v="Q1 W4"/>
    <x v="8"/>
    <d v="1899-12-30T17:45:36"/>
    <x v="0"/>
    <x v="0"/>
    <x v="1"/>
  </r>
  <r>
    <x v="0"/>
    <x v="0"/>
    <x v="0"/>
    <x v="50"/>
    <n v="116"/>
    <s v="Q1 W4"/>
    <x v="8"/>
    <d v="1899-12-30T19:12:00"/>
    <x v="2"/>
    <x v="0"/>
    <x v="1"/>
  </r>
  <r>
    <x v="1"/>
    <x v="2"/>
    <x v="2"/>
    <x v="50"/>
    <n v="201"/>
    <s v="Q1 W4"/>
    <x v="8"/>
    <d v="1899-12-30T17:16:48"/>
    <x v="2"/>
    <x v="0"/>
    <x v="1"/>
  </r>
  <r>
    <x v="2"/>
    <x v="3"/>
    <x v="2"/>
    <x v="50"/>
    <n v="722"/>
    <s v="Q1 W4"/>
    <x v="8"/>
    <d v="1899-12-30T16:19:12"/>
    <x v="2"/>
    <x v="0"/>
    <x v="1"/>
  </r>
  <r>
    <x v="2"/>
    <x v="9"/>
    <x v="2"/>
    <x v="50"/>
    <n v="739"/>
    <s v="Q1 W4"/>
    <x v="8"/>
    <d v="1899-12-30T17:45:36"/>
    <x v="0"/>
    <x v="0"/>
    <x v="1"/>
  </r>
  <r>
    <x v="2"/>
    <x v="4"/>
    <x v="2"/>
    <x v="50"/>
    <n v="766"/>
    <s v="Q1 W4"/>
    <x v="8"/>
    <d v="1899-12-30T18:57:36"/>
    <x v="0"/>
    <x v="0"/>
    <x v="1"/>
  </r>
  <r>
    <x v="3"/>
    <x v="3"/>
    <x v="2"/>
    <x v="50"/>
    <n v="535"/>
    <s v="Q1 W4"/>
    <x v="8"/>
    <d v="1899-12-30T16:48:00"/>
    <x v="2"/>
    <x v="0"/>
    <x v="1"/>
  </r>
  <r>
    <x v="3"/>
    <x v="11"/>
    <x v="2"/>
    <x v="50"/>
    <n v="726"/>
    <s v="Q1 W4"/>
    <x v="8"/>
    <d v="1899-12-30T17:02:24"/>
    <x v="0"/>
    <x v="0"/>
    <x v="1"/>
  </r>
  <r>
    <x v="3"/>
    <x v="5"/>
    <x v="1"/>
    <x v="50"/>
    <n v="876"/>
    <s v="Q1 W4"/>
    <x v="8"/>
    <d v="1899-12-30T18:57:36"/>
    <x v="0"/>
    <x v="0"/>
    <x v="1"/>
  </r>
  <r>
    <x v="3"/>
    <x v="6"/>
    <x v="3"/>
    <x v="50"/>
    <n v="527"/>
    <s v="Q1 W4"/>
    <x v="8"/>
    <d v="1899-12-30T17:16:48"/>
    <x v="0"/>
    <x v="0"/>
    <x v="1"/>
  </r>
  <r>
    <x v="3"/>
    <x v="13"/>
    <x v="0"/>
    <x v="50"/>
    <n v="907"/>
    <s v="Q1 W4"/>
    <x v="8"/>
    <d v="1899-12-30T18:28:48"/>
    <x v="0"/>
    <x v="0"/>
    <x v="1"/>
  </r>
  <r>
    <x v="3"/>
    <x v="10"/>
    <x v="0"/>
    <x v="50"/>
    <n v="918"/>
    <s v="Q1 W4"/>
    <x v="8"/>
    <d v="1899-12-30T16:33:36"/>
    <x v="0"/>
    <x v="0"/>
    <x v="1"/>
  </r>
  <r>
    <x v="4"/>
    <x v="7"/>
    <x v="2"/>
    <x v="50"/>
    <n v="746"/>
    <s v="Q1 W4"/>
    <x v="8"/>
    <d v="1899-12-30T17:16:48"/>
    <x v="2"/>
    <x v="0"/>
    <x v="1"/>
  </r>
  <r>
    <x v="4"/>
    <x v="8"/>
    <x v="2"/>
    <x v="50"/>
    <n v="636"/>
    <s v="Q1 W4"/>
    <x v="8"/>
    <d v="1899-12-30T18:43:12"/>
    <x v="0"/>
    <x v="0"/>
    <x v="1"/>
  </r>
  <r>
    <x v="4"/>
    <x v="12"/>
    <x v="2"/>
    <x v="50"/>
    <n v="556"/>
    <s v="Q1 W4"/>
    <x v="8"/>
    <d v="1899-12-30T17:45:36"/>
    <x v="0"/>
    <x v="0"/>
    <x v="1"/>
  </r>
  <r>
    <x v="0"/>
    <x v="1"/>
    <x v="1"/>
    <x v="51"/>
    <n v="359"/>
    <s v="Q1 W4"/>
    <x v="8"/>
    <d v="1899-12-30T16:19:12"/>
    <x v="0"/>
    <x v="0"/>
    <x v="1"/>
  </r>
  <r>
    <x v="0"/>
    <x v="0"/>
    <x v="0"/>
    <x v="51"/>
    <n v="332"/>
    <s v="Q1 W4"/>
    <x v="8"/>
    <d v="1899-12-30T19:12:00"/>
    <x v="0"/>
    <x v="0"/>
    <x v="1"/>
  </r>
  <r>
    <x v="1"/>
    <x v="2"/>
    <x v="2"/>
    <x v="51"/>
    <n v="37"/>
    <s v="Q1 W4"/>
    <x v="8"/>
    <d v="1899-12-30T18:28:48"/>
    <x v="3"/>
    <x v="1"/>
    <x v="1"/>
  </r>
  <r>
    <x v="2"/>
    <x v="3"/>
    <x v="2"/>
    <x v="51"/>
    <n v="779"/>
    <s v="Q1 W4"/>
    <x v="8"/>
    <d v="1899-12-30T18:00:00"/>
    <x v="3"/>
    <x v="0"/>
    <x v="1"/>
  </r>
  <r>
    <x v="2"/>
    <x v="9"/>
    <x v="2"/>
    <x v="51"/>
    <n v="923"/>
    <s v="Q1 W4"/>
    <x v="8"/>
    <d v="1899-12-30T17:31:12"/>
    <x v="0"/>
    <x v="0"/>
    <x v="1"/>
  </r>
  <r>
    <x v="2"/>
    <x v="4"/>
    <x v="2"/>
    <x v="51"/>
    <n v="781"/>
    <s v="Q1 W4"/>
    <x v="8"/>
    <d v="1899-12-30T17:02:24"/>
    <x v="0"/>
    <x v="0"/>
    <x v="1"/>
  </r>
  <r>
    <x v="3"/>
    <x v="3"/>
    <x v="2"/>
    <x v="51"/>
    <n v="814"/>
    <s v="Q1 W4"/>
    <x v="8"/>
    <d v="1899-12-30T16:19:12"/>
    <x v="2"/>
    <x v="0"/>
    <x v="1"/>
  </r>
  <r>
    <x v="3"/>
    <x v="11"/>
    <x v="2"/>
    <x v="51"/>
    <n v="964"/>
    <s v="Q1 W4"/>
    <x v="8"/>
    <d v="1899-12-30T18:00:00"/>
    <x v="0"/>
    <x v="0"/>
    <x v="1"/>
  </r>
  <r>
    <x v="3"/>
    <x v="5"/>
    <x v="1"/>
    <x v="51"/>
    <n v="874"/>
    <s v="Q1 W4"/>
    <x v="8"/>
    <d v="1899-12-30T18:57:36"/>
    <x v="0"/>
    <x v="0"/>
    <x v="1"/>
  </r>
  <r>
    <x v="3"/>
    <x v="6"/>
    <x v="3"/>
    <x v="51"/>
    <n v="105"/>
    <s v="Q1 W4"/>
    <x v="8"/>
    <d v="1899-12-30T18:00:00"/>
    <x v="0"/>
    <x v="0"/>
    <x v="1"/>
  </r>
  <r>
    <x v="3"/>
    <x v="13"/>
    <x v="0"/>
    <x v="51"/>
    <n v="150"/>
    <s v="Q1 W4"/>
    <x v="8"/>
    <d v="1899-12-30T16:33:36"/>
    <x v="0"/>
    <x v="0"/>
    <x v="1"/>
  </r>
  <r>
    <x v="3"/>
    <x v="10"/>
    <x v="0"/>
    <x v="51"/>
    <n v="479"/>
    <s v="Q1 W4"/>
    <x v="8"/>
    <d v="1899-12-30T18:43:12"/>
    <x v="0"/>
    <x v="0"/>
    <x v="1"/>
  </r>
  <r>
    <x v="4"/>
    <x v="7"/>
    <x v="2"/>
    <x v="51"/>
    <n v="1"/>
    <s v="Q1 W4"/>
    <x v="8"/>
    <d v="1899-12-30T16:04:48"/>
    <x v="2"/>
    <x v="1"/>
    <x v="1"/>
  </r>
  <r>
    <x v="4"/>
    <x v="8"/>
    <x v="2"/>
    <x v="51"/>
    <n v="50"/>
    <s v="Q1 W4"/>
    <x v="8"/>
    <d v="1899-12-30T17:31:12"/>
    <x v="0"/>
    <x v="1"/>
    <x v="1"/>
  </r>
  <r>
    <x v="4"/>
    <x v="12"/>
    <x v="2"/>
    <x v="51"/>
    <n v="350"/>
    <s v="Q1 W4"/>
    <x v="8"/>
    <d v="1899-12-30T18:00:00"/>
    <x v="0"/>
    <x v="0"/>
    <x v="1"/>
  </r>
  <r>
    <x v="0"/>
    <x v="1"/>
    <x v="1"/>
    <x v="52"/>
    <n v="116"/>
    <s v="Q1 W4"/>
    <x v="8"/>
    <d v="1899-12-30T17:45:36"/>
    <x v="0"/>
    <x v="0"/>
    <x v="1"/>
  </r>
  <r>
    <x v="0"/>
    <x v="0"/>
    <x v="0"/>
    <x v="52"/>
    <n v="377"/>
    <s v="Q1 W4"/>
    <x v="8"/>
    <d v="1899-12-30T16:48:00"/>
    <x v="2"/>
    <x v="0"/>
    <x v="1"/>
  </r>
  <r>
    <x v="1"/>
    <x v="2"/>
    <x v="2"/>
    <x v="52"/>
    <n v="7"/>
    <s v="Q1 W4"/>
    <x v="8"/>
    <d v="1899-12-30T18:00:00"/>
    <x v="2"/>
    <x v="1"/>
    <x v="1"/>
  </r>
  <r>
    <x v="2"/>
    <x v="3"/>
    <x v="2"/>
    <x v="52"/>
    <n v="558"/>
    <s v="Q1 W4"/>
    <x v="8"/>
    <d v="1899-12-30T17:45:36"/>
    <x v="2"/>
    <x v="0"/>
    <x v="1"/>
  </r>
  <r>
    <x v="2"/>
    <x v="9"/>
    <x v="2"/>
    <x v="52"/>
    <n v="841"/>
    <s v="Q1 W4"/>
    <x v="8"/>
    <d v="1899-12-30T18:14:24"/>
    <x v="0"/>
    <x v="0"/>
    <x v="1"/>
  </r>
  <r>
    <x v="2"/>
    <x v="4"/>
    <x v="2"/>
    <x v="52"/>
    <n v="827"/>
    <s v="Q1 W4"/>
    <x v="8"/>
    <d v="1899-12-30T17:45:36"/>
    <x v="0"/>
    <x v="0"/>
    <x v="1"/>
  </r>
  <r>
    <x v="3"/>
    <x v="3"/>
    <x v="2"/>
    <x v="52"/>
    <n v="878"/>
    <s v="Q1 W4"/>
    <x v="8"/>
    <d v="1899-12-30T18:00:00"/>
    <x v="3"/>
    <x v="0"/>
    <x v="1"/>
  </r>
  <r>
    <x v="3"/>
    <x v="11"/>
    <x v="2"/>
    <x v="52"/>
    <n v="191"/>
    <s v="Q1 W4"/>
    <x v="8"/>
    <d v="1899-12-30T16:04:48"/>
    <x v="0"/>
    <x v="0"/>
    <x v="1"/>
  </r>
  <r>
    <x v="3"/>
    <x v="5"/>
    <x v="1"/>
    <x v="52"/>
    <n v="886"/>
    <s v="Q1 W4"/>
    <x v="8"/>
    <d v="1899-12-30T18:28:48"/>
    <x v="0"/>
    <x v="0"/>
    <x v="1"/>
  </r>
  <r>
    <x v="3"/>
    <x v="6"/>
    <x v="3"/>
    <x v="52"/>
    <n v="152"/>
    <s v="Q1 W4"/>
    <x v="8"/>
    <d v="1899-12-30T18:43:12"/>
    <x v="0"/>
    <x v="0"/>
    <x v="1"/>
  </r>
  <r>
    <x v="3"/>
    <x v="13"/>
    <x v="0"/>
    <x v="52"/>
    <n v="199"/>
    <s v="Q1 W4"/>
    <x v="8"/>
    <d v="1899-12-30T16:48:00"/>
    <x v="0"/>
    <x v="0"/>
    <x v="1"/>
  </r>
  <r>
    <x v="3"/>
    <x v="10"/>
    <x v="0"/>
    <x v="52"/>
    <n v="834"/>
    <s v="Q1 W4"/>
    <x v="8"/>
    <d v="1899-12-30T16:48:00"/>
    <x v="0"/>
    <x v="0"/>
    <x v="1"/>
  </r>
  <r>
    <x v="4"/>
    <x v="7"/>
    <x v="2"/>
    <x v="52"/>
    <n v="410"/>
    <s v="Q1 W4"/>
    <x v="8"/>
    <d v="1899-12-30T18:00:00"/>
    <x v="3"/>
    <x v="0"/>
    <x v="1"/>
  </r>
  <r>
    <x v="4"/>
    <x v="8"/>
    <x v="2"/>
    <x v="52"/>
    <n v="175"/>
    <s v="Q1 W4"/>
    <x v="8"/>
    <d v="1899-12-30T19:12:00"/>
    <x v="0"/>
    <x v="0"/>
    <x v="1"/>
  </r>
  <r>
    <x v="4"/>
    <x v="12"/>
    <x v="2"/>
    <x v="52"/>
    <n v="102"/>
    <s v="Q1 W4"/>
    <x v="8"/>
    <d v="1899-12-30T17:16:48"/>
    <x v="0"/>
    <x v="0"/>
    <x v="1"/>
  </r>
  <r>
    <x v="0"/>
    <x v="1"/>
    <x v="1"/>
    <x v="53"/>
    <n v="138"/>
    <s v="Q1 W4"/>
    <x v="8"/>
    <d v="1899-12-30T18:00:00"/>
    <x v="0"/>
    <x v="0"/>
    <x v="1"/>
  </r>
  <r>
    <x v="0"/>
    <x v="0"/>
    <x v="0"/>
    <x v="53"/>
    <n v="181"/>
    <s v="Q1 W4"/>
    <x v="8"/>
    <d v="1899-12-30T16:19:12"/>
    <x v="2"/>
    <x v="0"/>
    <x v="1"/>
  </r>
  <r>
    <x v="1"/>
    <x v="2"/>
    <x v="2"/>
    <x v="53"/>
    <n v="401"/>
    <s v="Q1 W4"/>
    <x v="8"/>
    <d v="1899-12-30T18:14:24"/>
    <x v="2"/>
    <x v="0"/>
    <x v="1"/>
  </r>
  <r>
    <x v="2"/>
    <x v="3"/>
    <x v="2"/>
    <x v="53"/>
    <n v="882"/>
    <s v="Q1 W4"/>
    <x v="8"/>
    <d v="1899-12-30T19:12:00"/>
    <x v="2"/>
    <x v="0"/>
    <x v="1"/>
  </r>
  <r>
    <x v="2"/>
    <x v="9"/>
    <x v="2"/>
    <x v="53"/>
    <n v="433"/>
    <s v="Q1 W4"/>
    <x v="8"/>
    <d v="1899-12-30T17:16:48"/>
    <x v="0"/>
    <x v="0"/>
    <x v="1"/>
  </r>
  <r>
    <x v="2"/>
    <x v="4"/>
    <x v="2"/>
    <x v="53"/>
    <n v="448"/>
    <s v="Q1 W4"/>
    <x v="8"/>
    <d v="1899-12-30T16:19:12"/>
    <x v="0"/>
    <x v="0"/>
    <x v="1"/>
  </r>
  <r>
    <x v="3"/>
    <x v="3"/>
    <x v="2"/>
    <x v="53"/>
    <n v="143"/>
    <s v="Q1 W4"/>
    <x v="8"/>
    <d v="1899-12-30T17:02:24"/>
    <x v="3"/>
    <x v="0"/>
    <x v="1"/>
  </r>
  <r>
    <x v="3"/>
    <x v="11"/>
    <x v="2"/>
    <x v="53"/>
    <n v="276"/>
    <s v="Q1 W4"/>
    <x v="8"/>
    <d v="1899-12-30T16:04:48"/>
    <x v="0"/>
    <x v="0"/>
    <x v="1"/>
  </r>
  <r>
    <x v="3"/>
    <x v="5"/>
    <x v="1"/>
    <x v="53"/>
    <n v="894"/>
    <s v="Q1 W4"/>
    <x v="8"/>
    <d v="1899-12-30T17:45:36"/>
    <x v="0"/>
    <x v="0"/>
    <x v="1"/>
  </r>
  <r>
    <x v="3"/>
    <x v="6"/>
    <x v="3"/>
    <x v="53"/>
    <n v="223"/>
    <s v="Q1 W4"/>
    <x v="8"/>
    <d v="1899-12-30T17:31:12"/>
    <x v="0"/>
    <x v="0"/>
    <x v="1"/>
  </r>
  <r>
    <x v="3"/>
    <x v="13"/>
    <x v="0"/>
    <x v="53"/>
    <n v="638"/>
    <s v="Q1 W4"/>
    <x v="8"/>
    <d v="1899-12-30T17:02:24"/>
    <x v="0"/>
    <x v="0"/>
    <x v="1"/>
  </r>
  <r>
    <x v="3"/>
    <x v="10"/>
    <x v="0"/>
    <x v="53"/>
    <n v="994"/>
    <s v="Q1 W4"/>
    <x v="8"/>
    <d v="1899-12-30T16:33:36"/>
    <x v="0"/>
    <x v="0"/>
    <x v="1"/>
  </r>
  <r>
    <x v="4"/>
    <x v="7"/>
    <x v="2"/>
    <x v="53"/>
    <n v="239"/>
    <s v="Q1 W4"/>
    <x v="8"/>
    <d v="1899-12-30T19:12:00"/>
    <x v="3"/>
    <x v="0"/>
    <x v="1"/>
  </r>
  <r>
    <x v="4"/>
    <x v="8"/>
    <x v="2"/>
    <x v="53"/>
    <n v="408"/>
    <s v="Q1 W4"/>
    <x v="8"/>
    <d v="1899-12-30T17:31:12"/>
    <x v="0"/>
    <x v="0"/>
    <x v="1"/>
  </r>
  <r>
    <x v="4"/>
    <x v="12"/>
    <x v="2"/>
    <x v="53"/>
    <n v="11"/>
    <s v="Q1 W4"/>
    <x v="8"/>
    <d v="1899-12-30T17:16:48"/>
    <x v="0"/>
    <x v="1"/>
    <x v="1"/>
  </r>
  <r>
    <x v="0"/>
    <x v="1"/>
    <x v="1"/>
    <x v="54"/>
    <n v="874"/>
    <s v="Q1 W4"/>
    <x v="8"/>
    <d v="1899-12-30T17:16:48"/>
    <x v="0"/>
    <x v="0"/>
    <x v="1"/>
  </r>
  <r>
    <x v="0"/>
    <x v="0"/>
    <x v="0"/>
    <x v="54"/>
    <n v="210"/>
    <s v="Q1 W4"/>
    <x v="8"/>
    <d v="1899-12-30T17:02:24"/>
    <x v="2"/>
    <x v="0"/>
    <x v="1"/>
  </r>
  <r>
    <x v="1"/>
    <x v="2"/>
    <x v="2"/>
    <x v="54"/>
    <n v="844"/>
    <s v="Q1 W4"/>
    <x v="8"/>
    <d v="1899-12-30T18:00:00"/>
    <x v="2"/>
    <x v="0"/>
    <x v="1"/>
  </r>
  <r>
    <x v="2"/>
    <x v="3"/>
    <x v="2"/>
    <x v="54"/>
    <n v="306"/>
    <s v="Q1 W4"/>
    <x v="8"/>
    <d v="1899-12-30T17:16:48"/>
    <x v="2"/>
    <x v="0"/>
    <x v="1"/>
  </r>
  <r>
    <x v="2"/>
    <x v="9"/>
    <x v="2"/>
    <x v="54"/>
    <n v="791"/>
    <s v="Q1 W4"/>
    <x v="8"/>
    <d v="1899-12-30T16:19:12"/>
    <x v="0"/>
    <x v="0"/>
    <x v="1"/>
  </r>
  <r>
    <x v="2"/>
    <x v="4"/>
    <x v="2"/>
    <x v="54"/>
    <n v="441"/>
    <s v="Q1 W4"/>
    <x v="8"/>
    <d v="1899-12-30T16:04:48"/>
    <x v="0"/>
    <x v="0"/>
    <x v="1"/>
  </r>
  <r>
    <x v="3"/>
    <x v="3"/>
    <x v="2"/>
    <x v="54"/>
    <n v="697"/>
    <s v="Q1 W4"/>
    <x v="8"/>
    <d v="1899-12-30T17:16:48"/>
    <x v="3"/>
    <x v="0"/>
    <x v="1"/>
  </r>
  <r>
    <x v="3"/>
    <x v="11"/>
    <x v="2"/>
    <x v="54"/>
    <n v="894"/>
    <s v="Q1 W4"/>
    <x v="8"/>
    <d v="1899-12-30T18:00:00"/>
    <x v="0"/>
    <x v="0"/>
    <x v="1"/>
  </r>
  <r>
    <x v="3"/>
    <x v="5"/>
    <x v="1"/>
    <x v="54"/>
    <n v="894"/>
    <s v="Q1 W4"/>
    <x v="8"/>
    <d v="1899-12-30T16:04:48"/>
    <x v="0"/>
    <x v="0"/>
    <x v="1"/>
  </r>
  <r>
    <x v="3"/>
    <x v="6"/>
    <x v="3"/>
    <x v="54"/>
    <n v="830"/>
    <s v="Q1 W4"/>
    <x v="8"/>
    <d v="1899-12-30T16:04:48"/>
    <x v="0"/>
    <x v="0"/>
    <x v="1"/>
  </r>
  <r>
    <x v="3"/>
    <x v="13"/>
    <x v="0"/>
    <x v="54"/>
    <n v="740"/>
    <s v="Q1 W4"/>
    <x v="8"/>
    <d v="1899-12-30T19:12:00"/>
    <x v="0"/>
    <x v="0"/>
    <x v="1"/>
  </r>
  <r>
    <x v="3"/>
    <x v="10"/>
    <x v="0"/>
    <x v="54"/>
    <n v="494"/>
    <s v="Q1 W4"/>
    <x v="8"/>
    <d v="1899-12-30T16:04:48"/>
    <x v="0"/>
    <x v="0"/>
    <x v="1"/>
  </r>
  <r>
    <x v="4"/>
    <x v="7"/>
    <x v="2"/>
    <x v="54"/>
    <n v="625"/>
    <s v="Q1 W4"/>
    <x v="8"/>
    <d v="1899-12-30T18:43:12"/>
    <x v="3"/>
    <x v="0"/>
    <x v="1"/>
  </r>
  <r>
    <x v="4"/>
    <x v="8"/>
    <x v="2"/>
    <x v="54"/>
    <n v="597"/>
    <s v="Q1 W4"/>
    <x v="8"/>
    <d v="1899-12-30T18:00:00"/>
    <x v="0"/>
    <x v="0"/>
    <x v="1"/>
  </r>
  <r>
    <x v="4"/>
    <x v="12"/>
    <x v="2"/>
    <x v="54"/>
    <n v="173"/>
    <s v="Q1 W4"/>
    <x v="8"/>
    <d v="1899-12-30T18:28:48"/>
    <x v="0"/>
    <x v="0"/>
    <x v="1"/>
  </r>
  <r>
    <x v="0"/>
    <x v="1"/>
    <x v="1"/>
    <x v="55"/>
    <n v="75"/>
    <s v="Q1 W4"/>
    <x v="8"/>
    <d v="1899-12-30T17:16:48"/>
    <x v="0"/>
    <x v="1"/>
    <x v="1"/>
  </r>
  <r>
    <x v="0"/>
    <x v="0"/>
    <x v="0"/>
    <x v="55"/>
    <n v="707"/>
    <s v="Q1 W4"/>
    <x v="8"/>
    <d v="1899-12-30T18:14:24"/>
    <x v="0"/>
    <x v="0"/>
    <x v="1"/>
  </r>
  <r>
    <x v="1"/>
    <x v="2"/>
    <x v="2"/>
    <x v="55"/>
    <n v="1"/>
    <s v="Q1 W4"/>
    <x v="8"/>
    <d v="1899-12-30T17:16:48"/>
    <x v="0"/>
    <x v="1"/>
    <x v="1"/>
  </r>
  <r>
    <x v="2"/>
    <x v="3"/>
    <x v="2"/>
    <x v="55"/>
    <n v="543"/>
    <s v="Q1 W4"/>
    <x v="8"/>
    <d v="1899-12-30T18:43:12"/>
    <x v="0"/>
    <x v="0"/>
    <x v="1"/>
  </r>
  <r>
    <x v="2"/>
    <x v="9"/>
    <x v="2"/>
    <x v="55"/>
    <n v="853"/>
    <s v="Q1 W4"/>
    <x v="8"/>
    <d v="1899-12-30T19:12:00"/>
    <x v="0"/>
    <x v="0"/>
    <x v="1"/>
  </r>
  <r>
    <x v="2"/>
    <x v="4"/>
    <x v="2"/>
    <x v="55"/>
    <n v="520"/>
    <s v="Q1 W4"/>
    <x v="8"/>
    <d v="1899-12-30T17:45:36"/>
    <x v="0"/>
    <x v="0"/>
    <x v="1"/>
  </r>
  <r>
    <x v="3"/>
    <x v="3"/>
    <x v="2"/>
    <x v="55"/>
    <n v="71"/>
    <s v="Q1 W4"/>
    <x v="8"/>
    <d v="1899-12-30T18:43:12"/>
    <x v="0"/>
    <x v="1"/>
    <x v="1"/>
  </r>
  <r>
    <x v="3"/>
    <x v="11"/>
    <x v="2"/>
    <x v="55"/>
    <n v="709"/>
    <s v="Q1 W4"/>
    <x v="8"/>
    <d v="1899-12-30T17:02:24"/>
    <x v="0"/>
    <x v="0"/>
    <x v="1"/>
  </r>
  <r>
    <x v="3"/>
    <x v="5"/>
    <x v="1"/>
    <x v="55"/>
    <n v="377"/>
    <s v="Q1 W4"/>
    <x v="8"/>
    <d v="1899-12-30T17:16:48"/>
    <x v="0"/>
    <x v="0"/>
    <x v="1"/>
  </r>
  <r>
    <x v="3"/>
    <x v="6"/>
    <x v="3"/>
    <x v="55"/>
    <n v="591"/>
    <s v="Q1 W4"/>
    <x v="8"/>
    <d v="1899-12-30T17:16:48"/>
    <x v="0"/>
    <x v="0"/>
    <x v="1"/>
  </r>
  <r>
    <x v="3"/>
    <x v="13"/>
    <x v="0"/>
    <x v="55"/>
    <n v="167"/>
    <s v="Q1 W4"/>
    <x v="8"/>
    <d v="1899-12-30T16:33:36"/>
    <x v="0"/>
    <x v="0"/>
    <x v="1"/>
  </r>
  <r>
    <x v="3"/>
    <x v="10"/>
    <x v="0"/>
    <x v="55"/>
    <n v="307"/>
    <s v="Q1 W4"/>
    <x v="8"/>
    <d v="1899-12-30T18:14:24"/>
    <x v="0"/>
    <x v="0"/>
    <x v="1"/>
  </r>
  <r>
    <x v="4"/>
    <x v="7"/>
    <x v="2"/>
    <x v="55"/>
    <n v="197"/>
    <s v="Q1 W4"/>
    <x v="8"/>
    <d v="1899-12-30T19:12:00"/>
    <x v="0"/>
    <x v="0"/>
    <x v="1"/>
  </r>
  <r>
    <x v="4"/>
    <x v="8"/>
    <x v="2"/>
    <x v="55"/>
    <n v="695"/>
    <s v="Q1 W4"/>
    <x v="8"/>
    <d v="1899-12-30T17:02:24"/>
    <x v="0"/>
    <x v="0"/>
    <x v="1"/>
  </r>
  <r>
    <x v="4"/>
    <x v="12"/>
    <x v="2"/>
    <x v="55"/>
    <n v="589"/>
    <s v="Q1 W4"/>
    <x v="8"/>
    <d v="1899-12-30T16:04:48"/>
    <x v="0"/>
    <x v="0"/>
    <x v="1"/>
  </r>
  <r>
    <x v="0"/>
    <x v="1"/>
    <x v="1"/>
    <x v="56"/>
    <n v="29"/>
    <s v="Q1 W5"/>
    <x v="9"/>
    <d v="1899-12-30T18:00:00"/>
    <x v="0"/>
    <x v="1"/>
    <x v="2"/>
  </r>
  <r>
    <x v="0"/>
    <x v="0"/>
    <x v="0"/>
    <x v="56"/>
    <n v="568"/>
    <s v="Q1 W5"/>
    <x v="9"/>
    <d v="1899-12-30T18:43:12"/>
    <x v="0"/>
    <x v="0"/>
    <x v="2"/>
  </r>
  <r>
    <x v="1"/>
    <x v="2"/>
    <x v="2"/>
    <x v="56"/>
    <n v="678"/>
    <s v="Q1 W5"/>
    <x v="9"/>
    <d v="1899-12-30T17:02:24"/>
    <x v="0"/>
    <x v="0"/>
    <x v="2"/>
  </r>
  <r>
    <x v="2"/>
    <x v="3"/>
    <x v="2"/>
    <x v="56"/>
    <n v="1000"/>
    <s v="Q1 W5"/>
    <x v="9"/>
    <d v="1899-12-30T18:00:00"/>
    <x v="0"/>
    <x v="0"/>
    <x v="2"/>
  </r>
  <r>
    <x v="2"/>
    <x v="9"/>
    <x v="2"/>
    <x v="56"/>
    <n v="244"/>
    <s v="Q1 W5"/>
    <x v="9"/>
    <d v="1899-12-30T18:28:48"/>
    <x v="0"/>
    <x v="0"/>
    <x v="2"/>
  </r>
  <r>
    <x v="2"/>
    <x v="4"/>
    <x v="2"/>
    <x v="56"/>
    <n v="152"/>
    <s v="Q1 W5"/>
    <x v="9"/>
    <d v="1899-12-30T18:57:36"/>
    <x v="0"/>
    <x v="0"/>
    <x v="2"/>
  </r>
  <r>
    <x v="3"/>
    <x v="3"/>
    <x v="2"/>
    <x v="56"/>
    <n v="547"/>
    <s v="Q1 W5"/>
    <x v="9"/>
    <d v="1899-12-30T18:28:48"/>
    <x v="0"/>
    <x v="0"/>
    <x v="2"/>
  </r>
  <r>
    <x v="3"/>
    <x v="11"/>
    <x v="2"/>
    <x v="56"/>
    <n v="810"/>
    <s v="Q1 W5"/>
    <x v="9"/>
    <d v="1899-12-30T17:02:24"/>
    <x v="0"/>
    <x v="0"/>
    <x v="2"/>
  </r>
  <r>
    <x v="3"/>
    <x v="5"/>
    <x v="1"/>
    <x v="56"/>
    <n v="869"/>
    <s v="Q1 W5"/>
    <x v="9"/>
    <d v="1899-12-30T17:16:48"/>
    <x v="0"/>
    <x v="0"/>
    <x v="2"/>
  </r>
  <r>
    <x v="3"/>
    <x v="6"/>
    <x v="3"/>
    <x v="56"/>
    <n v="723"/>
    <s v="Q1 W5"/>
    <x v="9"/>
    <d v="1899-12-30T16:04:48"/>
    <x v="0"/>
    <x v="0"/>
    <x v="2"/>
  </r>
  <r>
    <x v="3"/>
    <x v="13"/>
    <x v="0"/>
    <x v="56"/>
    <n v="191"/>
    <s v="Q1 W5"/>
    <x v="9"/>
    <d v="1899-12-30T17:16:48"/>
    <x v="0"/>
    <x v="0"/>
    <x v="2"/>
  </r>
  <r>
    <x v="3"/>
    <x v="10"/>
    <x v="0"/>
    <x v="56"/>
    <n v="989"/>
    <s v="Q1 W5"/>
    <x v="9"/>
    <d v="1899-12-30T17:16:48"/>
    <x v="0"/>
    <x v="0"/>
    <x v="2"/>
  </r>
  <r>
    <x v="4"/>
    <x v="7"/>
    <x v="2"/>
    <x v="56"/>
    <n v="650"/>
    <s v="Q1 W5"/>
    <x v="9"/>
    <d v="1899-12-30T19:12:00"/>
    <x v="0"/>
    <x v="0"/>
    <x v="2"/>
  </r>
  <r>
    <x v="4"/>
    <x v="8"/>
    <x v="2"/>
    <x v="56"/>
    <n v="914"/>
    <s v="Q1 W5"/>
    <x v="9"/>
    <d v="1899-12-30T19:12:00"/>
    <x v="0"/>
    <x v="0"/>
    <x v="2"/>
  </r>
  <r>
    <x v="4"/>
    <x v="12"/>
    <x v="2"/>
    <x v="56"/>
    <n v="948"/>
    <s v="Q1 W5"/>
    <x v="9"/>
    <d v="1899-12-30T19:12:00"/>
    <x v="0"/>
    <x v="0"/>
    <x v="2"/>
  </r>
  <r>
    <x v="0"/>
    <x v="1"/>
    <x v="1"/>
    <x v="57"/>
    <n v="364"/>
    <s v="Q1 W5"/>
    <x v="9"/>
    <d v="1899-12-30T18:57:36"/>
    <x v="0"/>
    <x v="0"/>
    <x v="2"/>
  </r>
  <r>
    <x v="0"/>
    <x v="0"/>
    <x v="0"/>
    <x v="57"/>
    <n v="950"/>
    <s v="Q1 W5"/>
    <x v="9"/>
    <d v="1899-12-30T19:12:00"/>
    <x v="2"/>
    <x v="0"/>
    <x v="2"/>
  </r>
  <r>
    <x v="1"/>
    <x v="2"/>
    <x v="2"/>
    <x v="57"/>
    <n v="811"/>
    <s v="Q1 W5"/>
    <x v="9"/>
    <d v="1899-12-30T16:19:12"/>
    <x v="3"/>
    <x v="0"/>
    <x v="2"/>
  </r>
  <r>
    <x v="2"/>
    <x v="3"/>
    <x v="2"/>
    <x v="57"/>
    <n v="937"/>
    <s v="Q1 W5"/>
    <x v="9"/>
    <d v="1899-12-30T16:19:12"/>
    <x v="3"/>
    <x v="0"/>
    <x v="2"/>
  </r>
  <r>
    <x v="2"/>
    <x v="9"/>
    <x v="2"/>
    <x v="57"/>
    <n v="609"/>
    <s v="Q1 W5"/>
    <x v="9"/>
    <d v="1899-12-30T19:12:00"/>
    <x v="0"/>
    <x v="0"/>
    <x v="2"/>
  </r>
  <r>
    <x v="2"/>
    <x v="4"/>
    <x v="2"/>
    <x v="57"/>
    <n v="698"/>
    <s v="Q1 W5"/>
    <x v="9"/>
    <d v="1899-12-30T16:04:48"/>
    <x v="0"/>
    <x v="0"/>
    <x v="2"/>
  </r>
  <r>
    <x v="3"/>
    <x v="3"/>
    <x v="2"/>
    <x v="57"/>
    <n v="893"/>
    <s v="Q1 W5"/>
    <x v="9"/>
    <d v="1899-12-30T16:33:36"/>
    <x v="2"/>
    <x v="0"/>
    <x v="2"/>
  </r>
  <r>
    <x v="3"/>
    <x v="11"/>
    <x v="2"/>
    <x v="57"/>
    <n v="873"/>
    <s v="Q1 W5"/>
    <x v="9"/>
    <d v="1899-12-30T18:57:36"/>
    <x v="0"/>
    <x v="0"/>
    <x v="2"/>
  </r>
  <r>
    <x v="3"/>
    <x v="5"/>
    <x v="1"/>
    <x v="57"/>
    <n v="83"/>
    <s v="Q1 W5"/>
    <x v="9"/>
    <d v="1899-12-30T16:48:00"/>
    <x v="0"/>
    <x v="1"/>
    <x v="2"/>
  </r>
  <r>
    <x v="3"/>
    <x v="6"/>
    <x v="3"/>
    <x v="57"/>
    <n v="175"/>
    <s v="Q1 W5"/>
    <x v="9"/>
    <d v="1899-12-30T17:31:12"/>
    <x v="0"/>
    <x v="0"/>
    <x v="2"/>
  </r>
  <r>
    <x v="3"/>
    <x v="13"/>
    <x v="0"/>
    <x v="57"/>
    <n v="261"/>
    <s v="Q1 W5"/>
    <x v="9"/>
    <d v="1899-12-30T17:31:12"/>
    <x v="0"/>
    <x v="0"/>
    <x v="2"/>
  </r>
  <r>
    <x v="3"/>
    <x v="10"/>
    <x v="0"/>
    <x v="57"/>
    <n v="341"/>
    <s v="Q1 W5"/>
    <x v="9"/>
    <d v="1899-12-30T16:19:12"/>
    <x v="0"/>
    <x v="0"/>
    <x v="2"/>
  </r>
  <r>
    <x v="4"/>
    <x v="7"/>
    <x v="2"/>
    <x v="57"/>
    <n v="668"/>
    <s v="Q1 W5"/>
    <x v="9"/>
    <d v="1899-12-30T17:45:36"/>
    <x v="3"/>
    <x v="0"/>
    <x v="2"/>
  </r>
  <r>
    <x v="4"/>
    <x v="8"/>
    <x v="2"/>
    <x v="57"/>
    <n v="799"/>
    <s v="Q1 W5"/>
    <x v="9"/>
    <d v="1899-12-30T17:31:12"/>
    <x v="0"/>
    <x v="0"/>
    <x v="2"/>
  </r>
  <r>
    <x v="4"/>
    <x v="12"/>
    <x v="2"/>
    <x v="57"/>
    <n v="569"/>
    <s v="Q1 W5"/>
    <x v="9"/>
    <d v="1899-12-30T17:31:12"/>
    <x v="0"/>
    <x v="0"/>
    <x v="2"/>
  </r>
  <r>
    <x v="0"/>
    <x v="1"/>
    <x v="1"/>
    <x v="58"/>
    <n v="475"/>
    <s v="Q1 W5"/>
    <x v="9"/>
    <d v="1899-12-30T19:12:00"/>
    <x v="0"/>
    <x v="0"/>
    <x v="2"/>
  </r>
  <r>
    <x v="0"/>
    <x v="0"/>
    <x v="0"/>
    <x v="58"/>
    <n v="216"/>
    <s v="Q1 W5"/>
    <x v="9"/>
    <d v="1899-12-30T16:33:36"/>
    <x v="2"/>
    <x v="0"/>
    <x v="2"/>
  </r>
  <r>
    <x v="1"/>
    <x v="2"/>
    <x v="2"/>
    <x v="58"/>
    <n v="560"/>
    <s v="Q1 W5"/>
    <x v="9"/>
    <d v="1899-12-30T16:04:48"/>
    <x v="2"/>
    <x v="0"/>
    <x v="2"/>
  </r>
  <r>
    <x v="2"/>
    <x v="3"/>
    <x v="2"/>
    <x v="58"/>
    <n v="847"/>
    <s v="Q1 W5"/>
    <x v="9"/>
    <d v="1899-12-30T19:12:00"/>
    <x v="2"/>
    <x v="0"/>
    <x v="2"/>
  </r>
  <r>
    <x v="2"/>
    <x v="9"/>
    <x v="2"/>
    <x v="58"/>
    <n v="395"/>
    <s v="Q1 W5"/>
    <x v="9"/>
    <d v="1899-12-30T16:19:12"/>
    <x v="0"/>
    <x v="0"/>
    <x v="2"/>
  </r>
  <r>
    <x v="2"/>
    <x v="4"/>
    <x v="2"/>
    <x v="58"/>
    <n v="215"/>
    <s v="Q1 W5"/>
    <x v="9"/>
    <d v="1899-12-30T17:02:24"/>
    <x v="0"/>
    <x v="0"/>
    <x v="2"/>
  </r>
  <r>
    <x v="3"/>
    <x v="3"/>
    <x v="2"/>
    <x v="58"/>
    <n v="520"/>
    <s v="Q1 W5"/>
    <x v="9"/>
    <d v="1899-12-30T18:28:48"/>
    <x v="2"/>
    <x v="0"/>
    <x v="2"/>
  </r>
  <r>
    <x v="3"/>
    <x v="11"/>
    <x v="2"/>
    <x v="58"/>
    <n v="129"/>
    <s v="Q1 W5"/>
    <x v="9"/>
    <d v="1899-12-30T18:14:24"/>
    <x v="0"/>
    <x v="0"/>
    <x v="2"/>
  </r>
  <r>
    <x v="3"/>
    <x v="5"/>
    <x v="1"/>
    <x v="58"/>
    <n v="194"/>
    <s v="Q1 W5"/>
    <x v="9"/>
    <d v="1899-12-30T17:45:36"/>
    <x v="0"/>
    <x v="0"/>
    <x v="2"/>
  </r>
  <r>
    <x v="3"/>
    <x v="6"/>
    <x v="3"/>
    <x v="58"/>
    <n v="942"/>
    <s v="Q1 W5"/>
    <x v="9"/>
    <d v="1899-12-30T18:57:36"/>
    <x v="0"/>
    <x v="0"/>
    <x v="2"/>
  </r>
  <r>
    <x v="3"/>
    <x v="13"/>
    <x v="0"/>
    <x v="58"/>
    <n v="81"/>
    <s v="Q1 W5"/>
    <x v="9"/>
    <d v="1899-12-30T17:31:12"/>
    <x v="0"/>
    <x v="1"/>
    <x v="2"/>
  </r>
  <r>
    <x v="3"/>
    <x v="10"/>
    <x v="0"/>
    <x v="58"/>
    <n v="48"/>
    <s v="Q1 W5"/>
    <x v="9"/>
    <d v="1899-12-30T18:57:36"/>
    <x v="0"/>
    <x v="1"/>
    <x v="2"/>
  </r>
  <r>
    <x v="4"/>
    <x v="7"/>
    <x v="2"/>
    <x v="58"/>
    <n v="693"/>
    <s v="Q1 W5"/>
    <x v="9"/>
    <d v="1899-12-30T17:31:12"/>
    <x v="3"/>
    <x v="0"/>
    <x v="2"/>
  </r>
  <r>
    <x v="4"/>
    <x v="8"/>
    <x v="2"/>
    <x v="58"/>
    <n v="388"/>
    <s v="Q1 W5"/>
    <x v="9"/>
    <d v="1899-12-30T18:00:00"/>
    <x v="0"/>
    <x v="0"/>
    <x v="2"/>
  </r>
  <r>
    <x v="4"/>
    <x v="12"/>
    <x v="2"/>
    <x v="58"/>
    <n v="69"/>
    <s v="Q1 W5"/>
    <x v="9"/>
    <d v="1899-12-30T18:43:12"/>
    <x v="0"/>
    <x v="1"/>
    <x v="2"/>
  </r>
  <r>
    <x v="0"/>
    <x v="1"/>
    <x v="1"/>
    <x v="59"/>
    <n v="779"/>
    <s v="Q1 W5"/>
    <x v="9"/>
    <d v="1899-12-30T17:02:24"/>
    <x v="0"/>
    <x v="0"/>
    <x v="2"/>
  </r>
  <r>
    <x v="0"/>
    <x v="0"/>
    <x v="0"/>
    <x v="59"/>
    <n v="78"/>
    <s v="Q1 W5"/>
    <x v="9"/>
    <d v="1899-12-30T16:04:48"/>
    <x v="2"/>
    <x v="1"/>
    <x v="2"/>
  </r>
  <r>
    <x v="1"/>
    <x v="2"/>
    <x v="2"/>
    <x v="59"/>
    <n v="728"/>
    <s v="Q1 W5"/>
    <x v="9"/>
    <d v="1899-12-30T16:19:12"/>
    <x v="3"/>
    <x v="0"/>
    <x v="2"/>
  </r>
  <r>
    <x v="2"/>
    <x v="3"/>
    <x v="2"/>
    <x v="59"/>
    <n v="736"/>
    <s v="Q1 W5"/>
    <x v="9"/>
    <d v="1899-12-30T17:31:12"/>
    <x v="2"/>
    <x v="0"/>
    <x v="2"/>
  </r>
  <r>
    <x v="2"/>
    <x v="9"/>
    <x v="2"/>
    <x v="59"/>
    <n v="330"/>
    <s v="Q1 W5"/>
    <x v="9"/>
    <d v="1899-12-30T18:00:00"/>
    <x v="0"/>
    <x v="0"/>
    <x v="2"/>
  </r>
  <r>
    <x v="2"/>
    <x v="4"/>
    <x v="2"/>
    <x v="59"/>
    <n v="712"/>
    <s v="Q1 W5"/>
    <x v="9"/>
    <d v="1899-12-30T18:28:48"/>
    <x v="0"/>
    <x v="0"/>
    <x v="2"/>
  </r>
  <r>
    <x v="3"/>
    <x v="3"/>
    <x v="2"/>
    <x v="59"/>
    <n v="586"/>
    <s v="Q1 W5"/>
    <x v="9"/>
    <d v="1899-12-30T18:00:00"/>
    <x v="3"/>
    <x v="0"/>
    <x v="2"/>
  </r>
  <r>
    <x v="3"/>
    <x v="11"/>
    <x v="2"/>
    <x v="59"/>
    <n v="635"/>
    <s v="Q1 W5"/>
    <x v="9"/>
    <d v="1899-12-30T18:57:36"/>
    <x v="0"/>
    <x v="0"/>
    <x v="2"/>
  </r>
  <r>
    <x v="3"/>
    <x v="5"/>
    <x v="1"/>
    <x v="59"/>
    <n v="906"/>
    <s v="Q1 W5"/>
    <x v="9"/>
    <d v="1899-12-30T18:28:48"/>
    <x v="0"/>
    <x v="0"/>
    <x v="2"/>
  </r>
  <r>
    <x v="3"/>
    <x v="6"/>
    <x v="3"/>
    <x v="59"/>
    <n v="883"/>
    <s v="Q1 W5"/>
    <x v="9"/>
    <d v="1899-12-30T17:31:12"/>
    <x v="0"/>
    <x v="0"/>
    <x v="2"/>
  </r>
  <r>
    <x v="3"/>
    <x v="13"/>
    <x v="0"/>
    <x v="59"/>
    <n v="754"/>
    <s v="Q1 W5"/>
    <x v="9"/>
    <d v="1899-12-30T17:16:48"/>
    <x v="0"/>
    <x v="0"/>
    <x v="2"/>
  </r>
  <r>
    <x v="3"/>
    <x v="10"/>
    <x v="0"/>
    <x v="59"/>
    <n v="237"/>
    <s v="Q1 W5"/>
    <x v="9"/>
    <d v="1899-12-30T16:48:00"/>
    <x v="0"/>
    <x v="0"/>
    <x v="2"/>
  </r>
  <r>
    <x v="4"/>
    <x v="7"/>
    <x v="2"/>
    <x v="59"/>
    <n v="919"/>
    <s v="Q1 W5"/>
    <x v="9"/>
    <d v="1899-12-30T17:31:12"/>
    <x v="3"/>
    <x v="0"/>
    <x v="2"/>
  </r>
  <r>
    <x v="4"/>
    <x v="8"/>
    <x v="2"/>
    <x v="59"/>
    <n v="845"/>
    <s v="Q1 W5"/>
    <x v="9"/>
    <d v="1899-12-30T17:45:36"/>
    <x v="0"/>
    <x v="0"/>
    <x v="2"/>
  </r>
  <r>
    <x v="4"/>
    <x v="12"/>
    <x v="2"/>
    <x v="59"/>
    <n v="274"/>
    <s v="Q1 W5"/>
    <x v="9"/>
    <d v="1899-12-30T17:31:12"/>
    <x v="0"/>
    <x v="0"/>
    <x v="2"/>
  </r>
  <r>
    <x v="0"/>
    <x v="1"/>
    <x v="1"/>
    <x v="60"/>
    <n v="660"/>
    <s v="Q1 W5"/>
    <x v="9"/>
    <d v="1899-12-30T17:45:36"/>
    <x v="0"/>
    <x v="0"/>
    <x v="2"/>
  </r>
  <r>
    <x v="0"/>
    <x v="0"/>
    <x v="0"/>
    <x v="60"/>
    <n v="992"/>
    <s v="Q1 W5"/>
    <x v="9"/>
    <d v="1899-12-30T18:14:24"/>
    <x v="2"/>
    <x v="0"/>
    <x v="2"/>
  </r>
  <r>
    <x v="1"/>
    <x v="2"/>
    <x v="2"/>
    <x v="60"/>
    <n v="595"/>
    <s v="Q1 W5"/>
    <x v="9"/>
    <d v="1899-12-30T16:33:36"/>
    <x v="2"/>
    <x v="0"/>
    <x v="2"/>
  </r>
  <r>
    <x v="2"/>
    <x v="3"/>
    <x v="2"/>
    <x v="60"/>
    <n v="225"/>
    <s v="Q1 W5"/>
    <x v="9"/>
    <d v="1899-12-30T18:28:48"/>
    <x v="2"/>
    <x v="0"/>
    <x v="2"/>
  </r>
  <r>
    <x v="2"/>
    <x v="9"/>
    <x v="2"/>
    <x v="60"/>
    <n v="843"/>
    <s v="Q1 W5"/>
    <x v="9"/>
    <d v="1899-12-30T18:00:00"/>
    <x v="0"/>
    <x v="0"/>
    <x v="2"/>
  </r>
  <r>
    <x v="2"/>
    <x v="4"/>
    <x v="2"/>
    <x v="60"/>
    <n v="816"/>
    <s v="Q1 W5"/>
    <x v="9"/>
    <d v="1899-12-30T16:19:12"/>
    <x v="0"/>
    <x v="0"/>
    <x v="2"/>
  </r>
  <r>
    <x v="3"/>
    <x v="3"/>
    <x v="2"/>
    <x v="60"/>
    <n v="410"/>
    <s v="Q1 W5"/>
    <x v="9"/>
    <d v="1899-12-30T17:02:24"/>
    <x v="2"/>
    <x v="0"/>
    <x v="2"/>
  </r>
  <r>
    <x v="3"/>
    <x v="11"/>
    <x v="2"/>
    <x v="60"/>
    <n v="183"/>
    <s v="Q1 W5"/>
    <x v="9"/>
    <d v="1899-12-30T18:28:48"/>
    <x v="0"/>
    <x v="0"/>
    <x v="2"/>
  </r>
  <r>
    <x v="3"/>
    <x v="5"/>
    <x v="1"/>
    <x v="60"/>
    <n v="189"/>
    <s v="Q1 W5"/>
    <x v="9"/>
    <d v="1899-12-30T18:57:36"/>
    <x v="0"/>
    <x v="0"/>
    <x v="2"/>
  </r>
  <r>
    <x v="3"/>
    <x v="6"/>
    <x v="3"/>
    <x v="60"/>
    <n v="22"/>
    <s v="Q1 W5"/>
    <x v="9"/>
    <d v="1899-12-30T17:16:48"/>
    <x v="0"/>
    <x v="1"/>
    <x v="2"/>
  </r>
  <r>
    <x v="3"/>
    <x v="13"/>
    <x v="0"/>
    <x v="60"/>
    <n v="256"/>
    <s v="Q1 W5"/>
    <x v="9"/>
    <d v="1899-12-30T17:02:24"/>
    <x v="0"/>
    <x v="0"/>
    <x v="2"/>
  </r>
  <r>
    <x v="3"/>
    <x v="10"/>
    <x v="0"/>
    <x v="60"/>
    <n v="115"/>
    <s v="Q1 W5"/>
    <x v="9"/>
    <d v="1899-12-30T17:02:24"/>
    <x v="0"/>
    <x v="0"/>
    <x v="2"/>
  </r>
  <r>
    <x v="4"/>
    <x v="7"/>
    <x v="2"/>
    <x v="60"/>
    <n v="500"/>
    <s v="Q1 W5"/>
    <x v="9"/>
    <d v="1899-12-30T18:57:36"/>
    <x v="3"/>
    <x v="0"/>
    <x v="2"/>
  </r>
  <r>
    <x v="4"/>
    <x v="8"/>
    <x v="2"/>
    <x v="60"/>
    <n v="956"/>
    <s v="Q1 W5"/>
    <x v="9"/>
    <d v="1899-12-30T17:16:48"/>
    <x v="0"/>
    <x v="0"/>
    <x v="2"/>
  </r>
  <r>
    <x v="4"/>
    <x v="12"/>
    <x v="2"/>
    <x v="60"/>
    <n v="962"/>
    <s v="Q1 W5"/>
    <x v="9"/>
    <d v="1899-12-30T18:28:48"/>
    <x v="0"/>
    <x v="0"/>
    <x v="2"/>
  </r>
  <r>
    <x v="0"/>
    <x v="1"/>
    <x v="1"/>
    <x v="61"/>
    <n v="81"/>
    <s v="Q1 W5"/>
    <x v="9"/>
    <d v="1899-12-30T16:48:00"/>
    <x v="0"/>
    <x v="1"/>
    <x v="2"/>
  </r>
  <r>
    <x v="0"/>
    <x v="0"/>
    <x v="0"/>
    <x v="61"/>
    <n v="45"/>
    <s v="Q1 W5"/>
    <x v="9"/>
    <d v="1899-12-30T17:31:12"/>
    <x v="2"/>
    <x v="1"/>
    <x v="2"/>
  </r>
  <r>
    <x v="1"/>
    <x v="2"/>
    <x v="2"/>
    <x v="61"/>
    <n v="234"/>
    <s v="Q1 W5"/>
    <x v="9"/>
    <d v="1899-12-30T17:02:24"/>
    <x v="2"/>
    <x v="0"/>
    <x v="2"/>
  </r>
  <r>
    <x v="2"/>
    <x v="3"/>
    <x v="2"/>
    <x v="61"/>
    <n v="140"/>
    <s v="Q1 W5"/>
    <x v="9"/>
    <d v="1899-12-30T16:04:48"/>
    <x v="2"/>
    <x v="0"/>
    <x v="2"/>
  </r>
  <r>
    <x v="2"/>
    <x v="9"/>
    <x v="2"/>
    <x v="61"/>
    <n v="851"/>
    <s v="Q1 W5"/>
    <x v="9"/>
    <d v="1899-12-30T18:28:48"/>
    <x v="0"/>
    <x v="0"/>
    <x v="2"/>
  </r>
  <r>
    <x v="2"/>
    <x v="4"/>
    <x v="2"/>
    <x v="61"/>
    <n v="746"/>
    <s v="Q1 W5"/>
    <x v="9"/>
    <d v="1899-12-30T17:45:36"/>
    <x v="0"/>
    <x v="0"/>
    <x v="2"/>
  </r>
  <r>
    <x v="3"/>
    <x v="3"/>
    <x v="2"/>
    <x v="61"/>
    <n v="206"/>
    <s v="Q1 W5"/>
    <x v="9"/>
    <d v="1899-12-30T18:28:48"/>
    <x v="2"/>
    <x v="0"/>
    <x v="2"/>
  </r>
  <r>
    <x v="3"/>
    <x v="11"/>
    <x v="2"/>
    <x v="61"/>
    <n v="270"/>
    <s v="Q1 W5"/>
    <x v="9"/>
    <d v="1899-12-30T17:16:48"/>
    <x v="0"/>
    <x v="0"/>
    <x v="2"/>
  </r>
  <r>
    <x v="3"/>
    <x v="5"/>
    <x v="1"/>
    <x v="61"/>
    <n v="765"/>
    <s v="Q1 W5"/>
    <x v="9"/>
    <d v="1899-12-30T18:57:36"/>
    <x v="0"/>
    <x v="0"/>
    <x v="2"/>
  </r>
  <r>
    <x v="3"/>
    <x v="6"/>
    <x v="3"/>
    <x v="61"/>
    <n v="95"/>
    <s v="Q1 W5"/>
    <x v="9"/>
    <d v="1899-12-30T18:00:00"/>
    <x v="0"/>
    <x v="1"/>
    <x v="2"/>
  </r>
  <r>
    <x v="3"/>
    <x v="13"/>
    <x v="0"/>
    <x v="61"/>
    <n v="902"/>
    <s v="Q1 W5"/>
    <x v="9"/>
    <d v="1899-12-30T18:57:36"/>
    <x v="0"/>
    <x v="0"/>
    <x v="2"/>
  </r>
  <r>
    <x v="3"/>
    <x v="10"/>
    <x v="0"/>
    <x v="61"/>
    <n v="382"/>
    <s v="Q1 W5"/>
    <x v="9"/>
    <d v="1899-12-30T17:45:36"/>
    <x v="0"/>
    <x v="0"/>
    <x v="2"/>
  </r>
  <r>
    <x v="4"/>
    <x v="7"/>
    <x v="2"/>
    <x v="61"/>
    <n v="930"/>
    <s v="Q1 W5"/>
    <x v="9"/>
    <d v="1899-12-30T17:16:48"/>
    <x v="2"/>
    <x v="0"/>
    <x v="2"/>
  </r>
  <r>
    <x v="4"/>
    <x v="8"/>
    <x v="2"/>
    <x v="61"/>
    <n v="758"/>
    <s v="Q1 W5"/>
    <x v="9"/>
    <d v="1899-12-30T18:00:00"/>
    <x v="0"/>
    <x v="0"/>
    <x v="2"/>
  </r>
  <r>
    <x v="4"/>
    <x v="12"/>
    <x v="2"/>
    <x v="61"/>
    <n v="428"/>
    <s v="Q1 W5"/>
    <x v="9"/>
    <d v="1899-12-30T16:48:00"/>
    <x v="0"/>
    <x v="0"/>
    <x v="2"/>
  </r>
  <r>
    <x v="0"/>
    <x v="1"/>
    <x v="1"/>
    <x v="62"/>
    <n v="863"/>
    <s v="Q1 W5"/>
    <x v="9"/>
    <d v="1899-12-30T16:04:48"/>
    <x v="0"/>
    <x v="0"/>
    <x v="2"/>
  </r>
  <r>
    <x v="0"/>
    <x v="0"/>
    <x v="0"/>
    <x v="62"/>
    <n v="344"/>
    <s v="Q1 W5"/>
    <x v="9"/>
    <d v="1899-12-30T16:48:00"/>
    <x v="0"/>
    <x v="0"/>
    <x v="2"/>
  </r>
  <r>
    <x v="1"/>
    <x v="2"/>
    <x v="2"/>
    <x v="62"/>
    <n v="566"/>
    <s v="Q1 W5"/>
    <x v="9"/>
    <d v="1899-12-30T16:04:48"/>
    <x v="0"/>
    <x v="0"/>
    <x v="2"/>
  </r>
  <r>
    <x v="2"/>
    <x v="3"/>
    <x v="2"/>
    <x v="62"/>
    <n v="535"/>
    <s v="Q1 W5"/>
    <x v="9"/>
    <d v="1899-12-30T17:31:12"/>
    <x v="3"/>
    <x v="0"/>
    <x v="2"/>
  </r>
  <r>
    <x v="2"/>
    <x v="9"/>
    <x v="2"/>
    <x v="62"/>
    <n v="359"/>
    <s v="Q1 W5"/>
    <x v="9"/>
    <d v="1899-12-30T18:00:00"/>
    <x v="0"/>
    <x v="0"/>
    <x v="2"/>
  </r>
  <r>
    <x v="2"/>
    <x v="4"/>
    <x v="2"/>
    <x v="62"/>
    <n v="559"/>
    <s v="Q1 W5"/>
    <x v="9"/>
    <d v="1899-12-30T18:14:24"/>
    <x v="0"/>
    <x v="0"/>
    <x v="2"/>
  </r>
  <r>
    <x v="3"/>
    <x v="3"/>
    <x v="2"/>
    <x v="62"/>
    <n v="735"/>
    <s v="Q1 W5"/>
    <x v="9"/>
    <d v="1899-12-30T16:19:12"/>
    <x v="2"/>
    <x v="0"/>
    <x v="2"/>
  </r>
  <r>
    <x v="3"/>
    <x v="11"/>
    <x v="2"/>
    <x v="62"/>
    <n v="944"/>
    <s v="Q1 W5"/>
    <x v="9"/>
    <d v="1899-12-30T16:04:48"/>
    <x v="0"/>
    <x v="0"/>
    <x v="2"/>
  </r>
  <r>
    <x v="3"/>
    <x v="5"/>
    <x v="1"/>
    <x v="62"/>
    <n v="379"/>
    <s v="Q1 W5"/>
    <x v="9"/>
    <d v="1899-12-30T18:00:00"/>
    <x v="0"/>
    <x v="0"/>
    <x v="2"/>
  </r>
  <r>
    <x v="3"/>
    <x v="6"/>
    <x v="3"/>
    <x v="62"/>
    <n v="113"/>
    <s v="Q1 W5"/>
    <x v="9"/>
    <d v="1899-12-30T19:12:00"/>
    <x v="0"/>
    <x v="0"/>
    <x v="2"/>
  </r>
  <r>
    <x v="3"/>
    <x v="13"/>
    <x v="0"/>
    <x v="62"/>
    <n v="293"/>
    <s v="Q1 W5"/>
    <x v="9"/>
    <d v="1899-12-30T16:04:48"/>
    <x v="0"/>
    <x v="0"/>
    <x v="2"/>
  </r>
  <r>
    <x v="3"/>
    <x v="10"/>
    <x v="0"/>
    <x v="62"/>
    <n v="803"/>
    <s v="Q1 W5"/>
    <x v="9"/>
    <d v="1899-12-30T17:02:24"/>
    <x v="0"/>
    <x v="0"/>
    <x v="2"/>
  </r>
  <r>
    <x v="4"/>
    <x v="7"/>
    <x v="2"/>
    <x v="62"/>
    <n v="811"/>
    <s v="Q1 W5"/>
    <x v="9"/>
    <d v="1899-12-30T18:43:12"/>
    <x v="2"/>
    <x v="0"/>
    <x v="2"/>
  </r>
  <r>
    <x v="4"/>
    <x v="8"/>
    <x v="2"/>
    <x v="62"/>
    <n v="303"/>
    <s v="Q1 W5"/>
    <x v="9"/>
    <d v="1899-12-30T16:19:12"/>
    <x v="0"/>
    <x v="0"/>
    <x v="2"/>
  </r>
  <r>
    <x v="4"/>
    <x v="12"/>
    <x v="2"/>
    <x v="62"/>
    <n v="72"/>
    <s v="Q1 W5"/>
    <x v="9"/>
    <d v="1899-12-30T18:14:24"/>
    <x v="0"/>
    <x v="1"/>
    <x v="2"/>
  </r>
  <r>
    <x v="0"/>
    <x v="1"/>
    <x v="1"/>
    <x v="63"/>
    <n v="225"/>
    <s v="Q1 W6"/>
    <x v="10"/>
    <d v="1899-12-30T16:19:12"/>
    <x v="0"/>
    <x v="0"/>
    <x v="2"/>
  </r>
  <r>
    <x v="0"/>
    <x v="0"/>
    <x v="0"/>
    <x v="63"/>
    <n v="801"/>
    <s v="Q1 W6"/>
    <x v="10"/>
    <d v="1899-12-30T18:57:36"/>
    <x v="0"/>
    <x v="0"/>
    <x v="2"/>
  </r>
  <r>
    <x v="1"/>
    <x v="2"/>
    <x v="2"/>
    <x v="63"/>
    <n v="45"/>
    <s v="Q1 W6"/>
    <x v="10"/>
    <d v="1899-12-30T18:28:48"/>
    <x v="0"/>
    <x v="1"/>
    <x v="2"/>
  </r>
  <r>
    <x v="2"/>
    <x v="3"/>
    <x v="2"/>
    <x v="63"/>
    <n v="206"/>
    <s v="Q1 W6"/>
    <x v="10"/>
    <d v="1899-12-30T18:28:48"/>
    <x v="0"/>
    <x v="0"/>
    <x v="2"/>
  </r>
  <r>
    <x v="2"/>
    <x v="9"/>
    <x v="2"/>
    <x v="63"/>
    <n v="268"/>
    <s v="Q1 W6"/>
    <x v="10"/>
    <d v="1899-12-30T17:16:48"/>
    <x v="0"/>
    <x v="0"/>
    <x v="2"/>
  </r>
  <r>
    <x v="2"/>
    <x v="4"/>
    <x v="2"/>
    <x v="63"/>
    <n v="750"/>
    <s v="Q1 W6"/>
    <x v="10"/>
    <d v="1899-12-30T18:00:00"/>
    <x v="0"/>
    <x v="0"/>
    <x v="2"/>
  </r>
  <r>
    <x v="3"/>
    <x v="3"/>
    <x v="2"/>
    <x v="63"/>
    <n v="216"/>
    <s v="Q1 W6"/>
    <x v="10"/>
    <d v="1899-12-30T16:04:48"/>
    <x v="0"/>
    <x v="0"/>
    <x v="2"/>
  </r>
  <r>
    <x v="3"/>
    <x v="11"/>
    <x v="2"/>
    <x v="63"/>
    <n v="635"/>
    <s v="Q1 W6"/>
    <x v="10"/>
    <d v="1899-12-30T16:04:48"/>
    <x v="0"/>
    <x v="0"/>
    <x v="2"/>
  </r>
  <r>
    <x v="3"/>
    <x v="5"/>
    <x v="1"/>
    <x v="63"/>
    <n v="722"/>
    <s v="Q1 W6"/>
    <x v="10"/>
    <d v="1899-12-30T18:43:12"/>
    <x v="0"/>
    <x v="0"/>
    <x v="2"/>
  </r>
  <r>
    <x v="3"/>
    <x v="6"/>
    <x v="3"/>
    <x v="63"/>
    <n v="976"/>
    <s v="Q1 W6"/>
    <x v="10"/>
    <d v="1899-12-30T18:00:00"/>
    <x v="0"/>
    <x v="0"/>
    <x v="2"/>
  </r>
  <r>
    <x v="3"/>
    <x v="13"/>
    <x v="0"/>
    <x v="63"/>
    <n v="702"/>
    <s v="Q1 W6"/>
    <x v="10"/>
    <d v="1899-12-30T16:33:36"/>
    <x v="0"/>
    <x v="0"/>
    <x v="2"/>
  </r>
  <r>
    <x v="3"/>
    <x v="10"/>
    <x v="0"/>
    <x v="63"/>
    <n v="542"/>
    <s v="Q1 W6"/>
    <x v="10"/>
    <d v="1899-12-30T17:02:24"/>
    <x v="0"/>
    <x v="0"/>
    <x v="2"/>
  </r>
  <r>
    <x v="4"/>
    <x v="7"/>
    <x v="2"/>
    <x v="63"/>
    <n v="865"/>
    <s v="Q1 W6"/>
    <x v="10"/>
    <d v="1899-12-30T18:14:24"/>
    <x v="0"/>
    <x v="0"/>
    <x v="2"/>
  </r>
  <r>
    <x v="4"/>
    <x v="8"/>
    <x v="2"/>
    <x v="63"/>
    <n v="561"/>
    <s v="Q1 W6"/>
    <x v="10"/>
    <d v="1899-12-30T18:57:36"/>
    <x v="0"/>
    <x v="0"/>
    <x v="2"/>
  </r>
  <r>
    <x v="4"/>
    <x v="12"/>
    <x v="2"/>
    <x v="63"/>
    <n v="338"/>
    <s v="Q1 W6"/>
    <x v="10"/>
    <d v="1899-12-30T16:48:00"/>
    <x v="0"/>
    <x v="0"/>
    <x v="2"/>
  </r>
  <r>
    <x v="0"/>
    <x v="1"/>
    <x v="1"/>
    <x v="64"/>
    <n v="433"/>
    <s v="Q1 W6"/>
    <x v="10"/>
    <d v="1899-12-30T18:57:36"/>
    <x v="0"/>
    <x v="0"/>
    <x v="2"/>
  </r>
  <r>
    <x v="0"/>
    <x v="0"/>
    <x v="0"/>
    <x v="64"/>
    <n v="42"/>
    <s v="Q1 W6"/>
    <x v="10"/>
    <d v="1899-12-30T16:19:12"/>
    <x v="3"/>
    <x v="1"/>
    <x v="2"/>
  </r>
  <r>
    <x v="1"/>
    <x v="2"/>
    <x v="2"/>
    <x v="64"/>
    <n v="409"/>
    <s v="Q1 W6"/>
    <x v="10"/>
    <d v="1899-12-30T17:16:48"/>
    <x v="3"/>
    <x v="0"/>
    <x v="2"/>
  </r>
  <r>
    <x v="2"/>
    <x v="3"/>
    <x v="2"/>
    <x v="64"/>
    <n v="117"/>
    <s v="Q1 W6"/>
    <x v="10"/>
    <d v="1899-12-30T18:14:24"/>
    <x v="2"/>
    <x v="0"/>
    <x v="2"/>
  </r>
  <r>
    <x v="2"/>
    <x v="9"/>
    <x v="2"/>
    <x v="64"/>
    <n v="584"/>
    <s v="Q1 W6"/>
    <x v="10"/>
    <d v="1899-12-30T18:14:24"/>
    <x v="0"/>
    <x v="0"/>
    <x v="2"/>
  </r>
  <r>
    <x v="2"/>
    <x v="4"/>
    <x v="2"/>
    <x v="64"/>
    <n v="418"/>
    <s v="Q1 W6"/>
    <x v="10"/>
    <d v="1899-12-30T17:45:36"/>
    <x v="0"/>
    <x v="0"/>
    <x v="2"/>
  </r>
  <r>
    <x v="3"/>
    <x v="3"/>
    <x v="2"/>
    <x v="64"/>
    <n v="884"/>
    <s v="Q1 W6"/>
    <x v="10"/>
    <d v="1899-12-30T16:48:00"/>
    <x v="2"/>
    <x v="0"/>
    <x v="2"/>
  </r>
  <r>
    <x v="3"/>
    <x v="11"/>
    <x v="2"/>
    <x v="64"/>
    <n v="116"/>
    <s v="Q1 W6"/>
    <x v="10"/>
    <d v="1899-12-30T16:04:48"/>
    <x v="0"/>
    <x v="0"/>
    <x v="2"/>
  </r>
  <r>
    <x v="3"/>
    <x v="5"/>
    <x v="1"/>
    <x v="64"/>
    <n v="926"/>
    <s v="Q1 W6"/>
    <x v="10"/>
    <d v="1899-12-30T19:12:00"/>
    <x v="0"/>
    <x v="0"/>
    <x v="2"/>
  </r>
  <r>
    <x v="3"/>
    <x v="6"/>
    <x v="3"/>
    <x v="64"/>
    <n v="276"/>
    <s v="Q1 W6"/>
    <x v="10"/>
    <d v="1899-12-30T17:16:48"/>
    <x v="0"/>
    <x v="0"/>
    <x v="2"/>
  </r>
  <r>
    <x v="3"/>
    <x v="13"/>
    <x v="0"/>
    <x v="64"/>
    <n v="446"/>
    <s v="Q1 W6"/>
    <x v="10"/>
    <d v="1899-12-30T18:57:36"/>
    <x v="0"/>
    <x v="0"/>
    <x v="2"/>
  </r>
  <r>
    <x v="3"/>
    <x v="10"/>
    <x v="0"/>
    <x v="64"/>
    <n v="656"/>
    <s v="Q1 W6"/>
    <x v="10"/>
    <d v="1899-12-30T18:00:00"/>
    <x v="0"/>
    <x v="0"/>
    <x v="2"/>
  </r>
  <r>
    <x v="4"/>
    <x v="7"/>
    <x v="2"/>
    <x v="64"/>
    <n v="149"/>
    <s v="Q1 W6"/>
    <x v="10"/>
    <d v="1899-12-30T18:14:24"/>
    <x v="2"/>
    <x v="0"/>
    <x v="2"/>
  </r>
  <r>
    <x v="4"/>
    <x v="8"/>
    <x v="2"/>
    <x v="64"/>
    <n v="796"/>
    <s v="Q1 W6"/>
    <x v="10"/>
    <d v="1899-12-30T18:43:12"/>
    <x v="0"/>
    <x v="0"/>
    <x v="2"/>
  </r>
  <r>
    <x v="4"/>
    <x v="12"/>
    <x v="2"/>
    <x v="64"/>
    <n v="819"/>
    <s v="Q1 W6"/>
    <x v="10"/>
    <d v="1899-12-30T18:14:24"/>
    <x v="0"/>
    <x v="0"/>
    <x v="2"/>
  </r>
  <r>
    <x v="0"/>
    <x v="1"/>
    <x v="1"/>
    <x v="65"/>
    <n v="193"/>
    <s v="Q1 W6"/>
    <x v="10"/>
    <d v="1899-12-30T17:31:12"/>
    <x v="0"/>
    <x v="0"/>
    <x v="2"/>
  </r>
  <r>
    <x v="0"/>
    <x v="0"/>
    <x v="0"/>
    <x v="65"/>
    <n v="29"/>
    <s v="Q1 W6"/>
    <x v="10"/>
    <d v="1899-12-30T18:00:00"/>
    <x v="3"/>
    <x v="1"/>
    <x v="2"/>
  </r>
  <r>
    <x v="1"/>
    <x v="2"/>
    <x v="2"/>
    <x v="65"/>
    <n v="998"/>
    <s v="Q1 W6"/>
    <x v="10"/>
    <d v="1899-12-30T17:31:12"/>
    <x v="2"/>
    <x v="0"/>
    <x v="2"/>
  </r>
  <r>
    <x v="2"/>
    <x v="3"/>
    <x v="2"/>
    <x v="65"/>
    <n v="550"/>
    <s v="Q1 W6"/>
    <x v="10"/>
    <d v="1899-12-30T16:48:00"/>
    <x v="2"/>
    <x v="0"/>
    <x v="2"/>
  </r>
  <r>
    <x v="2"/>
    <x v="9"/>
    <x v="2"/>
    <x v="65"/>
    <n v="423"/>
    <s v="Q1 W6"/>
    <x v="10"/>
    <d v="1899-12-30T18:14:24"/>
    <x v="0"/>
    <x v="0"/>
    <x v="2"/>
  </r>
  <r>
    <x v="2"/>
    <x v="4"/>
    <x v="2"/>
    <x v="65"/>
    <n v="290"/>
    <s v="Q1 W6"/>
    <x v="10"/>
    <d v="1899-12-30T18:14:24"/>
    <x v="0"/>
    <x v="0"/>
    <x v="2"/>
  </r>
  <r>
    <x v="3"/>
    <x v="3"/>
    <x v="2"/>
    <x v="65"/>
    <n v="987"/>
    <s v="Q1 W6"/>
    <x v="10"/>
    <d v="1899-12-30T18:57:36"/>
    <x v="3"/>
    <x v="0"/>
    <x v="2"/>
  </r>
  <r>
    <x v="3"/>
    <x v="11"/>
    <x v="2"/>
    <x v="65"/>
    <n v="910"/>
    <s v="Q1 W6"/>
    <x v="10"/>
    <d v="1899-12-30T16:33:36"/>
    <x v="0"/>
    <x v="0"/>
    <x v="2"/>
  </r>
  <r>
    <x v="3"/>
    <x v="5"/>
    <x v="1"/>
    <x v="65"/>
    <n v="230"/>
    <s v="Q1 W6"/>
    <x v="10"/>
    <d v="1899-12-30T18:00:00"/>
    <x v="0"/>
    <x v="0"/>
    <x v="2"/>
  </r>
  <r>
    <x v="3"/>
    <x v="6"/>
    <x v="3"/>
    <x v="65"/>
    <n v="992"/>
    <s v="Q1 W6"/>
    <x v="10"/>
    <d v="1899-12-30T16:19:12"/>
    <x v="0"/>
    <x v="0"/>
    <x v="2"/>
  </r>
  <r>
    <x v="3"/>
    <x v="13"/>
    <x v="0"/>
    <x v="65"/>
    <n v="883"/>
    <s v="Q1 W6"/>
    <x v="10"/>
    <d v="1899-12-30T17:02:24"/>
    <x v="0"/>
    <x v="0"/>
    <x v="2"/>
  </r>
  <r>
    <x v="3"/>
    <x v="10"/>
    <x v="0"/>
    <x v="65"/>
    <n v="773"/>
    <s v="Q1 W6"/>
    <x v="10"/>
    <d v="1899-12-30T17:16:48"/>
    <x v="0"/>
    <x v="0"/>
    <x v="2"/>
  </r>
  <r>
    <x v="4"/>
    <x v="7"/>
    <x v="2"/>
    <x v="65"/>
    <n v="256"/>
    <s v="Q1 W6"/>
    <x v="10"/>
    <d v="1899-12-30T16:04:48"/>
    <x v="2"/>
    <x v="0"/>
    <x v="2"/>
  </r>
  <r>
    <x v="4"/>
    <x v="8"/>
    <x v="2"/>
    <x v="65"/>
    <n v="895"/>
    <s v="Q1 W6"/>
    <x v="10"/>
    <d v="1899-12-30T17:02:24"/>
    <x v="0"/>
    <x v="0"/>
    <x v="2"/>
  </r>
  <r>
    <x v="4"/>
    <x v="12"/>
    <x v="2"/>
    <x v="65"/>
    <n v="107"/>
    <s v="Q1 W6"/>
    <x v="10"/>
    <d v="1899-12-30T16:33:36"/>
    <x v="0"/>
    <x v="0"/>
    <x v="2"/>
  </r>
  <r>
    <x v="0"/>
    <x v="1"/>
    <x v="1"/>
    <x v="66"/>
    <n v="170"/>
    <s v="Q1 W6"/>
    <x v="10"/>
    <d v="1899-12-30T16:04:48"/>
    <x v="0"/>
    <x v="0"/>
    <x v="2"/>
  </r>
  <r>
    <x v="0"/>
    <x v="0"/>
    <x v="0"/>
    <x v="66"/>
    <n v="426"/>
    <s v="Q1 W6"/>
    <x v="10"/>
    <d v="1899-12-30T18:57:36"/>
    <x v="2"/>
    <x v="0"/>
    <x v="2"/>
  </r>
  <r>
    <x v="1"/>
    <x v="2"/>
    <x v="2"/>
    <x v="66"/>
    <n v="267"/>
    <s v="Q1 W6"/>
    <x v="10"/>
    <d v="1899-12-30T17:02:24"/>
    <x v="2"/>
    <x v="0"/>
    <x v="2"/>
  </r>
  <r>
    <x v="2"/>
    <x v="3"/>
    <x v="2"/>
    <x v="66"/>
    <n v="226"/>
    <s v="Q1 W6"/>
    <x v="10"/>
    <d v="1899-12-30T18:14:24"/>
    <x v="2"/>
    <x v="0"/>
    <x v="2"/>
  </r>
  <r>
    <x v="2"/>
    <x v="9"/>
    <x v="2"/>
    <x v="66"/>
    <n v="822"/>
    <s v="Q1 W6"/>
    <x v="10"/>
    <d v="1899-12-30T18:57:36"/>
    <x v="0"/>
    <x v="0"/>
    <x v="2"/>
  </r>
  <r>
    <x v="2"/>
    <x v="4"/>
    <x v="2"/>
    <x v="66"/>
    <n v="81"/>
    <s v="Q1 W6"/>
    <x v="10"/>
    <d v="1899-12-30T16:33:36"/>
    <x v="0"/>
    <x v="1"/>
    <x v="2"/>
  </r>
  <r>
    <x v="3"/>
    <x v="3"/>
    <x v="2"/>
    <x v="66"/>
    <n v="675"/>
    <s v="Q1 W6"/>
    <x v="10"/>
    <d v="1899-12-30T16:04:48"/>
    <x v="3"/>
    <x v="0"/>
    <x v="2"/>
  </r>
  <r>
    <x v="3"/>
    <x v="11"/>
    <x v="2"/>
    <x v="66"/>
    <n v="852"/>
    <s v="Q1 W6"/>
    <x v="10"/>
    <d v="1899-12-30T16:04:48"/>
    <x v="0"/>
    <x v="0"/>
    <x v="2"/>
  </r>
  <r>
    <x v="3"/>
    <x v="5"/>
    <x v="1"/>
    <x v="66"/>
    <n v="538"/>
    <s v="Q1 W6"/>
    <x v="10"/>
    <d v="1899-12-30T18:14:24"/>
    <x v="0"/>
    <x v="0"/>
    <x v="2"/>
  </r>
  <r>
    <x v="3"/>
    <x v="6"/>
    <x v="3"/>
    <x v="66"/>
    <n v="728"/>
    <s v="Q1 W6"/>
    <x v="10"/>
    <d v="1899-12-30T18:43:12"/>
    <x v="0"/>
    <x v="0"/>
    <x v="2"/>
  </r>
  <r>
    <x v="3"/>
    <x v="13"/>
    <x v="0"/>
    <x v="66"/>
    <n v="537"/>
    <s v="Q1 W6"/>
    <x v="10"/>
    <d v="1899-12-30T18:14:24"/>
    <x v="0"/>
    <x v="0"/>
    <x v="2"/>
  </r>
  <r>
    <x v="3"/>
    <x v="10"/>
    <x v="0"/>
    <x v="66"/>
    <n v="40"/>
    <s v="Q1 W6"/>
    <x v="10"/>
    <d v="1899-12-30T17:31:12"/>
    <x v="0"/>
    <x v="1"/>
    <x v="2"/>
  </r>
  <r>
    <x v="4"/>
    <x v="7"/>
    <x v="2"/>
    <x v="66"/>
    <n v="956"/>
    <s v="Q1 W6"/>
    <x v="10"/>
    <d v="1899-12-30T17:45:36"/>
    <x v="2"/>
    <x v="0"/>
    <x v="2"/>
  </r>
  <r>
    <x v="4"/>
    <x v="8"/>
    <x v="2"/>
    <x v="66"/>
    <n v="747"/>
    <s v="Q1 W6"/>
    <x v="10"/>
    <d v="1899-12-30T18:57:36"/>
    <x v="0"/>
    <x v="0"/>
    <x v="2"/>
  </r>
  <r>
    <x v="4"/>
    <x v="12"/>
    <x v="2"/>
    <x v="66"/>
    <n v="372"/>
    <s v="Q1 W6"/>
    <x v="10"/>
    <d v="1899-12-30T16:19:12"/>
    <x v="0"/>
    <x v="0"/>
    <x v="2"/>
  </r>
  <r>
    <x v="0"/>
    <x v="1"/>
    <x v="1"/>
    <x v="67"/>
    <n v="533"/>
    <s v="Q1 W6"/>
    <x v="10"/>
    <d v="1899-12-30T18:00:00"/>
    <x v="0"/>
    <x v="0"/>
    <x v="2"/>
  </r>
  <r>
    <x v="0"/>
    <x v="0"/>
    <x v="0"/>
    <x v="67"/>
    <n v="215"/>
    <s v="Q1 W6"/>
    <x v="10"/>
    <d v="1899-12-30T18:43:12"/>
    <x v="0"/>
    <x v="0"/>
    <x v="2"/>
  </r>
  <r>
    <x v="1"/>
    <x v="2"/>
    <x v="2"/>
    <x v="67"/>
    <n v="811"/>
    <s v="Q1 W6"/>
    <x v="10"/>
    <d v="1899-12-30T16:19:12"/>
    <x v="3"/>
    <x v="0"/>
    <x v="2"/>
  </r>
  <r>
    <x v="2"/>
    <x v="3"/>
    <x v="2"/>
    <x v="67"/>
    <n v="150"/>
    <s v="Q1 W6"/>
    <x v="10"/>
    <d v="1899-12-30T18:00:00"/>
    <x v="2"/>
    <x v="0"/>
    <x v="2"/>
  </r>
  <r>
    <x v="2"/>
    <x v="9"/>
    <x v="2"/>
    <x v="67"/>
    <n v="665"/>
    <s v="Q1 W6"/>
    <x v="10"/>
    <d v="1899-12-30T16:19:12"/>
    <x v="0"/>
    <x v="0"/>
    <x v="2"/>
  </r>
  <r>
    <x v="2"/>
    <x v="4"/>
    <x v="2"/>
    <x v="67"/>
    <n v="55"/>
    <s v="Q1 W6"/>
    <x v="10"/>
    <d v="1899-12-30T16:19:12"/>
    <x v="0"/>
    <x v="1"/>
    <x v="2"/>
  </r>
  <r>
    <x v="3"/>
    <x v="3"/>
    <x v="2"/>
    <x v="67"/>
    <n v="155"/>
    <s v="Q1 W6"/>
    <x v="10"/>
    <d v="1899-12-30T17:45:36"/>
    <x v="3"/>
    <x v="0"/>
    <x v="2"/>
  </r>
  <r>
    <x v="3"/>
    <x v="11"/>
    <x v="2"/>
    <x v="67"/>
    <n v="202"/>
    <s v="Q1 W6"/>
    <x v="10"/>
    <d v="1899-12-30T16:19:12"/>
    <x v="0"/>
    <x v="0"/>
    <x v="2"/>
  </r>
  <r>
    <x v="3"/>
    <x v="5"/>
    <x v="1"/>
    <x v="67"/>
    <n v="160"/>
    <s v="Q1 W6"/>
    <x v="10"/>
    <d v="1899-12-30T16:33:36"/>
    <x v="0"/>
    <x v="0"/>
    <x v="2"/>
  </r>
  <r>
    <x v="3"/>
    <x v="6"/>
    <x v="3"/>
    <x v="67"/>
    <n v="79"/>
    <s v="Q1 W6"/>
    <x v="10"/>
    <d v="1899-12-30T16:19:12"/>
    <x v="0"/>
    <x v="1"/>
    <x v="2"/>
  </r>
  <r>
    <x v="3"/>
    <x v="13"/>
    <x v="0"/>
    <x v="67"/>
    <n v="701"/>
    <s v="Q1 W6"/>
    <x v="10"/>
    <d v="1899-12-30T19:12:00"/>
    <x v="0"/>
    <x v="0"/>
    <x v="2"/>
  </r>
  <r>
    <x v="3"/>
    <x v="10"/>
    <x v="0"/>
    <x v="67"/>
    <n v="513"/>
    <s v="Q1 W6"/>
    <x v="10"/>
    <d v="1899-12-30T18:43:12"/>
    <x v="0"/>
    <x v="0"/>
    <x v="2"/>
  </r>
  <r>
    <x v="4"/>
    <x v="7"/>
    <x v="2"/>
    <x v="67"/>
    <n v="165"/>
    <s v="Q1 W6"/>
    <x v="10"/>
    <d v="1899-12-30T18:28:48"/>
    <x v="2"/>
    <x v="0"/>
    <x v="2"/>
  </r>
  <r>
    <x v="4"/>
    <x v="8"/>
    <x v="2"/>
    <x v="67"/>
    <n v="386"/>
    <s v="Q1 W6"/>
    <x v="10"/>
    <d v="1899-12-30T19:12:00"/>
    <x v="0"/>
    <x v="0"/>
    <x v="2"/>
  </r>
  <r>
    <x v="4"/>
    <x v="12"/>
    <x v="2"/>
    <x v="67"/>
    <n v="882"/>
    <s v="Q1 W6"/>
    <x v="10"/>
    <d v="1899-12-30T16:48:00"/>
    <x v="0"/>
    <x v="0"/>
    <x v="2"/>
  </r>
  <r>
    <x v="0"/>
    <x v="1"/>
    <x v="1"/>
    <x v="68"/>
    <n v="808"/>
    <s v="Q1 W6"/>
    <x v="10"/>
    <d v="1899-12-30T18:14:24"/>
    <x v="0"/>
    <x v="0"/>
    <x v="2"/>
  </r>
  <r>
    <x v="0"/>
    <x v="0"/>
    <x v="0"/>
    <x v="68"/>
    <n v="365"/>
    <s v="Q1 W6"/>
    <x v="10"/>
    <d v="1899-12-30T18:00:00"/>
    <x v="0"/>
    <x v="0"/>
    <x v="2"/>
  </r>
  <r>
    <x v="1"/>
    <x v="2"/>
    <x v="2"/>
    <x v="68"/>
    <n v="518"/>
    <s v="Q1 W6"/>
    <x v="10"/>
    <d v="1899-12-30T18:00:00"/>
    <x v="2"/>
    <x v="0"/>
    <x v="2"/>
  </r>
  <r>
    <x v="2"/>
    <x v="3"/>
    <x v="2"/>
    <x v="68"/>
    <n v="991"/>
    <s v="Q1 W6"/>
    <x v="10"/>
    <d v="1899-12-30T16:48:00"/>
    <x v="2"/>
    <x v="0"/>
    <x v="2"/>
  </r>
  <r>
    <x v="2"/>
    <x v="9"/>
    <x v="2"/>
    <x v="68"/>
    <n v="20"/>
    <s v="Q1 W6"/>
    <x v="10"/>
    <d v="1899-12-30T17:31:12"/>
    <x v="0"/>
    <x v="1"/>
    <x v="2"/>
  </r>
  <r>
    <x v="2"/>
    <x v="4"/>
    <x v="2"/>
    <x v="68"/>
    <n v="770"/>
    <s v="Q1 W6"/>
    <x v="10"/>
    <d v="1899-12-30T18:57:36"/>
    <x v="0"/>
    <x v="0"/>
    <x v="2"/>
  </r>
  <r>
    <x v="3"/>
    <x v="3"/>
    <x v="2"/>
    <x v="68"/>
    <n v="348"/>
    <s v="Q1 W6"/>
    <x v="10"/>
    <d v="1899-12-30T17:16:48"/>
    <x v="2"/>
    <x v="0"/>
    <x v="2"/>
  </r>
  <r>
    <x v="3"/>
    <x v="11"/>
    <x v="2"/>
    <x v="68"/>
    <n v="631"/>
    <s v="Q1 W6"/>
    <x v="10"/>
    <d v="1899-12-30T16:19:12"/>
    <x v="0"/>
    <x v="0"/>
    <x v="2"/>
  </r>
  <r>
    <x v="3"/>
    <x v="5"/>
    <x v="1"/>
    <x v="68"/>
    <n v="289"/>
    <s v="Q1 W6"/>
    <x v="10"/>
    <d v="1899-12-30T16:33:36"/>
    <x v="0"/>
    <x v="0"/>
    <x v="2"/>
  </r>
  <r>
    <x v="3"/>
    <x v="6"/>
    <x v="3"/>
    <x v="68"/>
    <n v="112"/>
    <s v="Q1 W6"/>
    <x v="10"/>
    <d v="1899-12-30T18:57:36"/>
    <x v="0"/>
    <x v="0"/>
    <x v="2"/>
  </r>
  <r>
    <x v="3"/>
    <x v="13"/>
    <x v="0"/>
    <x v="68"/>
    <n v="313"/>
    <s v="Q1 W6"/>
    <x v="10"/>
    <d v="1899-12-30T18:14:24"/>
    <x v="0"/>
    <x v="0"/>
    <x v="2"/>
  </r>
  <r>
    <x v="3"/>
    <x v="10"/>
    <x v="0"/>
    <x v="68"/>
    <n v="372"/>
    <s v="Q1 W6"/>
    <x v="10"/>
    <d v="1899-12-30T18:43:12"/>
    <x v="0"/>
    <x v="0"/>
    <x v="2"/>
  </r>
  <r>
    <x v="4"/>
    <x v="7"/>
    <x v="2"/>
    <x v="68"/>
    <n v="342"/>
    <s v="Q1 W6"/>
    <x v="10"/>
    <d v="1899-12-30T16:48:00"/>
    <x v="2"/>
    <x v="0"/>
    <x v="2"/>
  </r>
  <r>
    <x v="4"/>
    <x v="8"/>
    <x v="2"/>
    <x v="68"/>
    <n v="550"/>
    <s v="Q1 W6"/>
    <x v="10"/>
    <d v="1899-12-30T18:57:36"/>
    <x v="0"/>
    <x v="0"/>
    <x v="2"/>
  </r>
  <r>
    <x v="4"/>
    <x v="12"/>
    <x v="2"/>
    <x v="68"/>
    <n v="318"/>
    <s v="Q1 W6"/>
    <x v="10"/>
    <d v="1899-12-30T18:57:36"/>
    <x v="0"/>
    <x v="0"/>
    <x v="2"/>
  </r>
  <r>
    <x v="0"/>
    <x v="1"/>
    <x v="1"/>
    <x v="69"/>
    <n v="565"/>
    <s v="Q1 W6"/>
    <x v="10"/>
    <d v="1899-12-30T18:57:36"/>
    <x v="2"/>
    <x v="0"/>
    <x v="2"/>
  </r>
  <r>
    <x v="0"/>
    <x v="0"/>
    <x v="0"/>
    <x v="69"/>
    <n v="355"/>
    <s v="Q1 W6"/>
    <x v="10"/>
    <d v="1899-12-30T16:19:12"/>
    <x v="0"/>
    <x v="0"/>
    <x v="2"/>
  </r>
  <r>
    <x v="1"/>
    <x v="2"/>
    <x v="2"/>
    <x v="69"/>
    <n v="688"/>
    <s v="Q1 W6"/>
    <x v="10"/>
    <d v="1899-12-30T16:48:00"/>
    <x v="0"/>
    <x v="0"/>
    <x v="2"/>
  </r>
  <r>
    <x v="2"/>
    <x v="3"/>
    <x v="2"/>
    <x v="69"/>
    <n v="833"/>
    <s v="Q1 W6"/>
    <x v="10"/>
    <d v="1899-12-30T16:48:00"/>
    <x v="2"/>
    <x v="0"/>
    <x v="2"/>
  </r>
  <r>
    <x v="2"/>
    <x v="9"/>
    <x v="2"/>
    <x v="69"/>
    <n v="140"/>
    <s v="Q1 W6"/>
    <x v="10"/>
    <d v="1899-12-30T16:48:00"/>
    <x v="0"/>
    <x v="0"/>
    <x v="2"/>
  </r>
  <r>
    <x v="2"/>
    <x v="4"/>
    <x v="2"/>
    <x v="69"/>
    <n v="697"/>
    <s v="Q1 W6"/>
    <x v="10"/>
    <d v="1899-12-30T17:02:24"/>
    <x v="0"/>
    <x v="0"/>
    <x v="2"/>
  </r>
  <r>
    <x v="3"/>
    <x v="3"/>
    <x v="2"/>
    <x v="69"/>
    <n v="63"/>
    <s v="Q1 W6"/>
    <x v="10"/>
    <d v="1899-12-30T17:45:36"/>
    <x v="2"/>
    <x v="1"/>
    <x v="2"/>
  </r>
  <r>
    <x v="3"/>
    <x v="11"/>
    <x v="2"/>
    <x v="69"/>
    <n v="207"/>
    <s v="Q1 W6"/>
    <x v="10"/>
    <d v="1899-12-30T16:04:48"/>
    <x v="0"/>
    <x v="0"/>
    <x v="2"/>
  </r>
  <r>
    <x v="3"/>
    <x v="5"/>
    <x v="1"/>
    <x v="69"/>
    <n v="353"/>
    <s v="Q1 W6"/>
    <x v="10"/>
    <d v="1899-12-30T18:57:36"/>
    <x v="0"/>
    <x v="0"/>
    <x v="2"/>
  </r>
  <r>
    <x v="3"/>
    <x v="6"/>
    <x v="3"/>
    <x v="69"/>
    <n v="611"/>
    <s v="Q1 W6"/>
    <x v="10"/>
    <d v="1899-12-30T16:04:48"/>
    <x v="0"/>
    <x v="0"/>
    <x v="2"/>
  </r>
  <r>
    <x v="3"/>
    <x v="13"/>
    <x v="0"/>
    <x v="69"/>
    <n v="387"/>
    <s v="Q1 W6"/>
    <x v="10"/>
    <d v="1899-12-30T16:33:36"/>
    <x v="0"/>
    <x v="0"/>
    <x v="2"/>
  </r>
  <r>
    <x v="3"/>
    <x v="10"/>
    <x v="0"/>
    <x v="69"/>
    <n v="55"/>
    <s v="Q1 W6"/>
    <x v="10"/>
    <d v="1899-12-30T18:00:00"/>
    <x v="0"/>
    <x v="1"/>
    <x v="2"/>
  </r>
  <r>
    <x v="4"/>
    <x v="7"/>
    <x v="2"/>
    <x v="69"/>
    <n v="103"/>
    <s v="Q1 W6"/>
    <x v="10"/>
    <d v="1899-12-30T16:04:48"/>
    <x v="2"/>
    <x v="0"/>
    <x v="2"/>
  </r>
  <r>
    <x v="4"/>
    <x v="8"/>
    <x v="2"/>
    <x v="69"/>
    <n v="13"/>
    <s v="Q1 W6"/>
    <x v="10"/>
    <d v="1899-12-30T16:48:00"/>
    <x v="0"/>
    <x v="1"/>
    <x v="2"/>
  </r>
  <r>
    <x v="4"/>
    <x v="12"/>
    <x v="2"/>
    <x v="69"/>
    <n v="371"/>
    <s v="Q1 W6"/>
    <x v="10"/>
    <d v="1899-12-30T18:28:48"/>
    <x v="0"/>
    <x v="0"/>
    <x v="2"/>
  </r>
  <r>
    <x v="0"/>
    <x v="1"/>
    <x v="1"/>
    <x v="70"/>
    <n v="994"/>
    <s v="Q1 W7"/>
    <x v="11"/>
    <d v="1899-12-30T16:48:00"/>
    <x v="0"/>
    <x v="0"/>
    <x v="2"/>
  </r>
  <r>
    <x v="0"/>
    <x v="0"/>
    <x v="0"/>
    <x v="70"/>
    <n v="764"/>
    <s v="Q1 W7"/>
    <x v="11"/>
    <d v="1899-12-30T16:04:48"/>
    <x v="0"/>
    <x v="0"/>
    <x v="2"/>
  </r>
  <r>
    <x v="1"/>
    <x v="2"/>
    <x v="2"/>
    <x v="70"/>
    <n v="945"/>
    <s v="Q1 W7"/>
    <x v="11"/>
    <d v="1899-12-30T16:33:36"/>
    <x v="0"/>
    <x v="0"/>
    <x v="2"/>
  </r>
  <r>
    <x v="2"/>
    <x v="3"/>
    <x v="2"/>
    <x v="70"/>
    <n v="275"/>
    <s v="Q1 W7"/>
    <x v="11"/>
    <d v="1899-12-30T18:28:48"/>
    <x v="3"/>
    <x v="0"/>
    <x v="2"/>
  </r>
  <r>
    <x v="2"/>
    <x v="9"/>
    <x v="2"/>
    <x v="70"/>
    <n v="391"/>
    <s v="Q1 W7"/>
    <x v="11"/>
    <d v="1899-12-30T18:00:00"/>
    <x v="0"/>
    <x v="0"/>
    <x v="2"/>
  </r>
  <r>
    <x v="2"/>
    <x v="4"/>
    <x v="2"/>
    <x v="70"/>
    <n v="769"/>
    <s v="Q1 W7"/>
    <x v="11"/>
    <d v="1899-12-30T19:12:00"/>
    <x v="0"/>
    <x v="0"/>
    <x v="2"/>
  </r>
  <r>
    <x v="3"/>
    <x v="3"/>
    <x v="2"/>
    <x v="70"/>
    <n v="135"/>
    <s v="Q1 W7"/>
    <x v="11"/>
    <d v="1899-12-30T16:04:48"/>
    <x v="0"/>
    <x v="0"/>
    <x v="2"/>
  </r>
  <r>
    <x v="3"/>
    <x v="11"/>
    <x v="2"/>
    <x v="70"/>
    <n v="546"/>
    <s v="Q1 W7"/>
    <x v="11"/>
    <d v="1899-12-30T18:00:00"/>
    <x v="0"/>
    <x v="0"/>
    <x v="2"/>
  </r>
  <r>
    <x v="3"/>
    <x v="5"/>
    <x v="1"/>
    <x v="70"/>
    <n v="62"/>
    <s v="Q1 W7"/>
    <x v="11"/>
    <d v="1899-12-30T16:04:48"/>
    <x v="0"/>
    <x v="1"/>
    <x v="2"/>
  </r>
  <r>
    <x v="3"/>
    <x v="6"/>
    <x v="3"/>
    <x v="70"/>
    <n v="169"/>
    <s v="Q1 W7"/>
    <x v="11"/>
    <d v="1899-12-30T16:19:12"/>
    <x v="0"/>
    <x v="0"/>
    <x v="2"/>
  </r>
  <r>
    <x v="3"/>
    <x v="13"/>
    <x v="0"/>
    <x v="70"/>
    <n v="468"/>
    <s v="Q1 W7"/>
    <x v="11"/>
    <d v="1899-12-30T18:00:00"/>
    <x v="0"/>
    <x v="0"/>
    <x v="2"/>
  </r>
  <r>
    <x v="3"/>
    <x v="10"/>
    <x v="0"/>
    <x v="70"/>
    <n v="669"/>
    <s v="Q1 W7"/>
    <x v="11"/>
    <d v="1899-12-30T16:04:48"/>
    <x v="0"/>
    <x v="0"/>
    <x v="2"/>
  </r>
  <r>
    <x v="4"/>
    <x v="7"/>
    <x v="2"/>
    <x v="70"/>
    <n v="978"/>
    <s v="Q1 W7"/>
    <x v="11"/>
    <d v="1899-12-30T16:33:36"/>
    <x v="0"/>
    <x v="0"/>
    <x v="2"/>
  </r>
  <r>
    <x v="4"/>
    <x v="8"/>
    <x v="2"/>
    <x v="70"/>
    <n v="639"/>
    <s v="Q1 W7"/>
    <x v="11"/>
    <d v="1899-12-30T16:48:00"/>
    <x v="0"/>
    <x v="0"/>
    <x v="2"/>
  </r>
  <r>
    <x v="4"/>
    <x v="12"/>
    <x v="2"/>
    <x v="70"/>
    <n v="426"/>
    <s v="Q1 W7"/>
    <x v="11"/>
    <d v="1899-12-30T17:16:48"/>
    <x v="0"/>
    <x v="0"/>
    <x v="2"/>
  </r>
  <r>
    <x v="0"/>
    <x v="1"/>
    <x v="1"/>
    <x v="71"/>
    <n v="507"/>
    <s v="Q1 W7"/>
    <x v="11"/>
    <d v="1899-12-30T18:28:48"/>
    <x v="3"/>
    <x v="0"/>
    <x v="2"/>
  </r>
  <r>
    <x v="0"/>
    <x v="0"/>
    <x v="0"/>
    <x v="71"/>
    <n v="644"/>
    <s v="Q1 W7"/>
    <x v="11"/>
    <d v="1899-12-30T18:14:24"/>
    <x v="0"/>
    <x v="0"/>
    <x v="2"/>
  </r>
  <r>
    <x v="1"/>
    <x v="2"/>
    <x v="2"/>
    <x v="71"/>
    <n v="18"/>
    <s v="Q1 W7"/>
    <x v="11"/>
    <d v="1899-12-30T18:57:36"/>
    <x v="2"/>
    <x v="1"/>
    <x v="2"/>
  </r>
  <r>
    <x v="2"/>
    <x v="3"/>
    <x v="2"/>
    <x v="71"/>
    <n v="75"/>
    <s v="Q1 W7"/>
    <x v="11"/>
    <d v="1899-12-30T16:48:00"/>
    <x v="2"/>
    <x v="1"/>
    <x v="2"/>
  </r>
  <r>
    <x v="2"/>
    <x v="9"/>
    <x v="2"/>
    <x v="71"/>
    <n v="565"/>
    <s v="Q1 W7"/>
    <x v="11"/>
    <d v="1899-12-30T18:14:24"/>
    <x v="0"/>
    <x v="0"/>
    <x v="2"/>
  </r>
  <r>
    <x v="2"/>
    <x v="4"/>
    <x v="2"/>
    <x v="71"/>
    <n v="594"/>
    <s v="Q1 W7"/>
    <x v="11"/>
    <d v="1899-12-30T18:00:00"/>
    <x v="0"/>
    <x v="0"/>
    <x v="2"/>
  </r>
  <r>
    <x v="3"/>
    <x v="3"/>
    <x v="2"/>
    <x v="71"/>
    <n v="238"/>
    <s v="Q1 W7"/>
    <x v="11"/>
    <d v="1899-12-30T18:00:00"/>
    <x v="2"/>
    <x v="0"/>
    <x v="2"/>
  </r>
  <r>
    <x v="3"/>
    <x v="11"/>
    <x v="2"/>
    <x v="71"/>
    <n v="414"/>
    <s v="Q1 W7"/>
    <x v="11"/>
    <d v="1899-12-30T17:31:12"/>
    <x v="0"/>
    <x v="0"/>
    <x v="2"/>
  </r>
  <r>
    <x v="3"/>
    <x v="5"/>
    <x v="1"/>
    <x v="71"/>
    <n v="586"/>
    <s v="Q1 W7"/>
    <x v="11"/>
    <d v="1899-12-30T17:31:12"/>
    <x v="0"/>
    <x v="0"/>
    <x v="2"/>
  </r>
  <r>
    <x v="3"/>
    <x v="6"/>
    <x v="3"/>
    <x v="71"/>
    <n v="955"/>
    <s v="Q1 W7"/>
    <x v="11"/>
    <d v="1899-12-30T16:04:48"/>
    <x v="0"/>
    <x v="0"/>
    <x v="2"/>
  </r>
  <r>
    <x v="3"/>
    <x v="13"/>
    <x v="0"/>
    <x v="71"/>
    <n v="608"/>
    <s v="Q1 W7"/>
    <x v="11"/>
    <d v="1899-12-30T18:57:36"/>
    <x v="0"/>
    <x v="0"/>
    <x v="2"/>
  </r>
  <r>
    <x v="3"/>
    <x v="10"/>
    <x v="0"/>
    <x v="71"/>
    <n v="153"/>
    <s v="Q1 W7"/>
    <x v="11"/>
    <d v="1899-12-30T17:16:48"/>
    <x v="0"/>
    <x v="0"/>
    <x v="2"/>
  </r>
  <r>
    <x v="4"/>
    <x v="7"/>
    <x v="2"/>
    <x v="71"/>
    <n v="333"/>
    <s v="Q1 W7"/>
    <x v="11"/>
    <d v="1899-12-30T17:31:12"/>
    <x v="2"/>
    <x v="0"/>
    <x v="2"/>
  </r>
  <r>
    <x v="4"/>
    <x v="8"/>
    <x v="2"/>
    <x v="71"/>
    <n v="668"/>
    <s v="Q1 W7"/>
    <x v="11"/>
    <d v="1899-12-30T18:14:24"/>
    <x v="0"/>
    <x v="0"/>
    <x v="2"/>
  </r>
  <r>
    <x v="4"/>
    <x v="12"/>
    <x v="2"/>
    <x v="71"/>
    <n v="671"/>
    <s v="Q1 W7"/>
    <x v="11"/>
    <d v="1899-12-30T19:12:00"/>
    <x v="0"/>
    <x v="0"/>
    <x v="2"/>
  </r>
  <r>
    <x v="0"/>
    <x v="1"/>
    <x v="1"/>
    <x v="72"/>
    <n v="186"/>
    <s v="Q1 W7"/>
    <x v="11"/>
    <d v="1899-12-30T16:04:48"/>
    <x v="0"/>
    <x v="0"/>
    <x v="2"/>
  </r>
  <r>
    <x v="0"/>
    <x v="0"/>
    <x v="0"/>
    <x v="72"/>
    <n v="107"/>
    <s v="Q1 W7"/>
    <x v="11"/>
    <d v="1899-12-30T18:28:48"/>
    <x v="0"/>
    <x v="0"/>
    <x v="2"/>
  </r>
  <r>
    <x v="1"/>
    <x v="2"/>
    <x v="2"/>
    <x v="72"/>
    <n v="205"/>
    <s v="Q1 W7"/>
    <x v="11"/>
    <d v="1899-12-30T18:14:24"/>
    <x v="2"/>
    <x v="0"/>
    <x v="2"/>
  </r>
  <r>
    <x v="2"/>
    <x v="3"/>
    <x v="2"/>
    <x v="72"/>
    <n v="900"/>
    <s v="Q1 W7"/>
    <x v="11"/>
    <d v="1899-12-30T18:57:36"/>
    <x v="2"/>
    <x v="0"/>
    <x v="2"/>
  </r>
  <r>
    <x v="2"/>
    <x v="9"/>
    <x v="2"/>
    <x v="72"/>
    <n v="964"/>
    <s v="Q1 W7"/>
    <x v="11"/>
    <d v="1899-12-30T16:19:12"/>
    <x v="0"/>
    <x v="0"/>
    <x v="2"/>
  </r>
  <r>
    <x v="2"/>
    <x v="4"/>
    <x v="2"/>
    <x v="72"/>
    <n v="789"/>
    <s v="Q1 W7"/>
    <x v="11"/>
    <d v="1899-12-30T17:02:24"/>
    <x v="0"/>
    <x v="0"/>
    <x v="2"/>
  </r>
  <r>
    <x v="3"/>
    <x v="3"/>
    <x v="2"/>
    <x v="72"/>
    <n v="86"/>
    <s v="Q1 W7"/>
    <x v="11"/>
    <d v="1899-12-30T16:19:12"/>
    <x v="2"/>
    <x v="1"/>
    <x v="2"/>
  </r>
  <r>
    <x v="3"/>
    <x v="11"/>
    <x v="2"/>
    <x v="72"/>
    <n v="231"/>
    <s v="Q1 W7"/>
    <x v="11"/>
    <d v="1899-12-30T18:00:00"/>
    <x v="0"/>
    <x v="0"/>
    <x v="2"/>
  </r>
  <r>
    <x v="3"/>
    <x v="5"/>
    <x v="1"/>
    <x v="72"/>
    <n v="227"/>
    <s v="Q1 W7"/>
    <x v="11"/>
    <d v="1899-12-30T16:33:36"/>
    <x v="0"/>
    <x v="0"/>
    <x v="2"/>
  </r>
  <r>
    <x v="3"/>
    <x v="6"/>
    <x v="3"/>
    <x v="72"/>
    <n v="381"/>
    <s v="Q1 W7"/>
    <x v="11"/>
    <d v="1899-12-30T16:19:12"/>
    <x v="0"/>
    <x v="0"/>
    <x v="2"/>
  </r>
  <r>
    <x v="3"/>
    <x v="13"/>
    <x v="0"/>
    <x v="72"/>
    <n v="149"/>
    <s v="Q1 W7"/>
    <x v="11"/>
    <d v="1899-12-30T16:19:12"/>
    <x v="0"/>
    <x v="0"/>
    <x v="2"/>
  </r>
  <r>
    <x v="3"/>
    <x v="10"/>
    <x v="0"/>
    <x v="72"/>
    <n v="915"/>
    <s v="Q1 W7"/>
    <x v="11"/>
    <d v="1899-12-30T16:04:48"/>
    <x v="0"/>
    <x v="0"/>
    <x v="2"/>
  </r>
  <r>
    <x v="4"/>
    <x v="7"/>
    <x v="2"/>
    <x v="72"/>
    <n v="418"/>
    <s v="Q1 W7"/>
    <x v="11"/>
    <d v="1899-12-30T18:00:00"/>
    <x v="2"/>
    <x v="0"/>
    <x v="2"/>
  </r>
  <r>
    <x v="4"/>
    <x v="8"/>
    <x v="2"/>
    <x v="72"/>
    <n v="44"/>
    <s v="Q1 W7"/>
    <x v="11"/>
    <d v="1899-12-30T18:28:48"/>
    <x v="0"/>
    <x v="1"/>
    <x v="2"/>
  </r>
  <r>
    <x v="4"/>
    <x v="12"/>
    <x v="2"/>
    <x v="72"/>
    <n v="704"/>
    <s v="Q1 W7"/>
    <x v="11"/>
    <d v="1899-12-30T18:28:48"/>
    <x v="0"/>
    <x v="0"/>
    <x v="2"/>
  </r>
  <r>
    <x v="0"/>
    <x v="1"/>
    <x v="1"/>
    <x v="73"/>
    <n v="504"/>
    <s v="Q1 W7"/>
    <x v="11"/>
    <d v="1899-12-30T16:48:00"/>
    <x v="0"/>
    <x v="0"/>
    <x v="2"/>
  </r>
  <r>
    <x v="0"/>
    <x v="0"/>
    <x v="0"/>
    <x v="73"/>
    <n v="435"/>
    <s v="Q1 W7"/>
    <x v="11"/>
    <d v="1899-12-30T16:48:00"/>
    <x v="3"/>
    <x v="0"/>
    <x v="2"/>
  </r>
  <r>
    <x v="1"/>
    <x v="2"/>
    <x v="2"/>
    <x v="73"/>
    <n v="857"/>
    <s v="Q1 W7"/>
    <x v="11"/>
    <d v="1899-12-30T16:48:00"/>
    <x v="3"/>
    <x v="0"/>
    <x v="2"/>
  </r>
  <r>
    <x v="2"/>
    <x v="3"/>
    <x v="2"/>
    <x v="73"/>
    <n v="858"/>
    <s v="Q1 W7"/>
    <x v="11"/>
    <d v="1899-12-30T18:00:00"/>
    <x v="2"/>
    <x v="0"/>
    <x v="2"/>
  </r>
  <r>
    <x v="2"/>
    <x v="9"/>
    <x v="2"/>
    <x v="73"/>
    <n v="392"/>
    <s v="Q1 W7"/>
    <x v="11"/>
    <d v="1899-12-30T18:14:24"/>
    <x v="0"/>
    <x v="0"/>
    <x v="2"/>
  </r>
  <r>
    <x v="2"/>
    <x v="4"/>
    <x v="2"/>
    <x v="73"/>
    <n v="436"/>
    <s v="Q1 W7"/>
    <x v="11"/>
    <d v="1899-12-30T16:33:36"/>
    <x v="0"/>
    <x v="0"/>
    <x v="2"/>
  </r>
  <r>
    <x v="3"/>
    <x v="3"/>
    <x v="2"/>
    <x v="73"/>
    <n v="892"/>
    <s v="Q1 W7"/>
    <x v="11"/>
    <d v="1899-12-30T18:28:48"/>
    <x v="2"/>
    <x v="0"/>
    <x v="2"/>
  </r>
  <r>
    <x v="3"/>
    <x v="11"/>
    <x v="2"/>
    <x v="73"/>
    <n v="69"/>
    <s v="Q1 W7"/>
    <x v="11"/>
    <d v="1899-12-30T16:04:48"/>
    <x v="0"/>
    <x v="1"/>
    <x v="2"/>
  </r>
  <r>
    <x v="3"/>
    <x v="5"/>
    <x v="1"/>
    <x v="73"/>
    <n v="446"/>
    <s v="Q1 W7"/>
    <x v="11"/>
    <d v="1899-12-30T18:28:48"/>
    <x v="0"/>
    <x v="0"/>
    <x v="2"/>
  </r>
  <r>
    <x v="3"/>
    <x v="6"/>
    <x v="3"/>
    <x v="73"/>
    <n v="743"/>
    <s v="Q1 W7"/>
    <x v="11"/>
    <d v="1899-12-30T18:00:00"/>
    <x v="0"/>
    <x v="0"/>
    <x v="2"/>
  </r>
  <r>
    <x v="3"/>
    <x v="13"/>
    <x v="0"/>
    <x v="73"/>
    <n v="138"/>
    <s v="Q1 W7"/>
    <x v="11"/>
    <d v="1899-12-30T16:04:48"/>
    <x v="0"/>
    <x v="0"/>
    <x v="2"/>
  </r>
  <r>
    <x v="3"/>
    <x v="10"/>
    <x v="0"/>
    <x v="73"/>
    <n v="43"/>
    <s v="Q1 W7"/>
    <x v="11"/>
    <d v="1899-12-30T18:14:24"/>
    <x v="0"/>
    <x v="1"/>
    <x v="2"/>
  </r>
  <r>
    <x v="4"/>
    <x v="7"/>
    <x v="2"/>
    <x v="73"/>
    <n v="111"/>
    <s v="Q1 W7"/>
    <x v="11"/>
    <d v="1899-12-30T18:57:36"/>
    <x v="2"/>
    <x v="0"/>
    <x v="2"/>
  </r>
  <r>
    <x v="4"/>
    <x v="8"/>
    <x v="2"/>
    <x v="73"/>
    <n v="728"/>
    <s v="Q1 W7"/>
    <x v="11"/>
    <d v="1899-12-30T16:33:36"/>
    <x v="0"/>
    <x v="0"/>
    <x v="2"/>
  </r>
  <r>
    <x v="4"/>
    <x v="12"/>
    <x v="2"/>
    <x v="73"/>
    <n v="320"/>
    <s v="Q1 W7"/>
    <x v="11"/>
    <d v="1899-12-30T16:19:12"/>
    <x v="0"/>
    <x v="0"/>
    <x v="2"/>
  </r>
  <r>
    <x v="0"/>
    <x v="1"/>
    <x v="1"/>
    <x v="74"/>
    <n v="992"/>
    <s v="Q1 W7"/>
    <x v="11"/>
    <d v="1899-12-30T18:28:48"/>
    <x v="0"/>
    <x v="0"/>
    <x v="2"/>
  </r>
  <r>
    <x v="0"/>
    <x v="0"/>
    <x v="0"/>
    <x v="74"/>
    <n v="703"/>
    <s v="Q1 W7"/>
    <x v="11"/>
    <d v="1899-12-30T18:28:48"/>
    <x v="0"/>
    <x v="0"/>
    <x v="2"/>
  </r>
  <r>
    <x v="1"/>
    <x v="2"/>
    <x v="2"/>
    <x v="74"/>
    <n v="92"/>
    <s v="Q1 W7"/>
    <x v="11"/>
    <d v="1899-12-30T18:43:12"/>
    <x v="2"/>
    <x v="1"/>
    <x v="2"/>
  </r>
  <r>
    <x v="2"/>
    <x v="3"/>
    <x v="2"/>
    <x v="74"/>
    <n v="61"/>
    <s v="Q1 W7"/>
    <x v="11"/>
    <d v="1899-12-30T18:57:36"/>
    <x v="2"/>
    <x v="1"/>
    <x v="2"/>
  </r>
  <r>
    <x v="2"/>
    <x v="9"/>
    <x v="2"/>
    <x v="74"/>
    <n v="658"/>
    <s v="Q1 W7"/>
    <x v="11"/>
    <d v="1899-12-30T17:31:12"/>
    <x v="0"/>
    <x v="0"/>
    <x v="2"/>
  </r>
  <r>
    <x v="2"/>
    <x v="4"/>
    <x v="2"/>
    <x v="74"/>
    <n v="147"/>
    <s v="Q1 W7"/>
    <x v="11"/>
    <d v="1899-12-30T18:00:00"/>
    <x v="0"/>
    <x v="0"/>
    <x v="2"/>
  </r>
  <r>
    <x v="3"/>
    <x v="3"/>
    <x v="2"/>
    <x v="74"/>
    <n v="453"/>
    <s v="Q1 W7"/>
    <x v="11"/>
    <d v="1899-12-30T18:43:12"/>
    <x v="2"/>
    <x v="0"/>
    <x v="2"/>
  </r>
  <r>
    <x v="3"/>
    <x v="11"/>
    <x v="2"/>
    <x v="74"/>
    <n v="694"/>
    <s v="Q1 W7"/>
    <x v="11"/>
    <d v="1899-12-30T17:02:24"/>
    <x v="0"/>
    <x v="0"/>
    <x v="2"/>
  </r>
  <r>
    <x v="3"/>
    <x v="5"/>
    <x v="1"/>
    <x v="74"/>
    <n v="368"/>
    <s v="Q1 W7"/>
    <x v="11"/>
    <d v="1899-12-30T17:02:24"/>
    <x v="0"/>
    <x v="0"/>
    <x v="2"/>
  </r>
  <r>
    <x v="3"/>
    <x v="6"/>
    <x v="3"/>
    <x v="74"/>
    <n v="480"/>
    <s v="Q1 W7"/>
    <x v="11"/>
    <d v="1899-12-30T16:04:48"/>
    <x v="0"/>
    <x v="0"/>
    <x v="2"/>
  </r>
  <r>
    <x v="3"/>
    <x v="13"/>
    <x v="0"/>
    <x v="74"/>
    <n v="771"/>
    <s v="Q1 W7"/>
    <x v="11"/>
    <d v="1899-12-30T17:16:48"/>
    <x v="0"/>
    <x v="0"/>
    <x v="2"/>
  </r>
  <r>
    <x v="3"/>
    <x v="10"/>
    <x v="0"/>
    <x v="74"/>
    <n v="249"/>
    <s v="Q1 W7"/>
    <x v="11"/>
    <d v="1899-12-30T18:00:00"/>
    <x v="0"/>
    <x v="0"/>
    <x v="2"/>
  </r>
  <r>
    <x v="4"/>
    <x v="7"/>
    <x v="2"/>
    <x v="74"/>
    <n v="580"/>
    <s v="Q1 W7"/>
    <x v="11"/>
    <d v="1899-12-30T17:45:36"/>
    <x v="2"/>
    <x v="0"/>
    <x v="2"/>
  </r>
  <r>
    <x v="4"/>
    <x v="8"/>
    <x v="2"/>
    <x v="74"/>
    <n v="345"/>
    <s v="Q1 W7"/>
    <x v="11"/>
    <d v="1899-12-30T17:16:48"/>
    <x v="0"/>
    <x v="0"/>
    <x v="2"/>
  </r>
  <r>
    <x v="4"/>
    <x v="12"/>
    <x v="2"/>
    <x v="74"/>
    <n v="967"/>
    <s v="Q1 W7"/>
    <x v="11"/>
    <d v="1899-12-30T17:45:36"/>
    <x v="0"/>
    <x v="0"/>
    <x v="2"/>
  </r>
  <r>
    <x v="0"/>
    <x v="1"/>
    <x v="1"/>
    <x v="75"/>
    <n v="898"/>
    <s v="Q1 W7"/>
    <x v="11"/>
    <d v="1899-12-30T18:14:24"/>
    <x v="0"/>
    <x v="0"/>
    <x v="2"/>
  </r>
  <r>
    <x v="0"/>
    <x v="0"/>
    <x v="0"/>
    <x v="75"/>
    <n v="976"/>
    <s v="Q1 W7"/>
    <x v="11"/>
    <d v="1899-12-30T18:28:48"/>
    <x v="0"/>
    <x v="0"/>
    <x v="2"/>
  </r>
  <r>
    <x v="1"/>
    <x v="2"/>
    <x v="2"/>
    <x v="75"/>
    <n v="995"/>
    <s v="Q1 W7"/>
    <x v="11"/>
    <d v="1899-12-30T17:16:48"/>
    <x v="3"/>
    <x v="0"/>
    <x v="2"/>
  </r>
  <r>
    <x v="2"/>
    <x v="3"/>
    <x v="2"/>
    <x v="75"/>
    <n v="8"/>
    <s v="Q1 W7"/>
    <x v="11"/>
    <d v="1899-12-30T18:14:24"/>
    <x v="2"/>
    <x v="1"/>
    <x v="2"/>
  </r>
  <r>
    <x v="2"/>
    <x v="9"/>
    <x v="2"/>
    <x v="75"/>
    <n v="658"/>
    <s v="Q1 W7"/>
    <x v="11"/>
    <d v="1899-12-30T18:57:36"/>
    <x v="0"/>
    <x v="0"/>
    <x v="2"/>
  </r>
  <r>
    <x v="2"/>
    <x v="4"/>
    <x v="2"/>
    <x v="75"/>
    <n v="328"/>
    <s v="Q1 W7"/>
    <x v="11"/>
    <d v="1899-12-30T19:12:00"/>
    <x v="0"/>
    <x v="0"/>
    <x v="2"/>
  </r>
  <r>
    <x v="3"/>
    <x v="3"/>
    <x v="2"/>
    <x v="75"/>
    <n v="655"/>
    <s v="Q1 W7"/>
    <x v="11"/>
    <d v="1899-12-30T17:02:24"/>
    <x v="3"/>
    <x v="0"/>
    <x v="2"/>
  </r>
  <r>
    <x v="3"/>
    <x v="11"/>
    <x v="2"/>
    <x v="75"/>
    <n v="886"/>
    <s v="Q1 W7"/>
    <x v="11"/>
    <d v="1899-12-30T16:33:36"/>
    <x v="0"/>
    <x v="0"/>
    <x v="2"/>
  </r>
  <r>
    <x v="3"/>
    <x v="5"/>
    <x v="1"/>
    <x v="75"/>
    <n v="487"/>
    <s v="Q1 W7"/>
    <x v="11"/>
    <d v="1899-12-30T16:48:00"/>
    <x v="0"/>
    <x v="0"/>
    <x v="2"/>
  </r>
  <r>
    <x v="3"/>
    <x v="6"/>
    <x v="3"/>
    <x v="75"/>
    <n v="823"/>
    <s v="Q1 W7"/>
    <x v="11"/>
    <d v="1899-12-30T16:33:36"/>
    <x v="0"/>
    <x v="0"/>
    <x v="2"/>
  </r>
  <r>
    <x v="3"/>
    <x v="13"/>
    <x v="0"/>
    <x v="75"/>
    <n v="997"/>
    <s v="Q1 W7"/>
    <x v="11"/>
    <d v="1899-12-30T19:12:00"/>
    <x v="0"/>
    <x v="0"/>
    <x v="2"/>
  </r>
  <r>
    <x v="3"/>
    <x v="10"/>
    <x v="0"/>
    <x v="75"/>
    <n v="427"/>
    <s v="Q1 W7"/>
    <x v="11"/>
    <d v="1899-12-30T17:02:24"/>
    <x v="0"/>
    <x v="0"/>
    <x v="2"/>
  </r>
  <r>
    <x v="4"/>
    <x v="7"/>
    <x v="2"/>
    <x v="75"/>
    <n v="295"/>
    <s v="Q1 W7"/>
    <x v="11"/>
    <d v="1899-12-30T18:00:00"/>
    <x v="2"/>
    <x v="0"/>
    <x v="2"/>
  </r>
  <r>
    <x v="4"/>
    <x v="8"/>
    <x v="2"/>
    <x v="75"/>
    <n v="658"/>
    <s v="Q1 W7"/>
    <x v="11"/>
    <d v="1899-12-30T17:02:24"/>
    <x v="0"/>
    <x v="0"/>
    <x v="2"/>
  </r>
  <r>
    <x v="4"/>
    <x v="12"/>
    <x v="2"/>
    <x v="75"/>
    <n v="86"/>
    <s v="Q1 W7"/>
    <x v="11"/>
    <d v="1899-12-30T16:48:00"/>
    <x v="0"/>
    <x v="1"/>
    <x v="2"/>
  </r>
  <r>
    <x v="0"/>
    <x v="1"/>
    <x v="1"/>
    <x v="76"/>
    <n v="502"/>
    <s v="Q1 W7"/>
    <x v="11"/>
    <d v="1899-12-30T16:04:48"/>
    <x v="0"/>
    <x v="0"/>
    <x v="2"/>
  </r>
  <r>
    <x v="0"/>
    <x v="0"/>
    <x v="0"/>
    <x v="76"/>
    <n v="441"/>
    <s v="Q1 W7"/>
    <x v="11"/>
    <d v="1899-12-30T16:04:48"/>
    <x v="0"/>
    <x v="0"/>
    <x v="2"/>
  </r>
  <r>
    <x v="1"/>
    <x v="2"/>
    <x v="2"/>
    <x v="76"/>
    <n v="78"/>
    <s v="Q1 W7"/>
    <x v="11"/>
    <d v="1899-12-30T16:48:00"/>
    <x v="0"/>
    <x v="1"/>
    <x v="2"/>
  </r>
  <r>
    <x v="2"/>
    <x v="3"/>
    <x v="2"/>
    <x v="76"/>
    <n v="891"/>
    <s v="Q1 W7"/>
    <x v="11"/>
    <d v="1899-12-30T18:14:24"/>
    <x v="0"/>
    <x v="0"/>
    <x v="2"/>
  </r>
  <r>
    <x v="2"/>
    <x v="9"/>
    <x v="2"/>
    <x v="76"/>
    <n v="418"/>
    <s v="Q1 W7"/>
    <x v="11"/>
    <d v="1899-12-30T17:02:24"/>
    <x v="0"/>
    <x v="0"/>
    <x v="2"/>
  </r>
  <r>
    <x v="2"/>
    <x v="4"/>
    <x v="2"/>
    <x v="76"/>
    <n v="102"/>
    <s v="Q1 W7"/>
    <x v="11"/>
    <d v="1899-12-30T18:43:12"/>
    <x v="0"/>
    <x v="0"/>
    <x v="2"/>
  </r>
  <r>
    <x v="3"/>
    <x v="3"/>
    <x v="2"/>
    <x v="76"/>
    <n v="477"/>
    <s v="Q1 W7"/>
    <x v="11"/>
    <d v="1899-12-30T18:14:24"/>
    <x v="0"/>
    <x v="0"/>
    <x v="2"/>
  </r>
  <r>
    <x v="3"/>
    <x v="11"/>
    <x v="2"/>
    <x v="76"/>
    <n v="414"/>
    <s v="Q1 W7"/>
    <x v="11"/>
    <d v="1899-12-30T16:33:36"/>
    <x v="0"/>
    <x v="0"/>
    <x v="2"/>
  </r>
  <r>
    <x v="3"/>
    <x v="5"/>
    <x v="1"/>
    <x v="76"/>
    <n v="648"/>
    <s v="Q1 W7"/>
    <x v="11"/>
    <d v="1899-12-30T16:04:48"/>
    <x v="0"/>
    <x v="0"/>
    <x v="2"/>
  </r>
  <r>
    <x v="3"/>
    <x v="6"/>
    <x v="3"/>
    <x v="76"/>
    <n v="87"/>
    <s v="Q1 W7"/>
    <x v="11"/>
    <d v="1899-12-30T18:28:48"/>
    <x v="0"/>
    <x v="1"/>
    <x v="2"/>
  </r>
  <r>
    <x v="3"/>
    <x v="13"/>
    <x v="0"/>
    <x v="76"/>
    <n v="738"/>
    <s v="Q1 W7"/>
    <x v="11"/>
    <d v="1899-12-30T18:57:36"/>
    <x v="0"/>
    <x v="0"/>
    <x v="2"/>
  </r>
  <r>
    <x v="3"/>
    <x v="10"/>
    <x v="0"/>
    <x v="76"/>
    <n v="351"/>
    <s v="Q1 W7"/>
    <x v="11"/>
    <d v="1899-12-30T18:57:36"/>
    <x v="0"/>
    <x v="0"/>
    <x v="2"/>
  </r>
  <r>
    <x v="4"/>
    <x v="7"/>
    <x v="2"/>
    <x v="76"/>
    <n v="162"/>
    <s v="Q1 W7"/>
    <x v="11"/>
    <d v="1899-12-30T18:28:48"/>
    <x v="0"/>
    <x v="0"/>
    <x v="2"/>
  </r>
  <r>
    <x v="4"/>
    <x v="8"/>
    <x v="2"/>
    <x v="76"/>
    <n v="26"/>
    <s v="Q1 W7"/>
    <x v="11"/>
    <d v="1899-12-30T17:16:48"/>
    <x v="0"/>
    <x v="1"/>
    <x v="2"/>
  </r>
  <r>
    <x v="4"/>
    <x v="12"/>
    <x v="2"/>
    <x v="76"/>
    <n v="817"/>
    <s v="Q1 W7"/>
    <x v="11"/>
    <d v="1899-12-30T18:14:24"/>
    <x v="0"/>
    <x v="0"/>
    <x v="2"/>
  </r>
  <r>
    <x v="0"/>
    <x v="1"/>
    <x v="1"/>
    <x v="77"/>
    <n v="670"/>
    <s v="Q1 W8"/>
    <x v="12"/>
    <d v="1899-12-30T18:43:12"/>
    <x v="0"/>
    <x v="0"/>
    <x v="2"/>
  </r>
  <r>
    <x v="0"/>
    <x v="0"/>
    <x v="0"/>
    <x v="77"/>
    <n v="791"/>
    <s v="Q1 W8"/>
    <x v="12"/>
    <d v="1899-12-30T16:19:12"/>
    <x v="0"/>
    <x v="0"/>
    <x v="2"/>
  </r>
  <r>
    <x v="1"/>
    <x v="2"/>
    <x v="2"/>
    <x v="77"/>
    <n v="39"/>
    <s v="Q1 W8"/>
    <x v="12"/>
    <d v="1899-12-30T16:04:48"/>
    <x v="0"/>
    <x v="1"/>
    <x v="2"/>
  </r>
  <r>
    <x v="2"/>
    <x v="3"/>
    <x v="2"/>
    <x v="77"/>
    <n v="203"/>
    <s v="Q1 W8"/>
    <x v="12"/>
    <d v="1899-12-30T18:14:24"/>
    <x v="0"/>
    <x v="0"/>
    <x v="2"/>
  </r>
  <r>
    <x v="2"/>
    <x v="9"/>
    <x v="2"/>
    <x v="77"/>
    <n v="261"/>
    <s v="Q1 W8"/>
    <x v="12"/>
    <d v="1899-12-30T17:16:48"/>
    <x v="0"/>
    <x v="0"/>
    <x v="2"/>
  </r>
  <r>
    <x v="2"/>
    <x v="4"/>
    <x v="2"/>
    <x v="77"/>
    <n v="248"/>
    <s v="Q1 W8"/>
    <x v="12"/>
    <d v="1899-12-30T18:43:12"/>
    <x v="0"/>
    <x v="0"/>
    <x v="2"/>
  </r>
  <r>
    <x v="3"/>
    <x v="3"/>
    <x v="2"/>
    <x v="77"/>
    <n v="449"/>
    <s v="Q1 W8"/>
    <x v="12"/>
    <d v="1899-12-30T19:12:00"/>
    <x v="0"/>
    <x v="0"/>
    <x v="2"/>
  </r>
  <r>
    <x v="3"/>
    <x v="11"/>
    <x v="2"/>
    <x v="77"/>
    <n v="48"/>
    <s v="Q1 W8"/>
    <x v="12"/>
    <d v="1899-12-30T18:43:12"/>
    <x v="0"/>
    <x v="1"/>
    <x v="2"/>
  </r>
  <r>
    <x v="3"/>
    <x v="5"/>
    <x v="1"/>
    <x v="77"/>
    <n v="578"/>
    <s v="Q1 W8"/>
    <x v="12"/>
    <d v="1899-12-30T18:00:00"/>
    <x v="0"/>
    <x v="0"/>
    <x v="2"/>
  </r>
  <r>
    <x v="3"/>
    <x v="6"/>
    <x v="3"/>
    <x v="77"/>
    <n v="669"/>
    <s v="Q1 W8"/>
    <x v="12"/>
    <d v="1899-12-30T18:57:36"/>
    <x v="0"/>
    <x v="0"/>
    <x v="2"/>
  </r>
  <r>
    <x v="3"/>
    <x v="13"/>
    <x v="0"/>
    <x v="77"/>
    <n v="541"/>
    <s v="Q1 W8"/>
    <x v="12"/>
    <d v="1899-12-30T17:31:12"/>
    <x v="0"/>
    <x v="0"/>
    <x v="2"/>
  </r>
  <r>
    <x v="3"/>
    <x v="10"/>
    <x v="0"/>
    <x v="77"/>
    <n v="755"/>
    <s v="Q1 W8"/>
    <x v="12"/>
    <d v="1899-12-30T18:00:00"/>
    <x v="0"/>
    <x v="0"/>
    <x v="2"/>
  </r>
  <r>
    <x v="4"/>
    <x v="7"/>
    <x v="2"/>
    <x v="77"/>
    <n v="818"/>
    <s v="Q1 W8"/>
    <x v="12"/>
    <d v="1899-12-30T19:12:00"/>
    <x v="0"/>
    <x v="0"/>
    <x v="2"/>
  </r>
  <r>
    <x v="4"/>
    <x v="8"/>
    <x v="2"/>
    <x v="77"/>
    <n v="293"/>
    <s v="Q1 W8"/>
    <x v="12"/>
    <d v="1899-12-30T18:43:12"/>
    <x v="0"/>
    <x v="0"/>
    <x v="2"/>
  </r>
  <r>
    <x v="4"/>
    <x v="12"/>
    <x v="2"/>
    <x v="77"/>
    <n v="715"/>
    <s v="Q1 W8"/>
    <x v="12"/>
    <d v="1899-12-30T17:16:48"/>
    <x v="0"/>
    <x v="0"/>
    <x v="2"/>
  </r>
  <r>
    <x v="0"/>
    <x v="1"/>
    <x v="1"/>
    <x v="78"/>
    <n v="592"/>
    <s v="Q1 W8"/>
    <x v="12"/>
    <d v="1899-12-30T18:14:24"/>
    <x v="0"/>
    <x v="0"/>
    <x v="2"/>
  </r>
  <r>
    <x v="0"/>
    <x v="0"/>
    <x v="0"/>
    <x v="78"/>
    <n v="731"/>
    <s v="Q1 W8"/>
    <x v="12"/>
    <d v="1899-12-30T16:04:48"/>
    <x v="0"/>
    <x v="0"/>
    <x v="2"/>
  </r>
  <r>
    <x v="1"/>
    <x v="2"/>
    <x v="2"/>
    <x v="78"/>
    <n v="790"/>
    <s v="Q1 W8"/>
    <x v="12"/>
    <d v="1899-12-30T17:02:24"/>
    <x v="0"/>
    <x v="0"/>
    <x v="2"/>
  </r>
  <r>
    <x v="2"/>
    <x v="3"/>
    <x v="2"/>
    <x v="78"/>
    <n v="608"/>
    <s v="Q1 W8"/>
    <x v="12"/>
    <d v="1899-12-30T18:28:48"/>
    <x v="0"/>
    <x v="0"/>
    <x v="2"/>
  </r>
  <r>
    <x v="2"/>
    <x v="9"/>
    <x v="2"/>
    <x v="78"/>
    <n v="526"/>
    <s v="Q1 W8"/>
    <x v="12"/>
    <d v="1899-12-30T17:16:48"/>
    <x v="0"/>
    <x v="0"/>
    <x v="2"/>
  </r>
  <r>
    <x v="2"/>
    <x v="4"/>
    <x v="2"/>
    <x v="78"/>
    <n v="58"/>
    <s v="Q1 W8"/>
    <x v="12"/>
    <d v="1899-12-30T18:57:36"/>
    <x v="0"/>
    <x v="1"/>
    <x v="2"/>
  </r>
  <r>
    <x v="3"/>
    <x v="3"/>
    <x v="2"/>
    <x v="78"/>
    <n v="603"/>
    <s v="Q1 W8"/>
    <x v="12"/>
    <d v="1899-12-30T18:57:36"/>
    <x v="0"/>
    <x v="0"/>
    <x v="2"/>
  </r>
  <r>
    <x v="3"/>
    <x v="11"/>
    <x v="2"/>
    <x v="78"/>
    <n v="717"/>
    <s v="Q1 W8"/>
    <x v="12"/>
    <d v="1899-12-30T17:02:24"/>
    <x v="0"/>
    <x v="0"/>
    <x v="2"/>
  </r>
  <r>
    <x v="3"/>
    <x v="5"/>
    <x v="1"/>
    <x v="78"/>
    <n v="993"/>
    <s v="Q1 W8"/>
    <x v="12"/>
    <d v="1899-12-30T17:02:24"/>
    <x v="0"/>
    <x v="0"/>
    <x v="2"/>
  </r>
  <r>
    <x v="3"/>
    <x v="6"/>
    <x v="3"/>
    <x v="78"/>
    <n v="708"/>
    <s v="Q1 W8"/>
    <x v="12"/>
    <d v="1899-12-30T19:12:00"/>
    <x v="0"/>
    <x v="0"/>
    <x v="2"/>
  </r>
  <r>
    <x v="3"/>
    <x v="13"/>
    <x v="0"/>
    <x v="78"/>
    <n v="124"/>
    <s v="Q1 W8"/>
    <x v="12"/>
    <d v="1899-12-30T16:33:36"/>
    <x v="0"/>
    <x v="0"/>
    <x v="2"/>
  </r>
  <r>
    <x v="3"/>
    <x v="10"/>
    <x v="0"/>
    <x v="78"/>
    <n v="508"/>
    <s v="Q1 W8"/>
    <x v="12"/>
    <d v="1899-12-30T17:45:36"/>
    <x v="0"/>
    <x v="0"/>
    <x v="2"/>
  </r>
  <r>
    <x v="4"/>
    <x v="7"/>
    <x v="2"/>
    <x v="78"/>
    <n v="749"/>
    <s v="Q1 W8"/>
    <x v="12"/>
    <d v="1899-12-30T17:31:12"/>
    <x v="0"/>
    <x v="0"/>
    <x v="2"/>
  </r>
  <r>
    <x v="4"/>
    <x v="8"/>
    <x v="2"/>
    <x v="78"/>
    <n v="121"/>
    <s v="Q1 W8"/>
    <x v="12"/>
    <d v="1899-12-30T16:19:12"/>
    <x v="0"/>
    <x v="0"/>
    <x v="2"/>
  </r>
  <r>
    <x v="4"/>
    <x v="12"/>
    <x v="2"/>
    <x v="78"/>
    <n v="805"/>
    <s v="Q1 W8"/>
    <x v="12"/>
    <d v="1899-12-30T16:33:36"/>
    <x v="0"/>
    <x v="0"/>
    <x v="2"/>
  </r>
  <r>
    <x v="0"/>
    <x v="1"/>
    <x v="1"/>
    <x v="79"/>
    <n v="698"/>
    <s v="Q1 W8"/>
    <x v="12"/>
    <d v="1899-12-30T18:43:12"/>
    <x v="0"/>
    <x v="0"/>
    <x v="2"/>
  </r>
  <r>
    <x v="0"/>
    <x v="0"/>
    <x v="0"/>
    <x v="79"/>
    <n v="718"/>
    <s v="Q1 W8"/>
    <x v="12"/>
    <d v="1899-12-30T19:12:00"/>
    <x v="0"/>
    <x v="0"/>
    <x v="2"/>
  </r>
  <r>
    <x v="1"/>
    <x v="2"/>
    <x v="2"/>
    <x v="79"/>
    <n v="109"/>
    <s v="Q1 W8"/>
    <x v="12"/>
    <d v="1899-12-30T16:19:12"/>
    <x v="0"/>
    <x v="0"/>
    <x v="2"/>
  </r>
  <r>
    <x v="2"/>
    <x v="3"/>
    <x v="2"/>
    <x v="79"/>
    <n v="303"/>
    <s v="Q1 W8"/>
    <x v="12"/>
    <d v="1899-12-30T16:48:00"/>
    <x v="0"/>
    <x v="0"/>
    <x v="2"/>
  </r>
  <r>
    <x v="2"/>
    <x v="9"/>
    <x v="2"/>
    <x v="79"/>
    <n v="355"/>
    <s v="Q1 W8"/>
    <x v="12"/>
    <d v="1899-12-30T19:12:00"/>
    <x v="0"/>
    <x v="0"/>
    <x v="2"/>
  </r>
  <r>
    <x v="2"/>
    <x v="4"/>
    <x v="2"/>
    <x v="79"/>
    <n v="254"/>
    <s v="Q1 W8"/>
    <x v="12"/>
    <d v="1899-12-30T17:16:48"/>
    <x v="0"/>
    <x v="0"/>
    <x v="2"/>
  </r>
  <r>
    <x v="3"/>
    <x v="3"/>
    <x v="2"/>
    <x v="79"/>
    <n v="674"/>
    <s v="Q1 W8"/>
    <x v="12"/>
    <d v="1899-12-30T17:45:36"/>
    <x v="0"/>
    <x v="0"/>
    <x v="2"/>
  </r>
  <r>
    <x v="3"/>
    <x v="11"/>
    <x v="2"/>
    <x v="79"/>
    <n v="257"/>
    <s v="Q1 W8"/>
    <x v="12"/>
    <d v="1899-12-30T18:28:48"/>
    <x v="0"/>
    <x v="0"/>
    <x v="2"/>
  </r>
  <r>
    <x v="3"/>
    <x v="5"/>
    <x v="1"/>
    <x v="79"/>
    <n v="328"/>
    <s v="Q1 W8"/>
    <x v="12"/>
    <d v="1899-12-30T18:43:12"/>
    <x v="0"/>
    <x v="0"/>
    <x v="2"/>
  </r>
  <r>
    <x v="3"/>
    <x v="6"/>
    <x v="3"/>
    <x v="79"/>
    <n v="513"/>
    <s v="Q1 W8"/>
    <x v="12"/>
    <d v="1899-12-30T18:14:24"/>
    <x v="0"/>
    <x v="0"/>
    <x v="2"/>
  </r>
  <r>
    <x v="3"/>
    <x v="13"/>
    <x v="0"/>
    <x v="79"/>
    <n v="363"/>
    <s v="Q1 W8"/>
    <x v="12"/>
    <d v="1899-12-30T17:16:48"/>
    <x v="0"/>
    <x v="0"/>
    <x v="2"/>
  </r>
  <r>
    <x v="3"/>
    <x v="10"/>
    <x v="0"/>
    <x v="79"/>
    <n v="658"/>
    <s v="Q1 W8"/>
    <x v="12"/>
    <d v="1899-12-30T18:28:48"/>
    <x v="0"/>
    <x v="0"/>
    <x v="2"/>
  </r>
  <r>
    <x v="4"/>
    <x v="7"/>
    <x v="2"/>
    <x v="79"/>
    <n v="720"/>
    <s v="Q1 W8"/>
    <x v="12"/>
    <d v="1899-12-30T18:28:48"/>
    <x v="0"/>
    <x v="0"/>
    <x v="2"/>
  </r>
  <r>
    <x v="4"/>
    <x v="8"/>
    <x v="2"/>
    <x v="79"/>
    <n v="480"/>
    <s v="Q1 W8"/>
    <x v="12"/>
    <d v="1899-12-30T18:14:24"/>
    <x v="0"/>
    <x v="0"/>
    <x v="2"/>
  </r>
  <r>
    <x v="4"/>
    <x v="12"/>
    <x v="2"/>
    <x v="79"/>
    <n v="840"/>
    <s v="Q1 W8"/>
    <x v="12"/>
    <d v="1899-12-30T17:02:24"/>
    <x v="0"/>
    <x v="0"/>
    <x v="2"/>
  </r>
  <r>
    <x v="0"/>
    <x v="1"/>
    <x v="1"/>
    <x v="80"/>
    <n v="656"/>
    <s v="Q1 W8"/>
    <x v="12"/>
    <d v="1899-12-30T18:28:48"/>
    <x v="0"/>
    <x v="0"/>
    <x v="2"/>
  </r>
  <r>
    <x v="0"/>
    <x v="0"/>
    <x v="0"/>
    <x v="80"/>
    <n v="216"/>
    <s v="Q1 W8"/>
    <x v="12"/>
    <d v="1899-12-30T18:57:36"/>
    <x v="0"/>
    <x v="0"/>
    <x v="2"/>
  </r>
  <r>
    <x v="1"/>
    <x v="2"/>
    <x v="2"/>
    <x v="80"/>
    <n v="545"/>
    <s v="Q1 W8"/>
    <x v="12"/>
    <d v="1899-12-30T16:33:36"/>
    <x v="0"/>
    <x v="0"/>
    <x v="2"/>
  </r>
  <r>
    <x v="2"/>
    <x v="3"/>
    <x v="2"/>
    <x v="80"/>
    <n v="599"/>
    <s v="Q1 W8"/>
    <x v="12"/>
    <d v="1899-12-30T17:16:48"/>
    <x v="3"/>
    <x v="0"/>
    <x v="2"/>
  </r>
  <r>
    <x v="2"/>
    <x v="9"/>
    <x v="2"/>
    <x v="80"/>
    <n v="172"/>
    <s v="Q1 W8"/>
    <x v="12"/>
    <d v="1899-12-30T18:00:00"/>
    <x v="0"/>
    <x v="0"/>
    <x v="2"/>
  </r>
  <r>
    <x v="2"/>
    <x v="4"/>
    <x v="2"/>
    <x v="80"/>
    <n v="410"/>
    <s v="Q1 W8"/>
    <x v="12"/>
    <d v="1899-12-30T18:43:12"/>
    <x v="0"/>
    <x v="0"/>
    <x v="2"/>
  </r>
  <r>
    <x v="3"/>
    <x v="3"/>
    <x v="2"/>
    <x v="80"/>
    <n v="85"/>
    <s v="Q1 W8"/>
    <x v="12"/>
    <d v="1899-12-30T16:48:00"/>
    <x v="0"/>
    <x v="1"/>
    <x v="2"/>
  </r>
  <r>
    <x v="3"/>
    <x v="11"/>
    <x v="2"/>
    <x v="80"/>
    <n v="89"/>
    <s v="Q1 W8"/>
    <x v="12"/>
    <d v="1899-12-30T18:14:24"/>
    <x v="0"/>
    <x v="1"/>
    <x v="2"/>
  </r>
  <r>
    <x v="3"/>
    <x v="5"/>
    <x v="1"/>
    <x v="80"/>
    <n v="354"/>
    <s v="Q1 W8"/>
    <x v="12"/>
    <d v="1899-12-30T16:19:12"/>
    <x v="0"/>
    <x v="0"/>
    <x v="2"/>
  </r>
  <r>
    <x v="3"/>
    <x v="6"/>
    <x v="3"/>
    <x v="80"/>
    <n v="998"/>
    <s v="Q1 W8"/>
    <x v="12"/>
    <d v="1899-12-30T18:00:00"/>
    <x v="0"/>
    <x v="0"/>
    <x v="2"/>
  </r>
  <r>
    <x v="3"/>
    <x v="13"/>
    <x v="0"/>
    <x v="80"/>
    <n v="281"/>
    <s v="Q1 W8"/>
    <x v="12"/>
    <d v="1899-12-30T18:57:36"/>
    <x v="0"/>
    <x v="0"/>
    <x v="2"/>
  </r>
  <r>
    <x v="3"/>
    <x v="10"/>
    <x v="0"/>
    <x v="80"/>
    <n v="358"/>
    <s v="Q1 W8"/>
    <x v="12"/>
    <d v="1899-12-30T16:04:48"/>
    <x v="0"/>
    <x v="0"/>
    <x v="2"/>
  </r>
  <r>
    <x v="4"/>
    <x v="7"/>
    <x v="2"/>
    <x v="80"/>
    <n v="527"/>
    <s v="Q1 W8"/>
    <x v="12"/>
    <d v="1899-12-30T18:28:48"/>
    <x v="0"/>
    <x v="0"/>
    <x v="2"/>
  </r>
  <r>
    <x v="4"/>
    <x v="8"/>
    <x v="2"/>
    <x v="80"/>
    <n v="18"/>
    <s v="Q1 W8"/>
    <x v="12"/>
    <d v="1899-12-30T18:57:36"/>
    <x v="0"/>
    <x v="1"/>
    <x v="2"/>
  </r>
  <r>
    <x v="4"/>
    <x v="12"/>
    <x v="2"/>
    <x v="80"/>
    <n v="439"/>
    <s v="Q1 W8"/>
    <x v="12"/>
    <d v="1899-12-30T18:43:12"/>
    <x v="0"/>
    <x v="0"/>
    <x v="2"/>
  </r>
  <r>
    <x v="0"/>
    <x v="1"/>
    <x v="1"/>
    <x v="81"/>
    <n v="729"/>
    <s v="Q1 W8"/>
    <x v="12"/>
    <d v="1899-12-30T17:02:24"/>
    <x v="0"/>
    <x v="0"/>
    <x v="2"/>
  </r>
  <r>
    <x v="0"/>
    <x v="0"/>
    <x v="0"/>
    <x v="81"/>
    <n v="652"/>
    <s v="Q1 W8"/>
    <x v="12"/>
    <d v="1899-12-30T18:43:12"/>
    <x v="0"/>
    <x v="0"/>
    <x v="2"/>
  </r>
  <r>
    <x v="1"/>
    <x v="2"/>
    <x v="2"/>
    <x v="81"/>
    <n v="87"/>
    <s v="Q1 W8"/>
    <x v="12"/>
    <d v="1899-12-30T18:28:48"/>
    <x v="3"/>
    <x v="1"/>
    <x v="2"/>
  </r>
  <r>
    <x v="2"/>
    <x v="3"/>
    <x v="2"/>
    <x v="81"/>
    <n v="221"/>
    <s v="Q1 W8"/>
    <x v="12"/>
    <d v="1899-12-30T16:48:00"/>
    <x v="2"/>
    <x v="0"/>
    <x v="2"/>
  </r>
  <r>
    <x v="2"/>
    <x v="9"/>
    <x v="2"/>
    <x v="81"/>
    <n v="351"/>
    <s v="Q1 W8"/>
    <x v="12"/>
    <d v="1899-12-30T17:31:12"/>
    <x v="0"/>
    <x v="0"/>
    <x v="2"/>
  </r>
  <r>
    <x v="2"/>
    <x v="4"/>
    <x v="2"/>
    <x v="81"/>
    <n v="421"/>
    <s v="Q1 W8"/>
    <x v="12"/>
    <d v="1899-12-30T17:02:24"/>
    <x v="0"/>
    <x v="0"/>
    <x v="2"/>
  </r>
  <r>
    <x v="3"/>
    <x v="3"/>
    <x v="2"/>
    <x v="81"/>
    <n v="888"/>
    <s v="Q1 W8"/>
    <x v="12"/>
    <d v="1899-12-30T18:14:24"/>
    <x v="2"/>
    <x v="0"/>
    <x v="2"/>
  </r>
  <r>
    <x v="3"/>
    <x v="11"/>
    <x v="2"/>
    <x v="81"/>
    <n v="920"/>
    <s v="Q1 W8"/>
    <x v="12"/>
    <d v="1899-12-30T18:14:24"/>
    <x v="0"/>
    <x v="0"/>
    <x v="2"/>
  </r>
  <r>
    <x v="3"/>
    <x v="5"/>
    <x v="1"/>
    <x v="81"/>
    <n v="541"/>
    <s v="Q1 W8"/>
    <x v="12"/>
    <d v="1899-12-30T17:16:48"/>
    <x v="0"/>
    <x v="0"/>
    <x v="2"/>
  </r>
  <r>
    <x v="3"/>
    <x v="6"/>
    <x v="3"/>
    <x v="81"/>
    <n v="1"/>
    <s v="Q1 W8"/>
    <x v="12"/>
    <d v="1899-12-30T17:45:36"/>
    <x v="0"/>
    <x v="1"/>
    <x v="2"/>
  </r>
  <r>
    <x v="3"/>
    <x v="13"/>
    <x v="0"/>
    <x v="81"/>
    <n v="680"/>
    <s v="Q1 W8"/>
    <x v="12"/>
    <d v="1899-12-30T17:02:24"/>
    <x v="0"/>
    <x v="0"/>
    <x v="2"/>
  </r>
  <r>
    <x v="3"/>
    <x v="10"/>
    <x v="0"/>
    <x v="81"/>
    <n v="300"/>
    <s v="Q1 W8"/>
    <x v="12"/>
    <d v="1899-12-30T18:00:00"/>
    <x v="0"/>
    <x v="0"/>
    <x v="2"/>
  </r>
  <r>
    <x v="4"/>
    <x v="7"/>
    <x v="2"/>
    <x v="81"/>
    <n v="330"/>
    <s v="Q1 W8"/>
    <x v="12"/>
    <d v="1899-12-30T17:02:24"/>
    <x v="2"/>
    <x v="0"/>
    <x v="2"/>
  </r>
  <r>
    <x v="4"/>
    <x v="8"/>
    <x v="2"/>
    <x v="81"/>
    <n v="252"/>
    <s v="Q1 W8"/>
    <x v="12"/>
    <d v="1899-12-30T16:19:12"/>
    <x v="0"/>
    <x v="0"/>
    <x v="2"/>
  </r>
  <r>
    <x v="4"/>
    <x v="12"/>
    <x v="2"/>
    <x v="81"/>
    <n v="537"/>
    <s v="Q1 W8"/>
    <x v="12"/>
    <d v="1899-12-30T16:04:48"/>
    <x v="0"/>
    <x v="0"/>
    <x v="2"/>
  </r>
  <r>
    <x v="0"/>
    <x v="1"/>
    <x v="1"/>
    <x v="82"/>
    <n v="971"/>
    <s v="Q1 W8"/>
    <x v="12"/>
    <d v="1899-12-30T18:43:12"/>
    <x v="0"/>
    <x v="0"/>
    <x v="2"/>
  </r>
  <r>
    <x v="0"/>
    <x v="0"/>
    <x v="0"/>
    <x v="82"/>
    <n v="883"/>
    <s v="Q1 W8"/>
    <x v="12"/>
    <d v="1899-12-30T17:16:48"/>
    <x v="0"/>
    <x v="0"/>
    <x v="2"/>
  </r>
  <r>
    <x v="1"/>
    <x v="2"/>
    <x v="2"/>
    <x v="82"/>
    <n v="425"/>
    <s v="Q1 W8"/>
    <x v="12"/>
    <d v="1899-12-30T18:14:24"/>
    <x v="3"/>
    <x v="0"/>
    <x v="2"/>
  </r>
  <r>
    <x v="2"/>
    <x v="3"/>
    <x v="2"/>
    <x v="82"/>
    <n v="230"/>
    <s v="Q1 W8"/>
    <x v="12"/>
    <d v="1899-12-30T16:19:12"/>
    <x v="2"/>
    <x v="0"/>
    <x v="2"/>
  </r>
  <r>
    <x v="2"/>
    <x v="9"/>
    <x v="2"/>
    <x v="82"/>
    <n v="902"/>
    <s v="Q1 W8"/>
    <x v="12"/>
    <d v="1899-12-30T16:19:12"/>
    <x v="0"/>
    <x v="0"/>
    <x v="2"/>
  </r>
  <r>
    <x v="2"/>
    <x v="4"/>
    <x v="2"/>
    <x v="82"/>
    <n v="770"/>
    <s v="Q1 W8"/>
    <x v="12"/>
    <d v="1899-12-30T16:19:12"/>
    <x v="0"/>
    <x v="0"/>
    <x v="2"/>
  </r>
  <r>
    <x v="3"/>
    <x v="3"/>
    <x v="2"/>
    <x v="82"/>
    <n v="101"/>
    <s v="Q1 W8"/>
    <x v="12"/>
    <d v="1899-12-30T16:33:36"/>
    <x v="2"/>
    <x v="0"/>
    <x v="2"/>
  </r>
  <r>
    <x v="3"/>
    <x v="11"/>
    <x v="2"/>
    <x v="82"/>
    <n v="704"/>
    <s v="Q1 W8"/>
    <x v="12"/>
    <d v="1899-12-30T17:31:12"/>
    <x v="0"/>
    <x v="0"/>
    <x v="2"/>
  </r>
  <r>
    <x v="3"/>
    <x v="5"/>
    <x v="1"/>
    <x v="82"/>
    <n v="294"/>
    <s v="Q1 W8"/>
    <x v="12"/>
    <d v="1899-12-30T18:28:48"/>
    <x v="0"/>
    <x v="0"/>
    <x v="2"/>
  </r>
  <r>
    <x v="3"/>
    <x v="6"/>
    <x v="3"/>
    <x v="82"/>
    <n v="947"/>
    <s v="Q1 W8"/>
    <x v="12"/>
    <d v="1899-12-30T18:28:48"/>
    <x v="0"/>
    <x v="0"/>
    <x v="2"/>
  </r>
  <r>
    <x v="3"/>
    <x v="13"/>
    <x v="0"/>
    <x v="82"/>
    <n v="102"/>
    <s v="Q1 W8"/>
    <x v="12"/>
    <d v="1899-12-30T17:45:36"/>
    <x v="0"/>
    <x v="0"/>
    <x v="2"/>
  </r>
  <r>
    <x v="3"/>
    <x v="10"/>
    <x v="0"/>
    <x v="82"/>
    <n v="568"/>
    <s v="Q1 W8"/>
    <x v="12"/>
    <d v="1899-12-30T17:02:24"/>
    <x v="0"/>
    <x v="0"/>
    <x v="2"/>
  </r>
  <r>
    <x v="4"/>
    <x v="7"/>
    <x v="2"/>
    <x v="82"/>
    <n v="528"/>
    <s v="Q1 W8"/>
    <x v="12"/>
    <d v="1899-12-30T16:48:00"/>
    <x v="2"/>
    <x v="0"/>
    <x v="2"/>
  </r>
  <r>
    <x v="4"/>
    <x v="8"/>
    <x v="2"/>
    <x v="82"/>
    <n v="287"/>
    <s v="Q1 W8"/>
    <x v="12"/>
    <d v="1899-12-30T18:43:12"/>
    <x v="0"/>
    <x v="0"/>
    <x v="2"/>
  </r>
  <r>
    <x v="4"/>
    <x v="12"/>
    <x v="2"/>
    <x v="82"/>
    <n v="397"/>
    <s v="Q1 W8"/>
    <x v="12"/>
    <d v="1899-12-30T17:45:36"/>
    <x v="0"/>
    <x v="0"/>
    <x v="2"/>
  </r>
  <r>
    <x v="0"/>
    <x v="1"/>
    <x v="1"/>
    <x v="83"/>
    <n v="151"/>
    <s v="Q1 W8"/>
    <x v="12"/>
    <d v="1899-12-30T19:12:00"/>
    <x v="0"/>
    <x v="0"/>
    <x v="2"/>
  </r>
  <r>
    <x v="0"/>
    <x v="0"/>
    <x v="0"/>
    <x v="83"/>
    <n v="646"/>
    <s v="Q1 W8"/>
    <x v="12"/>
    <d v="1899-12-30T18:28:48"/>
    <x v="0"/>
    <x v="0"/>
    <x v="2"/>
  </r>
  <r>
    <x v="1"/>
    <x v="2"/>
    <x v="2"/>
    <x v="83"/>
    <n v="638"/>
    <s v="Q1 W8"/>
    <x v="12"/>
    <d v="1899-12-30T19:12:00"/>
    <x v="0"/>
    <x v="0"/>
    <x v="2"/>
  </r>
  <r>
    <x v="2"/>
    <x v="3"/>
    <x v="2"/>
    <x v="83"/>
    <n v="536"/>
    <s v="Q1 W8"/>
    <x v="12"/>
    <d v="1899-12-30T18:43:12"/>
    <x v="0"/>
    <x v="0"/>
    <x v="2"/>
  </r>
  <r>
    <x v="2"/>
    <x v="9"/>
    <x v="2"/>
    <x v="83"/>
    <n v="816"/>
    <s v="Q1 W8"/>
    <x v="12"/>
    <d v="1899-12-30T16:04:48"/>
    <x v="0"/>
    <x v="0"/>
    <x v="2"/>
  </r>
  <r>
    <x v="2"/>
    <x v="4"/>
    <x v="2"/>
    <x v="83"/>
    <n v="799"/>
    <s v="Q1 W8"/>
    <x v="12"/>
    <d v="1899-12-30T17:45:36"/>
    <x v="0"/>
    <x v="0"/>
    <x v="2"/>
  </r>
  <r>
    <x v="3"/>
    <x v="3"/>
    <x v="2"/>
    <x v="83"/>
    <n v="225"/>
    <s v="Q1 W8"/>
    <x v="12"/>
    <d v="1899-12-30T17:02:24"/>
    <x v="0"/>
    <x v="0"/>
    <x v="2"/>
  </r>
  <r>
    <x v="3"/>
    <x v="11"/>
    <x v="2"/>
    <x v="83"/>
    <n v="504"/>
    <s v="Q1 W8"/>
    <x v="12"/>
    <d v="1899-12-30T18:57:36"/>
    <x v="0"/>
    <x v="0"/>
    <x v="2"/>
  </r>
  <r>
    <x v="3"/>
    <x v="5"/>
    <x v="1"/>
    <x v="83"/>
    <n v="723"/>
    <s v="Q1 W8"/>
    <x v="12"/>
    <d v="1899-12-30T18:57:36"/>
    <x v="0"/>
    <x v="0"/>
    <x v="2"/>
  </r>
  <r>
    <x v="3"/>
    <x v="6"/>
    <x v="3"/>
    <x v="83"/>
    <n v="743"/>
    <s v="Q1 W8"/>
    <x v="12"/>
    <d v="1899-12-30T16:33:36"/>
    <x v="0"/>
    <x v="0"/>
    <x v="2"/>
  </r>
  <r>
    <x v="3"/>
    <x v="13"/>
    <x v="0"/>
    <x v="83"/>
    <n v="459"/>
    <s v="Q1 W8"/>
    <x v="12"/>
    <d v="1899-12-30T18:28:48"/>
    <x v="0"/>
    <x v="0"/>
    <x v="2"/>
  </r>
  <r>
    <x v="3"/>
    <x v="10"/>
    <x v="0"/>
    <x v="83"/>
    <n v="500"/>
    <s v="Q1 W8"/>
    <x v="12"/>
    <d v="1899-12-30T17:02:24"/>
    <x v="0"/>
    <x v="0"/>
    <x v="2"/>
  </r>
  <r>
    <x v="4"/>
    <x v="7"/>
    <x v="2"/>
    <x v="83"/>
    <n v="589"/>
    <s v="Q1 W8"/>
    <x v="12"/>
    <d v="1899-12-30T17:02:24"/>
    <x v="0"/>
    <x v="0"/>
    <x v="2"/>
  </r>
  <r>
    <x v="4"/>
    <x v="8"/>
    <x v="2"/>
    <x v="83"/>
    <n v="865"/>
    <s v="Q1 W8"/>
    <x v="12"/>
    <d v="1899-12-30T18:43:12"/>
    <x v="0"/>
    <x v="0"/>
    <x v="2"/>
  </r>
  <r>
    <x v="4"/>
    <x v="12"/>
    <x v="2"/>
    <x v="83"/>
    <n v="676"/>
    <s v="Q1 W8"/>
    <x v="12"/>
    <d v="1899-12-30T17:45:36"/>
    <x v="0"/>
    <x v="0"/>
    <x v="2"/>
  </r>
  <r>
    <x v="0"/>
    <x v="1"/>
    <x v="1"/>
    <x v="84"/>
    <n v="895"/>
    <s v="Q1 W9"/>
    <x v="13"/>
    <d v="1899-12-30T18:00:00"/>
    <x v="0"/>
    <x v="0"/>
    <x v="2"/>
  </r>
  <r>
    <x v="0"/>
    <x v="0"/>
    <x v="0"/>
    <x v="84"/>
    <n v="1234"/>
    <s v="Q1 W9"/>
    <x v="13"/>
    <d v="1899-12-30T16:19:12"/>
    <x v="0"/>
    <x v="0"/>
    <x v="2"/>
  </r>
  <r>
    <x v="1"/>
    <x v="2"/>
    <x v="2"/>
    <x v="84"/>
    <n v="1131"/>
    <s v="Q1 W9"/>
    <x v="13"/>
    <d v="1899-12-30T17:16:48"/>
    <x v="0"/>
    <x v="0"/>
    <x v="2"/>
  </r>
  <r>
    <x v="2"/>
    <x v="3"/>
    <x v="2"/>
    <x v="84"/>
    <n v="828"/>
    <s v="Q1 W9"/>
    <x v="13"/>
    <d v="1899-12-30T18:43:12"/>
    <x v="0"/>
    <x v="0"/>
    <x v="2"/>
  </r>
  <r>
    <x v="2"/>
    <x v="9"/>
    <x v="2"/>
    <x v="84"/>
    <n v="871"/>
    <s v="Q1 W9"/>
    <x v="13"/>
    <d v="1899-12-30T16:33:36"/>
    <x v="0"/>
    <x v="0"/>
    <x v="2"/>
  </r>
  <r>
    <x v="2"/>
    <x v="4"/>
    <x v="2"/>
    <x v="84"/>
    <n v="743"/>
    <s v="Q1 W9"/>
    <x v="13"/>
    <d v="1899-12-30T19:12:00"/>
    <x v="0"/>
    <x v="0"/>
    <x v="2"/>
  </r>
  <r>
    <x v="3"/>
    <x v="3"/>
    <x v="2"/>
    <x v="84"/>
    <n v="1139"/>
    <s v="Q1 W9"/>
    <x v="13"/>
    <d v="1899-12-30T18:57:36"/>
    <x v="0"/>
    <x v="0"/>
    <x v="2"/>
  </r>
  <r>
    <x v="3"/>
    <x v="11"/>
    <x v="2"/>
    <x v="84"/>
    <n v="1218"/>
    <s v="Q1 W9"/>
    <x v="13"/>
    <d v="1899-12-30T17:45:36"/>
    <x v="0"/>
    <x v="0"/>
    <x v="2"/>
  </r>
  <r>
    <x v="3"/>
    <x v="5"/>
    <x v="1"/>
    <x v="84"/>
    <n v="557"/>
    <s v="Q1 W9"/>
    <x v="13"/>
    <d v="1899-12-30T17:45:36"/>
    <x v="0"/>
    <x v="0"/>
    <x v="2"/>
  </r>
  <r>
    <x v="3"/>
    <x v="6"/>
    <x v="3"/>
    <x v="84"/>
    <n v="797"/>
    <s v="Q1 W9"/>
    <x v="13"/>
    <d v="1899-12-30T16:33:36"/>
    <x v="0"/>
    <x v="0"/>
    <x v="2"/>
  </r>
  <r>
    <x v="3"/>
    <x v="13"/>
    <x v="0"/>
    <x v="84"/>
    <n v="865"/>
    <s v="Q1 W9"/>
    <x v="13"/>
    <d v="1899-12-30T16:19:12"/>
    <x v="0"/>
    <x v="0"/>
    <x v="2"/>
  </r>
  <r>
    <x v="3"/>
    <x v="10"/>
    <x v="0"/>
    <x v="84"/>
    <n v="773"/>
    <s v="Q1 W9"/>
    <x v="13"/>
    <d v="1899-12-30T18:43:12"/>
    <x v="0"/>
    <x v="0"/>
    <x v="2"/>
  </r>
  <r>
    <x v="4"/>
    <x v="7"/>
    <x v="2"/>
    <x v="84"/>
    <n v="662"/>
    <s v="Q1 W9"/>
    <x v="13"/>
    <d v="1899-12-30T16:04:48"/>
    <x v="0"/>
    <x v="0"/>
    <x v="2"/>
  </r>
  <r>
    <x v="4"/>
    <x v="8"/>
    <x v="2"/>
    <x v="84"/>
    <n v="787"/>
    <s v="Q1 W9"/>
    <x v="13"/>
    <d v="1899-12-30T17:02:24"/>
    <x v="0"/>
    <x v="0"/>
    <x v="2"/>
  </r>
  <r>
    <x v="4"/>
    <x v="12"/>
    <x v="2"/>
    <x v="84"/>
    <n v="689"/>
    <s v="Q1 W9"/>
    <x v="13"/>
    <d v="1899-12-30T16:48:00"/>
    <x v="0"/>
    <x v="0"/>
    <x v="2"/>
  </r>
  <r>
    <x v="0"/>
    <x v="1"/>
    <x v="1"/>
    <x v="85"/>
    <n v="593"/>
    <s v="Q1 W9"/>
    <x v="13"/>
    <d v="1899-12-30T17:45:36"/>
    <x v="0"/>
    <x v="0"/>
    <x v="2"/>
  </r>
  <r>
    <x v="0"/>
    <x v="0"/>
    <x v="0"/>
    <x v="85"/>
    <n v="1180"/>
    <s v="Q1 W9"/>
    <x v="13"/>
    <d v="1899-12-30T18:57:36"/>
    <x v="0"/>
    <x v="0"/>
    <x v="2"/>
  </r>
  <r>
    <x v="1"/>
    <x v="2"/>
    <x v="2"/>
    <x v="85"/>
    <n v="724"/>
    <s v="Q1 W9"/>
    <x v="13"/>
    <d v="1899-12-30T18:57:36"/>
    <x v="3"/>
    <x v="0"/>
    <x v="2"/>
  </r>
  <r>
    <x v="2"/>
    <x v="3"/>
    <x v="2"/>
    <x v="85"/>
    <n v="1102"/>
    <s v="Q1 W9"/>
    <x v="13"/>
    <d v="1899-12-30T19:12:00"/>
    <x v="2"/>
    <x v="0"/>
    <x v="2"/>
  </r>
  <r>
    <x v="2"/>
    <x v="9"/>
    <x v="2"/>
    <x v="85"/>
    <n v="895"/>
    <s v="Q1 W9"/>
    <x v="13"/>
    <d v="1899-12-30T17:31:12"/>
    <x v="0"/>
    <x v="0"/>
    <x v="2"/>
  </r>
  <r>
    <x v="2"/>
    <x v="4"/>
    <x v="2"/>
    <x v="85"/>
    <n v="737"/>
    <s v="Q1 W9"/>
    <x v="13"/>
    <d v="1899-12-30T18:43:12"/>
    <x v="0"/>
    <x v="0"/>
    <x v="2"/>
  </r>
  <r>
    <x v="3"/>
    <x v="3"/>
    <x v="2"/>
    <x v="85"/>
    <n v="719"/>
    <s v="Q1 W9"/>
    <x v="13"/>
    <d v="1899-12-30T18:00:00"/>
    <x v="2"/>
    <x v="0"/>
    <x v="2"/>
  </r>
  <r>
    <x v="3"/>
    <x v="11"/>
    <x v="2"/>
    <x v="85"/>
    <n v="1221"/>
    <s v="Q1 W9"/>
    <x v="13"/>
    <d v="1899-12-30T18:00:00"/>
    <x v="0"/>
    <x v="0"/>
    <x v="2"/>
  </r>
  <r>
    <x v="3"/>
    <x v="5"/>
    <x v="1"/>
    <x v="85"/>
    <n v="971"/>
    <s v="Q1 W9"/>
    <x v="13"/>
    <d v="1899-12-30T18:57:36"/>
    <x v="0"/>
    <x v="0"/>
    <x v="2"/>
  </r>
  <r>
    <x v="3"/>
    <x v="6"/>
    <x v="3"/>
    <x v="85"/>
    <n v="827"/>
    <s v="Q1 W9"/>
    <x v="13"/>
    <d v="1899-12-30T16:33:36"/>
    <x v="0"/>
    <x v="0"/>
    <x v="2"/>
  </r>
  <r>
    <x v="3"/>
    <x v="13"/>
    <x v="0"/>
    <x v="85"/>
    <n v="1251"/>
    <s v="Q1 W9"/>
    <x v="13"/>
    <d v="1899-12-30T19:12:00"/>
    <x v="0"/>
    <x v="0"/>
    <x v="2"/>
  </r>
  <r>
    <x v="3"/>
    <x v="10"/>
    <x v="0"/>
    <x v="85"/>
    <n v="1002"/>
    <s v="Q1 W9"/>
    <x v="13"/>
    <d v="1899-12-30T17:31:12"/>
    <x v="0"/>
    <x v="0"/>
    <x v="2"/>
  </r>
  <r>
    <x v="4"/>
    <x v="7"/>
    <x v="2"/>
    <x v="85"/>
    <n v="764"/>
    <s v="Q1 W9"/>
    <x v="13"/>
    <d v="1899-12-30T16:19:12"/>
    <x v="2"/>
    <x v="0"/>
    <x v="2"/>
  </r>
  <r>
    <x v="4"/>
    <x v="8"/>
    <x v="2"/>
    <x v="85"/>
    <n v="903"/>
    <s v="Q1 W9"/>
    <x v="13"/>
    <d v="1899-12-30T16:19:12"/>
    <x v="0"/>
    <x v="0"/>
    <x v="2"/>
  </r>
  <r>
    <x v="4"/>
    <x v="12"/>
    <x v="2"/>
    <x v="85"/>
    <n v="939"/>
    <s v="Q1 W9"/>
    <x v="13"/>
    <d v="1899-12-30T18:28:48"/>
    <x v="0"/>
    <x v="0"/>
    <x v="2"/>
  </r>
  <r>
    <x v="0"/>
    <x v="1"/>
    <x v="1"/>
    <x v="86"/>
    <n v="848"/>
    <s v="Q1 W9"/>
    <x v="13"/>
    <d v="1899-12-30T16:33:36"/>
    <x v="0"/>
    <x v="0"/>
    <x v="2"/>
  </r>
  <r>
    <x v="0"/>
    <x v="0"/>
    <x v="0"/>
    <x v="86"/>
    <n v="549"/>
    <s v="Q1 W9"/>
    <x v="13"/>
    <d v="1899-12-30T18:57:36"/>
    <x v="2"/>
    <x v="0"/>
    <x v="2"/>
  </r>
  <r>
    <x v="1"/>
    <x v="2"/>
    <x v="2"/>
    <x v="86"/>
    <n v="1254"/>
    <s v="Q1 W9"/>
    <x v="13"/>
    <d v="1899-12-30T18:43:12"/>
    <x v="3"/>
    <x v="0"/>
    <x v="2"/>
  </r>
  <r>
    <x v="2"/>
    <x v="3"/>
    <x v="2"/>
    <x v="86"/>
    <n v="1117"/>
    <s v="Q1 W9"/>
    <x v="13"/>
    <d v="1899-12-30T16:04:48"/>
    <x v="2"/>
    <x v="0"/>
    <x v="2"/>
  </r>
  <r>
    <x v="2"/>
    <x v="9"/>
    <x v="2"/>
    <x v="86"/>
    <n v="831"/>
    <s v="Q1 W9"/>
    <x v="13"/>
    <d v="1899-12-30T19:12:00"/>
    <x v="0"/>
    <x v="0"/>
    <x v="2"/>
  </r>
  <r>
    <x v="2"/>
    <x v="4"/>
    <x v="2"/>
    <x v="86"/>
    <n v="1074"/>
    <s v="Q1 W9"/>
    <x v="13"/>
    <d v="1899-12-30T17:16:48"/>
    <x v="0"/>
    <x v="0"/>
    <x v="2"/>
  </r>
  <r>
    <x v="3"/>
    <x v="3"/>
    <x v="2"/>
    <x v="86"/>
    <n v="547"/>
    <s v="Q1 W9"/>
    <x v="13"/>
    <d v="1899-12-30T18:00:00"/>
    <x v="2"/>
    <x v="0"/>
    <x v="2"/>
  </r>
  <r>
    <x v="3"/>
    <x v="11"/>
    <x v="2"/>
    <x v="86"/>
    <n v="532"/>
    <s v="Q1 W9"/>
    <x v="13"/>
    <d v="1899-12-30T17:16:48"/>
    <x v="0"/>
    <x v="0"/>
    <x v="2"/>
  </r>
  <r>
    <x v="3"/>
    <x v="5"/>
    <x v="1"/>
    <x v="86"/>
    <n v="1025"/>
    <s v="Q1 W9"/>
    <x v="13"/>
    <d v="1899-12-30T18:14:24"/>
    <x v="0"/>
    <x v="0"/>
    <x v="2"/>
  </r>
  <r>
    <x v="3"/>
    <x v="6"/>
    <x v="3"/>
    <x v="86"/>
    <n v="652"/>
    <s v="Q1 W9"/>
    <x v="13"/>
    <d v="1899-12-30T17:16:48"/>
    <x v="0"/>
    <x v="0"/>
    <x v="2"/>
  </r>
  <r>
    <x v="3"/>
    <x v="13"/>
    <x v="0"/>
    <x v="86"/>
    <n v="684"/>
    <s v="Q1 W9"/>
    <x v="13"/>
    <d v="1899-12-30T18:28:48"/>
    <x v="0"/>
    <x v="0"/>
    <x v="2"/>
  </r>
  <r>
    <x v="3"/>
    <x v="10"/>
    <x v="0"/>
    <x v="86"/>
    <n v="762"/>
    <s v="Q1 W9"/>
    <x v="13"/>
    <d v="1899-12-30T18:57:36"/>
    <x v="0"/>
    <x v="0"/>
    <x v="2"/>
  </r>
  <r>
    <x v="4"/>
    <x v="7"/>
    <x v="2"/>
    <x v="86"/>
    <n v="1238"/>
    <s v="Q1 W9"/>
    <x v="13"/>
    <d v="1899-12-30T16:19:12"/>
    <x v="2"/>
    <x v="0"/>
    <x v="2"/>
  </r>
  <r>
    <x v="4"/>
    <x v="8"/>
    <x v="2"/>
    <x v="86"/>
    <n v="1229"/>
    <s v="Q1 W9"/>
    <x v="13"/>
    <d v="1899-12-30T16:48:00"/>
    <x v="0"/>
    <x v="0"/>
    <x v="2"/>
  </r>
  <r>
    <x v="4"/>
    <x v="12"/>
    <x v="2"/>
    <x v="86"/>
    <n v="741"/>
    <s v="Q1 W9"/>
    <x v="13"/>
    <d v="1899-12-30T17:31:12"/>
    <x v="0"/>
    <x v="0"/>
    <x v="2"/>
  </r>
  <r>
    <x v="0"/>
    <x v="1"/>
    <x v="1"/>
    <x v="87"/>
    <n v="906"/>
    <s v="Q1 W9"/>
    <x v="13"/>
    <d v="1899-12-30T16:33:36"/>
    <x v="0"/>
    <x v="0"/>
    <x v="3"/>
  </r>
  <r>
    <x v="0"/>
    <x v="0"/>
    <x v="0"/>
    <x v="87"/>
    <n v="900"/>
    <s v="Q1 W9"/>
    <x v="13"/>
    <d v="1899-12-30T16:04:48"/>
    <x v="2"/>
    <x v="0"/>
    <x v="3"/>
  </r>
  <r>
    <x v="1"/>
    <x v="2"/>
    <x v="2"/>
    <x v="87"/>
    <n v="844"/>
    <s v="Q1 W9"/>
    <x v="13"/>
    <d v="1899-12-30T18:00:00"/>
    <x v="2"/>
    <x v="0"/>
    <x v="3"/>
  </r>
  <r>
    <x v="2"/>
    <x v="3"/>
    <x v="2"/>
    <x v="87"/>
    <n v="933"/>
    <s v="Q1 W9"/>
    <x v="13"/>
    <d v="1899-12-30T18:00:00"/>
    <x v="2"/>
    <x v="0"/>
    <x v="3"/>
  </r>
  <r>
    <x v="2"/>
    <x v="9"/>
    <x v="2"/>
    <x v="87"/>
    <n v="667"/>
    <s v="Q1 W9"/>
    <x v="13"/>
    <d v="1899-12-30T17:02:24"/>
    <x v="0"/>
    <x v="0"/>
    <x v="3"/>
  </r>
  <r>
    <x v="2"/>
    <x v="4"/>
    <x v="2"/>
    <x v="87"/>
    <n v="861"/>
    <s v="Q1 W9"/>
    <x v="13"/>
    <d v="1899-12-30T17:45:36"/>
    <x v="0"/>
    <x v="0"/>
    <x v="3"/>
  </r>
  <r>
    <x v="3"/>
    <x v="3"/>
    <x v="2"/>
    <x v="87"/>
    <n v="950"/>
    <s v="Q1 W9"/>
    <x v="13"/>
    <d v="1899-12-30T17:02:24"/>
    <x v="2"/>
    <x v="0"/>
    <x v="3"/>
  </r>
  <r>
    <x v="3"/>
    <x v="11"/>
    <x v="2"/>
    <x v="87"/>
    <n v="520"/>
    <s v="Q1 W9"/>
    <x v="13"/>
    <d v="1899-12-30T18:14:24"/>
    <x v="0"/>
    <x v="0"/>
    <x v="3"/>
  </r>
  <r>
    <x v="3"/>
    <x v="5"/>
    <x v="1"/>
    <x v="87"/>
    <n v="861"/>
    <s v="Q1 W9"/>
    <x v="13"/>
    <d v="1899-12-30T18:28:48"/>
    <x v="0"/>
    <x v="0"/>
    <x v="3"/>
  </r>
  <r>
    <x v="3"/>
    <x v="6"/>
    <x v="3"/>
    <x v="87"/>
    <n v="1061"/>
    <s v="Q1 W9"/>
    <x v="13"/>
    <d v="1899-12-30T18:14:24"/>
    <x v="0"/>
    <x v="0"/>
    <x v="3"/>
  </r>
  <r>
    <x v="3"/>
    <x v="13"/>
    <x v="0"/>
    <x v="87"/>
    <n v="1263"/>
    <s v="Q1 W9"/>
    <x v="13"/>
    <d v="1899-12-30T16:19:12"/>
    <x v="0"/>
    <x v="0"/>
    <x v="3"/>
  </r>
  <r>
    <x v="3"/>
    <x v="10"/>
    <x v="0"/>
    <x v="87"/>
    <n v="892"/>
    <s v="Q1 W9"/>
    <x v="13"/>
    <d v="1899-12-30T16:48:00"/>
    <x v="0"/>
    <x v="0"/>
    <x v="3"/>
  </r>
  <r>
    <x v="4"/>
    <x v="7"/>
    <x v="2"/>
    <x v="87"/>
    <n v="671"/>
    <s v="Q1 W9"/>
    <x v="13"/>
    <d v="1899-12-30T16:48:00"/>
    <x v="2"/>
    <x v="0"/>
    <x v="3"/>
  </r>
  <r>
    <x v="4"/>
    <x v="8"/>
    <x v="2"/>
    <x v="87"/>
    <n v="773"/>
    <s v="Q1 W9"/>
    <x v="13"/>
    <d v="1899-12-30T18:57:36"/>
    <x v="0"/>
    <x v="0"/>
    <x v="3"/>
  </r>
  <r>
    <x v="4"/>
    <x v="12"/>
    <x v="2"/>
    <x v="87"/>
    <n v="1269"/>
    <s v="Q1 W9"/>
    <x v="13"/>
    <d v="1899-12-30T16:04:48"/>
    <x v="0"/>
    <x v="0"/>
    <x v="3"/>
  </r>
  <r>
    <x v="4"/>
    <x v="14"/>
    <x v="2"/>
    <x v="87"/>
    <n v="711"/>
    <s v="Q1 W9"/>
    <x v="13"/>
    <d v="1899-12-30T19:12:00"/>
    <x v="0"/>
    <x v="0"/>
    <x v="3"/>
  </r>
  <r>
    <x v="0"/>
    <x v="1"/>
    <x v="1"/>
    <x v="88"/>
    <n v="1286"/>
    <s v="Q1 W9"/>
    <x v="13"/>
    <d v="1899-12-30T16:48:00"/>
    <x v="0"/>
    <x v="0"/>
    <x v="3"/>
  </r>
  <r>
    <x v="0"/>
    <x v="0"/>
    <x v="0"/>
    <x v="88"/>
    <n v="1005"/>
    <s v="Q1 W9"/>
    <x v="13"/>
    <d v="1899-12-30T16:48:00"/>
    <x v="2"/>
    <x v="0"/>
    <x v="3"/>
  </r>
  <r>
    <x v="1"/>
    <x v="2"/>
    <x v="2"/>
    <x v="88"/>
    <n v="1186"/>
    <s v="Q1 W9"/>
    <x v="13"/>
    <d v="1899-12-30T16:04:48"/>
    <x v="2"/>
    <x v="0"/>
    <x v="3"/>
  </r>
  <r>
    <x v="2"/>
    <x v="3"/>
    <x v="2"/>
    <x v="88"/>
    <n v="821"/>
    <s v="Q1 W9"/>
    <x v="13"/>
    <d v="1899-12-30T19:12:00"/>
    <x v="2"/>
    <x v="0"/>
    <x v="3"/>
  </r>
  <r>
    <x v="2"/>
    <x v="9"/>
    <x v="2"/>
    <x v="88"/>
    <n v="1153"/>
    <s v="Q1 W9"/>
    <x v="13"/>
    <d v="1899-12-30T18:28:48"/>
    <x v="0"/>
    <x v="0"/>
    <x v="3"/>
  </r>
  <r>
    <x v="2"/>
    <x v="4"/>
    <x v="2"/>
    <x v="88"/>
    <n v="546"/>
    <s v="Q1 W9"/>
    <x v="13"/>
    <d v="1899-12-30T17:45:36"/>
    <x v="0"/>
    <x v="0"/>
    <x v="3"/>
  </r>
  <r>
    <x v="3"/>
    <x v="3"/>
    <x v="2"/>
    <x v="88"/>
    <n v="772"/>
    <s v="Q1 W9"/>
    <x v="13"/>
    <d v="1899-12-30T18:28:48"/>
    <x v="2"/>
    <x v="0"/>
    <x v="3"/>
  </r>
  <r>
    <x v="3"/>
    <x v="11"/>
    <x v="2"/>
    <x v="88"/>
    <n v="1018"/>
    <s v="Q1 W9"/>
    <x v="13"/>
    <d v="1899-12-30T18:57:36"/>
    <x v="0"/>
    <x v="0"/>
    <x v="3"/>
  </r>
  <r>
    <x v="3"/>
    <x v="5"/>
    <x v="1"/>
    <x v="88"/>
    <n v="1059"/>
    <s v="Q1 W9"/>
    <x v="13"/>
    <d v="1899-12-30T18:00:00"/>
    <x v="0"/>
    <x v="0"/>
    <x v="3"/>
  </r>
  <r>
    <x v="3"/>
    <x v="6"/>
    <x v="3"/>
    <x v="88"/>
    <n v="1012"/>
    <s v="Q1 W9"/>
    <x v="13"/>
    <d v="1899-12-30T17:16:48"/>
    <x v="0"/>
    <x v="0"/>
    <x v="3"/>
  </r>
  <r>
    <x v="3"/>
    <x v="13"/>
    <x v="0"/>
    <x v="88"/>
    <n v="704"/>
    <s v="Q1 W9"/>
    <x v="13"/>
    <d v="1899-12-30T18:14:24"/>
    <x v="0"/>
    <x v="0"/>
    <x v="3"/>
  </r>
  <r>
    <x v="3"/>
    <x v="10"/>
    <x v="0"/>
    <x v="88"/>
    <n v="574"/>
    <s v="Q1 W9"/>
    <x v="13"/>
    <d v="1899-12-30T18:57:36"/>
    <x v="0"/>
    <x v="0"/>
    <x v="3"/>
  </r>
  <r>
    <x v="4"/>
    <x v="7"/>
    <x v="2"/>
    <x v="88"/>
    <n v="543"/>
    <s v="Q1 W9"/>
    <x v="13"/>
    <d v="1899-12-30T16:48:00"/>
    <x v="2"/>
    <x v="0"/>
    <x v="3"/>
  </r>
  <r>
    <x v="4"/>
    <x v="8"/>
    <x v="2"/>
    <x v="88"/>
    <n v="921"/>
    <s v="Q1 W9"/>
    <x v="13"/>
    <d v="1899-12-30T17:02:24"/>
    <x v="0"/>
    <x v="0"/>
    <x v="3"/>
  </r>
  <r>
    <x v="4"/>
    <x v="12"/>
    <x v="2"/>
    <x v="88"/>
    <n v="731"/>
    <s v="Q1 W9"/>
    <x v="13"/>
    <d v="1899-12-30T16:33:36"/>
    <x v="0"/>
    <x v="0"/>
    <x v="3"/>
  </r>
  <r>
    <x v="4"/>
    <x v="14"/>
    <x v="2"/>
    <x v="88"/>
    <n v="786"/>
    <s v="Q1 W9"/>
    <x v="13"/>
    <d v="1899-12-30T17:02:24"/>
    <x v="0"/>
    <x v="0"/>
    <x v="3"/>
  </r>
  <r>
    <x v="0"/>
    <x v="1"/>
    <x v="1"/>
    <x v="89"/>
    <n v="672"/>
    <s v="Q1 W9"/>
    <x v="13"/>
    <d v="1899-12-30T19:12:00"/>
    <x v="0"/>
    <x v="0"/>
    <x v="3"/>
  </r>
  <r>
    <x v="0"/>
    <x v="0"/>
    <x v="0"/>
    <x v="89"/>
    <n v="1101"/>
    <s v="Q1 W9"/>
    <x v="13"/>
    <d v="1899-12-30T18:14:24"/>
    <x v="0"/>
    <x v="0"/>
    <x v="3"/>
  </r>
  <r>
    <x v="1"/>
    <x v="2"/>
    <x v="2"/>
    <x v="89"/>
    <n v="1049"/>
    <s v="Q1 W9"/>
    <x v="13"/>
    <d v="1899-12-30T18:00:00"/>
    <x v="2"/>
    <x v="0"/>
    <x v="3"/>
  </r>
  <r>
    <x v="2"/>
    <x v="3"/>
    <x v="2"/>
    <x v="89"/>
    <n v="587"/>
    <s v="Q1 W9"/>
    <x v="13"/>
    <d v="1899-12-30T19:12:00"/>
    <x v="2"/>
    <x v="0"/>
    <x v="3"/>
  </r>
  <r>
    <x v="2"/>
    <x v="9"/>
    <x v="2"/>
    <x v="89"/>
    <n v="886"/>
    <s v="Q1 W9"/>
    <x v="13"/>
    <d v="1899-12-30T16:04:48"/>
    <x v="0"/>
    <x v="0"/>
    <x v="3"/>
  </r>
  <r>
    <x v="2"/>
    <x v="4"/>
    <x v="2"/>
    <x v="89"/>
    <n v="726"/>
    <s v="Q1 W9"/>
    <x v="13"/>
    <d v="1899-12-30T17:02:24"/>
    <x v="0"/>
    <x v="0"/>
    <x v="3"/>
  </r>
  <r>
    <x v="3"/>
    <x v="3"/>
    <x v="2"/>
    <x v="89"/>
    <n v="943"/>
    <s v="Q1 W9"/>
    <x v="13"/>
    <d v="1899-12-30T18:43:12"/>
    <x v="2"/>
    <x v="0"/>
    <x v="3"/>
  </r>
  <r>
    <x v="3"/>
    <x v="11"/>
    <x v="2"/>
    <x v="89"/>
    <n v="1170"/>
    <s v="Q1 W9"/>
    <x v="13"/>
    <d v="1899-12-30T18:43:12"/>
    <x v="0"/>
    <x v="0"/>
    <x v="3"/>
  </r>
  <r>
    <x v="3"/>
    <x v="5"/>
    <x v="1"/>
    <x v="89"/>
    <n v="1218"/>
    <s v="Q1 W9"/>
    <x v="13"/>
    <d v="1899-12-30T19:12:00"/>
    <x v="0"/>
    <x v="0"/>
    <x v="3"/>
  </r>
  <r>
    <x v="3"/>
    <x v="6"/>
    <x v="3"/>
    <x v="89"/>
    <n v="1034"/>
    <s v="Q1 W9"/>
    <x v="13"/>
    <d v="1899-12-30T17:02:24"/>
    <x v="0"/>
    <x v="0"/>
    <x v="3"/>
  </r>
  <r>
    <x v="3"/>
    <x v="13"/>
    <x v="0"/>
    <x v="89"/>
    <n v="987"/>
    <s v="Q1 W9"/>
    <x v="13"/>
    <d v="1899-12-30T16:04:48"/>
    <x v="0"/>
    <x v="0"/>
    <x v="3"/>
  </r>
  <r>
    <x v="3"/>
    <x v="10"/>
    <x v="0"/>
    <x v="89"/>
    <n v="1000"/>
    <s v="Q1 W9"/>
    <x v="13"/>
    <d v="1899-12-30T18:57:36"/>
    <x v="0"/>
    <x v="0"/>
    <x v="3"/>
  </r>
  <r>
    <x v="4"/>
    <x v="7"/>
    <x v="2"/>
    <x v="89"/>
    <n v="994"/>
    <s v="Q1 W9"/>
    <x v="13"/>
    <d v="1899-12-30T16:48:00"/>
    <x v="2"/>
    <x v="0"/>
    <x v="3"/>
  </r>
  <r>
    <x v="4"/>
    <x v="8"/>
    <x v="2"/>
    <x v="89"/>
    <n v="1291"/>
    <s v="Q1 W9"/>
    <x v="13"/>
    <d v="1899-12-30T17:45:36"/>
    <x v="0"/>
    <x v="0"/>
    <x v="3"/>
  </r>
  <r>
    <x v="4"/>
    <x v="12"/>
    <x v="2"/>
    <x v="89"/>
    <n v="552"/>
    <s v="Q1 W9"/>
    <x v="13"/>
    <d v="1899-12-30T19:12:00"/>
    <x v="0"/>
    <x v="0"/>
    <x v="3"/>
  </r>
  <r>
    <x v="4"/>
    <x v="14"/>
    <x v="2"/>
    <x v="89"/>
    <n v="1074"/>
    <s v="Q1 W9"/>
    <x v="13"/>
    <d v="1899-12-30T18:28:48"/>
    <x v="0"/>
    <x v="0"/>
    <x v="3"/>
  </r>
  <r>
    <x v="0"/>
    <x v="1"/>
    <x v="1"/>
    <x v="90"/>
    <n v="858"/>
    <s v="Q1 W9"/>
    <x v="13"/>
    <d v="1899-12-30T17:16:48"/>
    <x v="0"/>
    <x v="0"/>
    <x v="3"/>
  </r>
  <r>
    <x v="0"/>
    <x v="0"/>
    <x v="0"/>
    <x v="90"/>
    <n v="1011"/>
    <s v="Q1 W9"/>
    <x v="13"/>
    <d v="1899-12-30T16:19:12"/>
    <x v="0"/>
    <x v="0"/>
    <x v="3"/>
  </r>
  <r>
    <x v="1"/>
    <x v="2"/>
    <x v="2"/>
    <x v="90"/>
    <n v="718"/>
    <s v="Q1 W9"/>
    <x v="13"/>
    <d v="1899-12-30T17:16:48"/>
    <x v="0"/>
    <x v="0"/>
    <x v="3"/>
  </r>
  <r>
    <x v="2"/>
    <x v="3"/>
    <x v="2"/>
    <x v="90"/>
    <n v="720"/>
    <s v="Q1 W9"/>
    <x v="13"/>
    <d v="1899-12-30T18:14:24"/>
    <x v="3"/>
    <x v="0"/>
    <x v="3"/>
  </r>
  <r>
    <x v="2"/>
    <x v="9"/>
    <x v="2"/>
    <x v="90"/>
    <n v="1247"/>
    <s v="Q1 W9"/>
    <x v="13"/>
    <d v="1899-12-30T16:48:00"/>
    <x v="0"/>
    <x v="0"/>
    <x v="3"/>
  </r>
  <r>
    <x v="2"/>
    <x v="4"/>
    <x v="2"/>
    <x v="90"/>
    <n v="818"/>
    <s v="Q1 W9"/>
    <x v="13"/>
    <d v="1899-12-30T18:14:24"/>
    <x v="0"/>
    <x v="0"/>
    <x v="3"/>
  </r>
  <r>
    <x v="3"/>
    <x v="3"/>
    <x v="2"/>
    <x v="90"/>
    <n v="992"/>
    <s v="Q1 W9"/>
    <x v="13"/>
    <d v="1899-12-30T18:43:12"/>
    <x v="2"/>
    <x v="0"/>
    <x v="3"/>
  </r>
  <r>
    <x v="3"/>
    <x v="11"/>
    <x v="2"/>
    <x v="90"/>
    <n v="741"/>
    <s v="Q1 W9"/>
    <x v="13"/>
    <d v="1899-12-30T16:33:36"/>
    <x v="0"/>
    <x v="0"/>
    <x v="3"/>
  </r>
  <r>
    <x v="3"/>
    <x v="5"/>
    <x v="1"/>
    <x v="90"/>
    <n v="686"/>
    <s v="Q1 W9"/>
    <x v="13"/>
    <d v="1899-12-30T18:14:24"/>
    <x v="0"/>
    <x v="0"/>
    <x v="3"/>
  </r>
  <r>
    <x v="3"/>
    <x v="6"/>
    <x v="3"/>
    <x v="90"/>
    <n v="636"/>
    <s v="Q1 W9"/>
    <x v="13"/>
    <d v="1899-12-30T17:45:36"/>
    <x v="0"/>
    <x v="0"/>
    <x v="3"/>
  </r>
  <r>
    <x v="3"/>
    <x v="13"/>
    <x v="0"/>
    <x v="90"/>
    <n v="990"/>
    <s v="Q1 W9"/>
    <x v="13"/>
    <d v="1899-12-30T16:48:00"/>
    <x v="0"/>
    <x v="0"/>
    <x v="3"/>
  </r>
  <r>
    <x v="3"/>
    <x v="10"/>
    <x v="0"/>
    <x v="90"/>
    <n v="1034"/>
    <s v="Q1 W9"/>
    <x v="13"/>
    <d v="1899-12-30T18:28:48"/>
    <x v="0"/>
    <x v="0"/>
    <x v="3"/>
  </r>
  <r>
    <x v="4"/>
    <x v="7"/>
    <x v="2"/>
    <x v="90"/>
    <n v="1290"/>
    <s v="Q1 W9"/>
    <x v="13"/>
    <d v="1899-12-30T19:12:00"/>
    <x v="2"/>
    <x v="0"/>
    <x v="3"/>
  </r>
  <r>
    <x v="4"/>
    <x v="8"/>
    <x v="2"/>
    <x v="90"/>
    <n v="1253"/>
    <s v="Q1 W9"/>
    <x v="13"/>
    <d v="1899-12-30T18:57:36"/>
    <x v="0"/>
    <x v="0"/>
    <x v="3"/>
  </r>
  <r>
    <x v="4"/>
    <x v="12"/>
    <x v="2"/>
    <x v="90"/>
    <n v="394"/>
    <s v="Q1 W9"/>
    <x v="13"/>
    <d v="1899-12-30T16:33:36"/>
    <x v="0"/>
    <x v="0"/>
    <x v="3"/>
  </r>
  <r>
    <x v="4"/>
    <x v="14"/>
    <x v="2"/>
    <x v="90"/>
    <n v="456"/>
    <s v="Q1 W9"/>
    <x v="13"/>
    <d v="1899-12-30T16:19:12"/>
    <x v="0"/>
    <x v="0"/>
    <x v="3"/>
  </r>
  <r>
    <x v="0"/>
    <x v="1"/>
    <x v="1"/>
    <x v="91"/>
    <n v="570"/>
    <s v="Q1 W10"/>
    <x v="14"/>
    <d v="1899-12-30T17:02:24"/>
    <x v="0"/>
    <x v="0"/>
    <x v="3"/>
  </r>
  <r>
    <x v="0"/>
    <x v="0"/>
    <x v="0"/>
    <x v="91"/>
    <n v="188"/>
    <s v="Q1 W10"/>
    <x v="14"/>
    <d v="1899-12-30T17:16:48"/>
    <x v="0"/>
    <x v="0"/>
    <x v="3"/>
  </r>
  <r>
    <x v="1"/>
    <x v="2"/>
    <x v="2"/>
    <x v="91"/>
    <n v="18"/>
    <s v="Q1 W10"/>
    <x v="14"/>
    <d v="1899-12-30T17:02:24"/>
    <x v="0"/>
    <x v="1"/>
    <x v="3"/>
  </r>
  <r>
    <x v="2"/>
    <x v="3"/>
    <x v="2"/>
    <x v="91"/>
    <n v="311"/>
    <s v="Q1 W10"/>
    <x v="14"/>
    <d v="1899-12-30T17:45:36"/>
    <x v="0"/>
    <x v="0"/>
    <x v="3"/>
  </r>
  <r>
    <x v="2"/>
    <x v="9"/>
    <x v="2"/>
    <x v="91"/>
    <n v="246"/>
    <s v="Q1 W10"/>
    <x v="14"/>
    <d v="1899-12-30T16:19:12"/>
    <x v="0"/>
    <x v="0"/>
    <x v="3"/>
  </r>
  <r>
    <x v="2"/>
    <x v="4"/>
    <x v="2"/>
    <x v="91"/>
    <n v="429"/>
    <s v="Q1 W10"/>
    <x v="14"/>
    <d v="1899-12-30T17:02:24"/>
    <x v="0"/>
    <x v="0"/>
    <x v="3"/>
  </r>
  <r>
    <x v="3"/>
    <x v="3"/>
    <x v="2"/>
    <x v="91"/>
    <n v="563"/>
    <s v="Q1 W10"/>
    <x v="14"/>
    <d v="1899-12-30T17:02:24"/>
    <x v="0"/>
    <x v="0"/>
    <x v="3"/>
  </r>
  <r>
    <x v="3"/>
    <x v="11"/>
    <x v="2"/>
    <x v="91"/>
    <n v="67"/>
    <s v="Q1 W10"/>
    <x v="14"/>
    <d v="1899-12-30T18:57:36"/>
    <x v="0"/>
    <x v="1"/>
    <x v="3"/>
  </r>
  <r>
    <x v="3"/>
    <x v="5"/>
    <x v="1"/>
    <x v="91"/>
    <n v="677"/>
    <s v="Q1 W10"/>
    <x v="14"/>
    <d v="1899-12-30T18:57:36"/>
    <x v="0"/>
    <x v="0"/>
    <x v="3"/>
  </r>
  <r>
    <x v="3"/>
    <x v="6"/>
    <x v="3"/>
    <x v="91"/>
    <n v="723"/>
    <s v="Q1 W10"/>
    <x v="14"/>
    <d v="1899-12-30T18:57:36"/>
    <x v="0"/>
    <x v="0"/>
    <x v="3"/>
  </r>
  <r>
    <x v="3"/>
    <x v="13"/>
    <x v="0"/>
    <x v="91"/>
    <n v="539"/>
    <s v="Q1 W10"/>
    <x v="14"/>
    <d v="1899-12-30T17:02:24"/>
    <x v="0"/>
    <x v="0"/>
    <x v="3"/>
  </r>
  <r>
    <x v="3"/>
    <x v="10"/>
    <x v="0"/>
    <x v="91"/>
    <n v="172"/>
    <s v="Q1 W10"/>
    <x v="14"/>
    <d v="1899-12-30T16:33:36"/>
    <x v="0"/>
    <x v="0"/>
    <x v="3"/>
  </r>
  <r>
    <x v="4"/>
    <x v="7"/>
    <x v="2"/>
    <x v="91"/>
    <n v="649"/>
    <s v="Q1 W10"/>
    <x v="14"/>
    <d v="1899-12-30T18:00:00"/>
    <x v="0"/>
    <x v="0"/>
    <x v="3"/>
  </r>
  <r>
    <x v="4"/>
    <x v="8"/>
    <x v="2"/>
    <x v="91"/>
    <n v="386"/>
    <s v="Q1 W10"/>
    <x v="14"/>
    <d v="1899-12-30T18:57:36"/>
    <x v="0"/>
    <x v="0"/>
    <x v="3"/>
  </r>
  <r>
    <x v="4"/>
    <x v="12"/>
    <x v="2"/>
    <x v="91"/>
    <n v="627"/>
    <s v="Q1 W10"/>
    <x v="14"/>
    <d v="1899-12-30T18:57:36"/>
    <x v="0"/>
    <x v="0"/>
    <x v="3"/>
  </r>
  <r>
    <x v="4"/>
    <x v="14"/>
    <x v="2"/>
    <x v="91"/>
    <n v="628"/>
    <s v="Q1 W10"/>
    <x v="14"/>
    <d v="1899-12-30T19:12:00"/>
    <x v="0"/>
    <x v="0"/>
    <x v="3"/>
  </r>
  <r>
    <x v="0"/>
    <x v="1"/>
    <x v="1"/>
    <x v="92"/>
    <n v="391"/>
    <s v="Q1 W10"/>
    <x v="14"/>
    <d v="1899-12-30T18:28:48"/>
    <x v="2"/>
    <x v="0"/>
    <x v="3"/>
  </r>
  <r>
    <x v="0"/>
    <x v="0"/>
    <x v="0"/>
    <x v="92"/>
    <n v="37"/>
    <s v="Q1 W10"/>
    <x v="14"/>
    <d v="1899-12-30T17:31:12"/>
    <x v="3"/>
    <x v="1"/>
    <x v="3"/>
  </r>
  <r>
    <x v="1"/>
    <x v="2"/>
    <x v="2"/>
    <x v="92"/>
    <n v="719"/>
    <s v="Q1 W10"/>
    <x v="14"/>
    <d v="1899-12-30T17:31:12"/>
    <x v="2"/>
    <x v="0"/>
    <x v="3"/>
  </r>
  <r>
    <x v="2"/>
    <x v="3"/>
    <x v="2"/>
    <x v="92"/>
    <n v="723"/>
    <s v="Q1 W10"/>
    <x v="14"/>
    <d v="1899-12-30T18:43:12"/>
    <x v="3"/>
    <x v="0"/>
    <x v="3"/>
  </r>
  <r>
    <x v="2"/>
    <x v="9"/>
    <x v="2"/>
    <x v="92"/>
    <n v="583"/>
    <s v="Q1 W10"/>
    <x v="14"/>
    <d v="1899-12-30T17:16:48"/>
    <x v="2"/>
    <x v="0"/>
    <x v="3"/>
  </r>
  <r>
    <x v="2"/>
    <x v="4"/>
    <x v="2"/>
    <x v="92"/>
    <n v="524"/>
    <s v="Q1 W10"/>
    <x v="14"/>
    <d v="1899-12-30T17:45:36"/>
    <x v="2"/>
    <x v="0"/>
    <x v="3"/>
  </r>
  <r>
    <x v="3"/>
    <x v="3"/>
    <x v="2"/>
    <x v="92"/>
    <n v="329"/>
    <s v="Q1 W10"/>
    <x v="14"/>
    <d v="1899-12-30T18:28:48"/>
    <x v="3"/>
    <x v="0"/>
    <x v="3"/>
  </r>
  <r>
    <x v="3"/>
    <x v="11"/>
    <x v="2"/>
    <x v="92"/>
    <n v="635"/>
    <s v="Q1 W10"/>
    <x v="14"/>
    <d v="1899-12-30T17:02:24"/>
    <x v="3"/>
    <x v="0"/>
    <x v="3"/>
  </r>
  <r>
    <x v="3"/>
    <x v="5"/>
    <x v="1"/>
    <x v="92"/>
    <n v="831"/>
    <s v="Q1 W10"/>
    <x v="14"/>
    <d v="1899-12-30T18:14:24"/>
    <x v="3"/>
    <x v="0"/>
    <x v="3"/>
  </r>
  <r>
    <x v="3"/>
    <x v="6"/>
    <x v="3"/>
    <x v="92"/>
    <n v="468"/>
    <s v="Q1 W10"/>
    <x v="14"/>
    <d v="1899-12-30T18:00:00"/>
    <x v="3"/>
    <x v="0"/>
    <x v="3"/>
  </r>
  <r>
    <x v="3"/>
    <x v="13"/>
    <x v="0"/>
    <x v="92"/>
    <n v="660"/>
    <s v="Q1 W10"/>
    <x v="14"/>
    <d v="1899-12-30T18:57:36"/>
    <x v="3"/>
    <x v="0"/>
    <x v="3"/>
  </r>
  <r>
    <x v="3"/>
    <x v="10"/>
    <x v="0"/>
    <x v="92"/>
    <n v="161"/>
    <s v="Q1 W10"/>
    <x v="14"/>
    <d v="1899-12-30T16:48:00"/>
    <x v="3"/>
    <x v="0"/>
    <x v="3"/>
  </r>
  <r>
    <x v="4"/>
    <x v="7"/>
    <x v="2"/>
    <x v="92"/>
    <n v="436"/>
    <s v="Q1 W10"/>
    <x v="14"/>
    <d v="1899-12-30T16:33:36"/>
    <x v="3"/>
    <x v="0"/>
    <x v="3"/>
  </r>
  <r>
    <x v="4"/>
    <x v="8"/>
    <x v="2"/>
    <x v="92"/>
    <n v="554"/>
    <s v="Q1 W10"/>
    <x v="14"/>
    <d v="1899-12-30T17:45:36"/>
    <x v="2"/>
    <x v="0"/>
    <x v="3"/>
  </r>
  <r>
    <x v="4"/>
    <x v="12"/>
    <x v="2"/>
    <x v="92"/>
    <n v="28"/>
    <s v="Q1 W10"/>
    <x v="14"/>
    <d v="1899-12-30T19:12:00"/>
    <x v="3"/>
    <x v="1"/>
    <x v="3"/>
  </r>
  <r>
    <x v="4"/>
    <x v="14"/>
    <x v="2"/>
    <x v="92"/>
    <n v="107"/>
    <s v="Q1 W10"/>
    <x v="14"/>
    <d v="1899-12-30T19:12:00"/>
    <x v="3"/>
    <x v="0"/>
    <x v="3"/>
  </r>
  <r>
    <x v="0"/>
    <x v="1"/>
    <x v="1"/>
    <x v="93"/>
    <n v="345"/>
    <s v="Q1 W10"/>
    <x v="14"/>
    <d v="1899-12-30T18:14:24"/>
    <x v="2"/>
    <x v="0"/>
    <x v="3"/>
  </r>
  <r>
    <x v="0"/>
    <x v="0"/>
    <x v="0"/>
    <x v="93"/>
    <n v="372"/>
    <s v="Q1 W10"/>
    <x v="14"/>
    <d v="1899-12-30T18:00:00"/>
    <x v="2"/>
    <x v="0"/>
    <x v="3"/>
  </r>
  <r>
    <x v="1"/>
    <x v="2"/>
    <x v="2"/>
    <x v="93"/>
    <n v="204"/>
    <s v="Q1 W10"/>
    <x v="14"/>
    <d v="1899-12-30T17:31:12"/>
    <x v="2"/>
    <x v="0"/>
    <x v="3"/>
  </r>
  <r>
    <x v="2"/>
    <x v="3"/>
    <x v="2"/>
    <x v="93"/>
    <n v="799"/>
    <s v="Q1 W10"/>
    <x v="14"/>
    <d v="1899-12-30T19:12:00"/>
    <x v="3"/>
    <x v="0"/>
    <x v="3"/>
  </r>
  <r>
    <x v="2"/>
    <x v="9"/>
    <x v="2"/>
    <x v="93"/>
    <n v="790"/>
    <s v="Q1 W10"/>
    <x v="14"/>
    <d v="1899-12-30T17:16:48"/>
    <x v="2"/>
    <x v="0"/>
    <x v="3"/>
  </r>
  <r>
    <x v="2"/>
    <x v="4"/>
    <x v="2"/>
    <x v="93"/>
    <n v="768"/>
    <s v="Q1 W10"/>
    <x v="14"/>
    <d v="1899-12-30T18:14:24"/>
    <x v="2"/>
    <x v="0"/>
    <x v="3"/>
  </r>
  <r>
    <x v="3"/>
    <x v="10"/>
    <x v="0"/>
    <x v="93"/>
    <n v="357"/>
    <s v="Q1 W10"/>
    <x v="14"/>
    <d v="1899-12-30T17:02:24"/>
    <x v="3"/>
    <x v="0"/>
    <x v="3"/>
  </r>
  <r>
    <x v="3"/>
    <x v="3"/>
    <x v="2"/>
    <x v="93"/>
    <n v="145"/>
    <s v="Q1 W10"/>
    <x v="14"/>
    <d v="1899-12-30T17:02:24"/>
    <x v="3"/>
    <x v="0"/>
    <x v="3"/>
  </r>
  <r>
    <x v="3"/>
    <x v="11"/>
    <x v="2"/>
    <x v="93"/>
    <n v="429"/>
    <s v="Q1 W10"/>
    <x v="14"/>
    <d v="1899-12-30T16:33:36"/>
    <x v="3"/>
    <x v="0"/>
    <x v="3"/>
  </r>
  <r>
    <x v="3"/>
    <x v="5"/>
    <x v="1"/>
    <x v="93"/>
    <n v="459"/>
    <s v="Q1 W10"/>
    <x v="14"/>
    <d v="1899-12-30T18:28:48"/>
    <x v="3"/>
    <x v="0"/>
    <x v="3"/>
  </r>
  <r>
    <x v="3"/>
    <x v="6"/>
    <x v="3"/>
    <x v="93"/>
    <n v="534"/>
    <s v="Q1 W10"/>
    <x v="14"/>
    <d v="1899-12-30T18:43:12"/>
    <x v="3"/>
    <x v="0"/>
    <x v="3"/>
  </r>
  <r>
    <x v="3"/>
    <x v="13"/>
    <x v="0"/>
    <x v="93"/>
    <n v="503"/>
    <s v="Q1 W10"/>
    <x v="14"/>
    <d v="1899-12-30T16:48:00"/>
    <x v="3"/>
    <x v="0"/>
    <x v="3"/>
  </r>
  <r>
    <x v="4"/>
    <x v="7"/>
    <x v="2"/>
    <x v="93"/>
    <n v="363"/>
    <s v="Q1 W10"/>
    <x v="14"/>
    <d v="1899-12-30T16:04:48"/>
    <x v="3"/>
    <x v="0"/>
    <x v="3"/>
  </r>
  <r>
    <x v="4"/>
    <x v="8"/>
    <x v="2"/>
    <x v="93"/>
    <n v="608"/>
    <s v="Q1 W10"/>
    <x v="14"/>
    <d v="1899-12-30T18:14:24"/>
    <x v="2"/>
    <x v="0"/>
    <x v="3"/>
  </r>
  <r>
    <x v="4"/>
    <x v="12"/>
    <x v="2"/>
    <x v="93"/>
    <n v="340"/>
    <s v="Q1 W10"/>
    <x v="14"/>
    <d v="1899-12-30T17:16:48"/>
    <x v="3"/>
    <x v="0"/>
    <x v="3"/>
  </r>
  <r>
    <x v="4"/>
    <x v="14"/>
    <x v="2"/>
    <x v="93"/>
    <n v="93"/>
    <s v="Q1 W10"/>
    <x v="14"/>
    <d v="1899-12-30T16:04:48"/>
    <x v="3"/>
    <x v="1"/>
    <x v="3"/>
  </r>
  <r>
    <x v="0"/>
    <x v="1"/>
    <x v="1"/>
    <x v="94"/>
    <n v="280"/>
    <s v="Q1 W10"/>
    <x v="14"/>
    <d v="1899-12-30T16:48:00"/>
    <x v="3"/>
    <x v="0"/>
    <x v="3"/>
  </r>
  <r>
    <x v="0"/>
    <x v="0"/>
    <x v="0"/>
    <x v="94"/>
    <n v="805"/>
    <s v="Q1 W10"/>
    <x v="14"/>
    <d v="1899-12-30T18:14:24"/>
    <x v="2"/>
    <x v="0"/>
    <x v="3"/>
  </r>
  <r>
    <x v="1"/>
    <x v="2"/>
    <x v="2"/>
    <x v="94"/>
    <n v="147"/>
    <s v="Q1 W10"/>
    <x v="14"/>
    <d v="1899-12-30T16:04:48"/>
    <x v="3"/>
    <x v="0"/>
    <x v="3"/>
  </r>
  <r>
    <x v="2"/>
    <x v="3"/>
    <x v="2"/>
    <x v="94"/>
    <n v="409"/>
    <s v="Q1 W10"/>
    <x v="14"/>
    <d v="1899-12-30T17:31:12"/>
    <x v="2"/>
    <x v="0"/>
    <x v="3"/>
  </r>
  <r>
    <x v="2"/>
    <x v="9"/>
    <x v="2"/>
    <x v="94"/>
    <n v="174"/>
    <s v="Q1 W10"/>
    <x v="14"/>
    <d v="1899-12-30T18:14:24"/>
    <x v="2"/>
    <x v="0"/>
    <x v="3"/>
  </r>
  <r>
    <x v="2"/>
    <x v="4"/>
    <x v="2"/>
    <x v="94"/>
    <n v="954"/>
    <s v="Q1 W10"/>
    <x v="14"/>
    <d v="1899-12-30T17:31:12"/>
    <x v="2"/>
    <x v="0"/>
    <x v="3"/>
  </r>
  <r>
    <x v="3"/>
    <x v="10"/>
    <x v="0"/>
    <x v="94"/>
    <n v="796"/>
    <s v="Q1 W10"/>
    <x v="14"/>
    <d v="1899-12-30T17:02:24"/>
    <x v="3"/>
    <x v="0"/>
    <x v="3"/>
  </r>
  <r>
    <x v="3"/>
    <x v="3"/>
    <x v="2"/>
    <x v="94"/>
    <n v="307"/>
    <s v="Q1 W10"/>
    <x v="14"/>
    <d v="1899-12-30T16:19:12"/>
    <x v="2"/>
    <x v="0"/>
    <x v="3"/>
  </r>
  <r>
    <x v="3"/>
    <x v="11"/>
    <x v="2"/>
    <x v="94"/>
    <n v="669"/>
    <s v="Q1 W10"/>
    <x v="14"/>
    <d v="1899-12-30T16:33:36"/>
    <x v="3"/>
    <x v="0"/>
    <x v="3"/>
  </r>
  <r>
    <x v="3"/>
    <x v="5"/>
    <x v="1"/>
    <x v="94"/>
    <n v="356"/>
    <s v="Q1 W10"/>
    <x v="14"/>
    <d v="1899-12-30T17:31:12"/>
    <x v="3"/>
    <x v="0"/>
    <x v="3"/>
  </r>
  <r>
    <x v="3"/>
    <x v="6"/>
    <x v="3"/>
    <x v="94"/>
    <n v="242"/>
    <s v="Q1 W10"/>
    <x v="14"/>
    <d v="1899-12-30T16:48:00"/>
    <x v="3"/>
    <x v="0"/>
    <x v="3"/>
  </r>
  <r>
    <x v="3"/>
    <x v="13"/>
    <x v="0"/>
    <x v="94"/>
    <n v="906"/>
    <s v="Q1 W10"/>
    <x v="14"/>
    <d v="1899-12-30T18:14:24"/>
    <x v="3"/>
    <x v="0"/>
    <x v="3"/>
  </r>
  <r>
    <x v="4"/>
    <x v="7"/>
    <x v="2"/>
    <x v="94"/>
    <n v="76"/>
    <s v="Q1 W10"/>
    <x v="14"/>
    <d v="1899-12-30T17:31:12"/>
    <x v="2"/>
    <x v="1"/>
    <x v="3"/>
  </r>
  <r>
    <x v="4"/>
    <x v="8"/>
    <x v="2"/>
    <x v="94"/>
    <n v="15"/>
    <s v="Q1 W10"/>
    <x v="14"/>
    <d v="1899-12-30T18:28:48"/>
    <x v="2"/>
    <x v="1"/>
    <x v="3"/>
  </r>
  <r>
    <x v="4"/>
    <x v="12"/>
    <x v="2"/>
    <x v="94"/>
    <n v="35"/>
    <s v="Q1 W10"/>
    <x v="14"/>
    <d v="1899-12-30T16:04:48"/>
    <x v="3"/>
    <x v="1"/>
    <x v="3"/>
  </r>
  <r>
    <x v="4"/>
    <x v="14"/>
    <x v="2"/>
    <x v="94"/>
    <n v="297"/>
    <s v="Q1 W10"/>
    <x v="14"/>
    <d v="1899-12-30T18:00:00"/>
    <x v="2"/>
    <x v="0"/>
    <x v="3"/>
  </r>
  <r>
    <x v="0"/>
    <x v="1"/>
    <x v="1"/>
    <x v="95"/>
    <n v="843"/>
    <s v="Q1 W10"/>
    <x v="14"/>
    <d v="1899-12-30T19:12:00"/>
    <x v="3"/>
    <x v="0"/>
    <x v="3"/>
  </r>
  <r>
    <x v="0"/>
    <x v="0"/>
    <x v="0"/>
    <x v="95"/>
    <n v="964"/>
    <s v="Q1 W10"/>
    <x v="14"/>
    <d v="1899-12-30T18:57:36"/>
    <x v="3"/>
    <x v="0"/>
    <x v="3"/>
  </r>
  <r>
    <x v="1"/>
    <x v="2"/>
    <x v="2"/>
    <x v="95"/>
    <n v="172"/>
    <s v="Q1 W10"/>
    <x v="14"/>
    <d v="1899-12-30T18:43:12"/>
    <x v="3"/>
    <x v="0"/>
    <x v="3"/>
  </r>
  <r>
    <x v="2"/>
    <x v="3"/>
    <x v="2"/>
    <x v="95"/>
    <n v="874"/>
    <s v="Q1 W10"/>
    <x v="14"/>
    <d v="1899-12-30T18:57:36"/>
    <x v="3"/>
    <x v="0"/>
    <x v="3"/>
  </r>
  <r>
    <x v="2"/>
    <x v="9"/>
    <x v="2"/>
    <x v="95"/>
    <n v="891"/>
    <s v="Q1 W10"/>
    <x v="14"/>
    <d v="1899-12-30T16:04:48"/>
    <x v="2"/>
    <x v="0"/>
    <x v="3"/>
  </r>
  <r>
    <x v="2"/>
    <x v="4"/>
    <x v="2"/>
    <x v="95"/>
    <n v="405"/>
    <s v="Q1 W10"/>
    <x v="14"/>
    <d v="1899-12-30T16:33:36"/>
    <x v="2"/>
    <x v="0"/>
    <x v="3"/>
  </r>
  <r>
    <x v="3"/>
    <x v="10"/>
    <x v="0"/>
    <x v="95"/>
    <n v="560"/>
    <s v="Q1 W10"/>
    <x v="14"/>
    <d v="1899-12-30T18:43:12"/>
    <x v="3"/>
    <x v="0"/>
    <x v="3"/>
  </r>
  <r>
    <x v="3"/>
    <x v="3"/>
    <x v="2"/>
    <x v="95"/>
    <n v="319"/>
    <s v="Q1 W10"/>
    <x v="14"/>
    <d v="1899-12-30T17:02:24"/>
    <x v="3"/>
    <x v="0"/>
    <x v="3"/>
  </r>
  <r>
    <x v="3"/>
    <x v="11"/>
    <x v="2"/>
    <x v="95"/>
    <n v="502"/>
    <s v="Q1 W10"/>
    <x v="14"/>
    <d v="1899-12-30T16:04:48"/>
    <x v="2"/>
    <x v="0"/>
    <x v="3"/>
  </r>
  <r>
    <x v="3"/>
    <x v="5"/>
    <x v="1"/>
    <x v="95"/>
    <n v="159"/>
    <s v="Q1 W10"/>
    <x v="14"/>
    <d v="1899-12-30T19:12:00"/>
    <x v="3"/>
    <x v="0"/>
    <x v="3"/>
  </r>
  <r>
    <x v="3"/>
    <x v="6"/>
    <x v="3"/>
    <x v="95"/>
    <n v="968"/>
    <s v="Q1 W10"/>
    <x v="14"/>
    <d v="1899-12-30T18:57:36"/>
    <x v="3"/>
    <x v="0"/>
    <x v="3"/>
  </r>
  <r>
    <x v="3"/>
    <x v="13"/>
    <x v="0"/>
    <x v="95"/>
    <n v="47"/>
    <s v="Q1 W10"/>
    <x v="14"/>
    <d v="1899-12-30T18:00:00"/>
    <x v="3"/>
    <x v="1"/>
    <x v="3"/>
  </r>
  <r>
    <x v="4"/>
    <x v="7"/>
    <x v="2"/>
    <x v="95"/>
    <n v="102"/>
    <s v="Q1 W10"/>
    <x v="14"/>
    <d v="1899-12-30T18:00:00"/>
    <x v="2"/>
    <x v="0"/>
    <x v="3"/>
  </r>
  <r>
    <x v="4"/>
    <x v="8"/>
    <x v="2"/>
    <x v="95"/>
    <n v="358"/>
    <s v="Q1 W10"/>
    <x v="14"/>
    <d v="1899-12-30T16:04:48"/>
    <x v="3"/>
    <x v="0"/>
    <x v="3"/>
  </r>
  <r>
    <x v="4"/>
    <x v="12"/>
    <x v="2"/>
    <x v="95"/>
    <n v="661"/>
    <s v="Q1 W10"/>
    <x v="14"/>
    <d v="1899-12-30T19:12:00"/>
    <x v="3"/>
    <x v="0"/>
    <x v="3"/>
  </r>
  <r>
    <x v="4"/>
    <x v="14"/>
    <x v="2"/>
    <x v="95"/>
    <n v="351"/>
    <s v="Q1 W10"/>
    <x v="14"/>
    <d v="1899-12-30T16:19:12"/>
    <x v="3"/>
    <x v="0"/>
    <x v="3"/>
  </r>
  <r>
    <x v="0"/>
    <x v="1"/>
    <x v="1"/>
    <x v="96"/>
    <n v="205"/>
    <s v="Q1 W10"/>
    <x v="14"/>
    <d v="1899-12-30T16:19:12"/>
    <x v="3"/>
    <x v="0"/>
    <x v="3"/>
  </r>
  <r>
    <x v="0"/>
    <x v="0"/>
    <x v="0"/>
    <x v="96"/>
    <n v="557"/>
    <s v="Q1 W10"/>
    <x v="14"/>
    <d v="1899-12-30T18:00:00"/>
    <x v="2"/>
    <x v="0"/>
    <x v="3"/>
  </r>
  <r>
    <x v="1"/>
    <x v="2"/>
    <x v="2"/>
    <x v="96"/>
    <n v="417"/>
    <s v="Q1 W10"/>
    <x v="14"/>
    <d v="1899-12-30T18:00:00"/>
    <x v="2"/>
    <x v="0"/>
    <x v="3"/>
  </r>
  <r>
    <x v="2"/>
    <x v="3"/>
    <x v="2"/>
    <x v="96"/>
    <n v="732"/>
    <s v="Q1 W10"/>
    <x v="14"/>
    <d v="1899-12-30T18:43:12"/>
    <x v="3"/>
    <x v="0"/>
    <x v="3"/>
  </r>
  <r>
    <x v="2"/>
    <x v="9"/>
    <x v="2"/>
    <x v="96"/>
    <n v="562"/>
    <s v="Q1 W10"/>
    <x v="14"/>
    <d v="1899-12-30T18:00:00"/>
    <x v="2"/>
    <x v="0"/>
    <x v="3"/>
  </r>
  <r>
    <x v="2"/>
    <x v="4"/>
    <x v="2"/>
    <x v="96"/>
    <n v="13"/>
    <s v="Q1 W10"/>
    <x v="14"/>
    <d v="1899-12-30T16:19:12"/>
    <x v="2"/>
    <x v="1"/>
    <x v="3"/>
  </r>
  <r>
    <x v="3"/>
    <x v="10"/>
    <x v="0"/>
    <x v="96"/>
    <n v="577"/>
    <s v="Q1 W10"/>
    <x v="14"/>
    <d v="1899-12-30T17:45:36"/>
    <x v="3"/>
    <x v="0"/>
    <x v="3"/>
  </r>
  <r>
    <x v="3"/>
    <x v="3"/>
    <x v="2"/>
    <x v="96"/>
    <n v="37"/>
    <s v="Q1 W10"/>
    <x v="14"/>
    <d v="1899-12-30T17:02:24"/>
    <x v="3"/>
    <x v="1"/>
    <x v="3"/>
  </r>
  <r>
    <x v="3"/>
    <x v="11"/>
    <x v="2"/>
    <x v="96"/>
    <n v="109"/>
    <s v="Q1 W10"/>
    <x v="14"/>
    <d v="1899-12-30T18:14:24"/>
    <x v="3"/>
    <x v="0"/>
    <x v="3"/>
  </r>
  <r>
    <x v="3"/>
    <x v="5"/>
    <x v="1"/>
    <x v="96"/>
    <n v="704"/>
    <s v="Q1 W10"/>
    <x v="14"/>
    <d v="1899-12-30T18:28:48"/>
    <x v="3"/>
    <x v="0"/>
    <x v="3"/>
  </r>
  <r>
    <x v="3"/>
    <x v="6"/>
    <x v="3"/>
    <x v="96"/>
    <n v="687"/>
    <s v="Q1 W10"/>
    <x v="14"/>
    <d v="1899-12-30T19:12:00"/>
    <x v="3"/>
    <x v="0"/>
    <x v="3"/>
  </r>
  <r>
    <x v="3"/>
    <x v="13"/>
    <x v="0"/>
    <x v="96"/>
    <n v="221"/>
    <s v="Q1 W10"/>
    <x v="14"/>
    <d v="1899-12-30T18:43:12"/>
    <x v="3"/>
    <x v="0"/>
    <x v="3"/>
  </r>
  <r>
    <x v="4"/>
    <x v="7"/>
    <x v="2"/>
    <x v="96"/>
    <n v="390"/>
    <s v="Q1 W10"/>
    <x v="14"/>
    <d v="1899-12-30T17:02:24"/>
    <x v="3"/>
    <x v="0"/>
    <x v="3"/>
  </r>
  <r>
    <x v="4"/>
    <x v="8"/>
    <x v="2"/>
    <x v="96"/>
    <n v="44"/>
    <s v="Q1 W10"/>
    <x v="14"/>
    <d v="1899-12-30T16:33:36"/>
    <x v="3"/>
    <x v="1"/>
    <x v="3"/>
  </r>
  <r>
    <x v="4"/>
    <x v="12"/>
    <x v="2"/>
    <x v="96"/>
    <n v="885"/>
    <s v="Q1 W10"/>
    <x v="14"/>
    <d v="1899-12-30T18:28:48"/>
    <x v="2"/>
    <x v="0"/>
    <x v="3"/>
  </r>
  <r>
    <x v="4"/>
    <x v="14"/>
    <x v="2"/>
    <x v="96"/>
    <n v="379"/>
    <s v="Q1 W10"/>
    <x v="14"/>
    <d v="1899-12-30T16:48:00"/>
    <x v="3"/>
    <x v="0"/>
    <x v="3"/>
  </r>
  <r>
    <x v="0"/>
    <x v="1"/>
    <x v="1"/>
    <x v="97"/>
    <n v="274"/>
    <s v="Q1 W10"/>
    <x v="14"/>
    <d v="1899-12-30T18:28:48"/>
    <x v="2"/>
    <x v="0"/>
    <x v="3"/>
  </r>
  <r>
    <x v="0"/>
    <x v="0"/>
    <x v="0"/>
    <x v="97"/>
    <n v="84"/>
    <s v="Q1 W10"/>
    <x v="14"/>
    <d v="1899-12-30T16:48:00"/>
    <x v="3"/>
    <x v="1"/>
    <x v="3"/>
  </r>
  <r>
    <x v="1"/>
    <x v="2"/>
    <x v="2"/>
    <x v="97"/>
    <n v="428"/>
    <s v="Q1 W10"/>
    <x v="14"/>
    <d v="1899-12-30T16:33:36"/>
    <x v="3"/>
    <x v="0"/>
    <x v="3"/>
  </r>
  <r>
    <x v="2"/>
    <x v="3"/>
    <x v="2"/>
    <x v="97"/>
    <n v="24"/>
    <s v="Q1 W10"/>
    <x v="14"/>
    <d v="1899-12-30T16:19:12"/>
    <x v="2"/>
    <x v="1"/>
    <x v="3"/>
  </r>
  <r>
    <x v="2"/>
    <x v="9"/>
    <x v="2"/>
    <x v="97"/>
    <n v="866"/>
    <s v="Q1 W10"/>
    <x v="14"/>
    <d v="1899-12-30T18:14:24"/>
    <x v="2"/>
    <x v="0"/>
    <x v="3"/>
  </r>
  <r>
    <x v="2"/>
    <x v="4"/>
    <x v="2"/>
    <x v="97"/>
    <n v="789"/>
    <s v="Q1 W10"/>
    <x v="14"/>
    <d v="1899-12-30T18:43:12"/>
    <x v="3"/>
    <x v="0"/>
    <x v="3"/>
  </r>
  <r>
    <x v="3"/>
    <x v="10"/>
    <x v="0"/>
    <x v="97"/>
    <n v="160"/>
    <s v="Q1 W10"/>
    <x v="14"/>
    <d v="1899-12-30T18:14:24"/>
    <x v="3"/>
    <x v="0"/>
    <x v="3"/>
  </r>
  <r>
    <x v="3"/>
    <x v="3"/>
    <x v="2"/>
    <x v="97"/>
    <n v="169"/>
    <s v="Q1 W10"/>
    <x v="14"/>
    <d v="1899-12-30T18:43:12"/>
    <x v="3"/>
    <x v="0"/>
    <x v="3"/>
  </r>
  <r>
    <x v="3"/>
    <x v="11"/>
    <x v="2"/>
    <x v="97"/>
    <n v="855"/>
    <s v="Q1 W10"/>
    <x v="14"/>
    <d v="1899-12-30T18:43:12"/>
    <x v="3"/>
    <x v="0"/>
    <x v="3"/>
  </r>
  <r>
    <x v="3"/>
    <x v="5"/>
    <x v="1"/>
    <x v="97"/>
    <n v="821"/>
    <s v="Q1 W10"/>
    <x v="14"/>
    <d v="1899-12-30T16:04:48"/>
    <x v="2"/>
    <x v="0"/>
    <x v="3"/>
  </r>
  <r>
    <x v="3"/>
    <x v="6"/>
    <x v="3"/>
    <x v="97"/>
    <n v="111"/>
    <s v="Q1 W10"/>
    <x v="14"/>
    <d v="1899-12-30T18:28:48"/>
    <x v="3"/>
    <x v="0"/>
    <x v="3"/>
  </r>
  <r>
    <x v="3"/>
    <x v="13"/>
    <x v="0"/>
    <x v="97"/>
    <n v="790"/>
    <s v="Q1 W10"/>
    <x v="14"/>
    <d v="1899-12-30T17:16:48"/>
    <x v="3"/>
    <x v="0"/>
    <x v="3"/>
  </r>
  <r>
    <x v="4"/>
    <x v="7"/>
    <x v="2"/>
    <x v="97"/>
    <n v="662"/>
    <s v="Q1 W10"/>
    <x v="14"/>
    <d v="1899-12-30T18:28:48"/>
    <x v="2"/>
    <x v="0"/>
    <x v="3"/>
  </r>
  <r>
    <x v="4"/>
    <x v="8"/>
    <x v="2"/>
    <x v="97"/>
    <n v="338"/>
    <s v="Q1 W10"/>
    <x v="14"/>
    <d v="1899-12-30T17:31:12"/>
    <x v="2"/>
    <x v="0"/>
    <x v="3"/>
  </r>
  <r>
    <x v="4"/>
    <x v="12"/>
    <x v="2"/>
    <x v="97"/>
    <n v="855"/>
    <s v="Q1 W10"/>
    <x v="14"/>
    <d v="1899-12-30T17:02:24"/>
    <x v="3"/>
    <x v="0"/>
    <x v="3"/>
  </r>
  <r>
    <x v="4"/>
    <x v="14"/>
    <x v="2"/>
    <x v="97"/>
    <n v="694"/>
    <s v="Q1 W10"/>
    <x v="14"/>
    <d v="1899-12-30T17:31:12"/>
    <x v="2"/>
    <x v="0"/>
    <x v="3"/>
  </r>
  <r>
    <x v="0"/>
    <x v="1"/>
    <x v="1"/>
    <x v="98"/>
    <n v="923"/>
    <s v="Q1 W11"/>
    <x v="15"/>
    <d v="1899-12-30T18:43:12"/>
    <x v="3"/>
    <x v="0"/>
    <x v="3"/>
  </r>
  <r>
    <x v="0"/>
    <x v="0"/>
    <x v="0"/>
    <x v="98"/>
    <n v="79"/>
    <s v="Q1 W11"/>
    <x v="15"/>
    <d v="1899-12-30T16:19:12"/>
    <x v="3"/>
    <x v="1"/>
    <x v="3"/>
  </r>
  <r>
    <x v="1"/>
    <x v="2"/>
    <x v="2"/>
    <x v="98"/>
    <n v="16"/>
    <s v="Q1 W11"/>
    <x v="15"/>
    <d v="1899-12-30T18:28:48"/>
    <x v="3"/>
    <x v="1"/>
    <x v="3"/>
  </r>
  <r>
    <x v="2"/>
    <x v="3"/>
    <x v="2"/>
    <x v="98"/>
    <n v="596"/>
    <s v="Q1 W11"/>
    <x v="15"/>
    <d v="1899-12-30T16:33:36"/>
    <x v="2"/>
    <x v="0"/>
    <x v="3"/>
  </r>
  <r>
    <x v="2"/>
    <x v="9"/>
    <x v="2"/>
    <x v="98"/>
    <n v="174"/>
    <s v="Q1 W11"/>
    <x v="15"/>
    <d v="1899-12-30T18:14:24"/>
    <x v="2"/>
    <x v="0"/>
    <x v="3"/>
  </r>
  <r>
    <x v="2"/>
    <x v="4"/>
    <x v="2"/>
    <x v="98"/>
    <n v="543"/>
    <s v="Q1 W11"/>
    <x v="15"/>
    <d v="1899-12-30T19:12:00"/>
    <x v="3"/>
    <x v="0"/>
    <x v="3"/>
  </r>
  <r>
    <x v="3"/>
    <x v="10"/>
    <x v="0"/>
    <x v="98"/>
    <n v="579"/>
    <s v="Q1 W11"/>
    <x v="15"/>
    <d v="1899-12-30T18:43:12"/>
    <x v="3"/>
    <x v="0"/>
    <x v="3"/>
  </r>
  <r>
    <x v="3"/>
    <x v="3"/>
    <x v="2"/>
    <x v="98"/>
    <n v="203"/>
    <s v="Q1 W11"/>
    <x v="15"/>
    <d v="1899-12-30T17:16:48"/>
    <x v="3"/>
    <x v="0"/>
    <x v="3"/>
  </r>
  <r>
    <x v="3"/>
    <x v="11"/>
    <x v="2"/>
    <x v="98"/>
    <n v="210"/>
    <s v="Q1 W11"/>
    <x v="15"/>
    <d v="1899-12-30T16:33:36"/>
    <x v="3"/>
    <x v="0"/>
    <x v="3"/>
  </r>
  <r>
    <x v="3"/>
    <x v="5"/>
    <x v="1"/>
    <x v="98"/>
    <n v="263"/>
    <s v="Q1 W11"/>
    <x v="15"/>
    <d v="1899-12-30T16:19:12"/>
    <x v="2"/>
    <x v="0"/>
    <x v="3"/>
  </r>
  <r>
    <x v="3"/>
    <x v="6"/>
    <x v="3"/>
    <x v="98"/>
    <n v="513"/>
    <s v="Q1 W11"/>
    <x v="15"/>
    <d v="1899-12-30T17:02:24"/>
    <x v="3"/>
    <x v="0"/>
    <x v="3"/>
  </r>
  <r>
    <x v="3"/>
    <x v="13"/>
    <x v="0"/>
    <x v="98"/>
    <n v="46"/>
    <s v="Q1 W11"/>
    <x v="15"/>
    <d v="1899-12-30T17:31:12"/>
    <x v="3"/>
    <x v="1"/>
    <x v="3"/>
  </r>
  <r>
    <x v="4"/>
    <x v="7"/>
    <x v="2"/>
    <x v="98"/>
    <n v="222"/>
    <s v="Q1 W11"/>
    <x v="15"/>
    <d v="1899-12-30T17:16:48"/>
    <x v="3"/>
    <x v="0"/>
    <x v="3"/>
  </r>
  <r>
    <x v="4"/>
    <x v="8"/>
    <x v="2"/>
    <x v="98"/>
    <n v="308"/>
    <s v="Q1 W11"/>
    <x v="15"/>
    <d v="1899-12-30T16:19:12"/>
    <x v="3"/>
    <x v="0"/>
    <x v="3"/>
  </r>
  <r>
    <x v="4"/>
    <x v="12"/>
    <x v="2"/>
    <x v="98"/>
    <n v="537"/>
    <s v="Q1 W11"/>
    <x v="15"/>
    <d v="1899-12-30T18:14:24"/>
    <x v="2"/>
    <x v="0"/>
    <x v="3"/>
  </r>
  <r>
    <x v="4"/>
    <x v="14"/>
    <x v="2"/>
    <x v="98"/>
    <n v="191"/>
    <s v="Q1 W11"/>
    <x v="15"/>
    <d v="1899-12-30T18:14:24"/>
    <x v="2"/>
    <x v="0"/>
    <x v="3"/>
  </r>
  <r>
    <x v="0"/>
    <x v="1"/>
    <x v="1"/>
    <x v="99"/>
    <n v="449"/>
    <s v="Q1 W11"/>
    <x v="15"/>
    <d v="1899-12-30T18:14:24"/>
    <x v="2"/>
    <x v="0"/>
    <x v="3"/>
  </r>
  <r>
    <x v="0"/>
    <x v="0"/>
    <x v="0"/>
    <x v="99"/>
    <n v="181"/>
    <s v="Q1 W11"/>
    <x v="15"/>
    <d v="1899-12-30T18:14:24"/>
    <x v="2"/>
    <x v="0"/>
    <x v="3"/>
  </r>
  <r>
    <x v="1"/>
    <x v="2"/>
    <x v="2"/>
    <x v="99"/>
    <n v="686"/>
    <s v="Q1 W11"/>
    <x v="15"/>
    <d v="1899-12-30T18:28:48"/>
    <x v="3"/>
    <x v="0"/>
    <x v="3"/>
  </r>
  <r>
    <x v="2"/>
    <x v="3"/>
    <x v="2"/>
    <x v="99"/>
    <n v="182"/>
    <s v="Q1 W11"/>
    <x v="15"/>
    <d v="1899-12-30T17:45:36"/>
    <x v="2"/>
    <x v="0"/>
    <x v="3"/>
  </r>
  <r>
    <x v="2"/>
    <x v="9"/>
    <x v="2"/>
    <x v="99"/>
    <n v="238"/>
    <s v="Q1 W11"/>
    <x v="15"/>
    <d v="1899-12-30T18:14:24"/>
    <x v="2"/>
    <x v="0"/>
    <x v="3"/>
  </r>
  <r>
    <x v="2"/>
    <x v="4"/>
    <x v="2"/>
    <x v="99"/>
    <n v="747"/>
    <s v="Q1 W11"/>
    <x v="15"/>
    <d v="1899-12-30T17:31:12"/>
    <x v="2"/>
    <x v="0"/>
    <x v="3"/>
  </r>
  <r>
    <x v="3"/>
    <x v="10"/>
    <x v="0"/>
    <x v="99"/>
    <n v="989"/>
    <s v="Q1 W11"/>
    <x v="15"/>
    <d v="1899-12-30T16:33:36"/>
    <x v="3"/>
    <x v="0"/>
    <x v="3"/>
  </r>
  <r>
    <x v="3"/>
    <x v="3"/>
    <x v="2"/>
    <x v="99"/>
    <n v="363"/>
    <s v="Q1 W11"/>
    <x v="15"/>
    <d v="1899-12-30T17:16:48"/>
    <x v="3"/>
    <x v="0"/>
    <x v="3"/>
  </r>
  <r>
    <x v="3"/>
    <x v="11"/>
    <x v="2"/>
    <x v="99"/>
    <n v="143"/>
    <s v="Q1 W11"/>
    <x v="15"/>
    <d v="1899-12-30T17:45:36"/>
    <x v="3"/>
    <x v="0"/>
    <x v="3"/>
  </r>
  <r>
    <x v="3"/>
    <x v="5"/>
    <x v="1"/>
    <x v="99"/>
    <n v="146"/>
    <s v="Q1 W11"/>
    <x v="15"/>
    <d v="1899-12-30T18:14:24"/>
    <x v="3"/>
    <x v="0"/>
    <x v="3"/>
  </r>
  <r>
    <x v="3"/>
    <x v="6"/>
    <x v="3"/>
    <x v="99"/>
    <n v="716"/>
    <s v="Q1 W11"/>
    <x v="15"/>
    <d v="1899-12-30T17:45:36"/>
    <x v="3"/>
    <x v="0"/>
    <x v="3"/>
  </r>
  <r>
    <x v="3"/>
    <x v="13"/>
    <x v="0"/>
    <x v="99"/>
    <n v="556"/>
    <s v="Q1 W11"/>
    <x v="15"/>
    <d v="1899-12-30T17:16:48"/>
    <x v="3"/>
    <x v="0"/>
    <x v="3"/>
  </r>
  <r>
    <x v="4"/>
    <x v="7"/>
    <x v="2"/>
    <x v="99"/>
    <n v="791"/>
    <s v="Q1 W11"/>
    <x v="15"/>
    <d v="1899-12-30T16:33:36"/>
    <x v="3"/>
    <x v="0"/>
    <x v="3"/>
  </r>
  <r>
    <x v="4"/>
    <x v="8"/>
    <x v="2"/>
    <x v="99"/>
    <n v="179"/>
    <s v="Q1 W11"/>
    <x v="15"/>
    <d v="1899-12-30T17:45:36"/>
    <x v="2"/>
    <x v="0"/>
    <x v="3"/>
  </r>
  <r>
    <x v="4"/>
    <x v="12"/>
    <x v="2"/>
    <x v="99"/>
    <n v="490"/>
    <s v="Q1 W11"/>
    <x v="15"/>
    <d v="1899-12-30T18:14:24"/>
    <x v="2"/>
    <x v="0"/>
    <x v="3"/>
  </r>
  <r>
    <x v="4"/>
    <x v="14"/>
    <x v="2"/>
    <x v="99"/>
    <n v="282"/>
    <s v="Q1 W11"/>
    <x v="15"/>
    <d v="1899-12-30T17:16:48"/>
    <x v="3"/>
    <x v="0"/>
    <x v="3"/>
  </r>
  <r>
    <x v="0"/>
    <x v="1"/>
    <x v="1"/>
    <x v="100"/>
    <n v="840"/>
    <s v="Q1 W11"/>
    <x v="15"/>
    <d v="1899-12-30T18:00:00"/>
    <x v="2"/>
    <x v="0"/>
    <x v="3"/>
  </r>
  <r>
    <x v="0"/>
    <x v="0"/>
    <x v="0"/>
    <x v="100"/>
    <n v="156"/>
    <s v="Q1 W11"/>
    <x v="15"/>
    <d v="1899-12-30T16:19:12"/>
    <x v="3"/>
    <x v="0"/>
    <x v="3"/>
  </r>
  <r>
    <x v="1"/>
    <x v="2"/>
    <x v="2"/>
    <x v="100"/>
    <n v="967"/>
    <s v="Q1 W11"/>
    <x v="15"/>
    <d v="1899-12-30T18:00:00"/>
    <x v="2"/>
    <x v="0"/>
    <x v="3"/>
  </r>
  <r>
    <x v="2"/>
    <x v="3"/>
    <x v="2"/>
    <x v="100"/>
    <n v="219"/>
    <s v="Q1 W11"/>
    <x v="15"/>
    <d v="1899-12-30T18:43:12"/>
    <x v="3"/>
    <x v="0"/>
    <x v="3"/>
  </r>
  <r>
    <x v="2"/>
    <x v="9"/>
    <x v="2"/>
    <x v="100"/>
    <n v="980"/>
    <s v="Q1 W11"/>
    <x v="15"/>
    <d v="1899-12-30T17:31:12"/>
    <x v="2"/>
    <x v="0"/>
    <x v="3"/>
  </r>
  <r>
    <x v="2"/>
    <x v="4"/>
    <x v="2"/>
    <x v="100"/>
    <n v="540"/>
    <s v="Q1 W11"/>
    <x v="15"/>
    <d v="1899-12-30T16:48:00"/>
    <x v="2"/>
    <x v="0"/>
    <x v="3"/>
  </r>
  <r>
    <x v="3"/>
    <x v="10"/>
    <x v="0"/>
    <x v="100"/>
    <n v="797"/>
    <s v="Q1 W11"/>
    <x v="15"/>
    <d v="1899-12-30T19:12:00"/>
    <x v="3"/>
    <x v="0"/>
    <x v="3"/>
  </r>
  <r>
    <x v="3"/>
    <x v="3"/>
    <x v="2"/>
    <x v="100"/>
    <n v="331"/>
    <s v="Q1 W11"/>
    <x v="15"/>
    <d v="1899-12-30T18:57:36"/>
    <x v="3"/>
    <x v="0"/>
    <x v="3"/>
  </r>
  <r>
    <x v="3"/>
    <x v="11"/>
    <x v="2"/>
    <x v="100"/>
    <n v="592"/>
    <s v="Q1 W11"/>
    <x v="15"/>
    <d v="1899-12-30T18:00:00"/>
    <x v="3"/>
    <x v="0"/>
    <x v="3"/>
  </r>
  <r>
    <x v="3"/>
    <x v="5"/>
    <x v="1"/>
    <x v="100"/>
    <n v="321"/>
    <s v="Q1 W11"/>
    <x v="15"/>
    <d v="1899-12-30T16:48:00"/>
    <x v="3"/>
    <x v="0"/>
    <x v="3"/>
  </r>
  <r>
    <x v="3"/>
    <x v="6"/>
    <x v="3"/>
    <x v="100"/>
    <n v="667"/>
    <s v="Q1 W11"/>
    <x v="15"/>
    <d v="1899-12-30T17:02:24"/>
    <x v="3"/>
    <x v="0"/>
    <x v="3"/>
  </r>
  <r>
    <x v="3"/>
    <x v="13"/>
    <x v="0"/>
    <x v="100"/>
    <n v="189"/>
    <s v="Q1 W11"/>
    <x v="15"/>
    <d v="1899-12-30T17:16:48"/>
    <x v="3"/>
    <x v="0"/>
    <x v="3"/>
  </r>
  <r>
    <x v="4"/>
    <x v="7"/>
    <x v="2"/>
    <x v="100"/>
    <n v="570"/>
    <s v="Q1 W11"/>
    <x v="15"/>
    <d v="1899-12-30T18:14:24"/>
    <x v="2"/>
    <x v="0"/>
    <x v="3"/>
  </r>
  <r>
    <x v="4"/>
    <x v="8"/>
    <x v="2"/>
    <x v="100"/>
    <n v="109"/>
    <s v="Q1 W11"/>
    <x v="15"/>
    <d v="1899-12-30T17:45:36"/>
    <x v="2"/>
    <x v="0"/>
    <x v="3"/>
  </r>
  <r>
    <x v="4"/>
    <x v="12"/>
    <x v="2"/>
    <x v="100"/>
    <n v="256"/>
    <s v="Q1 W11"/>
    <x v="15"/>
    <d v="1899-12-30T18:00:00"/>
    <x v="2"/>
    <x v="0"/>
    <x v="3"/>
  </r>
  <r>
    <x v="4"/>
    <x v="14"/>
    <x v="2"/>
    <x v="100"/>
    <n v="231"/>
    <s v="Q1 W11"/>
    <x v="15"/>
    <d v="1899-12-30T18:14:24"/>
    <x v="2"/>
    <x v="0"/>
    <x v="3"/>
  </r>
  <r>
    <x v="0"/>
    <x v="1"/>
    <x v="1"/>
    <x v="101"/>
    <n v="903"/>
    <s v="Q1 W11"/>
    <x v="15"/>
    <d v="1899-12-30T18:43:12"/>
    <x v="3"/>
    <x v="0"/>
    <x v="3"/>
  </r>
  <r>
    <x v="0"/>
    <x v="0"/>
    <x v="0"/>
    <x v="101"/>
    <n v="456"/>
    <s v="Q1 W11"/>
    <x v="15"/>
    <d v="1899-12-30T18:28:48"/>
    <x v="2"/>
    <x v="0"/>
    <x v="3"/>
  </r>
  <r>
    <x v="1"/>
    <x v="2"/>
    <x v="2"/>
    <x v="101"/>
    <n v="127"/>
    <s v="Q1 W11"/>
    <x v="15"/>
    <d v="1899-12-30T18:43:12"/>
    <x v="3"/>
    <x v="0"/>
    <x v="3"/>
  </r>
  <r>
    <x v="2"/>
    <x v="3"/>
    <x v="2"/>
    <x v="101"/>
    <n v="471"/>
    <s v="Q1 W11"/>
    <x v="15"/>
    <d v="1899-12-30T16:48:00"/>
    <x v="2"/>
    <x v="0"/>
    <x v="3"/>
  </r>
  <r>
    <x v="2"/>
    <x v="9"/>
    <x v="2"/>
    <x v="101"/>
    <n v="279"/>
    <s v="Q1 W11"/>
    <x v="15"/>
    <d v="1899-12-30T16:33:36"/>
    <x v="2"/>
    <x v="0"/>
    <x v="3"/>
  </r>
  <r>
    <x v="2"/>
    <x v="4"/>
    <x v="2"/>
    <x v="101"/>
    <n v="676"/>
    <s v="Q1 W11"/>
    <x v="15"/>
    <d v="1899-12-30T19:12:00"/>
    <x v="3"/>
    <x v="0"/>
    <x v="3"/>
  </r>
  <r>
    <x v="3"/>
    <x v="10"/>
    <x v="0"/>
    <x v="101"/>
    <n v="893"/>
    <s v="Q1 W11"/>
    <x v="15"/>
    <d v="1899-12-30T18:57:36"/>
    <x v="3"/>
    <x v="0"/>
    <x v="3"/>
  </r>
  <r>
    <x v="3"/>
    <x v="3"/>
    <x v="2"/>
    <x v="101"/>
    <n v="278"/>
    <s v="Q1 W11"/>
    <x v="15"/>
    <d v="1899-12-30T18:57:36"/>
    <x v="3"/>
    <x v="0"/>
    <x v="3"/>
  </r>
  <r>
    <x v="3"/>
    <x v="11"/>
    <x v="2"/>
    <x v="101"/>
    <n v="20"/>
    <s v="Q1 W11"/>
    <x v="15"/>
    <d v="1899-12-30T18:00:00"/>
    <x v="3"/>
    <x v="1"/>
    <x v="3"/>
  </r>
  <r>
    <x v="3"/>
    <x v="5"/>
    <x v="1"/>
    <x v="101"/>
    <n v="303"/>
    <s v="Q1 W11"/>
    <x v="15"/>
    <d v="1899-12-30T16:48:00"/>
    <x v="3"/>
    <x v="0"/>
    <x v="3"/>
  </r>
  <r>
    <x v="3"/>
    <x v="6"/>
    <x v="3"/>
    <x v="101"/>
    <n v="305"/>
    <s v="Q1 W11"/>
    <x v="15"/>
    <d v="1899-12-30T16:04:48"/>
    <x v="2"/>
    <x v="0"/>
    <x v="3"/>
  </r>
  <r>
    <x v="3"/>
    <x v="13"/>
    <x v="0"/>
    <x v="101"/>
    <n v="950"/>
    <s v="Q1 W11"/>
    <x v="15"/>
    <d v="1899-12-30T17:31:12"/>
    <x v="3"/>
    <x v="0"/>
    <x v="3"/>
  </r>
  <r>
    <x v="4"/>
    <x v="7"/>
    <x v="2"/>
    <x v="101"/>
    <n v="335"/>
    <s v="Q1 W11"/>
    <x v="15"/>
    <d v="1899-12-30T18:28:48"/>
    <x v="2"/>
    <x v="0"/>
    <x v="3"/>
  </r>
  <r>
    <x v="4"/>
    <x v="8"/>
    <x v="2"/>
    <x v="101"/>
    <n v="622"/>
    <s v="Q1 W11"/>
    <x v="15"/>
    <d v="1899-12-30T17:31:12"/>
    <x v="2"/>
    <x v="0"/>
    <x v="3"/>
  </r>
  <r>
    <x v="4"/>
    <x v="12"/>
    <x v="2"/>
    <x v="101"/>
    <n v="101"/>
    <s v="Q1 W11"/>
    <x v="15"/>
    <d v="1899-12-30T17:02:24"/>
    <x v="3"/>
    <x v="0"/>
    <x v="3"/>
  </r>
  <r>
    <x v="4"/>
    <x v="14"/>
    <x v="2"/>
    <x v="101"/>
    <n v="139"/>
    <s v="Q1 W11"/>
    <x v="15"/>
    <d v="1899-12-30T17:31:12"/>
    <x v="2"/>
    <x v="0"/>
    <x v="3"/>
  </r>
  <r>
    <x v="0"/>
    <x v="1"/>
    <x v="1"/>
    <x v="102"/>
    <n v="479"/>
    <s v="Q1 W11"/>
    <x v="15"/>
    <d v="1899-12-30T18:43:12"/>
    <x v="3"/>
    <x v="0"/>
    <x v="3"/>
  </r>
  <r>
    <x v="0"/>
    <x v="0"/>
    <x v="0"/>
    <x v="102"/>
    <n v="454"/>
    <s v="Q1 W11"/>
    <x v="15"/>
    <d v="1899-12-30T18:43:12"/>
    <x v="3"/>
    <x v="0"/>
    <x v="3"/>
  </r>
  <r>
    <x v="1"/>
    <x v="2"/>
    <x v="2"/>
    <x v="102"/>
    <n v="734"/>
    <s v="Q1 W11"/>
    <x v="15"/>
    <d v="1899-12-30T16:19:12"/>
    <x v="3"/>
    <x v="0"/>
    <x v="3"/>
  </r>
  <r>
    <x v="2"/>
    <x v="3"/>
    <x v="2"/>
    <x v="102"/>
    <n v="736"/>
    <s v="Q1 W11"/>
    <x v="15"/>
    <d v="1899-12-30T18:57:36"/>
    <x v="3"/>
    <x v="0"/>
    <x v="3"/>
  </r>
  <r>
    <x v="2"/>
    <x v="9"/>
    <x v="2"/>
    <x v="102"/>
    <n v="100"/>
    <s v="Q1 W11"/>
    <x v="15"/>
    <d v="1899-12-30T18:43:12"/>
    <x v="3"/>
    <x v="0"/>
    <x v="3"/>
  </r>
  <r>
    <x v="2"/>
    <x v="4"/>
    <x v="2"/>
    <x v="102"/>
    <n v="304"/>
    <s v="Q1 W11"/>
    <x v="15"/>
    <d v="1899-12-30T18:14:24"/>
    <x v="2"/>
    <x v="0"/>
    <x v="3"/>
  </r>
  <r>
    <x v="3"/>
    <x v="10"/>
    <x v="0"/>
    <x v="102"/>
    <n v="382"/>
    <s v="Q1 W11"/>
    <x v="15"/>
    <d v="1899-12-30T17:02:24"/>
    <x v="3"/>
    <x v="0"/>
    <x v="3"/>
  </r>
  <r>
    <x v="3"/>
    <x v="3"/>
    <x v="2"/>
    <x v="102"/>
    <n v="53"/>
    <s v="Q1 W11"/>
    <x v="15"/>
    <d v="1899-12-30T19:12:00"/>
    <x v="3"/>
    <x v="1"/>
    <x v="3"/>
  </r>
  <r>
    <x v="3"/>
    <x v="11"/>
    <x v="2"/>
    <x v="102"/>
    <n v="933"/>
    <s v="Q1 W11"/>
    <x v="15"/>
    <d v="1899-12-30T17:02:24"/>
    <x v="3"/>
    <x v="0"/>
    <x v="3"/>
  </r>
  <r>
    <x v="3"/>
    <x v="5"/>
    <x v="1"/>
    <x v="102"/>
    <n v="520"/>
    <s v="Q1 W11"/>
    <x v="15"/>
    <d v="1899-12-30T18:14:24"/>
    <x v="3"/>
    <x v="0"/>
    <x v="3"/>
  </r>
  <r>
    <x v="3"/>
    <x v="6"/>
    <x v="3"/>
    <x v="102"/>
    <n v="98"/>
    <s v="Q1 W11"/>
    <x v="15"/>
    <d v="1899-12-30T16:19:12"/>
    <x v="2"/>
    <x v="1"/>
    <x v="3"/>
  </r>
  <r>
    <x v="3"/>
    <x v="13"/>
    <x v="0"/>
    <x v="102"/>
    <n v="367"/>
    <s v="Q1 W11"/>
    <x v="15"/>
    <d v="1899-12-30T18:43:12"/>
    <x v="3"/>
    <x v="0"/>
    <x v="3"/>
  </r>
  <r>
    <x v="4"/>
    <x v="7"/>
    <x v="2"/>
    <x v="102"/>
    <n v="547"/>
    <s v="Q1 W11"/>
    <x v="15"/>
    <d v="1899-12-30T17:45:36"/>
    <x v="2"/>
    <x v="0"/>
    <x v="3"/>
  </r>
  <r>
    <x v="4"/>
    <x v="8"/>
    <x v="2"/>
    <x v="102"/>
    <n v="204"/>
    <s v="Q1 W11"/>
    <x v="15"/>
    <d v="1899-12-30T17:16:48"/>
    <x v="3"/>
    <x v="0"/>
    <x v="3"/>
  </r>
  <r>
    <x v="4"/>
    <x v="12"/>
    <x v="2"/>
    <x v="102"/>
    <n v="786"/>
    <s v="Q1 W11"/>
    <x v="15"/>
    <d v="1899-12-30T18:57:36"/>
    <x v="3"/>
    <x v="0"/>
    <x v="3"/>
  </r>
  <r>
    <x v="4"/>
    <x v="14"/>
    <x v="2"/>
    <x v="102"/>
    <n v="721"/>
    <s v="Q1 W11"/>
    <x v="15"/>
    <d v="1899-12-30T17:45:36"/>
    <x v="2"/>
    <x v="0"/>
    <x v="3"/>
  </r>
  <r>
    <x v="0"/>
    <x v="1"/>
    <x v="1"/>
    <x v="103"/>
    <n v="477"/>
    <s v="Q1 W11"/>
    <x v="15"/>
    <d v="1899-12-30T16:19:12"/>
    <x v="3"/>
    <x v="0"/>
    <x v="3"/>
  </r>
  <r>
    <x v="0"/>
    <x v="0"/>
    <x v="0"/>
    <x v="103"/>
    <n v="725"/>
    <s v="Q1 W11"/>
    <x v="15"/>
    <d v="1899-12-30T17:45:36"/>
    <x v="3"/>
    <x v="0"/>
    <x v="3"/>
  </r>
  <r>
    <x v="1"/>
    <x v="2"/>
    <x v="2"/>
    <x v="103"/>
    <n v="278"/>
    <s v="Q1 W11"/>
    <x v="15"/>
    <d v="1899-12-30T16:33:36"/>
    <x v="3"/>
    <x v="0"/>
    <x v="3"/>
  </r>
  <r>
    <x v="2"/>
    <x v="3"/>
    <x v="2"/>
    <x v="103"/>
    <n v="301"/>
    <s v="Q1 W11"/>
    <x v="15"/>
    <d v="1899-12-30T17:16:48"/>
    <x v="2"/>
    <x v="0"/>
    <x v="3"/>
  </r>
  <r>
    <x v="2"/>
    <x v="9"/>
    <x v="2"/>
    <x v="103"/>
    <n v="540"/>
    <s v="Q1 W11"/>
    <x v="15"/>
    <d v="1899-12-30T16:33:36"/>
    <x v="2"/>
    <x v="0"/>
    <x v="3"/>
  </r>
  <r>
    <x v="2"/>
    <x v="4"/>
    <x v="2"/>
    <x v="103"/>
    <n v="263"/>
    <s v="Q1 W11"/>
    <x v="15"/>
    <d v="1899-12-30T18:57:36"/>
    <x v="3"/>
    <x v="0"/>
    <x v="3"/>
  </r>
  <r>
    <x v="3"/>
    <x v="10"/>
    <x v="0"/>
    <x v="103"/>
    <n v="977"/>
    <s v="Q1 W11"/>
    <x v="15"/>
    <d v="1899-12-30T18:57:36"/>
    <x v="3"/>
    <x v="0"/>
    <x v="3"/>
  </r>
  <r>
    <x v="3"/>
    <x v="3"/>
    <x v="2"/>
    <x v="103"/>
    <n v="605"/>
    <s v="Q1 W11"/>
    <x v="15"/>
    <d v="1899-12-30T18:43:12"/>
    <x v="3"/>
    <x v="0"/>
    <x v="3"/>
  </r>
  <r>
    <x v="3"/>
    <x v="11"/>
    <x v="2"/>
    <x v="103"/>
    <n v="105"/>
    <s v="Q1 W11"/>
    <x v="15"/>
    <d v="1899-12-30T17:02:24"/>
    <x v="3"/>
    <x v="0"/>
    <x v="3"/>
  </r>
  <r>
    <x v="3"/>
    <x v="5"/>
    <x v="1"/>
    <x v="103"/>
    <n v="729"/>
    <s v="Q1 W11"/>
    <x v="15"/>
    <d v="1899-12-30T16:04:48"/>
    <x v="2"/>
    <x v="0"/>
    <x v="3"/>
  </r>
  <r>
    <x v="3"/>
    <x v="6"/>
    <x v="3"/>
    <x v="103"/>
    <n v="946"/>
    <s v="Q1 W11"/>
    <x v="15"/>
    <d v="1899-12-30T16:19:12"/>
    <x v="2"/>
    <x v="0"/>
    <x v="3"/>
  </r>
  <r>
    <x v="3"/>
    <x v="13"/>
    <x v="0"/>
    <x v="103"/>
    <n v="323"/>
    <s v="Q1 W11"/>
    <x v="15"/>
    <d v="1899-12-30T18:28:48"/>
    <x v="3"/>
    <x v="0"/>
    <x v="3"/>
  </r>
  <r>
    <x v="4"/>
    <x v="7"/>
    <x v="2"/>
    <x v="103"/>
    <n v="586"/>
    <s v="Q1 W11"/>
    <x v="15"/>
    <d v="1899-12-30T16:48:00"/>
    <x v="3"/>
    <x v="0"/>
    <x v="3"/>
  </r>
  <r>
    <x v="4"/>
    <x v="8"/>
    <x v="2"/>
    <x v="103"/>
    <n v="142"/>
    <s v="Q1 W11"/>
    <x v="15"/>
    <d v="1899-12-30T18:14:24"/>
    <x v="2"/>
    <x v="0"/>
    <x v="3"/>
  </r>
  <r>
    <x v="4"/>
    <x v="12"/>
    <x v="2"/>
    <x v="103"/>
    <n v="655"/>
    <s v="Q1 W11"/>
    <x v="15"/>
    <d v="1899-12-30T16:48:00"/>
    <x v="3"/>
    <x v="0"/>
    <x v="3"/>
  </r>
  <r>
    <x v="4"/>
    <x v="14"/>
    <x v="2"/>
    <x v="103"/>
    <n v="784"/>
    <s v="Q1 W11"/>
    <x v="15"/>
    <d v="1899-12-30T18:00:00"/>
    <x v="2"/>
    <x v="0"/>
    <x v="3"/>
  </r>
  <r>
    <x v="0"/>
    <x v="1"/>
    <x v="1"/>
    <x v="104"/>
    <n v="916"/>
    <s v="Q1 W11"/>
    <x v="15"/>
    <d v="1899-12-30T16:48:00"/>
    <x v="3"/>
    <x v="0"/>
    <x v="3"/>
  </r>
  <r>
    <x v="0"/>
    <x v="0"/>
    <x v="0"/>
    <x v="104"/>
    <n v="717"/>
    <s v="Q1 W11"/>
    <x v="15"/>
    <d v="1899-12-30T16:48:00"/>
    <x v="3"/>
    <x v="0"/>
    <x v="3"/>
  </r>
  <r>
    <x v="1"/>
    <x v="2"/>
    <x v="2"/>
    <x v="104"/>
    <n v="532"/>
    <s v="Q1 W11"/>
    <x v="15"/>
    <d v="1899-12-30T18:14:24"/>
    <x v="3"/>
    <x v="0"/>
    <x v="3"/>
  </r>
  <r>
    <x v="2"/>
    <x v="3"/>
    <x v="2"/>
    <x v="104"/>
    <n v="899"/>
    <s v="Q1 W11"/>
    <x v="15"/>
    <d v="1899-12-30T17:45:36"/>
    <x v="2"/>
    <x v="0"/>
    <x v="3"/>
  </r>
  <r>
    <x v="2"/>
    <x v="9"/>
    <x v="2"/>
    <x v="104"/>
    <n v="645"/>
    <s v="Q1 W11"/>
    <x v="15"/>
    <d v="1899-12-30T17:02:24"/>
    <x v="2"/>
    <x v="0"/>
    <x v="3"/>
  </r>
  <r>
    <x v="2"/>
    <x v="4"/>
    <x v="2"/>
    <x v="104"/>
    <n v="688"/>
    <s v="Q1 W11"/>
    <x v="15"/>
    <d v="1899-12-30T18:14:24"/>
    <x v="2"/>
    <x v="0"/>
    <x v="3"/>
  </r>
  <r>
    <x v="3"/>
    <x v="10"/>
    <x v="0"/>
    <x v="104"/>
    <n v="196"/>
    <s v="Q1 W11"/>
    <x v="15"/>
    <d v="1899-12-30T18:43:12"/>
    <x v="3"/>
    <x v="0"/>
    <x v="3"/>
  </r>
  <r>
    <x v="3"/>
    <x v="3"/>
    <x v="2"/>
    <x v="104"/>
    <n v="513"/>
    <s v="Q1 W11"/>
    <x v="15"/>
    <d v="1899-12-30T19:12:00"/>
    <x v="3"/>
    <x v="0"/>
    <x v="3"/>
  </r>
  <r>
    <x v="3"/>
    <x v="11"/>
    <x v="2"/>
    <x v="104"/>
    <n v="93"/>
    <s v="Q1 W11"/>
    <x v="15"/>
    <d v="1899-12-30T18:14:24"/>
    <x v="3"/>
    <x v="1"/>
    <x v="3"/>
  </r>
  <r>
    <x v="3"/>
    <x v="5"/>
    <x v="1"/>
    <x v="104"/>
    <n v="106"/>
    <s v="Q1 W11"/>
    <x v="15"/>
    <d v="1899-12-30T18:00:00"/>
    <x v="3"/>
    <x v="0"/>
    <x v="3"/>
  </r>
  <r>
    <x v="3"/>
    <x v="6"/>
    <x v="3"/>
    <x v="104"/>
    <n v="116"/>
    <s v="Q1 W11"/>
    <x v="15"/>
    <d v="1899-12-30T19:12:00"/>
    <x v="3"/>
    <x v="0"/>
    <x v="3"/>
  </r>
  <r>
    <x v="3"/>
    <x v="13"/>
    <x v="0"/>
    <x v="104"/>
    <n v="824"/>
    <s v="Q1 W11"/>
    <x v="15"/>
    <d v="1899-12-30T18:00:00"/>
    <x v="3"/>
    <x v="0"/>
    <x v="3"/>
  </r>
  <r>
    <x v="4"/>
    <x v="7"/>
    <x v="2"/>
    <x v="104"/>
    <n v="310"/>
    <s v="Q1 W11"/>
    <x v="15"/>
    <d v="1899-12-30T18:00:00"/>
    <x v="2"/>
    <x v="0"/>
    <x v="3"/>
  </r>
  <r>
    <x v="4"/>
    <x v="8"/>
    <x v="2"/>
    <x v="104"/>
    <n v="678"/>
    <s v="Q1 W11"/>
    <x v="15"/>
    <d v="1899-12-30T18:57:36"/>
    <x v="3"/>
    <x v="0"/>
    <x v="3"/>
  </r>
  <r>
    <x v="4"/>
    <x v="12"/>
    <x v="2"/>
    <x v="104"/>
    <n v="558"/>
    <s v="Q1 W11"/>
    <x v="15"/>
    <d v="1899-12-30T17:45:36"/>
    <x v="2"/>
    <x v="0"/>
    <x v="3"/>
  </r>
  <r>
    <x v="4"/>
    <x v="14"/>
    <x v="2"/>
    <x v="104"/>
    <n v="485"/>
    <s v="Q1 W11"/>
    <x v="15"/>
    <d v="1899-12-30T19:12:00"/>
    <x v="3"/>
    <x v="0"/>
    <x v="3"/>
  </r>
  <r>
    <x v="0"/>
    <x v="1"/>
    <x v="1"/>
    <x v="105"/>
    <n v="726"/>
    <s v="Q1 W12"/>
    <x v="16"/>
    <d v="1899-12-30T18:43:12"/>
    <x v="3"/>
    <x v="0"/>
    <x v="3"/>
  </r>
  <r>
    <x v="0"/>
    <x v="0"/>
    <x v="0"/>
    <x v="105"/>
    <n v="345"/>
    <s v="Q1 W12"/>
    <x v="16"/>
    <d v="1899-12-30T16:19:12"/>
    <x v="3"/>
    <x v="0"/>
    <x v="3"/>
  </r>
  <r>
    <x v="1"/>
    <x v="2"/>
    <x v="2"/>
    <x v="105"/>
    <n v="353"/>
    <s v="Q1 W12"/>
    <x v="16"/>
    <d v="1899-12-30T18:28:48"/>
    <x v="3"/>
    <x v="0"/>
    <x v="3"/>
  </r>
  <r>
    <x v="2"/>
    <x v="3"/>
    <x v="2"/>
    <x v="105"/>
    <n v="532"/>
    <s v="Q1 W12"/>
    <x v="16"/>
    <d v="1899-12-30T18:14:24"/>
    <x v="2"/>
    <x v="0"/>
    <x v="3"/>
  </r>
  <r>
    <x v="2"/>
    <x v="9"/>
    <x v="2"/>
    <x v="105"/>
    <n v="21"/>
    <s v="Q1 W12"/>
    <x v="16"/>
    <d v="1899-12-30T18:00:00"/>
    <x v="2"/>
    <x v="1"/>
    <x v="3"/>
  </r>
  <r>
    <x v="2"/>
    <x v="4"/>
    <x v="2"/>
    <x v="105"/>
    <n v="243"/>
    <s v="Q1 W12"/>
    <x v="16"/>
    <d v="1899-12-30T17:16:48"/>
    <x v="2"/>
    <x v="0"/>
    <x v="3"/>
  </r>
  <r>
    <x v="3"/>
    <x v="10"/>
    <x v="0"/>
    <x v="105"/>
    <n v="344"/>
    <s v="Q1 W12"/>
    <x v="16"/>
    <d v="1899-12-30T16:04:48"/>
    <x v="2"/>
    <x v="0"/>
    <x v="3"/>
  </r>
  <r>
    <x v="3"/>
    <x v="3"/>
    <x v="2"/>
    <x v="105"/>
    <n v="900"/>
    <s v="Q1 W12"/>
    <x v="16"/>
    <d v="1899-12-30T17:31:12"/>
    <x v="3"/>
    <x v="0"/>
    <x v="3"/>
  </r>
  <r>
    <x v="3"/>
    <x v="11"/>
    <x v="2"/>
    <x v="105"/>
    <n v="30"/>
    <s v="Q1 W12"/>
    <x v="16"/>
    <d v="1899-12-30T16:48:00"/>
    <x v="3"/>
    <x v="1"/>
    <x v="3"/>
  </r>
  <r>
    <x v="3"/>
    <x v="5"/>
    <x v="1"/>
    <x v="105"/>
    <n v="803"/>
    <s v="Q1 W12"/>
    <x v="16"/>
    <d v="1899-12-30T18:43:12"/>
    <x v="3"/>
    <x v="0"/>
    <x v="3"/>
  </r>
  <r>
    <x v="3"/>
    <x v="6"/>
    <x v="3"/>
    <x v="105"/>
    <n v="935"/>
    <s v="Q1 W12"/>
    <x v="16"/>
    <d v="1899-12-30T17:45:36"/>
    <x v="3"/>
    <x v="0"/>
    <x v="3"/>
  </r>
  <r>
    <x v="3"/>
    <x v="13"/>
    <x v="0"/>
    <x v="105"/>
    <n v="11"/>
    <s v="Q1 W12"/>
    <x v="16"/>
    <d v="1899-12-30T17:02:24"/>
    <x v="3"/>
    <x v="1"/>
    <x v="3"/>
  </r>
  <r>
    <x v="4"/>
    <x v="7"/>
    <x v="2"/>
    <x v="105"/>
    <n v="21"/>
    <s v="Q1 W12"/>
    <x v="16"/>
    <d v="1899-12-30T16:33:36"/>
    <x v="3"/>
    <x v="1"/>
    <x v="3"/>
  </r>
  <r>
    <x v="4"/>
    <x v="8"/>
    <x v="2"/>
    <x v="105"/>
    <n v="18"/>
    <s v="Q1 W12"/>
    <x v="16"/>
    <d v="1899-12-30T16:48:00"/>
    <x v="3"/>
    <x v="1"/>
    <x v="3"/>
  </r>
  <r>
    <x v="4"/>
    <x v="12"/>
    <x v="2"/>
    <x v="105"/>
    <n v="6"/>
    <s v="Q1 W12"/>
    <x v="16"/>
    <d v="1899-12-30T16:48:00"/>
    <x v="3"/>
    <x v="1"/>
    <x v="3"/>
  </r>
  <r>
    <x v="4"/>
    <x v="14"/>
    <x v="2"/>
    <x v="105"/>
    <n v="386"/>
    <s v="Q1 W12"/>
    <x v="16"/>
    <d v="1899-12-30T18:28:48"/>
    <x v="2"/>
    <x v="0"/>
    <x v="3"/>
  </r>
  <r>
    <x v="0"/>
    <x v="1"/>
    <x v="1"/>
    <x v="106"/>
    <n v="752"/>
    <s v="Q1 W12"/>
    <x v="16"/>
    <d v="1899-12-30T16:33:36"/>
    <x v="3"/>
    <x v="0"/>
    <x v="3"/>
  </r>
  <r>
    <x v="0"/>
    <x v="0"/>
    <x v="0"/>
    <x v="106"/>
    <n v="218"/>
    <s v="Q1 W12"/>
    <x v="16"/>
    <d v="1899-12-30T18:57:36"/>
    <x v="3"/>
    <x v="0"/>
    <x v="3"/>
  </r>
  <r>
    <x v="1"/>
    <x v="2"/>
    <x v="2"/>
    <x v="106"/>
    <n v="632"/>
    <s v="Q1 W12"/>
    <x v="16"/>
    <d v="1899-12-30T18:00:00"/>
    <x v="2"/>
    <x v="0"/>
    <x v="3"/>
  </r>
  <r>
    <x v="2"/>
    <x v="3"/>
    <x v="2"/>
    <x v="106"/>
    <n v="511"/>
    <s v="Q1 W12"/>
    <x v="16"/>
    <d v="1899-12-30T16:33:36"/>
    <x v="2"/>
    <x v="0"/>
    <x v="3"/>
  </r>
  <r>
    <x v="2"/>
    <x v="9"/>
    <x v="2"/>
    <x v="106"/>
    <n v="441"/>
    <s v="Q1 W12"/>
    <x v="16"/>
    <d v="1899-12-30T18:28:48"/>
    <x v="2"/>
    <x v="0"/>
    <x v="3"/>
  </r>
  <r>
    <x v="2"/>
    <x v="4"/>
    <x v="2"/>
    <x v="106"/>
    <n v="699"/>
    <s v="Q1 W12"/>
    <x v="16"/>
    <d v="1899-12-30T16:04:48"/>
    <x v="2"/>
    <x v="0"/>
    <x v="3"/>
  </r>
  <r>
    <x v="3"/>
    <x v="10"/>
    <x v="0"/>
    <x v="106"/>
    <n v="720"/>
    <s v="Q1 W12"/>
    <x v="16"/>
    <d v="1899-12-30T17:16:48"/>
    <x v="3"/>
    <x v="0"/>
    <x v="3"/>
  </r>
  <r>
    <x v="3"/>
    <x v="3"/>
    <x v="2"/>
    <x v="106"/>
    <n v="390"/>
    <s v="Q1 W12"/>
    <x v="16"/>
    <d v="1899-12-30T17:31:12"/>
    <x v="3"/>
    <x v="0"/>
    <x v="3"/>
  </r>
  <r>
    <x v="3"/>
    <x v="11"/>
    <x v="2"/>
    <x v="106"/>
    <n v="992"/>
    <s v="Q1 W12"/>
    <x v="16"/>
    <d v="1899-12-30T16:33:36"/>
    <x v="3"/>
    <x v="0"/>
    <x v="3"/>
  </r>
  <r>
    <x v="3"/>
    <x v="5"/>
    <x v="1"/>
    <x v="106"/>
    <n v="846"/>
    <s v="Q1 W12"/>
    <x v="16"/>
    <d v="1899-12-30T16:33:36"/>
    <x v="3"/>
    <x v="0"/>
    <x v="3"/>
  </r>
  <r>
    <x v="3"/>
    <x v="6"/>
    <x v="3"/>
    <x v="106"/>
    <n v="72"/>
    <s v="Q1 W12"/>
    <x v="16"/>
    <d v="1899-12-30T18:00:00"/>
    <x v="3"/>
    <x v="1"/>
    <x v="3"/>
  </r>
  <r>
    <x v="3"/>
    <x v="13"/>
    <x v="0"/>
    <x v="106"/>
    <n v="547"/>
    <s v="Q1 W12"/>
    <x v="16"/>
    <d v="1899-12-30T18:00:00"/>
    <x v="3"/>
    <x v="0"/>
    <x v="3"/>
  </r>
  <r>
    <x v="4"/>
    <x v="7"/>
    <x v="2"/>
    <x v="106"/>
    <n v="36"/>
    <s v="Q1 W12"/>
    <x v="16"/>
    <d v="1899-12-30T17:16:48"/>
    <x v="3"/>
    <x v="1"/>
    <x v="3"/>
  </r>
  <r>
    <x v="4"/>
    <x v="8"/>
    <x v="2"/>
    <x v="106"/>
    <n v="276"/>
    <s v="Q1 W12"/>
    <x v="16"/>
    <d v="1899-12-30T16:33:36"/>
    <x v="3"/>
    <x v="0"/>
    <x v="3"/>
  </r>
  <r>
    <x v="4"/>
    <x v="12"/>
    <x v="2"/>
    <x v="106"/>
    <n v="586"/>
    <s v="Q1 W12"/>
    <x v="16"/>
    <d v="1899-12-30T16:19:12"/>
    <x v="3"/>
    <x v="0"/>
    <x v="3"/>
  </r>
  <r>
    <x v="4"/>
    <x v="14"/>
    <x v="2"/>
    <x v="106"/>
    <n v="37"/>
    <s v="Q1 W12"/>
    <x v="16"/>
    <d v="1899-12-30T18:57:36"/>
    <x v="3"/>
    <x v="1"/>
    <x v="3"/>
  </r>
  <r>
    <x v="0"/>
    <x v="1"/>
    <x v="1"/>
    <x v="107"/>
    <n v="721"/>
    <s v="Q1 W12"/>
    <x v="16"/>
    <d v="1899-12-30T17:02:24"/>
    <x v="3"/>
    <x v="0"/>
    <x v="3"/>
  </r>
  <r>
    <x v="0"/>
    <x v="0"/>
    <x v="0"/>
    <x v="107"/>
    <n v="313"/>
    <s v="Q1 W12"/>
    <x v="16"/>
    <d v="1899-12-30T18:57:36"/>
    <x v="3"/>
    <x v="0"/>
    <x v="3"/>
  </r>
  <r>
    <x v="1"/>
    <x v="2"/>
    <x v="2"/>
    <x v="107"/>
    <n v="722"/>
    <s v="Q1 W12"/>
    <x v="16"/>
    <d v="1899-12-30T17:31:12"/>
    <x v="2"/>
    <x v="0"/>
    <x v="3"/>
  </r>
  <r>
    <x v="2"/>
    <x v="3"/>
    <x v="2"/>
    <x v="107"/>
    <n v="40"/>
    <s v="Q1 W12"/>
    <x v="16"/>
    <d v="1899-12-30T18:00:00"/>
    <x v="2"/>
    <x v="1"/>
    <x v="3"/>
  </r>
  <r>
    <x v="2"/>
    <x v="9"/>
    <x v="2"/>
    <x v="107"/>
    <n v="923"/>
    <s v="Q1 W12"/>
    <x v="16"/>
    <d v="1899-12-30T16:04:48"/>
    <x v="2"/>
    <x v="0"/>
    <x v="3"/>
  </r>
  <r>
    <x v="2"/>
    <x v="4"/>
    <x v="2"/>
    <x v="107"/>
    <n v="983"/>
    <s v="Q1 W12"/>
    <x v="16"/>
    <d v="1899-12-30T17:31:12"/>
    <x v="2"/>
    <x v="0"/>
    <x v="3"/>
  </r>
  <r>
    <x v="3"/>
    <x v="10"/>
    <x v="0"/>
    <x v="107"/>
    <n v="431"/>
    <s v="Q1 W12"/>
    <x v="16"/>
    <d v="1899-12-30T19:12:00"/>
    <x v="3"/>
    <x v="0"/>
    <x v="3"/>
  </r>
  <r>
    <x v="3"/>
    <x v="3"/>
    <x v="2"/>
    <x v="107"/>
    <n v="350"/>
    <s v="Q1 W12"/>
    <x v="16"/>
    <d v="1899-12-30T17:45:36"/>
    <x v="3"/>
    <x v="0"/>
    <x v="3"/>
  </r>
  <r>
    <x v="3"/>
    <x v="11"/>
    <x v="2"/>
    <x v="107"/>
    <n v="253"/>
    <s v="Q1 W12"/>
    <x v="16"/>
    <d v="1899-12-30T18:28:48"/>
    <x v="3"/>
    <x v="0"/>
    <x v="3"/>
  </r>
  <r>
    <x v="3"/>
    <x v="5"/>
    <x v="1"/>
    <x v="107"/>
    <n v="265"/>
    <s v="Q1 W12"/>
    <x v="16"/>
    <d v="1899-12-30T18:57:36"/>
    <x v="3"/>
    <x v="0"/>
    <x v="3"/>
  </r>
  <r>
    <x v="3"/>
    <x v="6"/>
    <x v="3"/>
    <x v="107"/>
    <n v="798"/>
    <s v="Q1 W12"/>
    <x v="16"/>
    <d v="1899-12-30T17:02:24"/>
    <x v="3"/>
    <x v="0"/>
    <x v="3"/>
  </r>
  <r>
    <x v="3"/>
    <x v="13"/>
    <x v="0"/>
    <x v="107"/>
    <n v="679"/>
    <s v="Q1 W12"/>
    <x v="16"/>
    <d v="1899-12-30T19:12:00"/>
    <x v="3"/>
    <x v="0"/>
    <x v="3"/>
  </r>
  <r>
    <x v="4"/>
    <x v="7"/>
    <x v="2"/>
    <x v="107"/>
    <n v="339"/>
    <s v="Q1 W12"/>
    <x v="16"/>
    <d v="1899-12-30T18:57:36"/>
    <x v="3"/>
    <x v="0"/>
    <x v="3"/>
  </r>
  <r>
    <x v="4"/>
    <x v="8"/>
    <x v="2"/>
    <x v="107"/>
    <n v="517"/>
    <s v="Q1 W12"/>
    <x v="16"/>
    <d v="1899-12-30T19:12:00"/>
    <x v="3"/>
    <x v="0"/>
    <x v="3"/>
  </r>
  <r>
    <x v="4"/>
    <x v="12"/>
    <x v="2"/>
    <x v="107"/>
    <n v="987"/>
    <s v="Q1 W12"/>
    <x v="16"/>
    <d v="1899-12-30T17:31:12"/>
    <x v="2"/>
    <x v="0"/>
    <x v="3"/>
  </r>
  <r>
    <x v="4"/>
    <x v="14"/>
    <x v="2"/>
    <x v="107"/>
    <n v="539"/>
    <s v="Q1 W12"/>
    <x v="16"/>
    <d v="1899-12-30T18:57:36"/>
    <x v="3"/>
    <x v="0"/>
    <x v="3"/>
  </r>
  <r>
    <x v="0"/>
    <x v="1"/>
    <x v="1"/>
    <x v="108"/>
    <n v="546"/>
    <s v="Q1 W12"/>
    <x v="16"/>
    <d v="1899-12-30T17:02:24"/>
    <x v="3"/>
    <x v="0"/>
    <x v="3"/>
  </r>
  <r>
    <x v="0"/>
    <x v="0"/>
    <x v="0"/>
    <x v="108"/>
    <n v="892"/>
    <s v="Q1 W12"/>
    <x v="16"/>
    <d v="1899-12-30T16:04:48"/>
    <x v="3"/>
    <x v="0"/>
    <x v="3"/>
  </r>
  <r>
    <x v="1"/>
    <x v="2"/>
    <x v="2"/>
    <x v="108"/>
    <n v="877"/>
    <s v="Q1 W12"/>
    <x v="16"/>
    <d v="1899-12-30T18:57:36"/>
    <x v="3"/>
    <x v="0"/>
    <x v="3"/>
  </r>
  <r>
    <x v="2"/>
    <x v="3"/>
    <x v="2"/>
    <x v="108"/>
    <n v="262"/>
    <s v="Q1 W12"/>
    <x v="16"/>
    <d v="1899-12-30T16:19:12"/>
    <x v="2"/>
    <x v="0"/>
    <x v="3"/>
  </r>
  <r>
    <x v="2"/>
    <x v="9"/>
    <x v="2"/>
    <x v="108"/>
    <n v="530"/>
    <s v="Q1 W12"/>
    <x v="16"/>
    <d v="1899-12-30T16:19:12"/>
    <x v="2"/>
    <x v="0"/>
    <x v="3"/>
  </r>
  <r>
    <x v="2"/>
    <x v="4"/>
    <x v="2"/>
    <x v="108"/>
    <n v="247"/>
    <s v="Q1 W12"/>
    <x v="16"/>
    <d v="1899-12-30T18:14:24"/>
    <x v="2"/>
    <x v="0"/>
    <x v="3"/>
  </r>
  <r>
    <x v="3"/>
    <x v="10"/>
    <x v="0"/>
    <x v="108"/>
    <n v="371"/>
    <s v="Q1 W12"/>
    <x v="16"/>
    <d v="1899-12-30T17:45:36"/>
    <x v="3"/>
    <x v="0"/>
    <x v="3"/>
  </r>
  <r>
    <x v="3"/>
    <x v="3"/>
    <x v="2"/>
    <x v="108"/>
    <n v="477"/>
    <s v="Q1 W12"/>
    <x v="16"/>
    <d v="1899-12-30T16:33:36"/>
    <x v="3"/>
    <x v="0"/>
    <x v="3"/>
  </r>
  <r>
    <x v="3"/>
    <x v="11"/>
    <x v="2"/>
    <x v="108"/>
    <n v="670"/>
    <s v="Q1 W12"/>
    <x v="16"/>
    <d v="1899-12-30T16:33:36"/>
    <x v="3"/>
    <x v="0"/>
    <x v="3"/>
  </r>
  <r>
    <x v="3"/>
    <x v="5"/>
    <x v="1"/>
    <x v="108"/>
    <n v="779"/>
    <s v="Q1 W12"/>
    <x v="16"/>
    <d v="1899-12-30T16:19:12"/>
    <x v="2"/>
    <x v="0"/>
    <x v="3"/>
  </r>
  <r>
    <x v="3"/>
    <x v="6"/>
    <x v="3"/>
    <x v="108"/>
    <n v="634"/>
    <s v="Q1 W12"/>
    <x v="16"/>
    <d v="1899-12-30T16:33:36"/>
    <x v="3"/>
    <x v="0"/>
    <x v="3"/>
  </r>
  <r>
    <x v="3"/>
    <x v="13"/>
    <x v="0"/>
    <x v="108"/>
    <n v="279"/>
    <s v="Q1 W12"/>
    <x v="16"/>
    <d v="1899-12-30T16:04:48"/>
    <x v="2"/>
    <x v="0"/>
    <x v="3"/>
  </r>
  <r>
    <x v="4"/>
    <x v="7"/>
    <x v="2"/>
    <x v="108"/>
    <n v="907"/>
    <s v="Q1 W12"/>
    <x v="16"/>
    <d v="1899-12-30T19:12:00"/>
    <x v="3"/>
    <x v="0"/>
    <x v="3"/>
  </r>
  <r>
    <x v="4"/>
    <x v="8"/>
    <x v="2"/>
    <x v="108"/>
    <n v="511"/>
    <s v="Q1 W12"/>
    <x v="16"/>
    <d v="1899-12-30T18:43:12"/>
    <x v="3"/>
    <x v="0"/>
    <x v="3"/>
  </r>
  <r>
    <x v="4"/>
    <x v="12"/>
    <x v="2"/>
    <x v="108"/>
    <n v="330"/>
    <s v="Q1 W12"/>
    <x v="16"/>
    <d v="1899-12-30T17:02:24"/>
    <x v="3"/>
    <x v="0"/>
    <x v="3"/>
  </r>
  <r>
    <x v="4"/>
    <x v="14"/>
    <x v="2"/>
    <x v="108"/>
    <n v="263"/>
    <s v="Q1 W12"/>
    <x v="16"/>
    <d v="1899-12-30T17:31:12"/>
    <x v="2"/>
    <x v="0"/>
    <x v="3"/>
  </r>
  <r>
    <x v="0"/>
    <x v="1"/>
    <x v="1"/>
    <x v="109"/>
    <n v="915"/>
    <s v="Q1 W12"/>
    <x v="16"/>
    <d v="1899-12-30T18:14:24"/>
    <x v="2"/>
    <x v="0"/>
    <x v="3"/>
  </r>
  <r>
    <x v="0"/>
    <x v="0"/>
    <x v="0"/>
    <x v="109"/>
    <n v="902"/>
    <s v="Q1 W12"/>
    <x v="16"/>
    <d v="1899-12-30T16:04:48"/>
    <x v="3"/>
    <x v="0"/>
    <x v="3"/>
  </r>
  <r>
    <x v="1"/>
    <x v="2"/>
    <x v="2"/>
    <x v="109"/>
    <n v="497"/>
    <s v="Q1 W12"/>
    <x v="16"/>
    <d v="1899-12-30T19:12:00"/>
    <x v="3"/>
    <x v="0"/>
    <x v="3"/>
  </r>
  <r>
    <x v="2"/>
    <x v="3"/>
    <x v="2"/>
    <x v="109"/>
    <n v="970"/>
    <s v="Q1 W12"/>
    <x v="16"/>
    <d v="1899-12-30T18:00:00"/>
    <x v="2"/>
    <x v="0"/>
    <x v="3"/>
  </r>
  <r>
    <x v="2"/>
    <x v="9"/>
    <x v="2"/>
    <x v="109"/>
    <n v="865"/>
    <s v="Q1 W12"/>
    <x v="16"/>
    <d v="1899-12-30T18:28:48"/>
    <x v="2"/>
    <x v="0"/>
    <x v="3"/>
  </r>
  <r>
    <x v="2"/>
    <x v="4"/>
    <x v="2"/>
    <x v="109"/>
    <n v="461"/>
    <s v="Q1 W12"/>
    <x v="16"/>
    <d v="1899-12-30T18:43:12"/>
    <x v="3"/>
    <x v="0"/>
    <x v="3"/>
  </r>
  <r>
    <x v="3"/>
    <x v="10"/>
    <x v="0"/>
    <x v="109"/>
    <n v="336"/>
    <s v="Q1 W12"/>
    <x v="16"/>
    <d v="1899-12-30T17:16:48"/>
    <x v="3"/>
    <x v="0"/>
    <x v="3"/>
  </r>
  <r>
    <x v="3"/>
    <x v="3"/>
    <x v="2"/>
    <x v="109"/>
    <n v="927"/>
    <s v="Q1 W12"/>
    <x v="16"/>
    <d v="1899-12-30T19:12:00"/>
    <x v="3"/>
    <x v="0"/>
    <x v="3"/>
  </r>
  <r>
    <x v="3"/>
    <x v="11"/>
    <x v="2"/>
    <x v="109"/>
    <n v="31"/>
    <s v="Q1 W12"/>
    <x v="16"/>
    <d v="1899-12-30T17:45:36"/>
    <x v="3"/>
    <x v="1"/>
    <x v="3"/>
  </r>
  <r>
    <x v="3"/>
    <x v="5"/>
    <x v="1"/>
    <x v="109"/>
    <n v="415"/>
    <s v="Q1 W12"/>
    <x v="16"/>
    <d v="1899-12-30T17:31:12"/>
    <x v="3"/>
    <x v="0"/>
    <x v="3"/>
  </r>
  <r>
    <x v="3"/>
    <x v="6"/>
    <x v="3"/>
    <x v="109"/>
    <n v="877"/>
    <s v="Q1 W12"/>
    <x v="16"/>
    <d v="1899-12-30T16:04:48"/>
    <x v="2"/>
    <x v="0"/>
    <x v="3"/>
  </r>
  <r>
    <x v="3"/>
    <x v="13"/>
    <x v="0"/>
    <x v="109"/>
    <n v="726"/>
    <s v="Q1 W12"/>
    <x v="16"/>
    <d v="1899-12-30T18:57:36"/>
    <x v="3"/>
    <x v="0"/>
    <x v="3"/>
  </r>
  <r>
    <x v="4"/>
    <x v="7"/>
    <x v="2"/>
    <x v="109"/>
    <n v="681"/>
    <s v="Q1 W12"/>
    <x v="16"/>
    <d v="1899-12-30T16:48:00"/>
    <x v="3"/>
    <x v="0"/>
    <x v="3"/>
  </r>
  <r>
    <x v="4"/>
    <x v="8"/>
    <x v="2"/>
    <x v="109"/>
    <n v="97"/>
    <s v="Q1 W12"/>
    <x v="16"/>
    <d v="1899-12-30T18:14:24"/>
    <x v="2"/>
    <x v="1"/>
    <x v="3"/>
  </r>
  <r>
    <x v="4"/>
    <x v="12"/>
    <x v="2"/>
    <x v="109"/>
    <n v="585"/>
    <s v="Q1 W12"/>
    <x v="16"/>
    <d v="1899-12-30T18:28:48"/>
    <x v="2"/>
    <x v="0"/>
    <x v="3"/>
  </r>
  <r>
    <x v="4"/>
    <x v="14"/>
    <x v="2"/>
    <x v="109"/>
    <n v="38"/>
    <s v="Q1 W12"/>
    <x v="16"/>
    <d v="1899-12-30T18:28:48"/>
    <x v="2"/>
    <x v="1"/>
    <x v="3"/>
  </r>
  <r>
    <x v="0"/>
    <x v="1"/>
    <x v="1"/>
    <x v="110"/>
    <n v="875"/>
    <s v="Q1 W12"/>
    <x v="16"/>
    <d v="1899-12-30T18:14:24"/>
    <x v="2"/>
    <x v="0"/>
    <x v="3"/>
  </r>
  <r>
    <x v="0"/>
    <x v="0"/>
    <x v="0"/>
    <x v="110"/>
    <n v="499"/>
    <s v="Q1 W12"/>
    <x v="16"/>
    <d v="1899-12-30T18:43:12"/>
    <x v="3"/>
    <x v="0"/>
    <x v="3"/>
  </r>
  <r>
    <x v="1"/>
    <x v="2"/>
    <x v="2"/>
    <x v="110"/>
    <n v="909"/>
    <s v="Q1 W12"/>
    <x v="16"/>
    <d v="1899-12-30T18:00:00"/>
    <x v="2"/>
    <x v="0"/>
    <x v="3"/>
  </r>
  <r>
    <x v="2"/>
    <x v="3"/>
    <x v="2"/>
    <x v="110"/>
    <n v="160"/>
    <s v="Q1 W12"/>
    <x v="16"/>
    <d v="1899-12-30T16:19:12"/>
    <x v="2"/>
    <x v="0"/>
    <x v="3"/>
  </r>
  <r>
    <x v="2"/>
    <x v="9"/>
    <x v="2"/>
    <x v="110"/>
    <n v="608"/>
    <s v="Q1 W12"/>
    <x v="16"/>
    <d v="1899-12-30T18:00:00"/>
    <x v="2"/>
    <x v="0"/>
    <x v="3"/>
  </r>
  <r>
    <x v="2"/>
    <x v="4"/>
    <x v="2"/>
    <x v="110"/>
    <n v="298"/>
    <s v="Q1 W12"/>
    <x v="16"/>
    <d v="1899-12-30T16:04:48"/>
    <x v="2"/>
    <x v="0"/>
    <x v="3"/>
  </r>
  <r>
    <x v="3"/>
    <x v="10"/>
    <x v="0"/>
    <x v="110"/>
    <n v="656"/>
    <s v="Q1 W12"/>
    <x v="16"/>
    <d v="1899-12-30T16:19:12"/>
    <x v="2"/>
    <x v="0"/>
    <x v="3"/>
  </r>
  <r>
    <x v="3"/>
    <x v="3"/>
    <x v="2"/>
    <x v="110"/>
    <n v="384"/>
    <s v="Q1 W12"/>
    <x v="16"/>
    <d v="1899-12-30T18:57:36"/>
    <x v="3"/>
    <x v="0"/>
    <x v="3"/>
  </r>
  <r>
    <x v="3"/>
    <x v="11"/>
    <x v="2"/>
    <x v="110"/>
    <n v="905"/>
    <s v="Q1 W12"/>
    <x v="16"/>
    <d v="1899-12-30T17:31:12"/>
    <x v="3"/>
    <x v="0"/>
    <x v="3"/>
  </r>
  <r>
    <x v="3"/>
    <x v="5"/>
    <x v="1"/>
    <x v="110"/>
    <n v="851"/>
    <s v="Q1 W12"/>
    <x v="16"/>
    <d v="1899-12-30T18:28:48"/>
    <x v="3"/>
    <x v="0"/>
    <x v="3"/>
  </r>
  <r>
    <x v="3"/>
    <x v="6"/>
    <x v="3"/>
    <x v="110"/>
    <n v="339"/>
    <s v="Q1 W12"/>
    <x v="16"/>
    <d v="1899-12-30T18:28:48"/>
    <x v="3"/>
    <x v="0"/>
    <x v="3"/>
  </r>
  <r>
    <x v="3"/>
    <x v="13"/>
    <x v="0"/>
    <x v="110"/>
    <n v="530"/>
    <s v="Q1 W12"/>
    <x v="16"/>
    <d v="1899-12-30T17:31:12"/>
    <x v="3"/>
    <x v="0"/>
    <x v="3"/>
  </r>
  <r>
    <x v="4"/>
    <x v="7"/>
    <x v="2"/>
    <x v="110"/>
    <n v="874"/>
    <s v="Q1 W12"/>
    <x v="16"/>
    <d v="1899-12-30T18:43:12"/>
    <x v="3"/>
    <x v="0"/>
    <x v="3"/>
  </r>
  <r>
    <x v="4"/>
    <x v="8"/>
    <x v="2"/>
    <x v="110"/>
    <n v="119"/>
    <s v="Q1 W12"/>
    <x v="16"/>
    <d v="1899-12-30T17:31:12"/>
    <x v="2"/>
    <x v="0"/>
    <x v="3"/>
  </r>
  <r>
    <x v="4"/>
    <x v="12"/>
    <x v="2"/>
    <x v="110"/>
    <n v="961"/>
    <s v="Q1 W12"/>
    <x v="16"/>
    <d v="1899-12-30T19:12:00"/>
    <x v="3"/>
    <x v="0"/>
    <x v="3"/>
  </r>
  <r>
    <x v="4"/>
    <x v="14"/>
    <x v="2"/>
    <x v="110"/>
    <n v="307"/>
    <s v="Q1 W12"/>
    <x v="16"/>
    <d v="1899-12-30T16:33:36"/>
    <x v="3"/>
    <x v="0"/>
    <x v="3"/>
  </r>
  <r>
    <x v="0"/>
    <x v="1"/>
    <x v="1"/>
    <x v="111"/>
    <n v="355"/>
    <s v="Q1 W12"/>
    <x v="16"/>
    <d v="1899-12-30T17:16:48"/>
    <x v="3"/>
    <x v="0"/>
    <x v="3"/>
  </r>
  <r>
    <x v="0"/>
    <x v="0"/>
    <x v="0"/>
    <x v="111"/>
    <n v="807"/>
    <s v="Q1 W12"/>
    <x v="16"/>
    <d v="1899-12-30T17:02:24"/>
    <x v="3"/>
    <x v="0"/>
    <x v="3"/>
  </r>
  <r>
    <x v="1"/>
    <x v="2"/>
    <x v="2"/>
    <x v="111"/>
    <n v="653"/>
    <s v="Q1 W12"/>
    <x v="16"/>
    <d v="1899-12-30T16:48:00"/>
    <x v="2"/>
    <x v="0"/>
    <x v="3"/>
  </r>
  <r>
    <x v="2"/>
    <x v="3"/>
    <x v="2"/>
    <x v="111"/>
    <n v="454"/>
    <s v="Q1 W12"/>
    <x v="16"/>
    <d v="1899-12-30T18:00:00"/>
    <x v="2"/>
    <x v="0"/>
    <x v="3"/>
  </r>
  <r>
    <x v="2"/>
    <x v="9"/>
    <x v="2"/>
    <x v="111"/>
    <n v="941"/>
    <s v="Q1 W12"/>
    <x v="16"/>
    <d v="1899-12-30T18:00:00"/>
    <x v="2"/>
    <x v="0"/>
    <x v="3"/>
  </r>
  <r>
    <x v="2"/>
    <x v="4"/>
    <x v="2"/>
    <x v="111"/>
    <n v="991"/>
    <s v="Q1 W12"/>
    <x v="16"/>
    <d v="1899-12-30T18:43:12"/>
    <x v="3"/>
    <x v="0"/>
    <x v="3"/>
  </r>
  <r>
    <x v="3"/>
    <x v="10"/>
    <x v="0"/>
    <x v="111"/>
    <n v="771"/>
    <s v="Q1 W12"/>
    <x v="16"/>
    <d v="1899-12-30T17:31:12"/>
    <x v="3"/>
    <x v="0"/>
    <x v="3"/>
  </r>
  <r>
    <x v="3"/>
    <x v="3"/>
    <x v="2"/>
    <x v="111"/>
    <n v="760"/>
    <s v="Q1 W12"/>
    <x v="16"/>
    <d v="1899-12-30T16:48:00"/>
    <x v="3"/>
    <x v="0"/>
    <x v="3"/>
  </r>
  <r>
    <x v="3"/>
    <x v="11"/>
    <x v="2"/>
    <x v="111"/>
    <n v="936"/>
    <s v="Q1 W12"/>
    <x v="16"/>
    <d v="1899-12-30T16:04:48"/>
    <x v="2"/>
    <x v="0"/>
    <x v="3"/>
  </r>
  <r>
    <x v="3"/>
    <x v="5"/>
    <x v="1"/>
    <x v="111"/>
    <n v="606"/>
    <s v="Q1 W12"/>
    <x v="16"/>
    <d v="1899-12-30T16:04:48"/>
    <x v="2"/>
    <x v="0"/>
    <x v="3"/>
  </r>
  <r>
    <x v="3"/>
    <x v="6"/>
    <x v="3"/>
    <x v="111"/>
    <n v="976"/>
    <s v="Q1 W12"/>
    <x v="16"/>
    <d v="1899-12-30T18:14:24"/>
    <x v="3"/>
    <x v="0"/>
    <x v="3"/>
  </r>
  <r>
    <x v="3"/>
    <x v="13"/>
    <x v="0"/>
    <x v="111"/>
    <n v="43"/>
    <s v="Q1 W12"/>
    <x v="16"/>
    <d v="1899-12-30T18:00:00"/>
    <x v="3"/>
    <x v="1"/>
    <x v="3"/>
  </r>
  <r>
    <x v="4"/>
    <x v="7"/>
    <x v="2"/>
    <x v="111"/>
    <n v="256"/>
    <s v="Q1 W12"/>
    <x v="16"/>
    <d v="1899-12-30T17:16:48"/>
    <x v="3"/>
    <x v="0"/>
    <x v="3"/>
  </r>
  <r>
    <x v="4"/>
    <x v="8"/>
    <x v="2"/>
    <x v="111"/>
    <n v="782"/>
    <s v="Q1 W12"/>
    <x v="16"/>
    <d v="1899-12-30T17:45:36"/>
    <x v="2"/>
    <x v="0"/>
    <x v="3"/>
  </r>
  <r>
    <x v="4"/>
    <x v="12"/>
    <x v="2"/>
    <x v="111"/>
    <n v="397"/>
    <s v="Q1 W12"/>
    <x v="16"/>
    <d v="1899-12-30T18:57:36"/>
    <x v="3"/>
    <x v="0"/>
    <x v="3"/>
  </r>
  <r>
    <x v="4"/>
    <x v="14"/>
    <x v="2"/>
    <x v="111"/>
    <n v="124"/>
    <s v="Q1 W12"/>
    <x v="16"/>
    <d v="1899-12-30T17:16:48"/>
    <x v="3"/>
    <x v="0"/>
    <x v="3"/>
  </r>
  <r>
    <x v="0"/>
    <x v="1"/>
    <x v="1"/>
    <x v="112"/>
    <n v="410"/>
    <s v="Q1 W1"/>
    <x v="17"/>
    <d v="1899-12-30T16:48:00"/>
    <x v="3"/>
    <x v="0"/>
    <x v="3"/>
  </r>
  <r>
    <x v="0"/>
    <x v="0"/>
    <x v="0"/>
    <x v="112"/>
    <n v="701"/>
    <s v="Q1 W1"/>
    <x v="17"/>
    <d v="1899-12-30T16:04:48"/>
    <x v="3"/>
    <x v="0"/>
    <x v="3"/>
  </r>
  <r>
    <x v="1"/>
    <x v="2"/>
    <x v="2"/>
    <x v="112"/>
    <n v="54"/>
    <s v="Q1 W1"/>
    <x v="17"/>
    <d v="1899-12-30T19:12:00"/>
    <x v="3"/>
    <x v="1"/>
    <x v="3"/>
  </r>
  <r>
    <x v="2"/>
    <x v="3"/>
    <x v="2"/>
    <x v="112"/>
    <n v="737"/>
    <s v="Q1 W1"/>
    <x v="17"/>
    <d v="1899-12-30T19:12:00"/>
    <x v="3"/>
    <x v="0"/>
    <x v="3"/>
  </r>
  <r>
    <x v="2"/>
    <x v="9"/>
    <x v="2"/>
    <x v="112"/>
    <n v="949"/>
    <s v="Q1 W1"/>
    <x v="17"/>
    <d v="1899-12-30T16:33:36"/>
    <x v="2"/>
    <x v="0"/>
    <x v="3"/>
  </r>
  <r>
    <x v="2"/>
    <x v="4"/>
    <x v="2"/>
    <x v="112"/>
    <n v="206"/>
    <s v="Q1 W1"/>
    <x v="17"/>
    <d v="1899-12-30T18:00:00"/>
    <x v="2"/>
    <x v="0"/>
    <x v="3"/>
  </r>
  <r>
    <x v="3"/>
    <x v="10"/>
    <x v="0"/>
    <x v="112"/>
    <n v="442"/>
    <s v="Q1 W1"/>
    <x v="17"/>
    <d v="1899-12-30T18:43:12"/>
    <x v="3"/>
    <x v="0"/>
    <x v="3"/>
  </r>
  <r>
    <x v="3"/>
    <x v="3"/>
    <x v="2"/>
    <x v="112"/>
    <n v="328"/>
    <s v="Q1 W1"/>
    <x v="17"/>
    <d v="1899-12-30T17:16:48"/>
    <x v="3"/>
    <x v="0"/>
    <x v="3"/>
  </r>
  <r>
    <x v="3"/>
    <x v="11"/>
    <x v="2"/>
    <x v="112"/>
    <n v="358"/>
    <s v="Q1 W1"/>
    <x v="17"/>
    <d v="1899-12-30T17:45:36"/>
    <x v="3"/>
    <x v="0"/>
    <x v="3"/>
  </r>
  <r>
    <x v="3"/>
    <x v="5"/>
    <x v="1"/>
    <x v="112"/>
    <n v="190"/>
    <s v="Q1 W1"/>
    <x v="17"/>
    <d v="1899-12-30T18:57:36"/>
    <x v="3"/>
    <x v="0"/>
    <x v="3"/>
  </r>
  <r>
    <x v="3"/>
    <x v="6"/>
    <x v="3"/>
    <x v="112"/>
    <n v="636"/>
    <s v="Q1 W1"/>
    <x v="17"/>
    <d v="1899-12-30T16:04:48"/>
    <x v="2"/>
    <x v="0"/>
    <x v="3"/>
  </r>
  <r>
    <x v="3"/>
    <x v="13"/>
    <x v="0"/>
    <x v="112"/>
    <n v="364"/>
    <s v="Q1 W1"/>
    <x v="17"/>
    <d v="1899-12-30T16:04:48"/>
    <x v="2"/>
    <x v="0"/>
    <x v="3"/>
  </r>
  <r>
    <x v="4"/>
    <x v="7"/>
    <x v="2"/>
    <x v="112"/>
    <n v="193"/>
    <s v="Q1 W1"/>
    <x v="17"/>
    <d v="1899-12-30T18:14:24"/>
    <x v="2"/>
    <x v="0"/>
    <x v="3"/>
  </r>
  <r>
    <x v="4"/>
    <x v="8"/>
    <x v="2"/>
    <x v="112"/>
    <n v="798"/>
    <s v="Q1 W1"/>
    <x v="17"/>
    <d v="1899-12-30T18:57:36"/>
    <x v="3"/>
    <x v="0"/>
    <x v="3"/>
  </r>
  <r>
    <x v="4"/>
    <x v="12"/>
    <x v="2"/>
    <x v="112"/>
    <n v="362"/>
    <s v="Q1 W1"/>
    <x v="17"/>
    <d v="1899-12-30T16:04:48"/>
    <x v="3"/>
    <x v="0"/>
    <x v="3"/>
  </r>
  <r>
    <x v="4"/>
    <x v="14"/>
    <x v="2"/>
    <x v="112"/>
    <n v="838"/>
    <s v="Q1 W1"/>
    <x v="17"/>
    <d v="1899-12-30T17:16:48"/>
    <x v="3"/>
    <x v="0"/>
    <x v="3"/>
  </r>
  <r>
    <x v="0"/>
    <x v="1"/>
    <x v="1"/>
    <x v="113"/>
    <n v="98"/>
    <s v="Q1 W1"/>
    <x v="17"/>
    <d v="1899-12-30T18:14:24"/>
    <x v="2"/>
    <x v="1"/>
    <x v="3"/>
  </r>
  <r>
    <x v="0"/>
    <x v="0"/>
    <x v="0"/>
    <x v="113"/>
    <n v="692"/>
    <s v="Q1 W1"/>
    <x v="17"/>
    <d v="1899-12-30T16:04:48"/>
    <x v="3"/>
    <x v="0"/>
    <x v="3"/>
  </r>
  <r>
    <x v="1"/>
    <x v="2"/>
    <x v="2"/>
    <x v="113"/>
    <n v="120"/>
    <s v="Q1 W1"/>
    <x v="17"/>
    <d v="1899-12-30T18:43:12"/>
    <x v="3"/>
    <x v="0"/>
    <x v="3"/>
  </r>
  <r>
    <x v="2"/>
    <x v="3"/>
    <x v="2"/>
    <x v="113"/>
    <n v="773"/>
    <s v="Q1 W1"/>
    <x v="17"/>
    <d v="1899-12-30T16:48:00"/>
    <x v="2"/>
    <x v="0"/>
    <x v="3"/>
  </r>
  <r>
    <x v="2"/>
    <x v="9"/>
    <x v="2"/>
    <x v="113"/>
    <n v="163"/>
    <s v="Q1 W1"/>
    <x v="17"/>
    <d v="1899-12-30T18:57:36"/>
    <x v="3"/>
    <x v="0"/>
    <x v="3"/>
  </r>
  <r>
    <x v="2"/>
    <x v="4"/>
    <x v="2"/>
    <x v="113"/>
    <n v="783"/>
    <s v="Q1 W1"/>
    <x v="17"/>
    <d v="1899-12-30T16:48:00"/>
    <x v="2"/>
    <x v="0"/>
    <x v="3"/>
  </r>
  <r>
    <x v="3"/>
    <x v="10"/>
    <x v="0"/>
    <x v="113"/>
    <n v="364"/>
    <s v="Q1 W1"/>
    <x v="17"/>
    <d v="1899-12-30T17:45:36"/>
    <x v="3"/>
    <x v="0"/>
    <x v="3"/>
  </r>
  <r>
    <x v="3"/>
    <x v="3"/>
    <x v="2"/>
    <x v="113"/>
    <n v="580"/>
    <s v="Q1 W1"/>
    <x v="17"/>
    <d v="1899-12-30T18:14:24"/>
    <x v="3"/>
    <x v="0"/>
    <x v="3"/>
  </r>
  <r>
    <x v="3"/>
    <x v="11"/>
    <x v="2"/>
    <x v="113"/>
    <n v="214"/>
    <s v="Q1 W1"/>
    <x v="17"/>
    <d v="1899-12-30T17:02:24"/>
    <x v="3"/>
    <x v="0"/>
    <x v="3"/>
  </r>
  <r>
    <x v="3"/>
    <x v="5"/>
    <x v="1"/>
    <x v="113"/>
    <n v="607"/>
    <s v="Q1 W1"/>
    <x v="17"/>
    <d v="1899-12-30T16:19:12"/>
    <x v="2"/>
    <x v="0"/>
    <x v="3"/>
  </r>
  <r>
    <x v="3"/>
    <x v="6"/>
    <x v="3"/>
    <x v="113"/>
    <n v="189"/>
    <s v="Q1 W1"/>
    <x v="17"/>
    <d v="1899-12-30T17:16:48"/>
    <x v="3"/>
    <x v="0"/>
    <x v="3"/>
  </r>
  <r>
    <x v="3"/>
    <x v="13"/>
    <x v="0"/>
    <x v="113"/>
    <n v="190"/>
    <s v="Q1 W1"/>
    <x v="17"/>
    <d v="1899-12-30T17:16:48"/>
    <x v="3"/>
    <x v="0"/>
    <x v="3"/>
  </r>
  <r>
    <x v="4"/>
    <x v="7"/>
    <x v="2"/>
    <x v="113"/>
    <n v="283"/>
    <s v="Q1 W1"/>
    <x v="17"/>
    <d v="1899-12-30T16:33:36"/>
    <x v="3"/>
    <x v="0"/>
    <x v="3"/>
  </r>
  <r>
    <x v="4"/>
    <x v="8"/>
    <x v="2"/>
    <x v="113"/>
    <n v="700"/>
    <s v="Q1 W1"/>
    <x v="17"/>
    <d v="1899-12-30T16:33:36"/>
    <x v="3"/>
    <x v="0"/>
    <x v="3"/>
  </r>
  <r>
    <x v="4"/>
    <x v="12"/>
    <x v="2"/>
    <x v="113"/>
    <n v="494"/>
    <s v="Q1 W1"/>
    <x v="17"/>
    <d v="1899-12-30T16:48:00"/>
    <x v="3"/>
    <x v="0"/>
    <x v="3"/>
  </r>
  <r>
    <x v="4"/>
    <x v="14"/>
    <x v="2"/>
    <x v="113"/>
    <n v="401"/>
    <s v="Q1 W1"/>
    <x v="17"/>
    <d v="1899-12-30T18:43:12"/>
    <x v="3"/>
    <x v="0"/>
    <x v="3"/>
  </r>
  <r>
    <x v="0"/>
    <x v="1"/>
    <x v="1"/>
    <x v="114"/>
    <n v="332"/>
    <s v="Q1 W1"/>
    <x v="17"/>
    <d v="1899-12-30T18:57:36"/>
    <x v="3"/>
    <x v="0"/>
    <x v="3"/>
  </r>
  <r>
    <x v="0"/>
    <x v="0"/>
    <x v="0"/>
    <x v="114"/>
    <n v="181"/>
    <s v="Q1 W1"/>
    <x v="17"/>
    <d v="1899-12-30T16:33:36"/>
    <x v="3"/>
    <x v="0"/>
    <x v="3"/>
  </r>
  <r>
    <x v="1"/>
    <x v="2"/>
    <x v="2"/>
    <x v="114"/>
    <n v="260"/>
    <s v="Q1 W1"/>
    <x v="17"/>
    <d v="1899-12-30T16:48:00"/>
    <x v="2"/>
    <x v="0"/>
    <x v="3"/>
  </r>
  <r>
    <x v="2"/>
    <x v="3"/>
    <x v="2"/>
    <x v="114"/>
    <n v="638"/>
    <s v="Q1 W1"/>
    <x v="17"/>
    <d v="1899-12-30T18:28:48"/>
    <x v="2"/>
    <x v="0"/>
    <x v="3"/>
  </r>
  <r>
    <x v="2"/>
    <x v="9"/>
    <x v="2"/>
    <x v="114"/>
    <n v="38"/>
    <s v="Q1 W1"/>
    <x v="17"/>
    <d v="1899-12-30T16:48:00"/>
    <x v="2"/>
    <x v="1"/>
    <x v="3"/>
  </r>
  <r>
    <x v="2"/>
    <x v="4"/>
    <x v="2"/>
    <x v="114"/>
    <n v="543"/>
    <s v="Q1 W1"/>
    <x v="17"/>
    <d v="1899-12-30T17:31:12"/>
    <x v="2"/>
    <x v="0"/>
    <x v="3"/>
  </r>
  <r>
    <x v="3"/>
    <x v="10"/>
    <x v="0"/>
    <x v="114"/>
    <n v="386"/>
    <s v="Q1 W1"/>
    <x v="17"/>
    <d v="1899-12-30T18:28:48"/>
    <x v="3"/>
    <x v="0"/>
    <x v="3"/>
  </r>
  <r>
    <x v="3"/>
    <x v="3"/>
    <x v="2"/>
    <x v="114"/>
    <n v="331"/>
    <s v="Q1 W1"/>
    <x v="17"/>
    <d v="1899-12-30T19:12:00"/>
    <x v="3"/>
    <x v="0"/>
    <x v="3"/>
  </r>
  <r>
    <x v="3"/>
    <x v="11"/>
    <x v="2"/>
    <x v="114"/>
    <n v="541"/>
    <s v="Q1 W1"/>
    <x v="17"/>
    <d v="1899-12-30T16:48:00"/>
    <x v="3"/>
    <x v="0"/>
    <x v="3"/>
  </r>
  <r>
    <x v="3"/>
    <x v="5"/>
    <x v="1"/>
    <x v="114"/>
    <n v="135"/>
    <s v="Q1 W1"/>
    <x v="17"/>
    <d v="1899-12-30T17:45:36"/>
    <x v="3"/>
    <x v="0"/>
    <x v="3"/>
  </r>
  <r>
    <x v="3"/>
    <x v="6"/>
    <x v="3"/>
    <x v="114"/>
    <n v="933"/>
    <s v="Q1 W1"/>
    <x v="17"/>
    <d v="1899-12-30T17:16:48"/>
    <x v="3"/>
    <x v="0"/>
    <x v="3"/>
  </r>
  <r>
    <x v="3"/>
    <x v="13"/>
    <x v="0"/>
    <x v="114"/>
    <n v="80"/>
    <s v="Q1 W1"/>
    <x v="17"/>
    <d v="1899-12-30T18:28:48"/>
    <x v="3"/>
    <x v="1"/>
    <x v="3"/>
  </r>
  <r>
    <x v="4"/>
    <x v="7"/>
    <x v="2"/>
    <x v="114"/>
    <n v="334"/>
    <s v="Q1 W1"/>
    <x v="17"/>
    <d v="1899-12-30T17:02:24"/>
    <x v="3"/>
    <x v="0"/>
    <x v="3"/>
  </r>
  <r>
    <x v="4"/>
    <x v="8"/>
    <x v="2"/>
    <x v="114"/>
    <n v="614"/>
    <s v="Q1 W1"/>
    <x v="17"/>
    <d v="1899-12-30T16:33:36"/>
    <x v="3"/>
    <x v="0"/>
    <x v="3"/>
  </r>
  <r>
    <x v="4"/>
    <x v="12"/>
    <x v="2"/>
    <x v="114"/>
    <n v="978"/>
    <s v="Q1 W1"/>
    <x v="17"/>
    <d v="1899-12-30T16:19:12"/>
    <x v="3"/>
    <x v="0"/>
    <x v="3"/>
  </r>
  <r>
    <x v="4"/>
    <x v="14"/>
    <x v="2"/>
    <x v="114"/>
    <n v="815"/>
    <s v="Q1 W1"/>
    <x v="17"/>
    <d v="1899-12-30T17:16:48"/>
    <x v="3"/>
    <x v="0"/>
    <x v="3"/>
  </r>
  <r>
    <x v="0"/>
    <x v="1"/>
    <x v="1"/>
    <x v="115"/>
    <n v="20"/>
    <s v="Q1 W1"/>
    <x v="17"/>
    <d v="1899-12-30T18:28:48"/>
    <x v="2"/>
    <x v="1"/>
    <x v="3"/>
  </r>
  <r>
    <x v="0"/>
    <x v="0"/>
    <x v="0"/>
    <x v="115"/>
    <n v="409"/>
    <s v="Q1 W1"/>
    <x v="17"/>
    <d v="1899-12-30T19:12:00"/>
    <x v="3"/>
    <x v="0"/>
    <x v="3"/>
  </r>
  <r>
    <x v="1"/>
    <x v="2"/>
    <x v="2"/>
    <x v="115"/>
    <n v="538"/>
    <s v="Q1 W1"/>
    <x v="17"/>
    <d v="1899-12-30T18:00:00"/>
    <x v="2"/>
    <x v="0"/>
    <x v="3"/>
  </r>
  <r>
    <x v="2"/>
    <x v="3"/>
    <x v="2"/>
    <x v="115"/>
    <n v="714"/>
    <s v="Q1 W1"/>
    <x v="17"/>
    <d v="1899-12-30T18:43:12"/>
    <x v="3"/>
    <x v="0"/>
    <x v="3"/>
  </r>
  <r>
    <x v="2"/>
    <x v="9"/>
    <x v="2"/>
    <x v="115"/>
    <n v="695"/>
    <s v="Q1 W1"/>
    <x v="17"/>
    <d v="1899-12-30T16:33:36"/>
    <x v="2"/>
    <x v="0"/>
    <x v="3"/>
  </r>
  <r>
    <x v="2"/>
    <x v="4"/>
    <x v="2"/>
    <x v="115"/>
    <n v="47"/>
    <s v="Q1 W1"/>
    <x v="17"/>
    <d v="1899-12-30T16:48:00"/>
    <x v="2"/>
    <x v="1"/>
    <x v="3"/>
  </r>
  <r>
    <x v="3"/>
    <x v="10"/>
    <x v="0"/>
    <x v="115"/>
    <n v="711"/>
    <s v="Q1 W1"/>
    <x v="17"/>
    <d v="1899-12-30T16:48:00"/>
    <x v="3"/>
    <x v="0"/>
    <x v="3"/>
  </r>
  <r>
    <x v="3"/>
    <x v="3"/>
    <x v="2"/>
    <x v="115"/>
    <n v="54"/>
    <s v="Q1 W1"/>
    <x v="17"/>
    <d v="1899-12-30T17:02:24"/>
    <x v="3"/>
    <x v="1"/>
    <x v="3"/>
  </r>
  <r>
    <x v="3"/>
    <x v="11"/>
    <x v="2"/>
    <x v="115"/>
    <n v="452"/>
    <s v="Q1 W1"/>
    <x v="17"/>
    <d v="1899-12-30T17:02:24"/>
    <x v="3"/>
    <x v="0"/>
    <x v="3"/>
  </r>
  <r>
    <x v="3"/>
    <x v="5"/>
    <x v="1"/>
    <x v="115"/>
    <n v="647"/>
    <s v="Q1 W1"/>
    <x v="17"/>
    <d v="1899-12-30T17:02:24"/>
    <x v="3"/>
    <x v="0"/>
    <x v="3"/>
  </r>
  <r>
    <x v="3"/>
    <x v="6"/>
    <x v="3"/>
    <x v="115"/>
    <n v="723"/>
    <s v="Q1 W1"/>
    <x v="17"/>
    <d v="1899-12-30T16:48:00"/>
    <x v="3"/>
    <x v="0"/>
    <x v="3"/>
  </r>
  <r>
    <x v="3"/>
    <x v="13"/>
    <x v="0"/>
    <x v="115"/>
    <n v="186"/>
    <s v="Q1 W1"/>
    <x v="17"/>
    <d v="1899-12-30T18:00:00"/>
    <x v="3"/>
    <x v="0"/>
    <x v="3"/>
  </r>
  <r>
    <x v="4"/>
    <x v="7"/>
    <x v="2"/>
    <x v="115"/>
    <n v="358"/>
    <s v="Q1 W1"/>
    <x v="17"/>
    <d v="1899-12-30T16:33:36"/>
    <x v="3"/>
    <x v="0"/>
    <x v="3"/>
  </r>
  <r>
    <x v="4"/>
    <x v="8"/>
    <x v="2"/>
    <x v="115"/>
    <n v="151"/>
    <s v="Q1 W1"/>
    <x v="17"/>
    <d v="1899-12-30T17:16:48"/>
    <x v="3"/>
    <x v="0"/>
    <x v="3"/>
  </r>
  <r>
    <x v="4"/>
    <x v="12"/>
    <x v="2"/>
    <x v="115"/>
    <n v="360"/>
    <s v="Q1 W1"/>
    <x v="17"/>
    <d v="1899-12-30T16:19:12"/>
    <x v="3"/>
    <x v="0"/>
    <x v="3"/>
  </r>
  <r>
    <x v="4"/>
    <x v="14"/>
    <x v="2"/>
    <x v="115"/>
    <n v="622"/>
    <s v="Q1 W1"/>
    <x v="17"/>
    <d v="1899-12-30T17:31:12"/>
    <x v="2"/>
    <x v="0"/>
    <x v="3"/>
  </r>
  <r>
    <x v="0"/>
    <x v="1"/>
    <x v="1"/>
    <x v="116"/>
    <n v="854"/>
    <s v="Q1 W1"/>
    <x v="17"/>
    <d v="1899-12-30T18:43:12"/>
    <x v="3"/>
    <x v="0"/>
    <x v="3"/>
  </r>
  <r>
    <x v="0"/>
    <x v="0"/>
    <x v="0"/>
    <x v="116"/>
    <n v="776"/>
    <s v="Q1 W1"/>
    <x v="17"/>
    <d v="1899-12-30T18:00:00"/>
    <x v="2"/>
    <x v="0"/>
    <x v="3"/>
  </r>
  <r>
    <x v="1"/>
    <x v="2"/>
    <x v="2"/>
    <x v="116"/>
    <n v="900"/>
    <s v="Q1 W1"/>
    <x v="17"/>
    <d v="1899-12-30T19:12:00"/>
    <x v="3"/>
    <x v="0"/>
    <x v="3"/>
  </r>
  <r>
    <x v="2"/>
    <x v="3"/>
    <x v="2"/>
    <x v="116"/>
    <n v="562"/>
    <s v="Q1 W1"/>
    <x v="17"/>
    <d v="1899-12-30T16:48:00"/>
    <x v="2"/>
    <x v="0"/>
    <x v="3"/>
  </r>
  <r>
    <x v="2"/>
    <x v="9"/>
    <x v="2"/>
    <x v="116"/>
    <n v="439"/>
    <s v="Q1 W1"/>
    <x v="17"/>
    <d v="1899-12-30T16:48:00"/>
    <x v="2"/>
    <x v="0"/>
    <x v="3"/>
  </r>
  <r>
    <x v="2"/>
    <x v="4"/>
    <x v="2"/>
    <x v="116"/>
    <n v="413"/>
    <s v="Q1 W1"/>
    <x v="17"/>
    <d v="1899-12-30T19:12:00"/>
    <x v="3"/>
    <x v="0"/>
    <x v="3"/>
  </r>
  <r>
    <x v="3"/>
    <x v="10"/>
    <x v="0"/>
    <x v="116"/>
    <n v="910"/>
    <s v="Q1 W1"/>
    <x v="17"/>
    <d v="1899-12-30T18:28:48"/>
    <x v="3"/>
    <x v="0"/>
    <x v="3"/>
  </r>
  <r>
    <x v="3"/>
    <x v="3"/>
    <x v="2"/>
    <x v="116"/>
    <n v="450"/>
    <s v="Q1 W1"/>
    <x v="17"/>
    <d v="1899-12-30T18:57:36"/>
    <x v="3"/>
    <x v="0"/>
    <x v="3"/>
  </r>
  <r>
    <x v="3"/>
    <x v="11"/>
    <x v="2"/>
    <x v="116"/>
    <n v="786"/>
    <s v="Q1 W1"/>
    <x v="17"/>
    <d v="1899-12-30T18:28:48"/>
    <x v="3"/>
    <x v="0"/>
    <x v="3"/>
  </r>
  <r>
    <x v="3"/>
    <x v="5"/>
    <x v="1"/>
    <x v="116"/>
    <n v="36"/>
    <s v="Q1 W1"/>
    <x v="17"/>
    <d v="1899-12-30T17:45:36"/>
    <x v="3"/>
    <x v="1"/>
    <x v="3"/>
  </r>
  <r>
    <x v="3"/>
    <x v="6"/>
    <x v="3"/>
    <x v="116"/>
    <n v="987"/>
    <s v="Q1 W1"/>
    <x v="17"/>
    <d v="1899-12-30T18:00:00"/>
    <x v="3"/>
    <x v="0"/>
    <x v="3"/>
  </r>
  <r>
    <x v="3"/>
    <x v="13"/>
    <x v="0"/>
    <x v="116"/>
    <n v="555"/>
    <s v="Q1 W1"/>
    <x v="17"/>
    <d v="1899-12-30T18:28:48"/>
    <x v="3"/>
    <x v="0"/>
    <x v="3"/>
  </r>
  <r>
    <x v="4"/>
    <x v="7"/>
    <x v="2"/>
    <x v="116"/>
    <n v="791"/>
    <s v="Q1 W1"/>
    <x v="17"/>
    <d v="1899-12-30T16:33:36"/>
    <x v="3"/>
    <x v="0"/>
    <x v="3"/>
  </r>
  <r>
    <x v="4"/>
    <x v="8"/>
    <x v="2"/>
    <x v="116"/>
    <n v="303"/>
    <s v="Q1 W1"/>
    <x v="17"/>
    <d v="1899-12-30T16:04:48"/>
    <x v="3"/>
    <x v="0"/>
    <x v="3"/>
  </r>
  <r>
    <x v="4"/>
    <x v="12"/>
    <x v="2"/>
    <x v="116"/>
    <n v="989"/>
    <s v="Q1 W1"/>
    <x v="17"/>
    <d v="1899-12-30T18:28:48"/>
    <x v="2"/>
    <x v="0"/>
    <x v="3"/>
  </r>
  <r>
    <x v="4"/>
    <x v="14"/>
    <x v="2"/>
    <x v="116"/>
    <n v="246"/>
    <s v="Q1 W1"/>
    <x v="17"/>
    <d v="1899-12-30T19:12:00"/>
    <x v="3"/>
    <x v="0"/>
    <x v="3"/>
  </r>
  <r>
    <x v="0"/>
    <x v="1"/>
    <x v="1"/>
    <x v="117"/>
    <n v="217"/>
    <s v="Q1 W1"/>
    <x v="17"/>
    <d v="1899-12-30T18:57:36"/>
    <x v="3"/>
    <x v="0"/>
    <x v="4"/>
  </r>
  <r>
    <x v="0"/>
    <x v="0"/>
    <x v="0"/>
    <x v="117"/>
    <n v="164"/>
    <s v="Q1 W1"/>
    <x v="17"/>
    <d v="1899-12-30T16:19:12"/>
    <x v="3"/>
    <x v="0"/>
    <x v="4"/>
  </r>
  <r>
    <x v="1"/>
    <x v="2"/>
    <x v="2"/>
    <x v="117"/>
    <n v="811"/>
    <s v="Q1 W1"/>
    <x v="17"/>
    <d v="1899-12-30T18:57:36"/>
    <x v="3"/>
    <x v="0"/>
    <x v="4"/>
  </r>
  <r>
    <x v="2"/>
    <x v="3"/>
    <x v="2"/>
    <x v="117"/>
    <n v="981"/>
    <s v="Q1 W1"/>
    <x v="17"/>
    <d v="1899-12-30T18:43:12"/>
    <x v="3"/>
    <x v="0"/>
    <x v="4"/>
  </r>
  <r>
    <x v="2"/>
    <x v="9"/>
    <x v="2"/>
    <x v="117"/>
    <n v="942"/>
    <s v="Q1 W1"/>
    <x v="17"/>
    <d v="1899-12-30T18:00:00"/>
    <x v="2"/>
    <x v="0"/>
    <x v="4"/>
  </r>
  <r>
    <x v="2"/>
    <x v="4"/>
    <x v="2"/>
    <x v="117"/>
    <n v="675"/>
    <s v="Q1 W1"/>
    <x v="17"/>
    <d v="1899-12-30T18:14:24"/>
    <x v="2"/>
    <x v="0"/>
    <x v="4"/>
  </r>
  <r>
    <x v="3"/>
    <x v="10"/>
    <x v="0"/>
    <x v="117"/>
    <n v="110"/>
    <s v="Q1 W1"/>
    <x v="17"/>
    <d v="1899-12-30T17:16:48"/>
    <x v="3"/>
    <x v="0"/>
    <x v="4"/>
  </r>
  <r>
    <x v="3"/>
    <x v="3"/>
    <x v="2"/>
    <x v="117"/>
    <n v="590"/>
    <s v="Q1 W1"/>
    <x v="17"/>
    <d v="1899-12-30T16:19:12"/>
    <x v="2"/>
    <x v="0"/>
    <x v="4"/>
  </r>
  <r>
    <x v="3"/>
    <x v="11"/>
    <x v="2"/>
    <x v="117"/>
    <n v="803"/>
    <s v="Q1 W1"/>
    <x v="17"/>
    <d v="1899-12-30T16:19:12"/>
    <x v="2"/>
    <x v="0"/>
    <x v="4"/>
  </r>
  <r>
    <x v="3"/>
    <x v="5"/>
    <x v="1"/>
    <x v="117"/>
    <n v="400"/>
    <s v="Q1 W1"/>
    <x v="17"/>
    <d v="1899-12-30T17:16:48"/>
    <x v="3"/>
    <x v="0"/>
    <x v="4"/>
  </r>
  <r>
    <x v="3"/>
    <x v="6"/>
    <x v="3"/>
    <x v="117"/>
    <n v="221"/>
    <s v="Q1 W1"/>
    <x v="17"/>
    <d v="1899-12-30T18:00:00"/>
    <x v="3"/>
    <x v="0"/>
    <x v="4"/>
  </r>
  <r>
    <x v="3"/>
    <x v="13"/>
    <x v="0"/>
    <x v="117"/>
    <n v="42"/>
    <s v="Q1 W1"/>
    <x v="17"/>
    <d v="1899-12-30T16:48:00"/>
    <x v="3"/>
    <x v="1"/>
    <x v="4"/>
  </r>
  <r>
    <x v="4"/>
    <x v="7"/>
    <x v="2"/>
    <x v="117"/>
    <n v="324"/>
    <s v="Q1 W1"/>
    <x v="17"/>
    <d v="1899-12-30T17:02:24"/>
    <x v="3"/>
    <x v="0"/>
    <x v="4"/>
  </r>
  <r>
    <x v="4"/>
    <x v="8"/>
    <x v="2"/>
    <x v="117"/>
    <n v="919"/>
    <s v="Q1 W1"/>
    <x v="17"/>
    <d v="1899-12-30T16:48:00"/>
    <x v="3"/>
    <x v="0"/>
    <x v="4"/>
  </r>
  <r>
    <x v="4"/>
    <x v="12"/>
    <x v="2"/>
    <x v="117"/>
    <n v="413"/>
    <s v="Q1 W1"/>
    <x v="17"/>
    <d v="1899-12-30T16:33:36"/>
    <x v="3"/>
    <x v="0"/>
    <x v="4"/>
  </r>
  <r>
    <x v="4"/>
    <x v="14"/>
    <x v="2"/>
    <x v="117"/>
    <n v="902"/>
    <s v="Q1 W1"/>
    <x v="17"/>
    <d v="1899-12-30T17:02:24"/>
    <x v="3"/>
    <x v="0"/>
    <x v="4"/>
  </r>
  <r>
    <x v="0"/>
    <x v="1"/>
    <x v="1"/>
    <x v="118"/>
    <n v="981"/>
    <s v="Q1 W1"/>
    <x v="17"/>
    <d v="1899-12-30T18:28:48"/>
    <x v="2"/>
    <x v="0"/>
    <x v="4"/>
  </r>
  <r>
    <x v="0"/>
    <x v="0"/>
    <x v="0"/>
    <x v="118"/>
    <n v="312"/>
    <s v="Q1 W1"/>
    <x v="17"/>
    <d v="1899-12-30T16:33:36"/>
    <x v="3"/>
    <x v="0"/>
    <x v="4"/>
  </r>
  <r>
    <x v="1"/>
    <x v="2"/>
    <x v="2"/>
    <x v="118"/>
    <n v="309"/>
    <s v="Q1 W1"/>
    <x v="17"/>
    <d v="1899-12-30T17:02:24"/>
    <x v="2"/>
    <x v="0"/>
    <x v="4"/>
  </r>
  <r>
    <x v="2"/>
    <x v="3"/>
    <x v="2"/>
    <x v="118"/>
    <n v="31"/>
    <s v="Q1 W1"/>
    <x v="17"/>
    <d v="1899-12-30T19:12:00"/>
    <x v="3"/>
    <x v="1"/>
    <x v="4"/>
  </r>
  <r>
    <x v="2"/>
    <x v="9"/>
    <x v="2"/>
    <x v="118"/>
    <n v="752"/>
    <s v="Q1 W1"/>
    <x v="17"/>
    <d v="1899-12-30T17:31:12"/>
    <x v="2"/>
    <x v="0"/>
    <x v="4"/>
  </r>
  <r>
    <x v="2"/>
    <x v="4"/>
    <x v="2"/>
    <x v="118"/>
    <n v="819"/>
    <s v="Q1 W1"/>
    <x v="17"/>
    <d v="1899-12-30T18:00:00"/>
    <x v="2"/>
    <x v="0"/>
    <x v="4"/>
  </r>
  <r>
    <x v="3"/>
    <x v="10"/>
    <x v="0"/>
    <x v="118"/>
    <n v="705"/>
    <s v="Q1 W1"/>
    <x v="17"/>
    <d v="1899-12-30T17:45:36"/>
    <x v="3"/>
    <x v="0"/>
    <x v="4"/>
  </r>
  <r>
    <x v="3"/>
    <x v="3"/>
    <x v="2"/>
    <x v="118"/>
    <n v="584"/>
    <s v="Q1 W1"/>
    <x v="17"/>
    <d v="1899-12-30T18:43:12"/>
    <x v="3"/>
    <x v="0"/>
    <x v="4"/>
  </r>
  <r>
    <x v="3"/>
    <x v="11"/>
    <x v="2"/>
    <x v="118"/>
    <n v="153"/>
    <s v="Q1 W1"/>
    <x v="17"/>
    <d v="1899-12-30T17:45:36"/>
    <x v="3"/>
    <x v="0"/>
    <x v="4"/>
  </r>
  <r>
    <x v="3"/>
    <x v="5"/>
    <x v="1"/>
    <x v="118"/>
    <n v="569"/>
    <s v="Q1 W1"/>
    <x v="17"/>
    <d v="1899-12-30T18:28:48"/>
    <x v="3"/>
    <x v="0"/>
    <x v="4"/>
  </r>
  <r>
    <x v="3"/>
    <x v="6"/>
    <x v="3"/>
    <x v="118"/>
    <n v="743"/>
    <s v="Q1 W1"/>
    <x v="17"/>
    <d v="1899-12-30T16:04:48"/>
    <x v="2"/>
    <x v="0"/>
    <x v="4"/>
  </r>
  <r>
    <x v="3"/>
    <x v="13"/>
    <x v="0"/>
    <x v="118"/>
    <n v="90"/>
    <s v="Q1 W1"/>
    <x v="17"/>
    <d v="1899-12-30T18:43:12"/>
    <x v="3"/>
    <x v="1"/>
    <x v="4"/>
  </r>
  <r>
    <x v="4"/>
    <x v="7"/>
    <x v="2"/>
    <x v="118"/>
    <n v="685"/>
    <s v="Q1 W1"/>
    <x v="17"/>
    <d v="1899-12-30T18:43:12"/>
    <x v="3"/>
    <x v="0"/>
    <x v="4"/>
  </r>
  <r>
    <x v="4"/>
    <x v="8"/>
    <x v="2"/>
    <x v="118"/>
    <n v="563"/>
    <s v="Q1 W1"/>
    <x v="17"/>
    <d v="1899-12-30T18:28:48"/>
    <x v="2"/>
    <x v="0"/>
    <x v="4"/>
  </r>
  <r>
    <x v="4"/>
    <x v="12"/>
    <x v="2"/>
    <x v="118"/>
    <n v="768"/>
    <s v="Q1 W1"/>
    <x v="17"/>
    <d v="1899-12-30T16:19:12"/>
    <x v="3"/>
    <x v="0"/>
    <x v="4"/>
  </r>
  <r>
    <x v="4"/>
    <x v="14"/>
    <x v="2"/>
    <x v="118"/>
    <n v="967"/>
    <s v="Q1 W1"/>
    <x v="17"/>
    <d v="1899-12-30T16:04:48"/>
    <x v="3"/>
    <x v="0"/>
    <x v="4"/>
  </r>
  <r>
    <x v="0"/>
    <x v="1"/>
    <x v="1"/>
    <x v="119"/>
    <n v="556"/>
    <s v="Q2 W1"/>
    <x v="18"/>
    <d v="1899-12-30T18:43:12"/>
    <x v="3"/>
    <x v="0"/>
    <x v="4"/>
  </r>
  <r>
    <x v="0"/>
    <x v="0"/>
    <x v="0"/>
    <x v="119"/>
    <n v="602"/>
    <s v="Q2 W1"/>
    <x v="18"/>
    <d v="1899-12-30T18:28:48"/>
    <x v="2"/>
    <x v="0"/>
    <x v="4"/>
  </r>
  <r>
    <x v="1"/>
    <x v="2"/>
    <x v="2"/>
    <x v="119"/>
    <n v="420"/>
    <s v="Q2 W1"/>
    <x v="18"/>
    <d v="1899-12-30T16:33:36"/>
    <x v="3"/>
    <x v="0"/>
    <x v="4"/>
  </r>
  <r>
    <x v="2"/>
    <x v="3"/>
    <x v="2"/>
    <x v="119"/>
    <n v="629"/>
    <s v="Q2 W1"/>
    <x v="18"/>
    <d v="1899-12-30T17:45:36"/>
    <x v="2"/>
    <x v="0"/>
    <x v="4"/>
  </r>
  <r>
    <x v="2"/>
    <x v="9"/>
    <x v="2"/>
    <x v="119"/>
    <n v="200"/>
    <s v="Q2 W1"/>
    <x v="18"/>
    <d v="1899-12-30T18:14:24"/>
    <x v="2"/>
    <x v="0"/>
    <x v="4"/>
  </r>
  <r>
    <x v="2"/>
    <x v="4"/>
    <x v="2"/>
    <x v="119"/>
    <n v="104"/>
    <s v="Q2 W1"/>
    <x v="18"/>
    <d v="1899-12-30T17:16:48"/>
    <x v="2"/>
    <x v="0"/>
    <x v="4"/>
  </r>
  <r>
    <x v="3"/>
    <x v="10"/>
    <x v="0"/>
    <x v="119"/>
    <n v="785"/>
    <s v="Q2 W1"/>
    <x v="18"/>
    <d v="1899-12-30T18:28:48"/>
    <x v="3"/>
    <x v="0"/>
    <x v="4"/>
  </r>
  <r>
    <x v="3"/>
    <x v="3"/>
    <x v="2"/>
    <x v="119"/>
    <n v="983"/>
    <s v="Q2 W1"/>
    <x v="18"/>
    <d v="1899-12-30T17:16:48"/>
    <x v="3"/>
    <x v="0"/>
    <x v="4"/>
  </r>
  <r>
    <x v="3"/>
    <x v="11"/>
    <x v="2"/>
    <x v="119"/>
    <n v="781"/>
    <s v="Q2 W1"/>
    <x v="18"/>
    <d v="1899-12-30T17:16:48"/>
    <x v="3"/>
    <x v="0"/>
    <x v="4"/>
  </r>
  <r>
    <x v="3"/>
    <x v="5"/>
    <x v="1"/>
    <x v="119"/>
    <n v="406"/>
    <s v="Q2 W1"/>
    <x v="18"/>
    <d v="1899-12-30T17:16:48"/>
    <x v="3"/>
    <x v="0"/>
    <x v="4"/>
  </r>
  <r>
    <x v="3"/>
    <x v="6"/>
    <x v="3"/>
    <x v="119"/>
    <n v="596"/>
    <s v="Q2 W1"/>
    <x v="18"/>
    <d v="1899-12-30T17:45:36"/>
    <x v="3"/>
    <x v="0"/>
    <x v="4"/>
  </r>
  <r>
    <x v="3"/>
    <x v="13"/>
    <x v="0"/>
    <x v="119"/>
    <n v="463"/>
    <s v="Q2 W1"/>
    <x v="18"/>
    <d v="1899-12-30T17:16:48"/>
    <x v="3"/>
    <x v="0"/>
    <x v="4"/>
  </r>
  <r>
    <x v="4"/>
    <x v="7"/>
    <x v="2"/>
    <x v="119"/>
    <n v="550"/>
    <s v="Q2 W1"/>
    <x v="18"/>
    <d v="1899-12-30T18:14:24"/>
    <x v="2"/>
    <x v="0"/>
    <x v="4"/>
  </r>
  <r>
    <x v="4"/>
    <x v="8"/>
    <x v="2"/>
    <x v="119"/>
    <n v="648"/>
    <s v="Q2 W1"/>
    <x v="18"/>
    <d v="1899-12-30T17:45:36"/>
    <x v="2"/>
    <x v="0"/>
    <x v="4"/>
  </r>
  <r>
    <x v="4"/>
    <x v="12"/>
    <x v="2"/>
    <x v="119"/>
    <n v="194"/>
    <s v="Q2 W1"/>
    <x v="18"/>
    <d v="1899-12-30T19:12:00"/>
    <x v="3"/>
    <x v="0"/>
    <x v="4"/>
  </r>
  <r>
    <x v="4"/>
    <x v="14"/>
    <x v="2"/>
    <x v="119"/>
    <n v="920"/>
    <s v="Q2 W1"/>
    <x v="18"/>
    <d v="1899-12-30T18:43:12"/>
    <x v="3"/>
    <x v="0"/>
    <x v="4"/>
  </r>
  <r>
    <x v="0"/>
    <x v="1"/>
    <x v="1"/>
    <x v="120"/>
    <n v="716"/>
    <s v="Q2 W1"/>
    <x v="18"/>
    <d v="1899-12-30T16:33:36"/>
    <x v="3"/>
    <x v="0"/>
    <x v="4"/>
  </r>
  <r>
    <x v="0"/>
    <x v="0"/>
    <x v="0"/>
    <x v="120"/>
    <n v="267"/>
    <s v="Q2 W1"/>
    <x v="18"/>
    <d v="1899-12-30T18:28:48"/>
    <x v="2"/>
    <x v="0"/>
    <x v="4"/>
  </r>
  <r>
    <x v="1"/>
    <x v="2"/>
    <x v="2"/>
    <x v="120"/>
    <n v="522"/>
    <s v="Q2 W1"/>
    <x v="18"/>
    <d v="1899-12-30T17:31:12"/>
    <x v="2"/>
    <x v="0"/>
    <x v="4"/>
  </r>
  <r>
    <x v="2"/>
    <x v="3"/>
    <x v="2"/>
    <x v="120"/>
    <n v="236"/>
    <s v="Q2 W1"/>
    <x v="18"/>
    <d v="1899-12-30T18:00:00"/>
    <x v="2"/>
    <x v="0"/>
    <x v="4"/>
  </r>
  <r>
    <x v="2"/>
    <x v="9"/>
    <x v="2"/>
    <x v="120"/>
    <n v="977"/>
    <s v="Q2 W1"/>
    <x v="18"/>
    <d v="1899-12-30T18:57:36"/>
    <x v="3"/>
    <x v="0"/>
    <x v="4"/>
  </r>
  <r>
    <x v="2"/>
    <x v="4"/>
    <x v="2"/>
    <x v="120"/>
    <n v="678"/>
    <s v="Q2 W1"/>
    <x v="18"/>
    <d v="1899-12-30T17:16:48"/>
    <x v="2"/>
    <x v="0"/>
    <x v="4"/>
  </r>
  <r>
    <x v="3"/>
    <x v="10"/>
    <x v="0"/>
    <x v="120"/>
    <n v="706"/>
    <s v="Q2 W1"/>
    <x v="18"/>
    <d v="1899-12-30T18:28:48"/>
    <x v="3"/>
    <x v="0"/>
    <x v="4"/>
  </r>
  <r>
    <x v="3"/>
    <x v="3"/>
    <x v="2"/>
    <x v="120"/>
    <n v="269"/>
    <s v="Q2 W1"/>
    <x v="18"/>
    <d v="1899-12-30T18:00:00"/>
    <x v="3"/>
    <x v="0"/>
    <x v="4"/>
  </r>
  <r>
    <x v="3"/>
    <x v="11"/>
    <x v="2"/>
    <x v="120"/>
    <n v="71"/>
    <s v="Q2 W1"/>
    <x v="18"/>
    <d v="1899-12-30T18:28:48"/>
    <x v="3"/>
    <x v="1"/>
    <x v="4"/>
  </r>
  <r>
    <x v="3"/>
    <x v="5"/>
    <x v="1"/>
    <x v="120"/>
    <n v="775"/>
    <s v="Q2 W1"/>
    <x v="18"/>
    <d v="1899-12-30T18:43:12"/>
    <x v="3"/>
    <x v="0"/>
    <x v="4"/>
  </r>
  <r>
    <x v="3"/>
    <x v="6"/>
    <x v="3"/>
    <x v="120"/>
    <n v="156"/>
    <s v="Q2 W1"/>
    <x v="18"/>
    <d v="1899-12-30T18:28:48"/>
    <x v="3"/>
    <x v="0"/>
    <x v="4"/>
  </r>
  <r>
    <x v="3"/>
    <x v="13"/>
    <x v="0"/>
    <x v="120"/>
    <n v="340"/>
    <s v="Q2 W1"/>
    <x v="18"/>
    <d v="1899-12-30T17:45:36"/>
    <x v="3"/>
    <x v="0"/>
    <x v="4"/>
  </r>
  <r>
    <x v="4"/>
    <x v="7"/>
    <x v="2"/>
    <x v="120"/>
    <n v="238"/>
    <s v="Q2 W1"/>
    <x v="18"/>
    <d v="1899-12-30T17:31:12"/>
    <x v="2"/>
    <x v="0"/>
    <x v="4"/>
  </r>
  <r>
    <x v="4"/>
    <x v="8"/>
    <x v="2"/>
    <x v="120"/>
    <n v="845"/>
    <s v="Q2 W1"/>
    <x v="18"/>
    <d v="1899-12-30T17:16:48"/>
    <x v="3"/>
    <x v="0"/>
    <x v="4"/>
  </r>
  <r>
    <x v="4"/>
    <x v="12"/>
    <x v="2"/>
    <x v="120"/>
    <n v="108"/>
    <s v="Q2 W1"/>
    <x v="18"/>
    <d v="1899-12-30T16:04:48"/>
    <x v="3"/>
    <x v="0"/>
    <x v="4"/>
  </r>
  <r>
    <x v="4"/>
    <x v="14"/>
    <x v="2"/>
    <x v="120"/>
    <n v="966"/>
    <s v="Q2 W1"/>
    <x v="18"/>
    <d v="1899-12-30T18:14:24"/>
    <x v="2"/>
    <x v="0"/>
    <x v="4"/>
  </r>
  <r>
    <x v="0"/>
    <x v="1"/>
    <x v="1"/>
    <x v="121"/>
    <n v="944"/>
    <s v="Q2 W1"/>
    <x v="18"/>
    <d v="1899-12-30T17:16:48"/>
    <x v="3"/>
    <x v="0"/>
    <x v="4"/>
  </r>
  <r>
    <x v="0"/>
    <x v="0"/>
    <x v="0"/>
    <x v="121"/>
    <n v="733"/>
    <s v="Q2 W1"/>
    <x v="18"/>
    <d v="1899-12-30T18:00:00"/>
    <x v="2"/>
    <x v="0"/>
    <x v="4"/>
  </r>
  <r>
    <x v="1"/>
    <x v="2"/>
    <x v="2"/>
    <x v="121"/>
    <n v="928"/>
    <s v="Q2 W1"/>
    <x v="18"/>
    <d v="1899-12-30T19:12:00"/>
    <x v="3"/>
    <x v="0"/>
    <x v="4"/>
  </r>
  <r>
    <x v="2"/>
    <x v="3"/>
    <x v="2"/>
    <x v="121"/>
    <n v="200"/>
    <s v="Q2 W1"/>
    <x v="18"/>
    <d v="1899-12-30T17:02:24"/>
    <x v="2"/>
    <x v="0"/>
    <x v="4"/>
  </r>
  <r>
    <x v="2"/>
    <x v="9"/>
    <x v="2"/>
    <x v="121"/>
    <n v="417"/>
    <s v="Q2 W1"/>
    <x v="18"/>
    <d v="1899-12-30T18:43:12"/>
    <x v="3"/>
    <x v="0"/>
    <x v="4"/>
  </r>
  <r>
    <x v="2"/>
    <x v="4"/>
    <x v="2"/>
    <x v="121"/>
    <n v="821"/>
    <s v="Q2 W1"/>
    <x v="18"/>
    <d v="1899-12-30T18:43:12"/>
    <x v="3"/>
    <x v="0"/>
    <x v="4"/>
  </r>
  <r>
    <x v="3"/>
    <x v="10"/>
    <x v="0"/>
    <x v="121"/>
    <n v="177"/>
    <s v="Q2 W1"/>
    <x v="18"/>
    <d v="1899-12-30T19:12:00"/>
    <x v="3"/>
    <x v="0"/>
    <x v="4"/>
  </r>
  <r>
    <x v="3"/>
    <x v="3"/>
    <x v="2"/>
    <x v="121"/>
    <n v="819"/>
    <s v="Q2 W1"/>
    <x v="18"/>
    <d v="1899-12-30T17:02:24"/>
    <x v="3"/>
    <x v="0"/>
    <x v="4"/>
  </r>
  <r>
    <x v="3"/>
    <x v="11"/>
    <x v="2"/>
    <x v="121"/>
    <n v="12"/>
    <s v="Q2 W1"/>
    <x v="18"/>
    <d v="1899-12-30T18:00:00"/>
    <x v="3"/>
    <x v="1"/>
    <x v="4"/>
  </r>
  <r>
    <x v="3"/>
    <x v="5"/>
    <x v="1"/>
    <x v="121"/>
    <n v="62"/>
    <s v="Q2 W1"/>
    <x v="18"/>
    <d v="1899-12-30T17:31:12"/>
    <x v="3"/>
    <x v="1"/>
    <x v="4"/>
  </r>
  <r>
    <x v="3"/>
    <x v="6"/>
    <x v="3"/>
    <x v="121"/>
    <n v="715"/>
    <s v="Q2 W1"/>
    <x v="18"/>
    <d v="1899-12-30T18:57:36"/>
    <x v="3"/>
    <x v="0"/>
    <x v="4"/>
  </r>
  <r>
    <x v="3"/>
    <x v="13"/>
    <x v="0"/>
    <x v="121"/>
    <n v="238"/>
    <s v="Q2 W1"/>
    <x v="18"/>
    <d v="1899-12-30T16:48:00"/>
    <x v="3"/>
    <x v="0"/>
    <x v="4"/>
  </r>
  <r>
    <x v="4"/>
    <x v="7"/>
    <x v="2"/>
    <x v="121"/>
    <n v="166"/>
    <s v="Q2 W1"/>
    <x v="18"/>
    <d v="1899-12-30T18:28:48"/>
    <x v="2"/>
    <x v="0"/>
    <x v="4"/>
  </r>
  <r>
    <x v="4"/>
    <x v="8"/>
    <x v="2"/>
    <x v="121"/>
    <n v="399"/>
    <s v="Q2 W1"/>
    <x v="18"/>
    <d v="1899-12-30T17:02:24"/>
    <x v="3"/>
    <x v="0"/>
    <x v="4"/>
  </r>
  <r>
    <x v="4"/>
    <x v="12"/>
    <x v="2"/>
    <x v="121"/>
    <n v="229"/>
    <s v="Q2 W1"/>
    <x v="18"/>
    <d v="1899-12-30T16:33:36"/>
    <x v="3"/>
    <x v="0"/>
    <x v="4"/>
  </r>
  <r>
    <x v="4"/>
    <x v="14"/>
    <x v="2"/>
    <x v="121"/>
    <n v="577"/>
    <s v="Q2 W1"/>
    <x v="18"/>
    <d v="1899-12-30T16:19:12"/>
    <x v="3"/>
    <x v="0"/>
    <x v="4"/>
  </r>
  <r>
    <x v="0"/>
    <x v="1"/>
    <x v="1"/>
    <x v="122"/>
    <n v="438"/>
    <s v="Q2 W1"/>
    <x v="18"/>
    <d v="1899-12-30T18:28:48"/>
    <x v="2"/>
    <x v="0"/>
    <x v="4"/>
  </r>
  <r>
    <x v="0"/>
    <x v="0"/>
    <x v="0"/>
    <x v="122"/>
    <n v="28"/>
    <s v="Q2 W1"/>
    <x v="18"/>
    <d v="1899-12-30T18:14:24"/>
    <x v="2"/>
    <x v="1"/>
    <x v="4"/>
  </r>
  <r>
    <x v="1"/>
    <x v="2"/>
    <x v="2"/>
    <x v="122"/>
    <n v="636"/>
    <s v="Q2 W1"/>
    <x v="18"/>
    <d v="1899-12-30T17:45:36"/>
    <x v="2"/>
    <x v="0"/>
    <x v="4"/>
  </r>
  <r>
    <x v="2"/>
    <x v="3"/>
    <x v="2"/>
    <x v="122"/>
    <n v="911"/>
    <s v="Q2 W1"/>
    <x v="18"/>
    <d v="1899-12-30T18:14:24"/>
    <x v="2"/>
    <x v="0"/>
    <x v="4"/>
  </r>
  <r>
    <x v="2"/>
    <x v="9"/>
    <x v="2"/>
    <x v="122"/>
    <n v="601"/>
    <s v="Q2 W1"/>
    <x v="18"/>
    <d v="1899-12-30T18:00:00"/>
    <x v="2"/>
    <x v="0"/>
    <x v="4"/>
  </r>
  <r>
    <x v="2"/>
    <x v="4"/>
    <x v="2"/>
    <x v="122"/>
    <n v="830"/>
    <s v="Q2 W1"/>
    <x v="18"/>
    <d v="1899-12-30T16:33:36"/>
    <x v="2"/>
    <x v="0"/>
    <x v="4"/>
  </r>
  <r>
    <x v="3"/>
    <x v="10"/>
    <x v="0"/>
    <x v="122"/>
    <n v="354"/>
    <s v="Q2 W1"/>
    <x v="18"/>
    <d v="1899-12-30T18:57:36"/>
    <x v="3"/>
    <x v="0"/>
    <x v="4"/>
  </r>
  <r>
    <x v="3"/>
    <x v="3"/>
    <x v="2"/>
    <x v="122"/>
    <n v="206"/>
    <s v="Q2 W1"/>
    <x v="18"/>
    <d v="1899-12-30T19:12:00"/>
    <x v="3"/>
    <x v="0"/>
    <x v="4"/>
  </r>
  <r>
    <x v="3"/>
    <x v="11"/>
    <x v="2"/>
    <x v="122"/>
    <n v="863"/>
    <s v="Q2 W1"/>
    <x v="18"/>
    <d v="1899-12-30T16:33:36"/>
    <x v="3"/>
    <x v="0"/>
    <x v="4"/>
  </r>
  <r>
    <x v="3"/>
    <x v="5"/>
    <x v="1"/>
    <x v="122"/>
    <n v="67"/>
    <s v="Q2 W1"/>
    <x v="18"/>
    <d v="1899-12-30T18:28:48"/>
    <x v="3"/>
    <x v="1"/>
    <x v="4"/>
  </r>
  <r>
    <x v="3"/>
    <x v="6"/>
    <x v="3"/>
    <x v="122"/>
    <n v="350"/>
    <s v="Q2 W1"/>
    <x v="18"/>
    <d v="1899-12-30T18:00:00"/>
    <x v="3"/>
    <x v="0"/>
    <x v="4"/>
  </r>
  <r>
    <x v="3"/>
    <x v="13"/>
    <x v="0"/>
    <x v="122"/>
    <n v="413"/>
    <s v="Q2 W1"/>
    <x v="18"/>
    <d v="1899-12-30T16:33:36"/>
    <x v="3"/>
    <x v="0"/>
    <x v="4"/>
  </r>
  <r>
    <x v="4"/>
    <x v="7"/>
    <x v="2"/>
    <x v="122"/>
    <n v="788"/>
    <s v="Q2 W1"/>
    <x v="18"/>
    <d v="1899-12-30T19:12:00"/>
    <x v="3"/>
    <x v="0"/>
    <x v="4"/>
  </r>
  <r>
    <x v="4"/>
    <x v="8"/>
    <x v="2"/>
    <x v="122"/>
    <n v="629"/>
    <s v="Q2 W1"/>
    <x v="18"/>
    <d v="1899-12-30T16:48:00"/>
    <x v="3"/>
    <x v="0"/>
    <x v="4"/>
  </r>
  <r>
    <x v="4"/>
    <x v="12"/>
    <x v="2"/>
    <x v="122"/>
    <n v="363"/>
    <s v="Q2 W1"/>
    <x v="18"/>
    <d v="1899-12-30T18:14:24"/>
    <x v="2"/>
    <x v="0"/>
    <x v="4"/>
  </r>
  <r>
    <x v="4"/>
    <x v="14"/>
    <x v="2"/>
    <x v="122"/>
    <n v="429"/>
    <s v="Q2 W1"/>
    <x v="18"/>
    <d v="1899-12-30T16:19:12"/>
    <x v="3"/>
    <x v="0"/>
    <x v="4"/>
  </r>
  <r>
    <x v="0"/>
    <x v="1"/>
    <x v="1"/>
    <x v="123"/>
    <n v="464"/>
    <s v="Q2 W1"/>
    <x v="18"/>
    <d v="1899-12-30T16:33:36"/>
    <x v="3"/>
    <x v="0"/>
    <x v="4"/>
  </r>
  <r>
    <x v="0"/>
    <x v="0"/>
    <x v="0"/>
    <x v="123"/>
    <n v="82"/>
    <s v="Q2 W1"/>
    <x v="18"/>
    <d v="1899-12-30T16:04:48"/>
    <x v="3"/>
    <x v="1"/>
    <x v="4"/>
  </r>
  <r>
    <x v="1"/>
    <x v="2"/>
    <x v="2"/>
    <x v="123"/>
    <n v="35"/>
    <s v="Q2 W1"/>
    <x v="18"/>
    <d v="1899-12-30T18:14:24"/>
    <x v="3"/>
    <x v="1"/>
    <x v="4"/>
  </r>
  <r>
    <x v="2"/>
    <x v="3"/>
    <x v="2"/>
    <x v="123"/>
    <n v="215"/>
    <s v="Q2 W1"/>
    <x v="18"/>
    <d v="1899-12-30T18:28:48"/>
    <x v="2"/>
    <x v="0"/>
    <x v="4"/>
  </r>
  <r>
    <x v="2"/>
    <x v="9"/>
    <x v="2"/>
    <x v="123"/>
    <n v="966"/>
    <s v="Q2 W1"/>
    <x v="18"/>
    <d v="1899-12-30T18:14:24"/>
    <x v="2"/>
    <x v="0"/>
    <x v="4"/>
  </r>
  <r>
    <x v="2"/>
    <x v="4"/>
    <x v="2"/>
    <x v="123"/>
    <n v="97"/>
    <s v="Q2 W1"/>
    <x v="18"/>
    <d v="1899-12-30T18:00:00"/>
    <x v="2"/>
    <x v="1"/>
    <x v="4"/>
  </r>
  <r>
    <x v="3"/>
    <x v="10"/>
    <x v="0"/>
    <x v="123"/>
    <n v="272"/>
    <s v="Q2 W1"/>
    <x v="18"/>
    <d v="1899-12-30T16:04:48"/>
    <x v="2"/>
    <x v="0"/>
    <x v="4"/>
  </r>
  <r>
    <x v="3"/>
    <x v="3"/>
    <x v="2"/>
    <x v="123"/>
    <n v="41"/>
    <s v="Q2 W1"/>
    <x v="18"/>
    <d v="1899-12-30T16:19:12"/>
    <x v="2"/>
    <x v="1"/>
    <x v="4"/>
  </r>
  <r>
    <x v="3"/>
    <x v="11"/>
    <x v="2"/>
    <x v="123"/>
    <n v="763"/>
    <s v="Q2 W1"/>
    <x v="18"/>
    <d v="1899-12-30T18:00:00"/>
    <x v="3"/>
    <x v="0"/>
    <x v="4"/>
  </r>
  <r>
    <x v="3"/>
    <x v="5"/>
    <x v="1"/>
    <x v="123"/>
    <n v="796"/>
    <s v="Q2 W1"/>
    <x v="18"/>
    <d v="1899-12-30T16:48:00"/>
    <x v="3"/>
    <x v="0"/>
    <x v="4"/>
  </r>
  <r>
    <x v="3"/>
    <x v="6"/>
    <x v="3"/>
    <x v="123"/>
    <n v="363"/>
    <s v="Q2 W1"/>
    <x v="18"/>
    <d v="1899-12-30T17:16:48"/>
    <x v="3"/>
    <x v="0"/>
    <x v="4"/>
  </r>
  <r>
    <x v="3"/>
    <x v="13"/>
    <x v="0"/>
    <x v="123"/>
    <n v="94"/>
    <s v="Q2 W1"/>
    <x v="18"/>
    <d v="1899-12-30T17:16:48"/>
    <x v="3"/>
    <x v="1"/>
    <x v="4"/>
  </r>
  <r>
    <x v="4"/>
    <x v="7"/>
    <x v="2"/>
    <x v="123"/>
    <n v="371"/>
    <s v="Q2 W1"/>
    <x v="18"/>
    <d v="1899-12-30T18:43:12"/>
    <x v="3"/>
    <x v="0"/>
    <x v="4"/>
  </r>
  <r>
    <x v="4"/>
    <x v="8"/>
    <x v="2"/>
    <x v="123"/>
    <n v="528"/>
    <s v="Q2 W1"/>
    <x v="18"/>
    <d v="1899-12-30T18:00:00"/>
    <x v="2"/>
    <x v="0"/>
    <x v="4"/>
  </r>
  <r>
    <x v="4"/>
    <x v="12"/>
    <x v="2"/>
    <x v="123"/>
    <n v="718"/>
    <s v="Q2 W1"/>
    <x v="18"/>
    <d v="1899-12-30T18:14:24"/>
    <x v="2"/>
    <x v="0"/>
    <x v="4"/>
  </r>
  <r>
    <x v="4"/>
    <x v="14"/>
    <x v="2"/>
    <x v="123"/>
    <n v="494"/>
    <s v="Q2 W1"/>
    <x v="18"/>
    <d v="1899-12-30T19:12:00"/>
    <x v="3"/>
    <x v="0"/>
    <x v="4"/>
  </r>
  <r>
    <x v="0"/>
    <x v="1"/>
    <x v="1"/>
    <x v="124"/>
    <n v="436"/>
    <s v="Q2 W1"/>
    <x v="18"/>
    <d v="1899-12-30T16:19:12"/>
    <x v="3"/>
    <x v="0"/>
    <x v="4"/>
  </r>
  <r>
    <x v="0"/>
    <x v="0"/>
    <x v="0"/>
    <x v="124"/>
    <n v="350"/>
    <s v="Q2 W1"/>
    <x v="18"/>
    <d v="1899-12-30T16:48:00"/>
    <x v="3"/>
    <x v="0"/>
    <x v="4"/>
  </r>
  <r>
    <x v="1"/>
    <x v="2"/>
    <x v="2"/>
    <x v="124"/>
    <n v="959"/>
    <s v="Q2 W1"/>
    <x v="18"/>
    <d v="1899-12-30T18:43:12"/>
    <x v="3"/>
    <x v="0"/>
    <x v="4"/>
  </r>
  <r>
    <x v="2"/>
    <x v="3"/>
    <x v="2"/>
    <x v="124"/>
    <n v="732"/>
    <s v="Q2 W1"/>
    <x v="18"/>
    <d v="1899-12-30T16:04:48"/>
    <x v="2"/>
    <x v="0"/>
    <x v="4"/>
  </r>
  <r>
    <x v="2"/>
    <x v="9"/>
    <x v="2"/>
    <x v="124"/>
    <n v="31"/>
    <s v="Q2 W1"/>
    <x v="18"/>
    <d v="1899-12-30T17:02:24"/>
    <x v="2"/>
    <x v="1"/>
    <x v="4"/>
  </r>
  <r>
    <x v="2"/>
    <x v="4"/>
    <x v="2"/>
    <x v="124"/>
    <n v="490"/>
    <s v="Q2 W1"/>
    <x v="18"/>
    <d v="1899-12-30T18:43:12"/>
    <x v="3"/>
    <x v="0"/>
    <x v="4"/>
  </r>
  <r>
    <x v="3"/>
    <x v="10"/>
    <x v="0"/>
    <x v="124"/>
    <n v="818"/>
    <s v="Q2 W1"/>
    <x v="18"/>
    <d v="1899-12-30T18:28:48"/>
    <x v="3"/>
    <x v="0"/>
    <x v="4"/>
  </r>
  <r>
    <x v="3"/>
    <x v="3"/>
    <x v="2"/>
    <x v="124"/>
    <n v="985"/>
    <s v="Q2 W1"/>
    <x v="18"/>
    <d v="1899-12-30T18:14:24"/>
    <x v="3"/>
    <x v="0"/>
    <x v="4"/>
  </r>
  <r>
    <x v="3"/>
    <x v="11"/>
    <x v="2"/>
    <x v="124"/>
    <n v="54"/>
    <s v="Q2 W1"/>
    <x v="18"/>
    <d v="1899-12-30T18:43:12"/>
    <x v="3"/>
    <x v="1"/>
    <x v="4"/>
  </r>
  <r>
    <x v="3"/>
    <x v="5"/>
    <x v="1"/>
    <x v="124"/>
    <n v="283"/>
    <s v="Q2 W1"/>
    <x v="18"/>
    <d v="1899-12-30T17:02:24"/>
    <x v="3"/>
    <x v="0"/>
    <x v="4"/>
  </r>
  <r>
    <x v="3"/>
    <x v="6"/>
    <x v="3"/>
    <x v="124"/>
    <n v="543"/>
    <s v="Q2 W1"/>
    <x v="18"/>
    <d v="1899-12-30T17:45:36"/>
    <x v="3"/>
    <x v="0"/>
    <x v="4"/>
  </r>
  <r>
    <x v="3"/>
    <x v="13"/>
    <x v="0"/>
    <x v="124"/>
    <n v="668"/>
    <s v="Q2 W1"/>
    <x v="18"/>
    <d v="1899-12-30T17:45:36"/>
    <x v="3"/>
    <x v="0"/>
    <x v="4"/>
  </r>
  <r>
    <x v="4"/>
    <x v="7"/>
    <x v="2"/>
    <x v="124"/>
    <n v="336"/>
    <s v="Q2 W1"/>
    <x v="18"/>
    <d v="1899-12-30T18:28:48"/>
    <x v="2"/>
    <x v="0"/>
    <x v="4"/>
  </r>
  <r>
    <x v="4"/>
    <x v="8"/>
    <x v="2"/>
    <x v="124"/>
    <n v="860"/>
    <s v="Q2 W1"/>
    <x v="18"/>
    <d v="1899-12-30T17:16:48"/>
    <x v="3"/>
    <x v="0"/>
    <x v="4"/>
  </r>
  <r>
    <x v="4"/>
    <x v="12"/>
    <x v="2"/>
    <x v="124"/>
    <n v="991"/>
    <s v="Q2 W1"/>
    <x v="18"/>
    <d v="1899-12-30T17:16:48"/>
    <x v="3"/>
    <x v="0"/>
    <x v="4"/>
  </r>
  <r>
    <x v="4"/>
    <x v="14"/>
    <x v="2"/>
    <x v="124"/>
    <n v="276"/>
    <s v="Q2 W1"/>
    <x v="18"/>
    <d v="1899-12-30T18:00:00"/>
    <x v="2"/>
    <x v="0"/>
    <x v="4"/>
  </r>
  <r>
    <x v="0"/>
    <x v="1"/>
    <x v="1"/>
    <x v="125"/>
    <n v="652"/>
    <s v="Q2 W1"/>
    <x v="18"/>
    <d v="1899-12-30T16:48:00"/>
    <x v="3"/>
    <x v="0"/>
    <x v="4"/>
  </r>
  <r>
    <x v="0"/>
    <x v="0"/>
    <x v="0"/>
    <x v="125"/>
    <n v="398"/>
    <s v="Q2 W1"/>
    <x v="18"/>
    <d v="1899-12-30T18:28:48"/>
    <x v="2"/>
    <x v="0"/>
    <x v="4"/>
  </r>
  <r>
    <x v="1"/>
    <x v="2"/>
    <x v="2"/>
    <x v="125"/>
    <n v="686"/>
    <s v="Q2 W1"/>
    <x v="18"/>
    <d v="1899-12-30T18:28:48"/>
    <x v="3"/>
    <x v="0"/>
    <x v="4"/>
  </r>
  <r>
    <x v="2"/>
    <x v="3"/>
    <x v="2"/>
    <x v="125"/>
    <n v="333"/>
    <s v="Q2 W1"/>
    <x v="18"/>
    <d v="1899-12-30T16:33:36"/>
    <x v="2"/>
    <x v="0"/>
    <x v="4"/>
  </r>
  <r>
    <x v="2"/>
    <x v="9"/>
    <x v="2"/>
    <x v="125"/>
    <n v="818"/>
    <s v="Q2 W1"/>
    <x v="18"/>
    <d v="1899-12-30T16:19:12"/>
    <x v="2"/>
    <x v="0"/>
    <x v="4"/>
  </r>
  <r>
    <x v="2"/>
    <x v="4"/>
    <x v="2"/>
    <x v="125"/>
    <n v="268"/>
    <s v="Q2 W1"/>
    <x v="18"/>
    <d v="1899-12-30T19:12:00"/>
    <x v="3"/>
    <x v="0"/>
    <x v="4"/>
  </r>
  <r>
    <x v="3"/>
    <x v="10"/>
    <x v="0"/>
    <x v="125"/>
    <n v="487"/>
    <s v="Q2 W1"/>
    <x v="18"/>
    <d v="1899-12-30T17:31:12"/>
    <x v="2"/>
    <x v="0"/>
    <x v="4"/>
  </r>
  <r>
    <x v="3"/>
    <x v="3"/>
    <x v="2"/>
    <x v="125"/>
    <n v="284"/>
    <s v="Q2 W1"/>
    <x v="18"/>
    <d v="1899-12-30T16:19:12"/>
    <x v="2"/>
    <x v="0"/>
    <x v="4"/>
  </r>
  <r>
    <x v="3"/>
    <x v="11"/>
    <x v="2"/>
    <x v="125"/>
    <n v="947"/>
    <s v="Q2 W1"/>
    <x v="18"/>
    <d v="1899-12-30T17:16:48"/>
    <x v="3"/>
    <x v="0"/>
    <x v="4"/>
  </r>
  <r>
    <x v="3"/>
    <x v="5"/>
    <x v="1"/>
    <x v="125"/>
    <n v="209"/>
    <s v="Q2 W1"/>
    <x v="18"/>
    <d v="1899-12-30T16:19:12"/>
    <x v="2"/>
    <x v="0"/>
    <x v="4"/>
  </r>
  <r>
    <x v="3"/>
    <x v="6"/>
    <x v="3"/>
    <x v="125"/>
    <n v="585"/>
    <s v="Q2 W1"/>
    <x v="18"/>
    <d v="1899-12-30T17:16:48"/>
    <x v="3"/>
    <x v="0"/>
    <x v="4"/>
  </r>
  <r>
    <x v="3"/>
    <x v="13"/>
    <x v="0"/>
    <x v="125"/>
    <n v="594"/>
    <s v="Q2 W1"/>
    <x v="18"/>
    <d v="1899-12-30T16:19:12"/>
    <x v="2"/>
    <x v="0"/>
    <x v="4"/>
  </r>
  <r>
    <x v="4"/>
    <x v="7"/>
    <x v="2"/>
    <x v="125"/>
    <n v="954"/>
    <s v="Q2 W1"/>
    <x v="18"/>
    <d v="1899-12-30T18:14:24"/>
    <x v="2"/>
    <x v="0"/>
    <x v="4"/>
  </r>
  <r>
    <x v="4"/>
    <x v="8"/>
    <x v="2"/>
    <x v="125"/>
    <n v="413"/>
    <s v="Q2 W1"/>
    <x v="18"/>
    <d v="1899-12-30T18:43:12"/>
    <x v="3"/>
    <x v="0"/>
    <x v="4"/>
  </r>
  <r>
    <x v="4"/>
    <x v="12"/>
    <x v="2"/>
    <x v="125"/>
    <n v="946"/>
    <s v="Q2 W1"/>
    <x v="18"/>
    <d v="1899-12-30T19:12:00"/>
    <x v="3"/>
    <x v="0"/>
    <x v="4"/>
  </r>
  <r>
    <x v="4"/>
    <x v="14"/>
    <x v="2"/>
    <x v="125"/>
    <n v="624"/>
    <s v="Q2 W1"/>
    <x v="18"/>
    <d v="1899-12-30T17:45:36"/>
    <x v="2"/>
    <x v="0"/>
    <x v="4"/>
  </r>
  <r>
    <x v="0"/>
    <x v="1"/>
    <x v="1"/>
    <x v="126"/>
    <n v="497"/>
    <s v="Q2 W2"/>
    <x v="19"/>
    <d v="1899-12-30T17:45:36"/>
    <x v="3"/>
    <x v="0"/>
    <x v="4"/>
  </r>
  <r>
    <x v="0"/>
    <x v="0"/>
    <x v="0"/>
    <x v="126"/>
    <n v="872"/>
    <s v="Q2 W2"/>
    <x v="19"/>
    <d v="1899-12-30T17:02:24"/>
    <x v="3"/>
    <x v="0"/>
    <x v="4"/>
  </r>
  <r>
    <x v="1"/>
    <x v="2"/>
    <x v="2"/>
    <x v="126"/>
    <n v="760"/>
    <s v="Q2 W2"/>
    <x v="19"/>
    <d v="1899-12-30T16:04:48"/>
    <x v="3"/>
    <x v="0"/>
    <x v="4"/>
  </r>
  <r>
    <x v="2"/>
    <x v="3"/>
    <x v="2"/>
    <x v="126"/>
    <n v="657"/>
    <s v="Q2 W2"/>
    <x v="19"/>
    <d v="1899-12-30T17:16:48"/>
    <x v="2"/>
    <x v="0"/>
    <x v="4"/>
  </r>
  <r>
    <x v="2"/>
    <x v="9"/>
    <x v="2"/>
    <x v="126"/>
    <n v="918"/>
    <s v="Q2 W2"/>
    <x v="19"/>
    <d v="1899-12-30T16:33:36"/>
    <x v="2"/>
    <x v="0"/>
    <x v="4"/>
  </r>
  <r>
    <x v="2"/>
    <x v="4"/>
    <x v="2"/>
    <x v="126"/>
    <n v="924"/>
    <s v="Q2 W2"/>
    <x v="19"/>
    <d v="1899-12-30T16:33:36"/>
    <x v="2"/>
    <x v="0"/>
    <x v="4"/>
  </r>
  <r>
    <x v="3"/>
    <x v="10"/>
    <x v="0"/>
    <x v="126"/>
    <n v="480"/>
    <s v="Q2 W2"/>
    <x v="19"/>
    <d v="1899-12-30T17:02:24"/>
    <x v="3"/>
    <x v="0"/>
    <x v="4"/>
  </r>
  <r>
    <x v="3"/>
    <x v="3"/>
    <x v="2"/>
    <x v="126"/>
    <n v="964"/>
    <s v="Q2 W2"/>
    <x v="19"/>
    <d v="1899-12-30T17:16:48"/>
    <x v="3"/>
    <x v="0"/>
    <x v="4"/>
  </r>
  <r>
    <x v="3"/>
    <x v="11"/>
    <x v="2"/>
    <x v="126"/>
    <n v="426"/>
    <s v="Q2 W2"/>
    <x v="19"/>
    <d v="1899-12-30T18:43:12"/>
    <x v="3"/>
    <x v="0"/>
    <x v="4"/>
  </r>
  <r>
    <x v="3"/>
    <x v="5"/>
    <x v="1"/>
    <x v="126"/>
    <n v="349"/>
    <s v="Q2 W2"/>
    <x v="19"/>
    <d v="1899-12-30T16:19:12"/>
    <x v="2"/>
    <x v="0"/>
    <x v="4"/>
  </r>
  <r>
    <x v="3"/>
    <x v="6"/>
    <x v="3"/>
    <x v="126"/>
    <n v="370"/>
    <s v="Q2 W2"/>
    <x v="19"/>
    <d v="1899-12-30T16:04:48"/>
    <x v="2"/>
    <x v="0"/>
    <x v="4"/>
  </r>
  <r>
    <x v="3"/>
    <x v="13"/>
    <x v="0"/>
    <x v="126"/>
    <n v="489"/>
    <s v="Q2 W2"/>
    <x v="19"/>
    <d v="1899-12-30T16:04:48"/>
    <x v="2"/>
    <x v="0"/>
    <x v="4"/>
  </r>
  <r>
    <x v="4"/>
    <x v="7"/>
    <x v="2"/>
    <x v="126"/>
    <n v="415"/>
    <s v="Q2 W2"/>
    <x v="19"/>
    <d v="1899-12-30T16:33:36"/>
    <x v="3"/>
    <x v="0"/>
    <x v="4"/>
  </r>
  <r>
    <x v="4"/>
    <x v="8"/>
    <x v="2"/>
    <x v="126"/>
    <n v="706"/>
    <s v="Q2 W2"/>
    <x v="19"/>
    <d v="1899-12-30T19:12:00"/>
    <x v="3"/>
    <x v="0"/>
    <x v="4"/>
  </r>
  <r>
    <x v="4"/>
    <x v="12"/>
    <x v="2"/>
    <x v="126"/>
    <n v="777"/>
    <s v="Q2 W2"/>
    <x v="19"/>
    <d v="1899-12-30T18:28:48"/>
    <x v="2"/>
    <x v="0"/>
    <x v="4"/>
  </r>
  <r>
    <x v="4"/>
    <x v="14"/>
    <x v="2"/>
    <x v="126"/>
    <n v="971"/>
    <s v="Q2 W2"/>
    <x v="19"/>
    <d v="1899-12-30T16:33:36"/>
    <x v="3"/>
    <x v="0"/>
    <x v="4"/>
  </r>
  <r>
    <x v="0"/>
    <x v="1"/>
    <x v="1"/>
    <x v="127"/>
    <n v="604"/>
    <s v="Q2 W2"/>
    <x v="19"/>
    <d v="1899-12-30T18:43:12"/>
    <x v="3"/>
    <x v="0"/>
    <x v="4"/>
  </r>
  <r>
    <x v="0"/>
    <x v="0"/>
    <x v="0"/>
    <x v="127"/>
    <n v="795"/>
    <s v="Q2 W2"/>
    <x v="19"/>
    <d v="1899-12-30T19:12:00"/>
    <x v="3"/>
    <x v="0"/>
    <x v="4"/>
  </r>
  <r>
    <x v="1"/>
    <x v="2"/>
    <x v="2"/>
    <x v="127"/>
    <n v="658"/>
    <s v="Q2 W2"/>
    <x v="19"/>
    <d v="1899-12-30T16:33:36"/>
    <x v="3"/>
    <x v="0"/>
    <x v="4"/>
  </r>
  <r>
    <x v="2"/>
    <x v="3"/>
    <x v="2"/>
    <x v="127"/>
    <n v="241"/>
    <s v="Q2 W2"/>
    <x v="19"/>
    <d v="1899-12-30T18:43:12"/>
    <x v="3"/>
    <x v="0"/>
    <x v="4"/>
  </r>
  <r>
    <x v="2"/>
    <x v="9"/>
    <x v="2"/>
    <x v="127"/>
    <n v="555"/>
    <s v="Q2 W2"/>
    <x v="19"/>
    <d v="1899-12-30T18:28:48"/>
    <x v="2"/>
    <x v="0"/>
    <x v="4"/>
  </r>
  <r>
    <x v="2"/>
    <x v="4"/>
    <x v="2"/>
    <x v="127"/>
    <n v="505"/>
    <s v="Q2 W2"/>
    <x v="19"/>
    <d v="1899-12-30T16:33:36"/>
    <x v="2"/>
    <x v="0"/>
    <x v="4"/>
  </r>
  <r>
    <x v="3"/>
    <x v="10"/>
    <x v="0"/>
    <x v="127"/>
    <n v="870"/>
    <s v="Q2 W2"/>
    <x v="19"/>
    <d v="1899-12-30T17:45:36"/>
    <x v="3"/>
    <x v="0"/>
    <x v="4"/>
  </r>
  <r>
    <x v="3"/>
    <x v="3"/>
    <x v="2"/>
    <x v="127"/>
    <n v="530"/>
    <s v="Q2 W2"/>
    <x v="19"/>
    <d v="1899-12-30T16:33:36"/>
    <x v="3"/>
    <x v="0"/>
    <x v="4"/>
  </r>
  <r>
    <x v="3"/>
    <x v="11"/>
    <x v="2"/>
    <x v="127"/>
    <n v="886"/>
    <s v="Q2 W2"/>
    <x v="19"/>
    <d v="1899-12-30T18:28:48"/>
    <x v="3"/>
    <x v="0"/>
    <x v="4"/>
  </r>
  <r>
    <x v="3"/>
    <x v="5"/>
    <x v="1"/>
    <x v="127"/>
    <n v="407"/>
    <s v="Q2 W2"/>
    <x v="19"/>
    <d v="1899-12-30T18:28:48"/>
    <x v="3"/>
    <x v="0"/>
    <x v="4"/>
  </r>
  <r>
    <x v="3"/>
    <x v="6"/>
    <x v="3"/>
    <x v="127"/>
    <n v="205"/>
    <s v="Q2 W2"/>
    <x v="19"/>
    <d v="1899-12-30T16:19:12"/>
    <x v="2"/>
    <x v="0"/>
    <x v="4"/>
  </r>
  <r>
    <x v="3"/>
    <x v="13"/>
    <x v="0"/>
    <x v="127"/>
    <n v="498"/>
    <s v="Q2 W2"/>
    <x v="19"/>
    <d v="1899-12-30T18:14:24"/>
    <x v="3"/>
    <x v="0"/>
    <x v="4"/>
  </r>
  <r>
    <x v="4"/>
    <x v="7"/>
    <x v="2"/>
    <x v="127"/>
    <n v="893"/>
    <s v="Q2 W2"/>
    <x v="19"/>
    <d v="1899-12-30T16:33:36"/>
    <x v="3"/>
    <x v="0"/>
    <x v="4"/>
  </r>
  <r>
    <x v="4"/>
    <x v="8"/>
    <x v="2"/>
    <x v="127"/>
    <n v="445"/>
    <s v="Q2 W2"/>
    <x v="19"/>
    <d v="1899-12-30T16:33:36"/>
    <x v="3"/>
    <x v="0"/>
    <x v="4"/>
  </r>
  <r>
    <x v="4"/>
    <x v="12"/>
    <x v="2"/>
    <x v="127"/>
    <n v="896"/>
    <s v="Q2 W2"/>
    <x v="19"/>
    <d v="1899-12-30T16:04:48"/>
    <x v="3"/>
    <x v="0"/>
    <x v="4"/>
  </r>
  <r>
    <x v="4"/>
    <x v="14"/>
    <x v="2"/>
    <x v="127"/>
    <n v="368"/>
    <s v="Q2 W2"/>
    <x v="19"/>
    <d v="1899-12-30T18:14:24"/>
    <x v="2"/>
    <x v="0"/>
    <x v="4"/>
  </r>
  <r>
    <x v="0"/>
    <x v="1"/>
    <x v="1"/>
    <x v="128"/>
    <n v="371"/>
    <s v="Q2 W2"/>
    <x v="19"/>
    <d v="1899-12-30T17:31:12"/>
    <x v="3"/>
    <x v="0"/>
    <x v="4"/>
  </r>
  <r>
    <x v="0"/>
    <x v="0"/>
    <x v="0"/>
    <x v="128"/>
    <n v="614"/>
    <s v="Q2 W2"/>
    <x v="19"/>
    <d v="1899-12-30T18:43:12"/>
    <x v="3"/>
    <x v="0"/>
    <x v="4"/>
  </r>
  <r>
    <x v="1"/>
    <x v="2"/>
    <x v="2"/>
    <x v="128"/>
    <n v="884"/>
    <s v="Q2 W2"/>
    <x v="19"/>
    <d v="1899-12-30T17:45:36"/>
    <x v="2"/>
    <x v="0"/>
    <x v="4"/>
  </r>
  <r>
    <x v="2"/>
    <x v="3"/>
    <x v="2"/>
    <x v="128"/>
    <n v="95"/>
    <s v="Q2 W2"/>
    <x v="19"/>
    <d v="1899-12-30T16:33:36"/>
    <x v="2"/>
    <x v="1"/>
    <x v="4"/>
  </r>
  <r>
    <x v="2"/>
    <x v="9"/>
    <x v="2"/>
    <x v="128"/>
    <n v="557"/>
    <s v="Q2 W2"/>
    <x v="19"/>
    <d v="1899-12-30T18:43:12"/>
    <x v="3"/>
    <x v="0"/>
    <x v="4"/>
  </r>
  <r>
    <x v="2"/>
    <x v="4"/>
    <x v="2"/>
    <x v="128"/>
    <n v="681"/>
    <s v="Q2 W2"/>
    <x v="19"/>
    <d v="1899-12-30T17:16:48"/>
    <x v="2"/>
    <x v="0"/>
    <x v="4"/>
  </r>
  <r>
    <x v="3"/>
    <x v="10"/>
    <x v="0"/>
    <x v="128"/>
    <n v="690"/>
    <s v="Q2 W2"/>
    <x v="19"/>
    <d v="1899-12-30T16:04:48"/>
    <x v="2"/>
    <x v="0"/>
    <x v="4"/>
  </r>
  <r>
    <x v="3"/>
    <x v="3"/>
    <x v="2"/>
    <x v="128"/>
    <n v="171"/>
    <s v="Q2 W2"/>
    <x v="19"/>
    <d v="1899-12-30T17:02:24"/>
    <x v="3"/>
    <x v="0"/>
    <x v="4"/>
  </r>
  <r>
    <x v="3"/>
    <x v="11"/>
    <x v="2"/>
    <x v="128"/>
    <n v="810"/>
    <s v="Q2 W2"/>
    <x v="19"/>
    <d v="1899-12-30T18:28:48"/>
    <x v="3"/>
    <x v="0"/>
    <x v="4"/>
  </r>
  <r>
    <x v="3"/>
    <x v="5"/>
    <x v="1"/>
    <x v="128"/>
    <n v="859"/>
    <s v="Q2 W2"/>
    <x v="19"/>
    <d v="1899-12-30T16:19:12"/>
    <x v="2"/>
    <x v="0"/>
    <x v="4"/>
  </r>
  <r>
    <x v="3"/>
    <x v="6"/>
    <x v="3"/>
    <x v="128"/>
    <n v="889"/>
    <s v="Q2 W2"/>
    <x v="19"/>
    <d v="1899-12-30T17:31:12"/>
    <x v="3"/>
    <x v="0"/>
    <x v="4"/>
  </r>
  <r>
    <x v="3"/>
    <x v="13"/>
    <x v="0"/>
    <x v="128"/>
    <n v="978"/>
    <s v="Q2 W2"/>
    <x v="19"/>
    <d v="1899-12-30T16:04:48"/>
    <x v="2"/>
    <x v="0"/>
    <x v="4"/>
  </r>
  <r>
    <x v="4"/>
    <x v="7"/>
    <x v="2"/>
    <x v="128"/>
    <n v="241"/>
    <s v="Q2 W2"/>
    <x v="19"/>
    <d v="1899-12-30T19:12:00"/>
    <x v="3"/>
    <x v="0"/>
    <x v="4"/>
  </r>
  <r>
    <x v="4"/>
    <x v="8"/>
    <x v="2"/>
    <x v="128"/>
    <n v="346"/>
    <s v="Q2 W2"/>
    <x v="19"/>
    <d v="1899-12-30T18:28:48"/>
    <x v="2"/>
    <x v="0"/>
    <x v="4"/>
  </r>
  <r>
    <x v="4"/>
    <x v="12"/>
    <x v="2"/>
    <x v="128"/>
    <n v="524"/>
    <s v="Q2 W2"/>
    <x v="19"/>
    <d v="1899-12-30T17:16:48"/>
    <x v="3"/>
    <x v="0"/>
    <x v="4"/>
  </r>
  <r>
    <x v="4"/>
    <x v="14"/>
    <x v="2"/>
    <x v="128"/>
    <n v="441"/>
    <s v="Q2 W2"/>
    <x v="19"/>
    <d v="1899-12-30T18:28:48"/>
    <x v="2"/>
    <x v="0"/>
    <x v="4"/>
  </r>
  <r>
    <x v="0"/>
    <x v="1"/>
    <x v="1"/>
    <x v="129"/>
    <n v="212"/>
    <s v="Q2 W2"/>
    <x v="19"/>
    <d v="1899-12-30T17:02:24"/>
    <x v="3"/>
    <x v="0"/>
    <x v="4"/>
  </r>
  <r>
    <x v="0"/>
    <x v="0"/>
    <x v="0"/>
    <x v="129"/>
    <n v="553"/>
    <s v="Q2 W2"/>
    <x v="19"/>
    <d v="1899-12-30T17:02:24"/>
    <x v="3"/>
    <x v="0"/>
    <x v="4"/>
  </r>
  <r>
    <x v="1"/>
    <x v="2"/>
    <x v="2"/>
    <x v="129"/>
    <n v="286"/>
    <s v="Q2 W2"/>
    <x v="19"/>
    <d v="1899-12-30T17:16:48"/>
    <x v="2"/>
    <x v="0"/>
    <x v="4"/>
  </r>
  <r>
    <x v="2"/>
    <x v="3"/>
    <x v="2"/>
    <x v="129"/>
    <n v="995"/>
    <s v="Q2 W2"/>
    <x v="19"/>
    <d v="1899-12-30T17:31:12"/>
    <x v="2"/>
    <x v="0"/>
    <x v="4"/>
  </r>
  <r>
    <x v="2"/>
    <x v="9"/>
    <x v="2"/>
    <x v="129"/>
    <n v="619"/>
    <s v="Q2 W2"/>
    <x v="19"/>
    <d v="1899-12-30T16:33:36"/>
    <x v="2"/>
    <x v="0"/>
    <x v="4"/>
  </r>
  <r>
    <x v="2"/>
    <x v="4"/>
    <x v="2"/>
    <x v="129"/>
    <n v="627"/>
    <s v="Q2 W2"/>
    <x v="19"/>
    <d v="1899-12-30T18:57:36"/>
    <x v="3"/>
    <x v="0"/>
    <x v="4"/>
  </r>
  <r>
    <x v="3"/>
    <x v="10"/>
    <x v="0"/>
    <x v="129"/>
    <n v="225"/>
    <s v="Q2 W2"/>
    <x v="19"/>
    <d v="1899-12-30T18:43:12"/>
    <x v="3"/>
    <x v="0"/>
    <x v="4"/>
  </r>
  <r>
    <x v="3"/>
    <x v="3"/>
    <x v="2"/>
    <x v="129"/>
    <n v="119"/>
    <s v="Q2 W2"/>
    <x v="19"/>
    <d v="1899-12-30T18:28:48"/>
    <x v="3"/>
    <x v="0"/>
    <x v="4"/>
  </r>
  <r>
    <x v="3"/>
    <x v="11"/>
    <x v="2"/>
    <x v="129"/>
    <n v="816"/>
    <s v="Q2 W2"/>
    <x v="19"/>
    <d v="1899-12-30T18:43:12"/>
    <x v="3"/>
    <x v="0"/>
    <x v="4"/>
  </r>
  <r>
    <x v="3"/>
    <x v="5"/>
    <x v="1"/>
    <x v="129"/>
    <n v="763"/>
    <s v="Q2 W2"/>
    <x v="19"/>
    <d v="1899-12-30T16:33:36"/>
    <x v="3"/>
    <x v="0"/>
    <x v="4"/>
  </r>
  <r>
    <x v="3"/>
    <x v="6"/>
    <x v="3"/>
    <x v="129"/>
    <n v="124"/>
    <s v="Q2 W2"/>
    <x v="19"/>
    <d v="1899-12-30T16:04:48"/>
    <x v="2"/>
    <x v="0"/>
    <x v="4"/>
  </r>
  <r>
    <x v="3"/>
    <x v="13"/>
    <x v="0"/>
    <x v="129"/>
    <n v="825"/>
    <s v="Q2 W2"/>
    <x v="19"/>
    <d v="1899-12-30T17:45:36"/>
    <x v="3"/>
    <x v="0"/>
    <x v="4"/>
  </r>
  <r>
    <x v="4"/>
    <x v="7"/>
    <x v="2"/>
    <x v="129"/>
    <n v="304"/>
    <s v="Q2 W2"/>
    <x v="19"/>
    <d v="1899-12-30T17:02:24"/>
    <x v="3"/>
    <x v="0"/>
    <x v="4"/>
  </r>
  <r>
    <x v="4"/>
    <x v="8"/>
    <x v="2"/>
    <x v="129"/>
    <n v="557"/>
    <s v="Q2 W2"/>
    <x v="19"/>
    <d v="1899-12-30T17:31:12"/>
    <x v="2"/>
    <x v="0"/>
    <x v="4"/>
  </r>
  <r>
    <x v="4"/>
    <x v="12"/>
    <x v="2"/>
    <x v="129"/>
    <n v="67"/>
    <s v="Q2 W2"/>
    <x v="19"/>
    <d v="1899-12-30T18:57:36"/>
    <x v="3"/>
    <x v="1"/>
    <x v="4"/>
  </r>
  <r>
    <x v="4"/>
    <x v="14"/>
    <x v="2"/>
    <x v="129"/>
    <n v="114"/>
    <s v="Q2 W2"/>
    <x v="19"/>
    <d v="1899-12-30T16:48:00"/>
    <x v="3"/>
    <x v="0"/>
    <x v="4"/>
  </r>
  <r>
    <x v="0"/>
    <x v="1"/>
    <x v="1"/>
    <x v="130"/>
    <n v="132"/>
    <s v="Q2 W2"/>
    <x v="19"/>
    <d v="1899-12-30T18:57:36"/>
    <x v="3"/>
    <x v="0"/>
    <x v="4"/>
  </r>
  <r>
    <x v="0"/>
    <x v="0"/>
    <x v="0"/>
    <x v="130"/>
    <n v="874"/>
    <s v="Q2 W2"/>
    <x v="19"/>
    <d v="1899-12-30T17:31:12"/>
    <x v="3"/>
    <x v="0"/>
    <x v="4"/>
  </r>
  <r>
    <x v="1"/>
    <x v="2"/>
    <x v="2"/>
    <x v="130"/>
    <n v="666"/>
    <s v="Q2 W2"/>
    <x v="19"/>
    <d v="1899-12-30T17:02:24"/>
    <x v="2"/>
    <x v="0"/>
    <x v="4"/>
  </r>
  <r>
    <x v="2"/>
    <x v="3"/>
    <x v="2"/>
    <x v="130"/>
    <n v="762"/>
    <s v="Q2 W2"/>
    <x v="19"/>
    <d v="1899-12-30T17:16:48"/>
    <x v="2"/>
    <x v="0"/>
    <x v="4"/>
  </r>
  <r>
    <x v="2"/>
    <x v="9"/>
    <x v="2"/>
    <x v="130"/>
    <n v="371"/>
    <s v="Q2 W2"/>
    <x v="19"/>
    <d v="1899-12-30T16:48:00"/>
    <x v="2"/>
    <x v="0"/>
    <x v="4"/>
  </r>
  <r>
    <x v="2"/>
    <x v="4"/>
    <x v="2"/>
    <x v="130"/>
    <n v="768"/>
    <s v="Q2 W2"/>
    <x v="19"/>
    <d v="1899-12-30T19:12:00"/>
    <x v="3"/>
    <x v="0"/>
    <x v="4"/>
  </r>
  <r>
    <x v="3"/>
    <x v="10"/>
    <x v="0"/>
    <x v="130"/>
    <n v="616"/>
    <s v="Q2 W2"/>
    <x v="19"/>
    <d v="1899-12-30T18:57:36"/>
    <x v="3"/>
    <x v="0"/>
    <x v="4"/>
  </r>
  <r>
    <x v="3"/>
    <x v="3"/>
    <x v="2"/>
    <x v="130"/>
    <n v="261"/>
    <s v="Q2 W2"/>
    <x v="19"/>
    <d v="1899-12-30T18:00:00"/>
    <x v="3"/>
    <x v="0"/>
    <x v="4"/>
  </r>
  <r>
    <x v="3"/>
    <x v="11"/>
    <x v="2"/>
    <x v="130"/>
    <n v="127"/>
    <s v="Q2 W2"/>
    <x v="19"/>
    <d v="1899-12-30T18:57:36"/>
    <x v="3"/>
    <x v="0"/>
    <x v="4"/>
  </r>
  <r>
    <x v="3"/>
    <x v="5"/>
    <x v="1"/>
    <x v="130"/>
    <n v="995"/>
    <s v="Q2 W2"/>
    <x v="19"/>
    <d v="1899-12-30T18:28:48"/>
    <x v="3"/>
    <x v="0"/>
    <x v="4"/>
  </r>
  <r>
    <x v="3"/>
    <x v="6"/>
    <x v="3"/>
    <x v="130"/>
    <n v="593"/>
    <s v="Q2 W2"/>
    <x v="19"/>
    <d v="1899-12-30T17:31:12"/>
    <x v="3"/>
    <x v="0"/>
    <x v="4"/>
  </r>
  <r>
    <x v="3"/>
    <x v="13"/>
    <x v="0"/>
    <x v="130"/>
    <n v="168"/>
    <s v="Q2 W2"/>
    <x v="19"/>
    <d v="1899-12-30T17:31:12"/>
    <x v="3"/>
    <x v="0"/>
    <x v="4"/>
  </r>
  <r>
    <x v="4"/>
    <x v="7"/>
    <x v="2"/>
    <x v="130"/>
    <n v="842"/>
    <s v="Q2 W2"/>
    <x v="19"/>
    <d v="1899-12-30T18:43:12"/>
    <x v="3"/>
    <x v="0"/>
    <x v="4"/>
  </r>
  <r>
    <x v="4"/>
    <x v="8"/>
    <x v="2"/>
    <x v="130"/>
    <n v="346"/>
    <s v="Q2 W2"/>
    <x v="19"/>
    <d v="1899-12-30T18:00:00"/>
    <x v="2"/>
    <x v="0"/>
    <x v="4"/>
  </r>
  <r>
    <x v="4"/>
    <x v="12"/>
    <x v="2"/>
    <x v="130"/>
    <n v="426"/>
    <s v="Q2 W2"/>
    <x v="19"/>
    <d v="1899-12-30T16:04:48"/>
    <x v="3"/>
    <x v="0"/>
    <x v="4"/>
  </r>
  <r>
    <x v="4"/>
    <x v="14"/>
    <x v="2"/>
    <x v="130"/>
    <n v="184"/>
    <s v="Q2 W2"/>
    <x v="19"/>
    <d v="1899-12-30T17:02:24"/>
    <x v="3"/>
    <x v="0"/>
    <x v="4"/>
  </r>
  <r>
    <x v="0"/>
    <x v="1"/>
    <x v="1"/>
    <x v="131"/>
    <n v="695"/>
    <s v="Q2 W2"/>
    <x v="19"/>
    <d v="1899-12-30T18:28:48"/>
    <x v="2"/>
    <x v="0"/>
    <x v="4"/>
  </r>
  <r>
    <x v="0"/>
    <x v="0"/>
    <x v="0"/>
    <x v="131"/>
    <n v="85"/>
    <s v="Q2 W2"/>
    <x v="19"/>
    <d v="1899-12-30T16:04:48"/>
    <x v="3"/>
    <x v="1"/>
    <x v="4"/>
  </r>
  <r>
    <x v="1"/>
    <x v="2"/>
    <x v="2"/>
    <x v="131"/>
    <n v="653"/>
    <s v="Q2 W2"/>
    <x v="19"/>
    <d v="1899-12-30T18:43:12"/>
    <x v="3"/>
    <x v="0"/>
    <x v="4"/>
  </r>
  <r>
    <x v="2"/>
    <x v="3"/>
    <x v="2"/>
    <x v="131"/>
    <n v="62"/>
    <s v="Q2 W2"/>
    <x v="19"/>
    <d v="1899-12-30T19:12:00"/>
    <x v="3"/>
    <x v="1"/>
    <x v="4"/>
  </r>
  <r>
    <x v="2"/>
    <x v="9"/>
    <x v="2"/>
    <x v="131"/>
    <n v="752"/>
    <s v="Q2 W2"/>
    <x v="19"/>
    <d v="1899-12-30T18:14:24"/>
    <x v="2"/>
    <x v="0"/>
    <x v="4"/>
  </r>
  <r>
    <x v="2"/>
    <x v="4"/>
    <x v="2"/>
    <x v="131"/>
    <n v="768"/>
    <s v="Q2 W2"/>
    <x v="19"/>
    <d v="1899-12-30T16:04:48"/>
    <x v="2"/>
    <x v="0"/>
    <x v="4"/>
  </r>
  <r>
    <x v="3"/>
    <x v="10"/>
    <x v="0"/>
    <x v="131"/>
    <n v="118"/>
    <s v="Q2 W2"/>
    <x v="19"/>
    <d v="1899-12-30T17:16:48"/>
    <x v="3"/>
    <x v="0"/>
    <x v="4"/>
  </r>
  <r>
    <x v="3"/>
    <x v="3"/>
    <x v="2"/>
    <x v="131"/>
    <n v="735"/>
    <s v="Q2 W2"/>
    <x v="19"/>
    <d v="1899-12-30T17:31:12"/>
    <x v="3"/>
    <x v="0"/>
    <x v="4"/>
  </r>
  <r>
    <x v="3"/>
    <x v="11"/>
    <x v="2"/>
    <x v="131"/>
    <n v="920"/>
    <s v="Q2 W2"/>
    <x v="19"/>
    <d v="1899-12-30T17:16:48"/>
    <x v="3"/>
    <x v="0"/>
    <x v="4"/>
  </r>
  <r>
    <x v="3"/>
    <x v="5"/>
    <x v="1"/>
    <x v="131"/>
    <n v="361"/>
    <s v="Q2 W2"/>
    <x v="19"/>
    <d v="1899-12-30T16:19:12"/>
    <x v="2"/>
    <x v="0"/>
    <x v="4"/>
  </r>
  <r>
    <x v="3"/>
    <x v="6"/>
    <x v="3"/>
    <x v="131"/>
    <n v="340"/>
    <s v="Q2 W2"/>
    <x v="19"/>
    <d v="1899-12-30T16:19:12"/>
    <x v="2"/>
    <x v="0"/>
    <x v="4"/>
  </r>
  <r>
    <x v="3"/>
    <x v="13"/>
    <x v="0"/>
    <x v="131"/>
    <n v="90"/>
    <s v="Q2 W2"/>
    <x v="19"/>
    <d v="1899-12-30T17:02:24"/>
    <x v="3"/>
    <x v="1"/>
    <x v="4"/>
  </r>
  <r>
    <x v="4"/>
    <x v="7"/>
    <x v="2"/>
    <x v="131"/>
    <n v="883"/>
    <s v="Q2 W2"/>
    <x v="19"/>
    <d v="1899-12-30T17:31:12"/>
    <x v="2"/>
    <x v="0"/>
    <x v="4"/>
  </r>
  <r>
    <x v="4"/>
    <x v="8"/>
    <x v="2"/>
    <x v="131"/>
    <n v="982"/>
    <s v="Q2 W2"/>
    <x v="19"/>
    <d v="1899-12-30T17:02:24"/>
    <x v="3"/>
    <x v="0"/>
    <x v="4"/>
  </r>
  <r>
    <x v="4"/>
    <x v="12"/>
    <x v="2"/>
    <x v="131"/>
    <n v="963"/>
    <s v="Q2 W2"/>
    <x v="19"/>
    <d v="1899-12-30T17:02:24"/>
    <x v="3"/>
    <x v="0"/>
    <x v="4"/>
  </r>
  <r>
    <x v="4"/>
    <x v="14"/>
    <x v="2"/>
    <x v="131"/>
    <n v="334"/>
    <s v="Q2 W2"/>
    <x v="19"/>
    <d v="1899-12-30T17:45:36"/>
    <x v="2"/>
    <x v="0"/>
    <x v="4"/>
  </r>
  <r>
    <x v="0"/>
    <x v="1"/>
    <x v="1"/>
    <x v="132"/>
    <n v="402"/>
    <s v="Q2 W2"/>
    <x v="19"/>
    <d v="1899-12-30T17:45:36"/>
    <x v="3"/>
    <x v="0"/>
    <x v="4"/>
  </r>
  <r>
    <x v="0"/>
    <x v="0"/>
    <x v="0"/>
    <x v="132"/>
    <n v="200"/>
    <s v="Q2 W2"/>
    <x v="19"/>
    <d v="1899-12-30T18:57:36"/>
    <x v="3"/>
    <x v="0"/>
    <x v="4"/>
  </r>
  <r>
    <x v="1"/>
    <x v="2"/>
    <x v="2"/>
    <x v="132"/>
    <n v="640"/>
    <s v="Q2 W2"/>
    <x v="19"/>
    <d v="1899-12-30T17:31:12"/>
    <x v="2"/>
    <x v="0"/>
    <x v="4"/>
  </r>
  <r>
    <x v="2"/>
    <x v="3"/>
    <x v="2"/>
    <x v="132"/>
    <n v="725"/>
    <s v="Q2 W2"/>
    <x v="19"/>
    <d v="1899-12-30T16:04:48"/>
    <x v="2"/>
    <x v="0"/>
    <x v="4"/>
  </r>
  <r>
    <x v="2"/>
    <x v="9"/>
    <x v="2"/>
    <x v="132"/>
    <n v="581"/>
    <s v="Q2 W2"/>
    <x v="19"/>
    <d v="1899-12-30T18:57:36"/>
    <x v="3"/>
    <x v="0"/>
    <x v="4"/>
  </r>
  <r>
    <x v="2"/>
    <x v="4"/>
    <x v="2"/>
    <x v="132"/>
    <n v="877"/>
    <s v="Q2 W2"/>
    <x v="19"/>
    <d v="1899-12-30T18:57:36"/>
    <x v="3"/>
    <x v="0"/>
    <x v="4"/>
  </r>
  <r>
    <x v="3"/>
    <x v="10"/>
    <x v="0"/>
    <x v="132"/>
    <n v="28"/>
    <s v="Q2 W2"/>
    <x v="19"/>
    <d v="1899-12-30T18:14:24"/>
    <x v="3"/>
    <x v="1"/>
    <x v="4"/>
  </r>
  <r>
    <x v="3"/>
    <x v="3"/>
    <x v="2"/>
    <x v="132"/>
    <n v="47"/>
    <s v="Q2 W2"/>
    <x v="19"/>
    <d v="1899-12-30T17:31:12"/>
    <x v="3"/>
    <x v="1"/>
    <x v="4"/>
  </r>
  <r>
    <x v="3"/>
    <x v="11"/>
    <x v="2"/>
    <x v="132"/>
    <n v="708"/>
    <s v="Q2 W2"/>
    <x v="19"/>
    <d v="1899-12-30T18:28:48"/>
    <x v="3"/>
    <x v="0"/>
    <x v="4"/>
  </r>
  <r>
    <x v="3"/>
    <x v="5"/>
    <x v="1"/>
    <x v="132"/>
    <n v="249"/>
    <s v="Q2 W2"/>
    <x v="19"/>
    <d v="1899-12-30T18:28:48"/>
    <x v="3"/>
    <x v="0"/>
    <x v="4"/>
  </r>
  <r>
    <x v="3"/>
    <x v="6"/>
    <x v="3"/>
    <x v="132"/>
    <n v="65"/>
    <s v="Q2 W2"/>
    <x v="19"/>
    <d v="1899-12-30T16:04:48"/>
    <x v="2"/>
    <x v="1"/>
    <x v="4"/>
  </r>
  <r>
    <x v="3"/>
    <x v="13"/>
    <x v="0"/>
    <x v="132"/>
    <n v="463"/>
    <s v="Q2 W2"/>
    <x v="19"/>
    <d v="1899-12-30T17:02:24"/>
    <x v="3"/>
    <x v="0"/>
    <x v="4"/>
  </r>
  <r>
    <x v="4"/>
    <x v="7"/>
    <x v="2"/>
    <x v="132"/>
    <n v="935"/>
    <s v="Q2 W2"/>
    <x v="19"/>
    <d v="1899-12-30T16:19:12"/>
    <x v="3"/>
    <x v="0"/>
    <x v="4"/>
  </r>
  <r>
    <x v="4"/>
    <x v="8"/>
    <x v="2"/>
    <x v="132"/>
    <n v="767"/>
    <s v="Q2 W2"/>
    <x v="19"/>
    <d v="1899-12-30T16:48:00"/>
    <x v="3"/>
    <x v="0"/>
    <x v="4"/>
  </r>
  <r>
    <x v="4"/>
    <x v="12"/>
    <x v="2"/>
    <x v="132"/>
    <n v="13"/>
    <s v="Q2 W2"/>
    <x v="19"/>
    <d v="1899-12-30T18:14:24"/>
    <x v="2"/>
    <x v="1"/>
    <x v="4"/>
  </r>
  <r>
    <x v="4"/>
    <x v="14"/>
    <x v="2"/>
    <x v="132"/>
    <n v="469"/>
    <s v="Q2 W2"/>
    <x v="19"/>
    <d v="1899-12-30T16:33:36"/>
    <x v="3"/>
    <x v="0"/>
    <x v="4"/>
  </r>
  <r>
    <x v="0"/>
    <x v="1"/>
    <x v="1"/>
    <x v="133"/>
    <n v="751"/>
    <s v="Q2 W3"/>
    <x v="20"/>
    <d v="1899-12-30T17:45:36"/>
    <x v="3"/>
    <x v="0"/>
    <x v="4"/>
  </r>
  <r>
    <x v="0"/>
    <x v="0"/>
    <x v="0"/>
    <x v="133"/>
    <n v="907"/>
    <s v="Q2 W3"/>
    <x v="20"/>
    <d v="1899-12-30T16:33:36"/>
    <x v="3"/>
    <x v="0"/>
    <x v="4"/>
  </r>
  <r>
    <x v="1"/>
    <x v="2"/>
    <x v="2"/>
    <x v="133"/>
    <n v="105"/>
    <s v="Q2 W3"/>
    <x v="20"/>
    <d v="1899-12-30T17:02:24"/>
    <x v="2"/>
    <x v="0"/>
    <x v="4"/>
  </r>
  <r>
    <x v="2"/>
    <x v="3"/>
    <x v="2"/>
    <x v="133"/>
    <n v="791"/>
    <s v="Q2 W3"/>
    <x v="20"/>
    <d v="1899-12-30T17:45:36"/>
    <x v="2"/>
    <x v="0"/>
    <x v="4"/>
  </r>
  <r>
    <x v="2"/>
    <x v="9"/>
    <x v="2"/>
    <x v="133"/>
    <n v="294"/>
    <s v="Q2 W3"/>
    <x v="20"/>
    <d v="1899-12-30T16:19:12"/>
    <x v="2"/>
    <x v="0"/>
    <x v="4"/>
  </r>
  <r>
    <x v="2"/>
    <x v="4"/>
    <x v="2"/>
    <x v="133"/>
    <n v="441"/>
    <s v="Q2 W3"/>
    <x v="20"/>
    <d v="1899-12-30T16:48:00"/>
    <x v="2"/>
    <x v="0"/>
    <x v="4"/>
  </r>
  <r>
    <x v="3"/>
    <x v="10"/>
    <x v="0"/>
    <x v="133"/>
    <n v="939"/>
    <s v="Q2 W3"/>
    <x v="20"/>
    <d v="1899-12-30T18:43:12"/>
    <x v="3"/>
    <x v="0"/>
    <x v="4"/>
  </r>
  <r>
    <x v="3"/>
    <x v="3"/>
    <x v="2"/>
    <x v="133"/>
    <n v="243"/>
    <s v="Q2 W3"/>
    <x v="20"/>
    <d v="1899-12-30T18:00:00"/>
    <x v="3"/>
    <x v="0"/>
    <x v="4"/>
  </r>
  <r>
    <x v="3"/>
    <x v="11"/>
    <x v="2"/>
    <x v="133"/>
    <n v="921"/>
    <s v="Q2 W3"/>
    <x v="20"/>
    <d v="1899-12-30T18:57:36"/>
    <x v="3"/>
    <x v="0"/>
    <x v="4"/>
  </r>
  <r>
    <x v="3"/>
    <x v="5"/>
    <x v="1"/>
    <x v="133"/>
    <n v="374"/>
    <s v="Q2 W3"/>
    <x v="20"/>
    <d v="1899-12-30T18:28:48"/>
    <x v="3"/>
    <x v="0"/>
    <x v="4"/>
  </r>
  <r>
    <x v="3"/>
    <x v="6"/>
    <x v="3"/>
    <x v="133"/>
    <n v="822"/>
    <s v="Q2 W3"/>
    <x v="20"/>
    <d v="1899-12-30T18:00:00"/>
    <x v="3"/>
    <x v="0"/>
    <x v="4"/>
  </r>
  <r>
    <x v="3"/>
    <x v="13"/>
    <x v="0"/>
    <x v="133"/>
    <n v="290"/>
    <s v="Q2 W3"/>
    <x v="20"/>
    <d v="1899-12-30T16:48:00"/>
    <x v="3"/>
    <x v="0"/>
    <x v="4"/>
  </r>
  <r>
    <x v="4"/>
    <x v="7"/>
    <x v="2"/>
    <x v="133"/>
    <n v="683"/>
    <s v="Q2 W3"/>
    <x v="20"/>
    <d v="1899-12-30T17:16:48"/>
    <x v="3"/>
    <x v="0"/>
    <x v="4"/>
  </r>
  <r>
    <x v="4"/>
    <x v="8"/>
    <x v="2"/>
    <x v="133"/>
    <n v="433"/>
    <s v="Q2 W3"/>
    <x v="20"/>
    <d v="1899-12-30T18:43:12"/>
    <x v="3"/>
    <x v="0"/>
    <x v="4"/>
  </r>
  <r>
    <x v="4"/>
    <x v="12"/>
    <x v="2"/>
    <x v="133"/>
    <n v="177"/>
    <s v="Q2 W3"/>
    <x v="20"/>
    <d v="1899-12-30T17:45:36"/>
    <x v="2"/>
    <x v="0"/>
    <x v="4"/>
  </r>
  <r>
    <x v="4"/>
    <x v="14"/>
    <x v="2"/>
    <x v="133"/>
    <n v="819"/>
    <s v="Q2 W3"/>
    <x v="20"/>
    <d v="1899-12-30T18:43:12"/>
    <x v="3"/>
    <x v="0"/>
    <x v="4"/>
  </r>
  <r>
    <x v="0"/>
    <x v="1"/>
    <x v="1"/>
    <x v="134"/>
    <n v="199"/>
    <s v="Q2 W3"/>
    <x v="20"/>
    <d v="1899-12-30T16:04:48"/>
    <x v="3"/>
    <x v="0"/>
    <x v="4"/>
  </r>
  <r>
    <x v="0"/>
    <x v="0"/>
    <x v="0"/>
    <x v="134"/>
    <n v="961"/>
    <s v="Q2 W3"/>
    <x v="20"/>
    <d v="1899-12-30T16:33:36"/>
    <x v="3"/>
    <x v="0"/>
    <x v="4"/>
  </r>
  <r>
    <x v="1"/>
    <x v="2"/>
    <x v="2"/>
    <x v="134"/>
    <n v="633"/>
    <s v="Q2 W3"/>
    <x v="20"/>
    <d v="1899-12-30T17:31:12"/>
    <x v="2"/>
    <x v="0"/>
    <x v="4"/>
  </r>
  <r>
    <x v="2"/>
    <x v="3"/>
    <x v="2"/>
    <x v="134"/>
    <n v="643"/>
    <s v="Q2 W3"/>
    <x v="20"/>
    <d v="1899-12-30T19:12:00"/>
    <x v="3"/>
    <x v="0"/>
    <x v="4"/>
  </r>
  <r>
    <x v="2"/>
    <x v="9"/>
    <x v="2"/>
    <x v="134"/>
    <n v="2"/>
    <s v="Q2 W3"/>
    <x v="20"/>
    <d v="1899-12-30T18:28:48"/>
    <x v="2"/>
    <x v="1"/>
    <x v="4"/>
  </r>
  <r>
    <x v="2"/>
    <x v="4"/>
    <x v="2"/>
    <x v="134"/>
    <n v="642"/>
    <s v="Q2 W3"/>
    <x v="20"/>
    <d v="1899-12-30T17:02:24"/>
    <x v="2"/>
    <x v="0"/>
    <x v="4"/>
  </r>
  <r>
    <x v="3"/>
    <x v="10"/>
    <x v="0"/>
    <x v="134"/>
    <n v="572"/>
    <s v="Q2 W3"/>
    <x v="20"/>
    <d v="1899-12-30T18:28:48"/>
    <x v="3"/>
    <x v="0"/>
    <x v="4"/>
  </r>
  <r>
    <x v="3"/>
    <x v="3"/>
    <x v="2"/>
    <x v="134"/>
    <n v="19"/>
    <s v="Q2 W3"/>
    <x v="20"/>
    <d v="1899-12-30T17:45:36"/>
    <x v="3"/>
    <x v="1"/>
    <x v="4"/>
  </r>
  <r>
    <x v="3"/>
    <x v="11"/>
    <x v="2"/>
    <x v="134"/>
    <n v="852"/>
    <s v="Q2 W3"/>
    <x v="20"/>
    <d v="1899-12-30T17:45:36"/>
    <x v="3"/>
    <x v="0"/>
    <x v="4"/>
  </r>
  <r>
    <x v="3"/>
    <x v="5"/>
    <x v="1"/>
    <x v="134"/>
    <n v="738"/>
    <s v="Q2 W3"/>
    <x v="20"/>
    <d v="1899-12-30T17:45:36"/>
    <x v="3"/>
    <x v="0"/>
    <x v="4"/>
  </r>
  <r>
    <x v="3"/>
    <x v="6"/>
    <x v="3"/>
    <x v="134"/>
    <n v="793"/>
    <s v="Q2 W3"/>
    <x v="20"/>
    <d v="1899-12-30T17:31:12"/>
    <x v="3"/>
    <x v="0"/>
    <x v="4"/>
  </r>
  <r>
    <x v="3"/>
    <x v="13"/>
    <x v="0"/>
    <x v="134"/>
    <n v="950"/>
    <s v="Q2 W3"/>
    <x v="20"/>
    <d v="1899-12-30T17:16:48"/>
    <x v="3"/>
    <x v="0"/>
    <x v="4"/>
  </r>
  <r>
    <x v="4"/>
    <x v="7"/>
    <x v="2"/>
    <x v="134"/>
    <n v="267"/>
    <s v="Q2 W3"/>
    <x v="20"/>
    <d v="1899-12-30T19:12:00"/>
    <x v="3"/>
    <x v="0"/>
    <x v="4"/>
  </r>
  <r>
    <x v="4"/>
    <x v="8"/>
    <x v="2"/>
    <x v="134"/>
    <n v="630"/>
    <s v="Q2 W3"/>
    <x v="20"/>
    <d v="1899-12-30T17:16:48"/>
    <x v="3"/>
    <x v="0"/>
    <x v="4"/>
  </r>
  <r>
    <x v="4"/>
    <x v="12"/>
    <x v="2"/>
    <x v="134"/>
    <n v="542"/>
    <s v="Q2 W3"/>
    <x v="20"/>
    <d v="1899-12-30T18:57:36"/>
    <x v="3"/>
    <x v="0"/>
    <x v="4"/>
  </r>
  <r>
    <x v="4"/>
    <x v="14"/>
    <x v="2"/>
    <x v="134"/>
    <n v="153"/>
    <s v="Q2 W3"/>
    <x v="20"/>
    <d v="1899-12-30T18:28:48"/>
    <x v="2"/>
    <x v="0"/>
    <x v="4"/>
  </r>
  <r>
    <x v="0"/>
    <x v="1"/>
    <x v="1"/>
    <x v="135"/>
    <n v="368"/>
    <s v="Q2 W3"/>
    <x v="20"/>
    <d v="1899-12-30T16:33:36"/>
    <x v="3"/>
    <x v="0"/>
    <x v="4"/>
  </r>
  <r>
    <x v="0"/>
    <x v="0"/>
    <x v="0"/>
    <x v="135"/>
    <n v="703"/>
    <s v="Q2 W3"/>
    <x v="20"/>
    <d v="1899-12-30T16:33:36"/>
    <x v="3"/>
    <x v="0"/>
    <x v="4"/>
  </r>
  <r>
    <x v="1"/>
    <x v="2"/>
    <x v="2"/>
    <x v="135"/>
    <n v="620"/>
    <s v="Q2 W3"/>
    <x v="20"/>
    <d v="1899-12-30T17:02:24"/>
    <x v="2"/>
    <x v="0"/>
    <x v="4"/>
  </r>
  <r>
    <x v="2"/>
    <x v="3"/>
    <x v="2"/>
    <x v="135"/>
    <n v="574"/>
    <s v="Q2 W3"/>
    <x v="20"/>
    <d v="1899-12-30T18:57:36"/>
    <x v="3"/>
    <x v="0"/>
    <x v="4"/>
  </r>
  <r>
    <x v="2"/>
    <x v="9"/>
    <x v="2"/>
    <x v="135"/>
    <n v="566"/>
    <s v="Q2 W3"/>
    <x v="20"/>
    <d v="1899-12-30T19:12:00"/>
    <x v="3"/>
    <x v="0"/>
    <x v="4"/>
  </r>
  <r>
    <x v="2"/>
    <x v="4"/>
    <x v="2"/>
    <x v="135"/>
    <n v="893"/>
    <s v="Q2 W3"/>
    <x v="20"/>
    <d v="1899-12-30T16:33:36"/>
    <x v="2"/>
    <x v="0"/>
    <x v="4"/>
  </r>
  <r>
    <x v="3"/>
    <x v="10"/>
    <x v="0"/>
    <x v="135"/>
    <n v="646"/>
    <s v="Q2 W3"/>
    <x v="20"/>
    <d v="1899-12-30T16:04:48"/>
    <x v="2"/>
    <x v="0"/>
    <x v="4"/>
  </r>
  <r>
    <x v="3"/>
    <x v="3"/>
    <x v="2"/>
    <x v="135"/>
    <n v="647"/>
    <s v="Q2 W3"/>
    <x v="20"/>
    <d v="1899-12-30T17:02:24"/>
    <x v="3"/>
    <x v="0"/>
    <x v="4"/>
  </r>
  <r>
    <x v="3"/>
    <x v="11"/>
    <x v="2"/>
    <x v="135"/>
    <n v="840"/>
    <s v="Q2 W3"/>
    <x v="20"/>
    <d v="1899-12-30T18:57:36"/>
    <x v="3"/>
    <x v="0"/>
    <x v="4"/>
  </r>
  <r>
    <x v="3"/>
    <x v="5"/>
    <x v="1"/>
    <x v="135"/>
    <n v="547"/>
    <s v="Q2 W3"/>
    <x v="20"/>
    <d v="1899-12-30T17:31:12"/>
    <x v="3"/>
    <x v="0"/>
    <x v="4"/>
  </r>
  <r>
    <x v="3"/>
    <x v="6"/>
    <x v="3"/>
    <x v="135"/>
    <n v="370"/>
    <s v="Q2 W3"/>
    <x v="20"/>
    <d v="1899-12-30T16:19:12"/>
    <x v="2"/>
    <x v="0"/>
    <x v="4"/>
  </r>
  <r>
    <x v="3"/>
    <x v="13"/>
    <x v="0"/>
    <x v="135"/>
    <n v="798"/>
    <s v="Q2 W3"/>
    <x v="20"/>
    <d v="1899-12-30T18:00:00"/>
    <x v="3"/>
    <x v="0"/>
    <x v="4"/>
  </r>
  <r>
    <x v="4"/>
    <x v="7"/>
    <x v="2"/>
    <x v="135"/>
    <n v="371"/>
    <s v="Q2 W3"/>
    <x v="20"/>
    <d v="1899-12-30T17:16:48"/>
    <x v="3"/>
    <x v="0"/>
    <x v="4"/>
  </r>
  <r>
    <x v="4"/>
    <x v="8"/>
    <x v="2"/>
    <x v="135"/>
    <n v="793"/>
    <s v="Q2 W3"/>
    <x v="20"/>
    <d v="1899-12-30T18:43:12"/>
    <x v="3"/>
    <x v="0"/>
    <x v="4"/>
  </r>
  <r>
    <x v="4"/>
    <x v="12"/>
    <x v="2"/>
    <x v="135"/>
    <n v="314"/>
    <s v="Q2 W3"/>
    <x v="20"/>
    <d v="1899-12-30T16:04:48"/>
    <x v="3"/>
    <x v="0"/>
    <x v="4"/>
  </r>
  <r>
    <x v="4"/>
    <x v="14"/>
    <x v="2"/>
    <x v="135"/>
    <n v="434"/>
    <s v="Q2 W3"/>
    <x v="20"/>
    <d v="1899-12-30T18:28:48"/>
    <x v="2"/>
    <x v="0"/>
    <x v="4"/>
  </r>
  <r>
    <x v="0"/>
    <x v="1"/>
    <x v="1"/>
    <x v="136"/>
    <n v="449"/>
    <s v="Q2 W3"/>
    <x v="20"/>
    <d v="1899-12-30T17:02:24"/>
    <x v="3"/>
    <x v="0"/>
    <x v="4"/>
  </r>
  <r>
    <x v="0"/>
    <x v="0"/>
    <x v="0"/>
    <x v="136"/>
    <n v="516"/>
    <s v="Q2 W3"/>
    <x v="20"/>
    <d v="1899-12-30T18:28:48"/>
    <x v="2"/>
    <x v="0"/>
    <x v="4"/>
  </r>
  <r>
    <x v="1"/>
    <x v="2"/>
    <x v="2"/>
    <x v="136"/>
    <n v="465"/>
    <s v="Q2 W3"/>
    <x v="20"/>
    <d v="1899-12-30T17:16:48"/>
    <x v="2"/>
    <x v="0"/>
    <x v="4"/>
  </r>
  <r>
    <x v="2"/>
    <x v="3"/>
    <x v="2"/>
    <x v="136"/>
    <n v="225"/>
    <s v="Q2 W3"/>
    <x v="20"/>
    <d v="1899-12-30T17:16:48"/>
    <x v="2"/>
    <x v="0"/>
    <x v="4"/>
  </r>
  <r>
    <x v="2"/>
    <x v="9"/>
    <x v="2"/>
    <x v="136"/>
    <n v="261"/>
    <s v="Q2 W3"/>
    <x v="20"/>
    <d v="1899-12-30T18:43:12"/>
    <x v="3"/>
    <x v="0"/>
    <x v="4"/>
  </r>
  <r>
    <x v="2"/>
    <x v="4"/>
    <x v="2"/>
    <x v="136"/>
    <n v="116"/>
    <s v="Q2 W3"/>
    <x v="20"/>
    <d v="1899-12-30T16:33:36"/>
    <x v="2"/>
    <x v="0"/>
    <x v="4"/>
  </r>
  <r>
    <x v="3"/>
    <x v="10"/>
    <x v="0"/>
    <x v="136"/>
    <n v="4"/>
    <s v="Q2 W3"/>
    <x v="20"/>
    <d v="1899-12-30T16:33:36"/>
    <x v="3"/>
    <x v="1"/>
    <x v="4"/>
  </r>
  <r>
    <x v="3"/>
    <x v="3"/>
    <x v="2"/>
    <x v="136"/>
    <n v="149"/>
    <s v="Q2 W3"/>
    <x v="20"/>
    <d v="1899-12-30T16:04:48"/>
    <x v="2"/>
    <x v="0"/>
    <x v="4"/>
  </r>
  <r>
    <x v="3"/>
    <x v="11"/>
    <x v="2"/>
    <x v="136"/>
    <n v="845"/>
    <s v="Q2 W3"/>
    <x v="20"/>
    <d v="1899-12-30T16:19:12"/>
    <x v="2"/>
    <x v="0"/>
    <x v="4"/>
  </r>
  <r>
    <x v="3"/>
    <x v="5"/>
    <x v="1"/>
    <x v="136"/>
    <n v="812"/>
    <s v="Q2 W3"/>
    <x v="20"/>
    <d v="1899-12-30T16:04:48"/>
    <x v="2"/>
    <x v="0"/>
    <x v="4"/>
  </r>
  <r>
    <x v="3"/>
    <x v="6"/>
    <x v="3"/>
    <x v="136"/>
    <n v="459"/>
    <s v="Q2 W3"/>
    <x v="20"/>
    <d v="1899-12-30T16:04:48"/>
    <x v="2"/>
    <x v="0"/>
    <x v="4"/>
  </r>
  <r>
    <x v="3"/>
    <x v="13"/>
    <x v="0"/>
    <x v="136"/>
    <n v="451"/>
    <s v="Q2 W3"/>
    <x v="20"/>
    <d v="1899-12-30T17:02:24"/>
    <x v="3"/>
    <x v="0"/>
    <x v="4"/>
  </r>
  <r>
    <x v="4"/>
    <x v="7"/>
    <x v="2"/>
    <x v="136"/>
    <n v="800"/>
    <s v="Q2 W3"/>
    <x v="20"/>
    <d v="1899-12-30T18:28:48"/>
    <x v="2"/>
    <x v="0"/>
    <x v="4"/>
  </r>
  <r>
    <x v="4"/>
    <x v="8"/>
    <x v="2"/>
    <x v="136"/>
    <n v="88"/>
    <s v="Q2 W3"/>
    <x v="20"/>
    <d v="1899-12-30T18:00:00"/>
    <x v="2"/>
    <x v="1"/>
    <x v="4"/>
  </r>
  <r>
    <x v="4"/>
    <x v="12"/>
    <x v="2"/>
    <x v="136"/>
    <n v="497"/>
    <s v="Q2 W3"/>
    <x v="20"/>
    <d v="1899-12-30T16:33:36"/>
    <x v="3"/>
    <x v="0"/>
    <x v="4"/>
  </r>
  <r>
    <x v="4"/>
    <x v="14"/>
    <x v="2"/>
    <x v="136"/>
    <n v="991"/>
    <s v="Q2 W3"/>
    <x v="20"/>
    <d v="1899-12-30T16:04:48"/>
    <x v="3"/>
    <x v="0"/>
    <x v="4"/>
  </r>
  <r>
    <x v="0"/>
    <x v="1"/>
    <x v="1"/>
    <x v="137"/>
    <n v="600"/>
    <s v="Q2 W3"/>
    <x v="20"/>
    <d v="1899-12-30T18:28:48"/>
    <x v="2"/>
    <x v="0"/>
    <x v="4"/>
  </r>
  <r>
    <x v="0"/>
    <x v="0"/>
    <x v="0"/>
    <x v="137"/>
    <n v="288"/>
    <s v="Q2 W3"/>
    <x v="20"/>
    <d v="1899-12-30T17:16:48"/>
    <x v="3"/>
    <x v="0"/>
    <x v="4"/>
  </r>
  <r>
    <x v="1"/>
    <x v="2"/>
    <x v="2"/>
    <x v="137"/>
    <n v="357"/>
    <s v="Q2 W3"/>
    <x v="20"/>
    <d v="1899-12-30T17:45:36"/>
    <x v="2"/>
    <x v="0"/>
    <x v="4"/>
  </r>
  <r>
    <x v="2"/>
    <x v="3"/>
    <x v="2"/>
    <x v="137"/>
    <n v="942"/>
    <s v="Q2 W3"/>
    <x v="20"/>
    <d v="1899-12-30T18:00:00"/>
    <x v="2"/>
    <x v="0"/>
    <x v="4"/>
  </r>
  <r>
    <x v="2"/>
    <x v="9"/>
    <x v="2"/>
    <x v="137"/>
    <n v="734"/>
    <s v="Q2 W3"/>
    <x v="20"/>
    <d v="1899-12-30T18:14:24"/>
    <x v="2"/>
    <x v="0"/>
    <x v="4"/>
  </r>
  <r>
    <x v="2"/>
    <x v="4"/>
    <x v="2"/>
    <x v="137"/>
    <n v="318"/>
    <s v="Q2 W3"/>
    <x v="20"/>
    <d v="1899-12-30T17:45:36"/>
    <x v="2"/>
    <x v="0"/>
    <x v="4"/>
  </r>
  <r>
    <x v="3"/>
    <x v="10"/>
    <x v="0"/>
    <x v="137"/>
    <n v="974"/>
    <s v="Q2 W3"/>
    <x v="20"/>
    <d v="1899-12-30T18:00:00"/>
    <x v="3"/>
    <x v="0"/>
    <x v="4"/>
  </r>
  <r>
    <x v="3"/>
    <x v="3"/>
    <x v="2"/>
    <x v="137"/>
    <n v="444"/>
    <s v="Q2 W3"/>
    <x v="20"/>
    <d v="1899-12-30T18:28:48"/>
    <x v="3"/>
    <x v="0"/>
    <x v="4"/>
  </r>
  <r>
    <x v="3"/>
    <x v="11"/>
    <x v="2"/>
    <x v="137"/>
    <n v="496"/>
    <s v="Q2 W3"/>
    <x v="20"/>
    <d v="1899-12-30T16:33:36"/>
    <x v="3"/>
    <x v="0"/>
    <x v="4"/>
  </r>
  <r>
    <x v="3"/>
    <x v="5"/>
    <x v="1"/>
    <x v="137"/>
    <n v="954"/>
    <s v="Q2 W3"/>
    <x v="20"/>
    <d v="1899-12-30T16:04:48"/>
    <x v="2"/>
    <x v="0"/>
    <x v="4"/>
  </r>
  <r>
    <x v="3"/>
    <x v="6"/>
    <x v="3"/>
    <x v="137"/>
    <n v="344"/>
    <s v="Q2 W3"/>
    <x v="20"/>
    <d v="1899-12-30T17:02:24"/>
    <x v="3"/>
    <x v="0"/>
    <x v="4"/>
  </r>
  <r>
    <x v="3"/>
    <x v="13"/>
    <x v="0"/>
    <x v="137"/>
    <n v="812"/>
    <s v="Q2 W3"/>
    <x v="20"/>
    <d v="1899-12-30T17:31:12"/>
    <x v="3"/>
    <x v="0"/>
    <x v="4"/>
  </r>
  <r>
    <x v="4"/>
    <x v="7"/>
    <x v="2"/>
    <x v="137"/>
    <n v="942"/>
    <s v="Q2 W3"/>
    <x v="20"/>
    <d v="1899-12-30T18:14:24"/>
    <x v="2"/>
    <x v="0"/>
    <x v="4"/>
  </r>
  <r>
    <x v="4"/>
    <x v="8"/>
    <x v="2"/>
    <x v="137"/>
    <n v="397"/>
    <s v="Q2 W3"/>
    <x v="20"/>
    <d v="1899-12-30T17:45:36"/>
    <x v="2"/>
    <x v="0"/>
    <x v="4"/>
  </r>
  <r>
    <x v="4"/>
    <x v="12"/>
    <x v="2"/>
    <x v="137"/>
    <n v="959"/>
    <s v="Q2 W3"/>
    <x v="20"/>
    <d v="1899-12-30T16:19:12"/>
    <x v="3"/>
    <x v="0"/>
    <x v="4"/>
  </r>
  <r>
    <x v="4"/>
    <x v="14"/>
    <x v="2"/>
    <x v="137"/>
    <n v="322"/>
    <s v="Q2 W3"/>
    <x v="20"/>
    <d v="1899-12-30T18:57:36"/>
    <x v="3"/>
    <x v="0"/>
    <x v="4"/>
  </r>
  <r>
    <x v="0"/>
    <x v="1"/>
    <x v="1"/>
    <x v="138"/>
    <n v="232"/>
    <s v="Q2 W3"/>
    <x v="20"/>
    <d v="1899-12-30T17:16:48"/>
    <x v="3"/>
    <x v="0"/>
    <x v="4"/>
  </r>
  <r>
    <x v="0"/>
    <x v="0"/>
    <x v="0"/>
    <x v="138"/>
    <n v="387"/>
    <s v="Q2 W3"/>
    <x v="20"/>
    <d v="1899-12-30T18:14:24"/>
    <x v="2"/>
    <x v="0"/>
    <x v="4"/>
  </r>
  <r>
    <x v="1"/>
    <x v="2"/>
    <x v="2"/>
    <x v="138"/>
    <n v="178"/>
    <s v="Q2 W3"/>
    <x v="20"/>
    <d v="1899-12-30T17:02:24"/>
    <x v="2"/>
    <x v="0"/>
    <x v="4"/>
  </r>
  <r>
    <x v="2"/>
    <x v="3"/>
    <x v="2"/>
    <x v="138"/>
    <n v="160"/>
    <s v="Q2 W3"/>
    <x v="20"/>
    <d v="1899-12-30T17:02:24"/>
    <x v="2"/>
    <x v="0"/>
    <x v="4"/>
  </r>
  <r>
    <x v="2"/>
    <x v="9"/>
    <x v="2"/>
    <x v="138"/>
    <n v="457"/>
    <s v="Q2 W3"/>
    <x v="20"/>
    <d v="1899-12-30T18:43:12"/>
    <x v="3"/>
    <x v="0"/>
    <x v="4"/>
  </r>
  <r>
    <x v="2"/>
    <x v="4"/>
    <x v="2"/>
    <x v="138"/>
    <n v="553"/>
    <s v="Q2 W3"/>
    <x v="20"/>
    <d v="1899-12-30T17:31:12"/>
    <x v="2"/>
    <x v="0"/>
    <x v="4"/>
  </r>
  <r>
    <x v="3"/>
    <x v="10"/>
    <x v="0"/>
    <x v="138"/>
    <n v="802"/>
    <s v="Q2 W3"/>
    <x v="20"/>
    <d v="1899-12-30T17:45:36"/>
    <x v="3"/>
    <x v="0"/>
    <x v="4"/>
  </r>
  <r>
    <x v="3"/>
    <x v="3"/>
    <x v="2"/>
    <x v="138"/>
    <n v="47"/>
    <s v="Q2 W3"/>
    <x v="20"/>
    <d v="1899-12-30T18:43:12"/>
    <x v="3"/>
    <x v="1"/>
    <x v="4"/>
  </r>
  <r>
    <x v="3"/>
    <x v="11"/>
    <x v="2"/>
    <x v="138"/>
    <n v="570"/>
    <s v="Q2 W3"/>
    <x v="20"/>
    <d v="1899-12-30T17:31:12"/>
    <x v="3"/>
    <x v="0"/>
    <x v="4"/>
  </r>
  <r>
    <x v="3"/>
    <x v="5"/>
    <x v="1"/>
    <x v="138"/>
    <n v="116"/>
    <s v="Q2 W3"/>
    <x v="20"/>
    <d v="1899-12-30T16:19:12"/>
    <x v="2"/>
    <x v="0"/>
    <x v="4"/>
  </r>
  <r>
    <x v="3"/>
    <x v="6"/>
    <x v="3"/>
    <x v="138"/>
    <n v="550"/>
    <s v="Q2 W3"/>
    <x v="20"/>
    <d v="1899-12-30T16:19:12"/>
    <x v="2"/>
    <x v="0"/>
    <x v="4"/>
  </r>
  <r>
    <x v="3"/>
    <x v="13"/>
    <x v="0"/>
    <x v="138"/>
    <n v="629"/>
    <s v="Q2 W3"/>
    <x v="20"/>
    <d v="1899-12-30T16:19:12"/>
    <x v="2"/>
    <x v="0"/>
    <x v="4"/>
  </r>
  <r>
    <x v="4"/>
    <x v="7"/>
    <x v="2"/>
    <x v="138"/>
    <n v="744"/>
    <s v="Q2 W3"/>
    <x v="20"/>
    <d v="1899-12-30T19:12:00"/>
    <x v="3"/>
    <x v="0"/>
    <x v="4"/>
  </r>
  <r>
    <x v="4"/>
    <x v="8"/>
    <x v="2"/>
    <x v="138"/>
    <n v="234"/>
    <s v="Q2 W3"/>
    <x v="20"/>
    <d v="1899-12-30T18:28:48"/>
    <x v="2"/>
    <x v="0"/>
    <x v="4"/>
  </r>
  <r>
    <x v="4"/>
    <x v="12"/>
    <x v="2"/>
    <x v="138"/>
    <n v="902"/>
    <s v="Q2 W3"/>
    <x v="20"/>
    <d v="1899-12-30T16:33:36"/>
    <x v="3"/>
    <x v="0"/>
    <x v="4"/>
  </r>
  <r>
    <x v="0"/>
    <x v="1"/>
    <x v="1"/>
    <x v="139"/>
    <n v="554"/>
    <s v="Q2 W3"/>
    <x v="20"/>
    <d v="1899-12-30T17:31:12"/>
    <x v="3"/>
    <x v="0"/>
    <x v="4"/>
  </r>
  <r>
    <x v="0"/>
    <x v="0"/>
    <x v="0"/>
    <x v="139"/>
    <n v="823"/>
    <s v="Q2 W3"/>
    <x v="20"/>
    <d v="1899-12-30T18:43:12"/>
    <x v="3"/>
    <x v="0"/>
    <x v="4"/>
  </r>
  <r>
    <x v="1"/>
    <x v="2"/>
    <x v="2"/>
    <x v="139"/>
    <n v="788"/>
    <s v="Q2 W3"/>
    <x v="20"/>
    <d v="1899-12-30T18:00:00"/>
    <x v="2"/>
    <x v="0"/>
    <x v="4"/>
  </r>
  <r>
    <x v="2"/>
    <x v="3"/>
    <x v="2"/>
    <x v="139"/>
    <n v="749"/>
    <s v="Q2 W3"/>
    <x v="20"/>
    <d v="1899-12-30T18:28:48"/>
    <x v="2"/>
    <x v="0"/>
    <x v="4"/>
  </r>
  <r>
    <x v="2"/>
    <x v="9"/>
    <x v="2"/>
    <x v="139"/>
    <n v="405"/>
    <s v="Q2 W3"/>
    <x v="20"/>
    <d v="1899-12-30T18:28:48"/>
    <x v="2"/>
    <x v="0"/>
    <x v="4"/>
  </r>
  <r>
    <x v="2"/>
    <x v="4"/>
    <x v="2"/>
    <x v="139"/>
    <n v="415"/>
    <s v="Q2 W3"/>
    <x v="20"/>
    <d v="1899-12-30T16:33:36"/>
    <x v="2"/>
    <x v="0"/>
    <x v="4"/>
  </r>
  <r>
    <x v="3"/>
    <x v="10"/>
    <x v="0"/>
    <x v="139"/>
    <n v="868"/>
    <s v="Q2 W3"/>
    <x v="20"/>
    <d v="1899-12-30T18:28:48"/>
    <x v="3"/>
    <x v="0"/>
    <x v="4"/>
  </r>
  <r>
    <x v="3"/>
    <x v="3"/>
    <x v="2"/>
    <x v="139"/>
    <n v="580"/>
    <s v="Q2 W3"/>
    <x v="20"/>
    <d v="1899-12-30T18:57:36"/>
    <x v="3"/>
    <x v="0"/>
    <x v="4"/>
  </r>
  <r>
    <x v="3"/>
    <x v="11"/>
    <x v="2"/>
    <x v="139"/>
    <n v="88"/>
    <s v="Q2 W3"/>
    <x v="20"/>
    <d v="1899-12-30T17:45:36"/>
    <x v="3"/>
    <x v="1"/>
    <x v="4"/>
  </r>
  <r>
    <x v="3"/>
    <x v="5"/>
    <x v="1"/>
    <x v="139"/>
    <n v="928"/>
    <s v="Q2 W3"/>
    <x v="20"/>
    <d v="1899-12-30T16:19:12"/>
    <x v="2"/>
    <x v="0"/>
    <x v="4"/>
  </r>
  <r>
    <x v="3"/>
    <x v="6"/>
    <x v="3"/>
    <x v="139"/>
    <n v="774"/>
    <s v="Q2 W3"/>
    <x v="20"/>
    <d v="1899-12-30T18:43:12"/>
    <x v="3"/>
    <x v="0"/>
    <x v="4"/>
  </r>
  <r>
    <x v="3"/>
    <x v="13"/>
    <x v="0"/>
    <x v="139"/>
    <n v="103"/>
    <s v="Q2 W3"/>
    <x v="20"/>
    <d v="1899-12-30T16:48:00"/>
    <x v="3"/>
    <x v="0"/>
    <x v="4"/>
  </r>
  <r>
    <x v="4"/>
    <x v="7"/>
    <x v="2"/>
    <x v="139"/>
    <n v="321"/>
    <s v="Q2 W3"/>
    <x v="20"/>
    <d v="1899-12-30T16:33:36"/>
    <x v="3"/>
    <x v="0"/>
    <x v="4"/>
  </r>
  <r>
    <x v="4"/>
    <x v="8"/>
    <x v="2"/>
    <x v="139"/>
    <n v="900"/>
    <s v="Q2 W3"/>
    <x v="20"/>
    <d v="1899-12-30T17:45:36"/>
    <x v="2"/>
    <x v="0"/>
    <x v="4"/>
  </r>
  <r>
    <x v="4"/>
    <x v="12"/>
    <x v="2"/>
    <x v="139"/>
    <n v="966"/>
    <s v="Q2 W3"/>
    <x v="20"/>
    <d v="1899-12-30T19:12:00"/>
    <x v="3"/>
    <x v="0"/>
    <x v="4"/>
  </r>
  <r>
    <x v="4"/>
    <x v="14"/>
    <x v="2"/>
    <x v="139"/>
    <n v="6"/>
    <s v="Q2 W3"/>
    <x v="20"/>
    <d v="1899-12-30T18:57:36"/>
    <x v="3"/>
    <x v="1"/>
    <x v="4"/>
  </r>
  <r>
    <x v="0"/>
    <x v="1"/>
    <x v="1"/>
    <x v="140"/>
    <n v="54"/>
    <s v="Q2 W4"/>
    <x v="21"/>
    <d v="1899-12-30T17:16:48"/>
    <x v="3"/>
    <x v="1"/>
    <x v="4"/>
  </r>
  <r>
    <x v="0"/>
    <x v="0"/>
    <x v="0"/>
    <x v="140"/>
    <n v="195"/>
    <s v="Q2 W4"/>
    <x v="21"/>
    <d v="1899-12-30T16:19:12"/>
    <x v="3"/>
    <x v="0"/>
    <x v="4"/>
  </r>
  <r>
    <x v="1"/>
    <x v="2"/>
    <x v="2"/>
    <x v="140"/>
    <n v="912"/>
    <s v="Q2 W4"/>
    <x v="21"/>
    <d v="1899-12-30T18:28:48"/>
    <x v="3"/>
    <x v="0"/>
    <x v="4"/>
  </r>
  <r>
    <x v="2"/>
    <x v="3"/>
    <x v="2"/>
    <x v="140"/>
    <n v="415"/>
    <s v="Q2 W4"/>
    <x v="21"/>
    <d v="1899-12-30T18:28:48"/>
    <x v="2"/>
    <x v="0"/>
    <x v="4"/>
  </r>
  <r>
    <x v="2"/>
    <x v="9"/>
    <x v="2"/>
    <x v="140"/>
    <n v="242"/>
    <s v="Q2 W4"/>
    <x v="21"/>
    <d v="1899-12-30T16:04:48"/>
    <x v="2"/>
    <x v="0"/>
    <x v="4"/>
  </r>
  <r>
    <x v="2"/>
    <x v="4"/>
    <x v="2"/>
    <x v="140"/>
    <n v="56"/>
    <s v="Q2 W4"/>
    <x v="21"/>
    <d v="1899-12-30T18:14:24"/>
    <x v="2"/>
    <x v="1"/>
    <x v="4"/>
  </r>
  <r>
    <x v="3"/>
    <x v="10"/>
    <x v="0"/>
    <x v="140"/>
    <n v="286"/>
    <s v="Q2 W4"/>
    <x v="21"/>
    <d v="1899-12-30T17:02:24"/>
    <x v="3"/>
    <x v="0"/>
    <x v="4"/>
  </r>
  <r>
    <x v="3"/>
    <x v="3"/>
    <x v="2"/>
    <x v="140"/>
    <n v="527"/>
    <s v="Q2 W4"/>
    <x v="21"/>
    <d v="1899-12-30T14:24:00"/>
    <x v="3"/>
    <x v="0"/>
    <x v="4"/>
  </r>
  <r>
    <x v="3"/>
    <x v="11"/>
    <x v="2"/>
    <x v="140"/>
    <n v="978"/>
    <s v="Q2 W4"/>
    <x v="21"/>
    <d v="1899-12-30T16:33:36"/>
    <x v="3"/>
    <x v="0"/>
    <x v="4"/>
  </r>
  <r>
    <x v="3"/>
    <x v="5"/>
    <x v="1"/>
    <x v="140"/>
    <n v="705"/>
    <s v="Q2 W4"/>
    <x v="21"/>
    <d v="1899-12-30T16:19:12"/>
    <x v="2"/>
    <x v="0"/>
    <x v="4"/>
  </r>
  <r>
    <x v="3"/>
    <x v="6"/>
    <x v="3"/>
    <x v="140"/>
    <n v="57"/>
    <s v="Q2 W4"/>
    <x v="21"/>
    <d v="1899-12-30T16:48:00"/>
    <x v="3"/>
    <x v="1"/>
    <x v="4"/>
  </r>
  <r>
    <x v="3"/>
    <x v="13"/>
    <x v="0"/>
    <x v="140"/>
    <n v="273"/>
    <s v="Q2 W4"/>
    <x v="21"/>
    <d v="1899-12-30T17:16:48"/>
    <x v="3"/>
    <x v="0"/>
    <x v="4"/>
  </r>
  <r>
    <x v="4"/>
    <x v="7"/>
    <x v="2"/>
    <x v="140"/>
    <n v="454"/>
    <s v="Q2 W4"/>
    <x v="21"/>
    <d v="1899-12-30T17:45:36"/>
    <x v="2"/>
    <x v="0"/>
    <x v="4"/>
  </r>
  <r>
    <x v="4"/>
    <x v="8"/>
    <x v="2"/>
    <x v="140"/>
    <n v="42"/>
    <s v="Q2 W4"/>
    <x v="21"/>
    <d v="1899-12-30T17:45:36"/>
    <x v="2"/>
    <x v="1"/>
    <x v="4"/>
  </r>
  <r>
    <x v="4"/>
    <x v="12"/>
    <x v="2"/>
    <x v="140"/>
    <n v="148"/>
    <s v="Q2 W4"/>
    <x v="21"/>
    <d v="1899-12-30T18:43:12"/>
    <x v="3"/>
    <x v="0"/>
    <x v="4"/>
  </r>
  <r>
    <x v="4"/>
    <x v="14"/>
    <x v="2"/>
    <x v="140"/>
    <n v="316"/>
    <s v="Q2 W4"/>
    <x v="21"/>
    <d v="1899-12-30T18:28:48"/>
    <x v="2"/>
    <x v="0"/>
    <x v="4"/>
  </r>
  <r>
    <x v="0"/>
    <x v="1"/>
    <x v="1"/>
    <x v="141"/>
    <n v="423"/>
    <s v="Q2 W4"/>
    <x v="21"/>
    <d v="1899-12-30T14:52:48"/>
    <x v="3"/>
    <x v="0"/>
    <x v="4"/>
  </r>
  <r>
    <x v="0"/>
    <x v="0"/>
    <x v="0"/>
    <x v="141"/>
    <n v="2"/>
    <s v="Q2 W4"/>
    <x v="21"/>
    <d v="1899-12-30T16:33:36"/>
    <x v="3"/>
    <x v="1"/>
    <x v="4"/>
  </r>
  <r>
    <x v="1"/>
    <x v="2"/>
    <x v="2"/>
    <x v="141"/>
    <n v="798"/>
    <s v="Q2 W4"/>
    <x v="21"/>
    <d v="1899-12-30T16:33:36"/>
    <x v="3"/>
    <x v="0"/>
    <x v="4"/>
  </r>
  <r>
    <x v="2"/>
    <x v="3"/>
    <x v="2"/>
    <x v="141"/>
    <n v="105"/>
    <s v="Q2 W4"/>
    <x v="21"/>
    <d v="1899-12-30T16:33:36"/>
    <x v="2"/>
    <x v="0"/>
    <x v="4"/>
  </r>
  <r>
    <x v="2"/>
    <x v="9"/>
    <x v="2"/>
    <x v="141"/>
    <n v="770"/>
    <s v="Q2 W4"/>
    <x v="21"/>
    <d v="1899-12-30T17:16:48"/>
    <x v="2"/>
    <x v="0"/>
    <x v="4"/>
  </r>
  <r>
    <x v="2"/>
    <x v="4"/>
    <x v="2"/>
    <x v="141"/>
    <n v="8"/>
    <s v="Q2 W4"/>
    <x v="21"/>
    <d v="1899-12-30T14:52:48"/>
    <x v="3"/>
    <x v="1"/>
    <x v="4"/>
  </r>
  <r>
    <x v="3"/>
    <x v="10"/>
    <x v="0"/>
    <x v="141"/>
    <n v="974"/>
    <s v="Q2 W4"/>
    <x v="21"/>
    <d v="1899-12-30T14:52:48"/>
    <x v="3"/>
    <x v="0"/>
    <x v="4"/>
  </r>
  <r>
    <x v="3"/>
    <x v="3"/>
    <x v="2"/>
    <x v="141"/>
    <n v="701"/>
    <s v="Q2 W4"/>
    <x v="21"/>
    <d v="1899-12-30T19:12:00"/>
    <x v="3"/>
    <x v="0"/>
    <x v="4"/>
  </r>
  <r>
    <x v="3"/>
    <x v="11"/>
    <x v="2"/>
    <x v="141"/>
    <n v="543"/>
    <s v="Q2 W4"/>
    <x v="21"/>
    <d v="1899-12-30T15:50:24"/>
    <x v="3"/>
    <x v="0"/>
    <x v="4"/>
  </r>
  <r>
    <x v="3"/>
    <x v="5"/>
    <x v="1"/>
    <x v="141"/>
    <n v="935"/>
    <s v="Q2 W4"/>
    <x v="21"/>
    <d v="1899-12-30T18:00:00"/>
    <x v="3"/>
    <x v="0"/>
    <x v="4"/>
  </r>
  <r>
    <x v="3"/>
    <x v="6"/>
    <x v="3"/>
    <x v="141"/>
    <n v="721"/>
    <s v="Q2 W4"/>
    <x v="21"/>
    <d v="1899-12-30T18:57:36"/>
    <x v="3"/>
    <x v="0"/>
    <x v="4"/>
  </r>
  <r>
    <x v="3"/>
    <x v="13"/>
    <x v="0"/>
    <x v="141"/>
    <n v="440"/>
    <s v="Q2 W4"/>
    <x v="21"/>
    <d v="1899-12-30T14:24:00"/>
    <x v="3"/>
    <x v="0"/>
    <x v="4"/>
  </r>
  <r>
    <x v="4"/>
    <x v="7"/>
    <x v="2"/>
    <x v="141"/>
    <n v="835"/>
    <s v="Q2 W4"/>
    <x v="21"/>
    <d v="1899-12-30T16:48:00"/>
    <x v="3"/>
    <x v="0"/>
    <x v="4"/>
  </r>
  <r>
    <x v="4"/>
    <x v="8"/>
    <x v="2"/>
    <x v="141"/>
    <n v="633"/>
    <s v="Q2 W4"/>
    <x v="21"/>
    <d v="1899-12-30T15:21:36"/>
    <x v="3"/>
    <x v="0"/>
    <x v="4"/>
  </r>
  <r>
    <x v="4"/>
    <x v="12"/>
    <x v="2"/>
    <x v="141"/>
    <n v="964"/>
    <s v="Q2 W4"/>
    <x v="21"/>
    <d v="1899-12-30T15:07:12"/>
    <x v="3"/>
    <x v="0"/>
    <x v="4"/>
  </r>
  <r>
    <x v="4"/>
    <x v="14"/>
    <x v="2"/>
    <x v="141"/>
    <n v="133"/>
    <s v="Q2 W4"/>
    <x v="21"/>
    <d v="1899-12-30T17:02:24"/>
    <x v="3"/>
    <x v="0"/>
    <x v="4"/>
  </r>
  <r>
    <x v="0"/>
    <x v="1"/>
    <x v="1"/>
    <x v="142"/>
    <n v="906"/>
    <s v="Q2 W4"/>
    <x v="21"/>
    <d v="1899-12-30T15:21:36"/>
    <x v="3"/>
    <x v="0"/>
    <x v="4"/>
  </r>
  <r>
    <x v="0"/>
    <x v="0"/>
    <x v="0"/>
    <x v="142"/>
    <n v="193"/>
    <s v="Q2 W4"/>
    <x v="21"/>
    <d v="1899-12-30T19:12:00"/>
    <x v="3"/>
    <x v="0"/>
    <x v="4"/>
  </r>
  <r>
    <x v="1"/>
    <x v="2"/>
    <x v="2"/>
    <x v="142"/>
    <n v="745"/>
    <s v="Q2 W4"/>
    <x v="21"/>
    <d v="1899-12-30T18:57:36"/>
    <x v="3"/>
    <x v="0"/>
    <x v="4"/>
  </r>
  <r>
    <x v="2"/>
    <x v="3"/>
    <x v="2"/>
    <x v="142"/>
    <n v="586"/>
    <s v="Q2 W4"/>
    <x v="21"/>
    <d v="1899-12-30T16:48:00"/>
    <x v="2"/>
    <x v="0"/>
    <x v="4"/>
  </r>
  <r>
    <x v="2"/>
    <x v="9"/>
    <x v="2"/>
    <x v="142"/>
    <n v="353"/>
    <s v="Q2 W4"/>
    <x v="21"/>
    <d v="1899-12-30T15:50:24"/>
    <x v="2"/>
    <x v="0"/>
    <x v="4"/>
  </r>
  <r>
    <x v="2"/>
    <x v="4"/>
    <x v="2"/>
    <x v="142"/>
    <n v="597"/>
    <s v="Q2 W4"/>
    <x v="21"/>
    <d v="1899-12-30T19:12:00"/>
    <x v="3"/>
    <x v="0"/>
    <x v="4"/>
  </r>
  <r>
    <x v="3"/>
    <x v="10"/>
    <x v="0"/>
    <x v="142"/>
    <n v="942"/>
    <s v="Q2 W4"/>
    <x v="21"/>
    <d v="1899-12-30T17:31:12"/>
    <x v="3"/>
    <x v="0"/>
    <x v="4"/>
  </r>
  <r>
    <x v="3"/>
    <x v="3"/>
    <x v="2"/>
    <x v="142"/>
    <n v="110"/>
    <s v="Q2 W4"/>
    <x v="21"/>
    <d v="1899-12-30T18:00:00"/>
    <x v="3"/>
    <x v="0"/>
    <x v="4"/>
  </r>
  <r>
    <x v="3"/>
    <x v="11"/>
    <x v="2"/>
    <x v="142"/>
    <n v="432"/>
    <s v="Q2 W4"/>
    <x v="21"/>
    <d v="1899-12-30T19:12:00"/>
    <x v="3"/>
    <x v="0"/>
    <x v="4"/>
  </r>
  <r>
    <x v="3"/>
    <x v="5"/>
    <x v="1"/>
    <x v="142"/>
    <n v="173"/>
    <s v="Q2 W4"/>
    <x v="21"/>
    <d v="1899-12-30T18:14:24"/>
    <x v="3"/>
    <x v="0"/>
    <x v="4"/>
  </r>
  <r>
    <x v="3"/>
    <x v="6"/>
    <x v="3"/>
    <x v="142"/>
    <n v="208"/>
    <s v="Q2 W4"/>
    <x v="21"/>
    <d v="1899-12-30T18:57:36"/>
    <x v="3"/>
    <x v="0"/>
    <x v="4"/>
  </r>
  <r>
    <x v="3"/>
    <x v="13"/>
    <x v="0"/>
    <x v="142"/>
    <n v="626"/>
    <s v="Q2 W4"/>
    <x v="21"/>
    <d v="1899-12-30T17:45:36"/>
    <x v="3"/>
    <x v="0"/>
    <x v="4"/>
  </r>
  <r>
    <x v="4"/>
    <x v="7"/>
    <x v="2"/>
    <x v="142"/>
    <n v="330"/>
    <s v="Q2 W4"/>
    <x v="21"/>
    <d v="1899-12-30T16:48:00"/>
    <x v="3"/>
    <x v="0"/>
    <x v="4"/>
  </r>
  <r>
    <x v="4"/>
    <x v="8"/>
    <x v="2"/>
    <x v="142"/>
    <n v="164"/>
    <s v="Q2 W4"/>
    <x v="21"/>
    <d v="1899-12-30T18:14:24"/>
    <x v="2"/>
    <x v="0"/>
    <x v="4"/>
  </r>
  <r>
    <x v="4"/>
    <x v="12"/>
    <x v="2"/>
    <x v="142"/>
    <n v="966"/>
    <s v="Q2 W4"/>
    <x v="21"/>
    <d v="1899-12-30T17:02:24"/>
    <x v="3"/>
    <x v="0"/>
    <x v="4"/>
  </r>
  <r>
    <x v="4"/>
    <x v="14"/>
    <x v="2"/>
    <x v="142"/>
    <n v="893"/>
    <s v="Q2 W4"/>
    <x v="21"/>
    <d v="1899-12-30T16:48:00"/>
    <x v="3"/>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840017-CAE3-4544-AA59-588EB75BAFB0}" name="PivotTable1" cacheId="16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11">
    <pivotField axis="axisRow" showAll="0" sortType="ascending">
      <items count="13">
        <item x="4"/>
        <item x="3"/>
        <item x="2"/>
        <item x="0"/>
        <item x="1"/>
        <item m="1" x="6"/>
        <item m="1" x="9"/>
        <item m="1" x="10"/>
        <item m="1" x="7"/>
        <item m="1" x="11"/>
        <item m="1" x="8"/>
        <item m="1" x="5"/>
        <item t="default"/>
      </items>
    </pivotField>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pivotField showAll="0"/>
    <pivotField showAll="0">
      <items count="23">
        <item x="5"/>
        <item x="6"/>
        <item x="7"/>
        <item x="8"/>
        <item x="9"/>
        <item x="10"/>
        <item x="11"/>
        <item x="12"/>
        <item x="13"/>
        <item x="14"/>
        <item x="15"/>
        <item x="16"/>
        <item x="17"/>
        <item x="18"/>
        <item x="19"/>
        <item x="20"/>
        <item x="21"/>
        <item x="0"/>
        <item x="1"/>
        <item x="2"/>
        <item x="3"/>
        <item x="4"/>
        <item t="default"/>
      </items>
    </pivotField>
    <pivotField showAll="0"/>
    <pivotField showAll="0"/>
    <pivotField showAll="0"/>
    <pivotField showAll="0">
      <items count="7">
        <item x="0"/>
        <item x="1"/>
        <item x="2"/>
        <item x="3"/>
        <item x="4"/>
        <item m="1" x="5"/>
        <item t="default"/>
      </items>
    </pivotField>
  </pivotFields>
  <rowFields count="1">
    <field x="0"/>
  </rowFields>
  <rowItems count="6">
    <i>
      <x/>
    </i>
    <i>
      <x v="1"/>
    </i>
    <i>
      <x v="2"/>
    </i>
    <i>
      <x v="3"/>
    </i>
    <i>
      <x v="4"/>
    </i>
    <i t="grand">
      <x/>
    </i>
  </rowItems>
  <colFields count="1">
    <field x="-2"/>
  </colFields>
  <colItems count="2">
    <i>
      <x/>
    </i>
    <i i="1">
      <x v="1"/>
    </i>
  </colItems>
  <dataFields count="2">
    <dataField name="TTL QTY" fld="4" baseField="0" baseItem="0"/>
    <dataField name="% Breakdown" fld="4" showDataAs="percentOfTotal" baseField="1" baseItem="2" numFmtId="10"/>
  </dataFields>
  <chartFormats count="26">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0" count="1" selected="0">
            <x v="5"/>
          </reference>
        </references>
      </pivotArea>
    </chartFormat>
    <chartFormat chart="3" format="22">
      <pivotArea type="data" outline="0" fieldPosition="0">
        <references count="2">
          <reference field="4294967294" count="1" selected="0">
            <x v="0"/>
          </reference>
          <reference field="0" count="1" selected="0">
            <x v="8"/>
          </reference>
        </references>
      </pivotArea>
    </chartFormat>
    <chartFormat chart="3" format="23">
      <pivotArea type="data" outline="0" fieldPosition="0">
        <references count="2">
          <reference field="4294967294" count="1" selected="0">
            <x v="0"/>
          </reference>
          <reference field="0" count="1" selected="0">
            <x v="9"/>
          </reference>
        </references>
      </pivotArea>
    </chartFormat>
    <chartFormat chart="3" format="24">
      <pivotArea type="data" outline="0" fieldPosition="0">
        <references count="2">
          <reference field="4294967294" count="1" selected="0">
            <x v="0"/>
          </reference>
          <reference field="0" count="1" selected="0">
            <x v="10"/>
          </reference>
        </references>
      </pivotArea>
    </chartFormat>
    <chartFormat chart="3" format="25" series="1">
      <pivotArea type="data" outline="0" fieldPosition="0">
        <references count="1">
          <reference field="4294967294" count="1" selected="0">
            <x v="1"/>
          </reference>
        </references>
      </pivotArea>
    </chartFormat>
    <chartFormat chart="3" format="26">
      <pivotArea type="data" outline="0" fieldPosition="0">
        <references count="2">
          <reference field="4294967294" count="1" selected="0">
            <x v="1"/>
          </reference>
          <reference field="0" count="1" selected="0">
            <x v="5"/>
          </reference>
        </references>
      </pivotArea>
    </chartFormat>
    <chartFormat chart="3" format="27">
      <pivotArea type="data" outline="0" fieldPosition="0">
        <references count="2">
          <reference field="4294967294" count="1" selected="0">
            <x v="1"/>
          </reference>
          <reference field="0" count="1" selected="0">
            <x v="8"/>
          </reference>
        </references>
      </pivotArea>
    </chartFormat>
    <chartFormat chart="3" format="28">
      <pivotArea type="data" outline="0" fieldPosition="0">
        <references count="2">
          <reference field="4294967294" count="1" selected="0">
            <x v="1"/>
          </reference>
          <reference field="0" count="1" selected="0">
            <x v="9"/>
          </reference>
        </references>
      </pivotArea>
    </chartFormat>
    <chartFormat chart="3" format="29">
      <pivotArea type="data" outline="0" fieldPosition="0">
        <references count="2">
          <reference field="4294967294" count="1" selected="0">
            <x v="1"/>
          </reference>
          <reference field="0" count="1" selected="0">
            <x v="10"/>
          </reference>
        </references>
      </pivotArea>
    </chartFormat>
    <chartFormat chart="3" format="31">
      <pivotArea type="data" outline="0" fieldPosition="0">
        <references count="2">
          <reference field="4294967294" count="1" selected="0">
            <x v="0"/>
          </reference>
          <reference field="0" count="1" selected="0">
            <x v="7"/>
          </reference>
        </references>
      </pivotArea>
    </chartFormat>
    <chartFormat chart="3" format="32">
      <pivotArea type="data" outline="0" fieldPosition="0">
        <references count="2">
          <reference field="4294967294" count="1" selected="0">
            <x v="0"/>
          </reference>
          <reference field="0" count="1" selected="0">
            <x v="6"/>
          </reference>
        </references>
      </pivotArea>
    </chartFormat>
    <chartFormat chart="3" format="33">
      <pivotArea type="data" outline="0" fieldPosition="0">
        <references count="2">
          <reference field="4294967294" count="1" selected="0">
            <x v="1"/>
          </reference>
          <reference field="0" count="1" selected="0">
            <x v="6"/>
          </reference>
        </references>
      </pivotArea>
    </chartFormat>
    <chartFormat chart="3" format="34">
      <pivotArea type="data" outline="0" fieldPosition="0">
        <references count="2">
          <reference field="4294967294" count="1" selected="0">
            <x v="1"/>
          </reference>
          <reference field="0" count="1" selected="0">
            <x v="7"/>
          </reference>
        </references>
      </pivotArea>
    </chartFormat>
    <chartFormat chart="3" format="35">
      <pivotArea type="data" outline="0" fieldPosition="0">
        <references count="2">
          <reference field="4294967294" count="1" selected="0">
            <x v="0"/>
          </reference>
          <reference field="0" count="1" selected="0">
            <x v="11"/>
          </reference>
        </references>
      </pivotArea>
    </chartFormat>
    <chartFormat chart="3" format="36">
      <pivotArea type="data" outline="0" fieldPosition="0">
        <references count="2">
          <reference field="4294967294" count="1" selected="0">
            <x v="1"/>
          </reference>
          <reference field="0" count="1" selected="0">
            <x v="11"/>
          </reference>
        </references>
      </pivotArea>
    </chartFormat>
    <chartFormat chart="3" format="37">
      <pivotArea type="data" outline="0" fieldPosition="0">
        <references count="2">
          <reference field="4294967294" count="1" selected="0">
            <x v="0"/>
          </reference>
          <reference field="0" count="1" selected="0">
            <x v="0"/>
          </reference>
        </references>
      </pivotArea>
    </chartFormat>
    <chartFormat chart="3" format="38">
      <pivotArea type="data" outline="0" fieldPosition="0">
        <references count="2">
          <reference field="4294967294" count="1" selected="0">
            <x v="0"/>
          </reference>
          <reference field="0" count="1" selected="0">
            <x v="1"/>
          </reference>
        </references>
      </pivotArea>
    </chartFormat>
    <chartFormat chart="3" format="39">
      <pivotArea type="data" outline="0" fieldPosition="0">
        <references count="2">
          <reference field="4294967294" count="1" selected="0">
            <x v="0"/>
          </reference>
          <reference field="0" count="1" selected="0">
            <x v="2"/>
          </reference>
        </references>
      </pivotArea>
    </chartFormat>
    <chartFormat chart="3" format="40">
      <pivotArea type="data" outline="0" fieldPosition="0">
        <references count="2">
          <reference field="4294967294" count="1" selected="0">
            <x v="0"/>
          </reference>
          <reference field="0" count="1" selected="0">
            <x v="3"/>
          </reference>
        </references>
      </pivotArea>
    </chartFormat>
    <chartFormat chart="3" format="41">
      <pivotArea type="data" outline="0" fieldPosition="0">
        <references count="2">
          <reference field="4294967294" count="1" selected="0">
            <x v="0"/>
          </reference>
          <reference field="0" count="1" selected="0">
            <x v="4"/>
          </reference>
        </references>
      </pivotArea>
    </chartFormat>
    <chartFormat chart="3" format="42">
      <pivotArea type="data" outline="0" fieldPosition="0">
        <references count="2">
          <reference field="4294967294" count="1" selected="0">
            <x v="1"/>
          </reference>
          <reference field="0" count="1" selected="0">
            <x v="0"/>
          </reference>
        </references>
      </pivotArea>
    </chartFormat>
    <chartFormat chart="3" format="43">
      <pivotArea type="data" outline="0" fieldPosition="0">
        <references count="2">
          <reference field="4294967294" count="1" selected="0">
            <x v="1"/>
          </reference>
          <reference field="0" count="1" selected="0">
            <x v="1"/>
          </reference>
        </references>
      </pivotArea>
    </chartFormat>
    <chartFormat chart="3" format="44">
      <pivotArea type="data" outline="0" fieldPosition="0">
        <references count="2">
          <reference field="4294967294" count="1" selected="0">
            <x v="1"/>
          </reference>
          <reference field="0" count="1" selected="0">
            <x v="2"/>
          </reference>
        </references>
      </pivotArea>
    </chartFormat>
    <chartFormat chart="3" format="45">
      <pivotArea type="data" outline="0" fieldPosition="0">
        <references count="2">
          <reference field="4294967294" count="1" selected="0">
            <x v="1"/>
          </reference>
          <reference field="0" count="1" selected="0">
            <x v="3"/>
          </reference>
        </references>
      </pivotArea>
    </chartFormat>
    <chartFormat chart="3" format="46">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B37B7-F780-4F9B-BE24-ABA859C05BF8}" name="PivotTable3" cacheId="160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A2:C29" firstHeaderRow="1" firstDataRow="1" firstDataCol="2"/>
  <pivotFields count="11">
    <pivotField axis="axisRow" compact="0" showAll="0" insertBlankRow="1">
      <items count="13">
        <item m="1" x="6"/>
        <item m="1" x="7"/>
        <item m="1" x="11"/>
        <item m="1" x="8"/>
        <item m="1" x="9"/>
        <item m="1" x="10"/>
        <item m="1" x="5"/>
        <item x="4"/>
        <item x="0"/>
        <item x="1"/>
        <item x="2"/>
        <item x="3"/>
        <item t="default"/>
      </items>
    </pivotField>
    <pivotField axis="axisRow" compact="0" showAll="0" insertBlankRow="1" sortType="ascending">
      <items count="26">
        <item x="10"/>
        <item x="5"/>
        <item x="6"/>
        <item m="1" x="16"/>
        <item m="1" x="22"/>
        <item m="1" x="20"/>
        <item m="1" x="21"/>
        <item x="7"/>
        <item m="1" x="19"/>
        <item m="1" x="18"/>
        <item x="3"/>
        <item x="8"/>
        <item m="1" x="23"/>
        <item m="1" x="17"/>
        <item m="1" x="15"/>
        <item m="1" x="24"/>
        <item x="2"/>
        <item x="1"/>
        <item x="0"/>
        <item x="11"/>
        <item x="4"/>
        <item x="9"/>
        <item x="12"/>
        <item x="13"/>
        <item x="14"/>
        <item t="default"/>
      </items>
      <autoSortScope>
        <pivotArea dataOnly="0" outline="0" fieldPosition="0">
          <references count="1">
            <reference field="4294967294" count="1" selected="0">
              <x v="0"/>
            </reference>
          </references>
        </pivotArea>
      </autoSortScope>
    </pivotField>
    <pivotField compact="0" showAll="0" insertBlankRow="1"/>
    <pivotField compact="0" numFmtId="14" showAll="0" insertBlankRow="1">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compact="0" showAll="0" insertBlankRow="1"/>
    <pivotField compact="0" showAll="0" insertBlankRow="1"/>
    <pivotField compact="0" showAll="0" insertBlankRow="1">
      <items count="23">
        <item x="5"/>
        <item x="6"/>
        <item x="7"/>
        <item x="8"/>
        <item x="9"/>
        <item x="10"/>
        <item x="11"/>
        <item x="12"/>
        <item x="13"/>
        <item x="14"/>
        <item x="15"/>
        <item x="16"/>
        <item x="17"/>
        <item x="18"/>
        <item x="19"/>
        <item x="20"/>
        <item x="21"/>
        <item x="0"/>
        <item x="1"/>
        <item x="2"/>
        <item x="3"/>
        <item x="4"/>
        <item t="default"/>
      </items>
    </pivotField>
    <pivotField compact="0" showAll="0" insertBlankRow="1"/>
    <pivotField compact="0" showAll="0" insertBlankRow="1"/>
    <pivotField compact="0" showAll="0" insertBlankRow="1"/>
    <pivotField compact="0" showAll="0" insertBlankRow="1">
      <items count="7">
        <item x="0"/>
        <item x="1"/>
        <item x="2"/>
        <item x="3"/>
        <item x="4"/>
        <item m="1" x="5"/>
        <item t="default"/>
      </items>
    </pivotField>
  </pivotFields>
  <rowFields count="2">
    <field x="0"/>
    <field x="1"/>
  </rowFields>
  <rowItems count="27">
    <i>
      <x v="7"/>
    </i>
    <i r="1">
      <x v="24"/>
    </i>
    <i r="1">
      <x v="22"/>
    </i>
    <i r="1">
      <x v="7"/>
    </i>
    <i r="1">
      <x v="11"/>
    </i>
    <i t="blank">
      <x v="7"/>
    </i>
    <i>
      <x v="8"/>
    </i>
    <i r="1">
      <x v="18"/>
    </i>
    <i r="1">
      <x v="17"/>
    </i>
    <i t="blank">
      <x v="8"/>
    </i>
    <i>
      <x v="9"/>
    </i>
    <i r="1">
      <x v="16"/>
    </i>
    <i t="blank">
      <x v="9"/>
    </i>
    <i>
      <x v="10"/>
    </i>
    <i r="1">
      <x v="10"/>
    </i>
    <i r="1">
      <x v="21"/>
    </i>
    <i r="1">
      <x v="20"/>
    </i>
    <i t="blank">
      <x v="10"/>
    </i>
    <i>
      <x v="11"/>
    </i>
    <i r="1">
      <x v="23"/>
    </i>
    <i r="1">
      <x v="19"/>
    </i>
    <i r="1">
      <x v="10"/>
    </i>
    <i r="1">
      <x v="2"/>
    </i>
    <i r="1">
      <x v="1"/>
    </i>
    <i r="1">
      <x/>
    </i>
    <i t="blank">
      <x v="11"/>
    </i>
    <i t="grand">
      <x/>
    </i>
  </rowItems>
  <colItems count="1">
    <i/>
  </colItems>
  <dataFields count="1">
    <dataField name="% Breakdown" fld="4" showDataAs="percentOfTotal" baseField="0" baseItem="0" numFmtId="10"/>
  </dataFields>
  <formats count="34">
    <format dxfId="1702">
      <pivotArea field="0" type="button" dataOnly="0" labelOnly="1" outline="0" axis="axisRow" fieldPosition="0"/>
    </format>
    <format dxfId="1703">
      <pivotArea field="1" type="button" dataOnly="0" labelOnly="1" outline="0" axis="axisRow" fieldPosition="1"/>
    </format>
    <format dxfId="1704">
      <pivotArea dataOnly="0" labelOnly="1" outline="0" fieldPosition="0">
        <references count="1">
          <reference field="4294967294" count="1">
            <x v="0"/>
          </reference>
        </references>
      </pivotArea>
    </format>
    <format dxfId="1705">
      <pivotArea type="all" dataOnly="0" outline="0" fieldPosition="0"/>
    </format>
    <format dxfId="1706">
      <pivotArea outline="0" collapsedLevelsAreSubtotals="1" fieldPosition="0"/>
    </format>
    <format dxfId="1707">
      <pivotArea field="0" type="button" dataOnly="0" labelOnly="1" outline="0" axis="axisRow" fieldPosition="0"/>
    </format>
    <format dxfId="1708">
      <pivotArea field="1" type="button" dataOnly="0" labelOnly="1" outline="0" axis="axisRow" fieldPosition="1"/>
    </format>
    <format dxfId="1709">
      <pivotArea dataOnly="0" labelOnly="1" outline="0" fieldPosition="0">
        <references count="1">
          <reference field="0" count="0"/>
        </references>
      </pivotArea>
    </format>
    <format dxfId="1710">
      <pivotArea dataOnly="0" labelOnly="1" grandRow="1" outline="0" fieldPosition="0"/>
    </format>
    <format dxfId="1711">
      <pivotArea dataOnly="0" labelOnly="1" outline="0" fieldPosition="0">
        <references count="2">
          <reference field="0" count="1" selected="0">
            <x v="0"/>
          </reference>
          <reference field="1" count="3">
            <x v="4"/>
            <x v="5"/>
            <x v="6"/>
          </reference>
        </references>
      </pivotArea>
    </format>
    <format dxfId="1712">
      <pivotArea dataOnly="0" labelOnly="1" outline="0" fieldPosition="0">
        <references count="2">
          <reference field="0" count="1" selected="0">
            <x v="1"/>
          </reference>
          <reference field="1" count="3">
            <x v="8"/>
            <x v="9"/>
            <x v="10"/>
          </reference>
        </references>
      </pivotArea>
    </format>
    <format dxfId="1713">
      <pivotArea dataOnly="0" labelOnly="1" outline="0" fieldPosition="0">
        <references count="2">
          <reference field="0" count="1" selected="0">
            <x v="2"/>
          </reference>
          <reference field="1" count="5">
            <x v="0"/>
            <x v="1"/>
            <x v="2"/>
            <x v="10"/>
            <x v="12"/>
          </reference>
        </references>
      </pivotArea>
    </format>
    <format dxfId="1714">
      <pivotArea dataOnly="0" labelOnly="1" outline="0" fieldPosition="0">
        <references count="2">
          <reference field="0" count="1" selected="0">
            <x v="3"/>
          </reference>
          <reference field="1" count="3">
            <x v="3"/>
            <x v="7"/>
            <x v="11"/>
          </reference>
        </references>
      </pivotArea>
    </format>
    <format dxfId="1715">
      <pivotArea dataOnly="0" labelOnly="1" outline="0" fieldPosition="0">
        <references count="1">
          <reference field="4294967294" count="1">
            <x v="0"/>
          </reference>
        </references>
      </pivotArea>
    </format>
    <format dxfId="1716">
      <pivotArea type="all" dataOnly="0" outline="0" fieldPosition="0"/>
    </format>
    <format dxfId="1717">
      <pivotArea outline="0" collapsedLevelsAreSubtotals="1" fieldPosition="0"/>
    </format>
    <format dxfId="1718">
      <pivotArea field="0" type="button" dataOnly="0" labelOnly="1" outline="0" axis="axisRow" fieldPosition="0"/>
    </format>
    <format dxfId="1719">
      <pivotArea field="1" type="button" dataOnly="0" labelOnly="1" outline="0" axis="axisRow" fieldPosition="1"/>
    </format>
    <format dxfId="1720">
      <pivotArea dataOnly="0" labelOnly="1" outline="0" fieldPosition="0">
        <references count="1">
          <reference field="0" count="0"/>
        </references>
      </pivotArea>
    </format>
    <format dxfId="1721">
      <pivotArea dataOnly="0" labelOnly="1" grandRow="1" outline="0" fieldPosition="0"/>
    </format>
    <format dxfId="1722">
      <pivotArea dataOnly="0" labelOnly="1" outline="0" fieldPosition="0">
        <references count="2">
          <reference field="0" count="1" selected="0">
            <x v="0"/>
          </reference>
          <reference field="1" count="3">
            <x v="4"/>
            <x v="5"/>
            <x v="6"/>
          </reference>
        </references>
      </pivotArea>
    </format>
    <format dxfId="1723">
      <pivotArea dataOnly="0" labelOnly="1" outline="0" fieldPosition="0">
        <references count="2">
          <reference field="0" count="1" selected="0">
            <x v="1"/>
          </reference>
          <reference field="1" count="3">
            <x v="8"/>
            <x v="9"/>
            <x v="10"/>
          </reference>
        </references>
      </pivotArea>
    </format>
    <format dxfId="1724">
      <pivotArea dataOnly="0" labelOnly="1" outline="0" fieldPosition="0">
        <references count="2">
          <reference field="0" count="1" selected="0">
            <x v="2"/>
          </reference>
          <reference field="1" count="5">
            <x v="0"/>
            <x v="1"/>
            <x v="2"/>
            <x v="10"/>
            <x v="12"/>
          </reference>
        </references>
      </pivotArea>
    </format>
    <format dxfId="1725">
      <pivotArea dataOnly="0" labelOnly="1" outline="0" fieldPosition="0">
        <references count="2">
          <reference field="0" count="1" selected="0">
            <x v="3"/>
          </reference>
          <reference field="1" count="3">
            <x v="3"/>
            <x v="7"/>
            <x v="11"/>
          </reference>
        </references>
      </pivotArea>
    </format>
    <format dxfId="1726">
      <pivotArea dataOnly="0" labelOnly="1" outline="0" fieldPosition="0">
        <references count="1">
          <reference field="4294967294" count="1">
            <x v="0"/>
          </reference>
        </references>
      </pivotArea>
    </format>
    <format dxfId="1727">
      <pivotArea field="0" type="button" dataOnly="0" labelOnly="1" outline="0" axis="axisRow" fieldPosition="0"/>
    </format>
    <format dxfId="1728">
      <pivotArea field="1" type="button" dataOnly="0" labelOnly="1" outline="0" axis="axisRow" fieldPosition="1"/>
    </format>
    <format dxfId="1729">
      <pivotArea dataOnly="0" labelOnly="1" outline="0" fieldPosition="0">
        <references count="1">
          <reference field="4294967294" count="1">
            <x v="0"/>
          </reference>
        </references>
      </pivotArea>
    </format>
    <format dxfId="1730">
      <pivotArea field="0" type="button" dataOnly="0" labelOnly="1" outline="0" axis="axisRow" fieldPosition="0"/>
    </format>
    <format dxfId="1731">
      <pivotArea field="1" type="button" dataOnly="0" labelOnly="1" outline="0" axis="axisRow" fieldPosition="1"/>
    </format>
    <format dxfId="1732">
      <pivotArea dataOnly="0" labelOnly="1" outline="0" fieldPosition="0">
        <references count="1">
          <reference field="4294967294" count="1">
            <x v="0"/>
          </reference>
        </references>
      </pivotArea>
    </format>
    <format dxfId="1733">
      <pivotArea field="0" type="button" dataOnly="0" labelOnly="1" outline="0" axis="axisRow" fieldPosition="0"/>
    </format>
    <format dxfId="1734">
      <pivotArea field="1" type="button" dataOnly="0" labelOnly="1" outline="0" axis="axisRow" fieldPosition="1"/>
    </format>
    <format dxfId="1735">
      <pivotArea dataOnly="0" labelOnly="1" outline="0" fieldPosition="0">
        <references count="1">
          <reference field="4294967294" count="1">
            <x v="0"/>
          </reference>
        </references>
      </pivotArea>
    </format>
  </formats>
  <chartFormats count="15">
    <chartFormat chart="3" format="47" series="1">
      <pivotArea type="data" outline="0" fieldPosition="0">
        <references count="1">
          <reference field="4294967294" count="1" selected="0">
            <x v="0"/>
          </reference>
        </references>
      </pivotArea>
    </chartFormat>
    <chartFormat chart="3" format="48">
      <pivotArea type="data" outline="0" fieldPosition="0">
        <references count="3">
          <reference field="4294967294" count="1" selected="0">
            <x v="0"/>
          </reference>
          <reference field="0" count="1" selected="0">
            <x v="0"/>
          </reference>
          <reference field="1" count="1" selected="0">
            <x v="4"/>
          </reference>
        </references>
      </pivotArea>
    </chartFormat>
    <chartFormat chart="3" format="49">
      <pivotArea type="data" outline="0" fieldPosition="0">
        <references count="3">
          <reference field="4294967294" count="1" selected="0">
            <x v="0"/>
          </reference>
          <reference field="0" count="1" selected="0">
            <x v="0"/>
          </reference>
          <reference field="1" count="1" selected="0">
            <x v="5"/>
          </reference>
        </references>
      </pivotArea>
    </chartFormat>
    <chartFormat chart="3" format="50">
      <pivotArea type="data" outline="0" fieldPosition="0">
        <references count="3">
          <reference field="4294967294" count="1" selected="0">
            <x v="0"/>
          </reference>
          <reference field="0" count="1" selected="0">
            <x v="0"/>
          </reference>
          <reference field="1" count="1" selected="0">
            <x v="6"/>
          </reference>
        </references>
      </pivotArea>
    </chartFormat>
    <chartFormat chart="3" format="51">
      <pivotArea type="data" outline="0" fieldPosition="0">
        <references count="3">
          <reference field="4294967294" count="1" selected="0">
            <x v="0"/>
          </reference>
          <reference field="0" count="1" selected="0">
            <x v="1"/>
          </reference>
          <reference field="1" count="1" selected="0">
            <x v="8"/>
          </reference>
        </references>
      </pivotArea>
    </chartFormat>
    <chartFormat chart="3" format="52">
      <pivotArea type="data" outline="0" fieldPosition="0">
        <references count="3">
          <reference field="4294967294" count="1" selected="0">
            <x v="0"/>
          </reference>
          <reference field="0" count="1" selected="0">
            <x v="1"/>
          </reference>
          <reference field="1" count="1" selected="0">
            <x v="9"/>
          </reference>
        </references>
      </pivotArea>
    </chartFormat>
    <chartFormat chart="3" format="53">
      <pivotArea type="data" outline="0" fieldPosition="0">
        <references count="3">
          <reference field="4294967294" count="1" selected="0">
            <x v="0"/>
          </reference>
          <reference field="0" count="1" selected="0">
            <x v="1"/>
          </reference>
          <reference field="1" count="1" selected="0">
            <x v="10"/>
          </reference>
        </references>
      </pivotArea>
    </chartFormat>
    <chartFormat chart="3" format="54">
      <pivotArea type="data" outline="0" fieldPosition="0">
        <references count="3">
          <reference field="4294967294" count="1" selected="0">
            <x v="0"/>
          </reference>
          <reference field="0" count="1" selected="0">
            <x v="2"/>
          </reference>
          <reference field="1" count="1" selected="0">
            <x v="0"/>
          </reference>
        </references>
      </pivotArea>
    </chartFormat>
    <chartFormat chart="3" format="55">
      <pivotArea type="data" outline="0" fieldPosition="0">
        <references count="3">
          <reference field="4294967294" count="1" selected="0">
            <x v="0"/>
          </reference>
          <reference field="0" count="1" selected="0">
            <x v="2"/>
          </reference>
          <reference field="1" count="1" selected="0">
            <x v="1"/>
          </reference>
        </references>
      </pivotArea>
    </chartFormat>
    <chartFormat chart="3" format="56">
      <pivotArea type="data" outline="0" fieldPosition="0">
        <references count="3">
          <reference field="4294967294" count="1" selected="0">
            <x v="0"/>
          </reference>
          <reference field="0" count="1" selected="0">
            <x v="2"/>
          </reference>
          <reference field="1" count="1" selected="0">
            <x v="2"/>
          </reference>
        </references>
      </pivotArea>
    </chartFormat>
    <chartFormat chart="3" format="57">
      <pivotArea type="data" outline="0" fieldPosition="0">
        <references count="3">
          <reference field="4294967294" count="1" selected="0">
            <x v="0"/>
          </reference>
          <reference field="0" count="1" selected="0">
            <x v="2"/>
          </reference>
          <reference field="1" count="1" selected="0">
            <x v="10"/>
          </reference>
        </references>
      </pivotArea>
    </chartFormat>
    <chartFormat chart="3" format="58">
      <pivotArea type="data" outline="0" fieldPosition="0">
        <references count="3">
          <reference field="4294967294" count="1" selected="0">
            <x v="0"/>
          </reference>
          <reference field="0" count="1" selected="0">
            <x v="2"/>
          </reference>
          <reference field="1" count="1" selected="0">
            <x v="12"/>
          </reference>
        </references>
      </pivotArea>
    </chartFormat>
    <chartFormat chart="3" format="59">
      <pivotArea type="data" outline="0" fieldPosition="0">
        <references count="3">
          <reference field="4294967294" count="1" selected="0">
            <x v="0"/>
          </reference>
          <reference field="0" count="1" selected="0">
            <x v="3"/>
          </reference>
          <reference field="1" count="1" selected="0">
            <x v="3"/>
          </reference>
        </references>
      </pivotArea>
    </chartFormat>
    <chartFormat chart="3" format="60">
      <pivotArea type="data" outline="0" fieldPosition="0">
        <references count="3">
          <reference field="4294967294" count="1" selected="0">
            <x v="0"/>
          </reference>
          <reference field="0" count="1" selected="0">
            <x v="3"/>
          </reference>
          <reference field="1" count="1" selected="0">
            <x v="7"/>
          </reference>
        </references>
      </pivotArea>
    </chartFormat>
    <chartFormat chart="3" format="61">
      <pivotArea type="data" outline="0" fieldPosition="0">
        <references count="3">
          <reference field="4294967294" count="1" selected="0">
            <x v="0"/>
          </reference>
          <reference field="0" count="1" selected="0">
            <x v="3"/>
          </reference>
          <reference field="1" count="1" selected="0">
            <x v="11"/>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9BE4B9E4-5F5B-40DF-A7EE-2DE7E57718EC}">
            <x14:pivotAreas count="7">
              <pivotArea type="data" collapsedLevelsAreSubtotals="1" fieldPosition="0">
                <references count="3">
                  <reference field="4294967294" count="1" selected="0">
                    <x v="0"/>
                  </reference>
                  <reference field="0" count="1" selected="0">
                    <x v="0"/>
                  </reference>
                  <reference field="1" count="3">
                    <x v="4"/>
                    <x v="5"/>
                    <x v="6"/>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3">
                    <x v="8"/>
                    <x v="9"/>
                    <x v="10"/>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1" count="5">
                    <x v="0"/>
                    <x v="1"/>
                    <x v="2"/>
                    <x v="10"/>
                    <x v="12"/>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1" count="3">
                    <x v="3"/>
                    <x v="7"/>
                    <x v="11"/>
                  </reference>
                </references>
              </pivotArea>
            </x14:pivotAreas>
          </x14:conditionalFormat>
        </x14:conditionalFormats>
      </x14:pivotTableDefinition>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F6F62-E680-4E8D-8CED-E52FBC06FA91}" name="PivotTable3" cacheId="160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22" firstHeaderRow="1" firstDataRow="2" firstDataCol="1"/>
  <pivotFields count="11">
    <pivotField axis="axisCol" showAll="0" insertBlankRow="1">
      <items count="13">
        <item m="1" x="6"/>
        <item m="1" x="7"/>
        <item m="1" x="11"/>
        <item m="1" x="8"/>
        <item m="1" x="9"/>
        <item m="1" x="10"/>
        <item m="1" x="5"/>
        <item x="4"/>
        <item x="0"/>
        <item x="1"/>
        <item x="2"/>
        <item x="3"/>
        <item t="default"/>
      </items>
    </pivotField>
    <pivotField showAll="0" insertBlankRow="1">
      <items count="26">
        <item x="10"/>
        <item x="5"/>
        <item x="6"/>
        <item m="1" x="16"/>
        <item m="1" x="22"/>
        <item m="1" x="20"/>
        <item m="1" x="21"/>
        <item x="7"/>
        <item m="1" x="19"/>
        <item m="1" x="18"/>
        <item x="3"/>
        <item x="8"/>
        <item m="1" x="23"/>
        <item m="1" x="17"/>
        <item m="1" x="15"/>
        <item m="1" x="24"/>
        <item x="2"/>
        <item x="1"/>
        <item x="0"/>
        <item x="11"/>
        <item x="4"/>
        <item x="9"/>
        <item x="12"/>
        <item x="13"/>
        <item x="14"/>
        <item t="default"/>
      </items>
    </pivotField>
    <pivotField axis="axisRow" showAll="0" insertBlankRow="1" sortType="descending">
      <items count="7">
        <item m="1" x="4"/>
        <item m="1" x="5"/>
        <item x="2"/>
        <item x="0"/>
        <item x="3"/>
        <item x="1"/>
        <item t="default"/>
      </items>
    </pivotField>
    <pivotField numFmtId="14" showAll="0" insertBlankRow="1">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insertBlankRow="1"/>
    <pivotField showAll="0" insertBlankRow="1"/>
    <pivotField showAll="0" insertBlankRow="1">
      <items count="23">
        <item x="5"/>
        <item x="6"/>
        <item x="7"/>
        <item x="8"/>
        <item x="9"/>
        <item x="10"/>
        <item x="11"/>
        <item x="12"/>
        <item x="13"/>
        <item x="14"/>
        <item x="15"/>
        <item x="16"/>
        <item x="17"/>
        <item x="18"/>
        <item x="19"/>
        <item x="20"/>
        <item x="21"/>
        <item x="0"/>
        <item x="1"/>
        <item x="2"/>
        <item x="3"/>
        <item x="4"/>
        <item t="default"/>
      </items>
    </pivotField>
    <pivotField showAll="0" insertBlankRow="1"/>
    <pivotField showAll="0" insertBlankRow="1"/>
    <pivotField showAll="0" insertBlankRow="1"/>
    <pivotField showAll="0" insertBlankRow="1">
      <items count="7">
        <item x="0"/>
        <item x="1"/>
        <item x="2"/>
        <item x="3"/>
        <item x="4"/>
        <item m="1" x="5"/>
        <item t="default"/>
      </items>
    </pivotField>
  </pivotFields>
  <rowFields count="2">
    <field x="2"/>
    <field x="-2"/>
  </rowFields>
  <rowItems count="18">
    <i>
      <x v="2"/>
    </i>
    <i r="1">
      <x/>
    </i>
    <i r="1" i="1">
      <x v="1"/>
    </i>
    <i t="blank">
      <x v="2"/>
    </i>
    <i>
      <x v="3"/>
    </i>
    <i r="1">
      <x/>
    </i>
    <i r="1" i="1">
      <x v="1"/>
    </i>
    <i t="blank">
      <x v="3"/>
    </i>
    <i>
      <x v="4"/>
    </i>
    <i r="1">
      <x/>
    </i>
    <i r="1" i="1">
      <x v="1"/>
    </i>
    <i t="blank">
      <x v="4"/>
    </i>
    <i>
      <x v="5"/>
    </i>
    <i r="1">
      <x/>
    </i>
    <i r="1" i="1">
      <x v="1"/>
    </i>
    <i t="blank">
      <x v="5"/>
    </i>
    <i t="grand">
      <x/>
    </i>
    <i t="grand" i="1">
      <x/>
    </i>
  </rowItems>
  <colFields count="1">
    <field x="0"/>
  </colFields>
  <colItems count="6">
    <i>
      <x v="7"/>
    </i>
    <i>
      <x v="8"/>
    </i>
    <i>
      <x v="9"/>
    </i>
    <i>
      <x v="10"/>
    </i>
    <i>
      <x v="11"/>
    </i>
    <i t="grand">
      <x/>
    </i>
  </colItems>
  <dataFields count="2">
    <dataField name="Total Qty" fld="4" baseField="2" baseItem="1"/>
    <dataField name="Sum of Quantity" fld="4" showDataAs="percentOfTotal" baseField="2" baseItem="0" numFmtId="10"/>
  </dataFields>
  <formats count="21">
    <format dxfId="1681">
      <pivotArea field="0" type="button" dataOnly="0" labelOnly="1" outline="0" axis="axisCol" fieldPosition="0"/>
    </format>
    <format dxfId="1682">
      <pivotArea field="1" type="button" dataOnly="0" labelOnly="1" outline="0"/>
    </format>
    <format dxfId="1683">
      <pivotArea type="all" dataOnly="0" outline="0" fieldPosition="0"/>
    </format>
    <format dxfId="1684">
      <pivotArea outline="0" collapsedLevelsAreSubtotals="1" fieldPosition="0"/>
    </format>
    <format dxfId="1685">
      <pivotArea field="0" type="button" dataOnly="0" labelOnly="1" outline="0" axis="axisCol" fieldPosition="0"/>
    </format>
    <format dxfId="1686">
      <pivotArea field="1" type="button" dataOnly="0" labelOnly="1" outline="0"/>
    </format>
    <format dxfId="1687">
      <pivotArea dataOnly="0" labelOnly="1" outline="0" fieldPosition="0">
        <references count="1">
          <reference field="0" count="0"/>
        </references>
      </pivotArea>
    </format>
    <format dxfId="1688">
      <pivotArea dataOnly="0" labelOnly="1" grandRow="1" outline="0" fieldPosition="0"/>
    </format>
    <format dxfId="1689">
      <pivotArea type="all" dataOnly="0" outline="0" fieldPosition="0"/>
    </format>
    <format dxfId="1690">
      <pivotArea outline="0" collapsedLevelsAreSubtotals="1" fieldPosition="0"/>
    </format>
    <format dxfId="1691">
      <pivotArea field="0" type="button" dataOnly="0" labelOnly="1" outline="0" axis="axisCol" fieldPosition="0"/>
    </format>
    <format dxfId="1692">
      <pivotArea field="1" type="button" dataOnly="0" labelOnly="1" outline="0"/>
    </format>
    <format dxfId="1693">
      <pivotArea dataOnly="0" labelOnly="1" outline="0" fieldPosition="0">
        <references count="1">
          <reference field="0" count="0"/>
        </references>
      </pivotArea>
    </format>
    <format dxfId="1694">
      <pivotArea dataOnly="0" labelOnly="1" grandRow="1" outline="0" fieldPosition="0"/>
    </format>
    <format dxfId="1695">
      <pivotArea field="0" type="button" dataOnly="0" labelOnly="1" outline="0" axis="axisCol" fieldPosition="0"/>
    </format>
    <format dxfId="1696">
      <pivotArea field="1" type="button" dataOnly="0" labelOnly="1" outline="0"/>
    </format>
    <format dxfId="1697">
      <pivotArea field="0" type="button" dataOnly="0" labelOnly="1" outline="0" axis="axisCol" fieldPosition="0"/>
    </format>
    <format dxfId="1698">
      <pivotArea field="1" type="button" dataOnly="0" labelOnly="1" outline="0"/>
    </format>
    <format dxfId="1699">
      <pivotArea field="0" type="button" dataOnly="0" labelOnly="1" outline="0" axis="axisCol" fieldPosition="0"/>
    </format>
    <format dxfId="1700">
      <pivotArea field="1" type="button" dataOnly="0" labelOnly="1" outline="0"/>
    </format>
    <format dxfId="1701">
      <pivotArea outline="0" fieldPosition="0">
        <references count="1">
          <reference field="4294967294" count="1">
            <x v="1"/>
          </reference>
        </references>
      </pivotArea>
    </format>
  </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A921C-FDF4-48BE-A377-051279CE254C}" name="PivotTable4" cacheId="16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2985" firstHeaderRow="0" firstDataRow="1" firstDataCol="1"/>
  <pivotFields count="11">
    <pivotField axis="axisRow" showAll="0">
      <items count="13">
        <item m="1" x="6"/>
        <item m="1" x="7"/>
        <item m="1" x="11"/>
        <item m="1" x="8"/>
        <item m="1" x="9"/>
        <item m="1" x="10"/>
        <item m="1" x="5"/>
        <item x="4"/>
        <item x="0"/>
        <item x="1"/>
        <item x="2"/>
        <item x="3"/>
        <item t="default"/>
      </items>
    </pivotField>
    <pivotField axis="axisRow" showAll="0">
      <items count="26">
        <item x="10"/>
        <item x="5"/>
        <item x="6"/>
        <item m="1" x="16"/>
        <item m="1" x="22"/>
        <item m="1" x="20"/>
        <item m="1" x="21"/>
        <item x="7"/>
        <item m="1" x="19"/>
        <item m="1" x="18"/>
        <item x="3"/>
        <item x="8"/>
        <item m="1" x="23"/>
        <item m="1" x="17"/>
        <item m="1" x="15"/>
        <item m="1" x="24"/>
        <item x="2"/>
        <item x="1"/>
        <item x="0"/>
        <item x="11"/>
        <item x="4"/>
        <item x="9"/>
        <item x="12"/>
        <item x="13"/>
        <item x="14"/>
        <item t="default"/>
      </items>
    </pivotField>
    <pivotField showAll="0"/>
    <pivotField axis="axisRow" numFmtId="166"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pivotField showAll="0"/>
    <pivotField showAll="0">
      <items count="23">
        <item x="5"/>
        <item x="6"/>
        <item x="7"/>
        <item x="8"/>
        <item x="9"/>
        <item x="10"/>
        <item x="11"/>
        <item x="12"/>
        <item x="13"/>
        <item x="14"/>
        <item x="15"/>
        <item x="16"/>
        <item x="17"/>
        <item x="18"/>
        <item x="19"/>
        <item x="20"/>
        <item x="21"/>
        <item x="0"/>
        <item x="1"/>
        <item x="2"/>
        <item x="3"/>
        <item x="4"/>
        <item t="default"/>
      </items>
    </pivotField>
    <pivotField showAll="0"/>
    <pivotField showAll="0"/>
    <pivotField showAll="0"/>
    <pivotField showAll="0">
      <items count="7">
        <item x="0"/>
        <item x="1"/>
        <item x="2"/>
        <item x="3"/>
        <item x="4"/>
        <item m="1" x="5"/>
        <item t="default"/>
      </items>
    </pivotField>
  </pivotFields>
  <rowFields count="3">
    <field x="3"/>
    <field x="0"/>
    <field x="1"/>
  </rowFields>
  <rowItems count="2982">
    <i>
      <x/>
    </i>
    <i r="1">
      <x v="7"/>
    </i>
    <i r="2">
      <x v="7"/>
    </i>
    <i r="2">
      <x v="11"/>
    </i>
    <i r="1">
      <x v="8"/>
    </i>
    <i r="2">
      <x v="17"/>
    </i>
    <i r="2">
      <x v="18"/>
    </i>
    <i r="1">
      <x v="9"/>
    </i>
    <i r="2">
      <x v="16"/>
    </i>
    <i r="1">
      <x v="10"/>
    </i>
    <i r="2">
      <x v="10"/>
    </i>
    <i r="2">
      <x v="20"/>
    </i>
    <i r="1">
      <x v="11"/>
    </i>
    <i r="2">
      <x v="1"/>
    </i>
    <i r="2">
      <x v="2"/>
    </i>
    <i r="2">
      <x v="10"/>
    </i>
    <i>
      <x v="1"/>
    </i>
    <i r="1">
      <x v="7"/>
    </i>
    <i r="2">
      <x v="7"/>
    </i>
    <i r="2">
      <x v="11"/>
    </i>
    <i r="1">
      <x v="8"/>
    </i>
    <i r="2">
      <x v="17"/>
    </i>
    <i r="2">
      <x v="18"/>
    </i>
    <i r="1">
      <x v="9"/>
    </i>
    <i r="2">
      <x v="16"/>
    </i>
    <i r="1">
      <x v="10"/>
    </i>
    <i r="2">
      <x v="10"/>
    </i>
    <i r="2">
      <x v="20"/>
    </i>
    <i r="2">
      <x v="21"/>
    </i>
    <i r="1">
      <x v="11"/>
    </i>
    <i r="2">
      <x/>
    </i>
    <i r="2">
      <x v="1"/>
    </i>
    <i r="2">
      <x v="2"/>
    </i>
    <i r="2">
      <x v="10"/>
    </i>
    <i>
      <x v="2"/>
    </i>
    <i r="1">
      <x v="7"/>
    </i>
    <i r="2">
      <x v="7"/>
    </i>
    <i r="2">
      <x v="11"/>
    </i>
    <i r="1">
      <x v="8"/>
    </i>
    <i r="2">
      <x v="17"/>
    </i>
    <i r="2">
      <x v="18"/>
    </i>
    <i r="1">
      <x v="9"/>
    </i>
    <i r="2">
      <x v="16"/>
    </i>
    <i r="1">
      <x v="10"/>
    </i>
    <i r="2">
      <x v="10"/>
    </i>
    <i r="2">
      <x v="20"/>
    </i>
    <i r="2">
      <x v="21"/>
    </i>
    <i r="1">
      <x v="11"/>
    </i>
    <i r="2">
      <x/>
    </i>
    <i r="2">
      <x v="1"/>
    </i>
    <i r="2">
      <x v="2"/>
    </i>
    <i r="2">
      <x v="10"/>
    </i>
    <i>
      <x v="3"/>
    </i>
    <i r="1">
      <x v="7"/>
    </i>
    <i r="2">
      <x v="7"/>
    </i>
    <i r="2">
      <x v="11"/>
    </i>
    <i r="1">
      <x v="8"/>
    </i>
    <i r="2">
      <x v="17"/>
    </i>
    <i r="2">
      <x v="18"/>
    </i>
    <i r="1">
      <x v="9"/>
    </i>
    <i r="2">
      <x v="16"/>
    </i>
    <i r="1">
      <x v="10"/>
    </i>
    <i r="2">
      <x v="10"/>
    </i>
    <i r="2">
      <x v="20"/>
    </i>
    <i r="2">
      <x v="21"/>
    </i>
    <i r="1">
      <x v="11"/>
    </i>
    <i r="2">
      <x/>
    </i>
    <i r="2">
      <x v="1"/>
    </i>
    <i r="2">
      <x v="2"/>
    </i>
    <i r="2">
      <x v="10"/>
    </i>
    <i>
      <x v="4"/>
    </i>
    <i r="1">
      <x v="7"/>
    </i>
    <i r="2">
      <x v="7"/>
    </i>
    <i r="2">
      <x v="11"/>
    </i>
    <i r="1">
      <x v="8"/>
    </i>
    <i r="2">
      <x v="17"/>
    </i>
    <i r="2">
      <x v="18"/>
    </i>
    <i r="1">
      <x v="9"/>
    </i>
    <i r="2">
      <x v="16"/>
    </i>
    <i r="1">
      <x v="10"/>
    </i>
    <i r="2">
      <x v="10"/>
    </i>
    <i r="2">
      <x v="20"/>
    </i>
    <i r="2">
      <x v="21"/>
    </i>
    <i r="1">
      <x v="11"/>
    </i>
    <i r="2">
      <x/>
    </i>
    <i r="2">
      <x v="1"/>
    </i>
    <i r="2">
      <x v="2"/>
    </i>
    <i r="2">
      <x v="10"/>
    </i>
    <i>
      <x v="5"/>
    </i>
    <i r="1">
      <x v="7"/>
    </i>
    <i r="2">
      <x v="7"/>
    </i>
    <i r="2">
      <x v="11"/>
    </i>
    <i r="1">
      <x v="8"/>
    </i>
    <i r="2">
      <x v="17"/>
    </i>
    <i r="2">
      <x v="18"/>
    </i>
    <i r="1">
      <x v="9"/>
    </i>
    <i r="2">
      <x v="16"/>
    </i>
    <i r="1">
      <x v="10"/>
    </i>
    <i r="2">
      <x v="10"/>
    </i>
    <i r="2">
      <x v="20"/>
    </i>
    <i r="2">
      <x v="21"/>
    </i>
    <i r="1">
      <x v="11"/>
    </i>
    <i r="2">
      <x/>
    </i>
    <i r="2">
      <x v="1"/>
    </i>
    <i r="2">
      <x v="2"/>
    </i>
    <i r="2">
      <x v="10"/>
    </i>
    <i>
      <x v="6"/>
    </i>
    <i r="1">
      <x v="7"/>
    </i>
    <i r="2">
      <x v="7"/>
    </i>
    <i r="2">
      <x v="11"/>
    </i>
    <i r="1">
      <x v="8"/>
    </i>
    <i r="2">
      <x v="17"/>
    </i>
    <i r="1">
      <x v="10"/>
    </i>
    <i r="2">
      <x v="10"/>
    </i>
    <i r="2">
      <x v="20"/>
    </i>
    <i r="2">
      <x v="21"/>
    </i>
    <i r="1">
      <x v="11"/>
    </i>
    <i r="2">
      <x/>
    </i>
    <i r="2">
      <x v="1"/>
    </i>
    <i r="2">
      <x v="2"/>
    </i>
    <i r="2">
      <x v="10"/>
    </i>
    <i>
      <x v="7"/>
    </i>
    <i r="1">
      <x v="7"/>
    </i>
    <i r="2">
      <x v="7"/>
    </i>
    <i r="2">
      <x v="11"/>
    </i>
    <i r="1">
      <x v="8"/>
    </i>
    <i r="2">
      <x v="17"/>
    </i>
    <i r="2">
      <x v="18"/>
    </i>
    <i r="1">
      <x v="9"/>
    </i>
    <i r="2">
      <x v="16"/>
    </i>
    <i r="1">
      <x v="10"/>
    </i>
    <i r="2">
      <x v="10"/>
    </i>
    <i r="2">
      <x v="20"/>
    </i>
    <i r="2">
      <x v="21"/>
    </i>
    <i r="1">
      <x v="11"/>
    </i>
    <i r="2">
      <x/>
    </i>
    <i r="2">
      <x v="1"/>
    </i>
    <i r="2">
      <x v="2"/>
    </i>
    <i r="2">
      <x v="10"/>
    </i>
    <i>
      <x v="8"/>
    </i>
    <i r="1">
      <x v="7"/>
    </i>
    <i r="2">
      <x v="7"/>
    </i>
    <i r="2">
      <x v="11"/>
    </i>
    <i r="1">
      <x v="8"/>
    </i>
    <i r="2">
      <x v="17"/>
    </i>
    <i r="2">
      <x v="18"/>
    </i>
    <i r="1">
      <x v="9"/>
    </i>
    <i r="2">
      <x v="16"/>
    </i>
    <i r="1">
      <x v="10"/>
    </i>
    <i r="2">
      <x v="10"/>
    </i>
    <i r="2">
      <x v="20"/>
    </i>
    <i r="2">
      <x v="21"/>
    </i>
    <i r="1">
      <x v="11"/>
    </i>
    <i r="2">
      <x/>
    </i>
    <i r="2">
      <x v="1"/>
    </i>
    <i r="2">
      <x v="2"/>
    </i>
    <i r="2">
      <x v="10"/>
    </i>
    <i>
      <x v="9"/>
    </i>
    <i r="1">
      <x v="7"/>
    </i>
    <i r="2">
      <x v="7"/>
    </i>
    <i r="2">
      <x v="11"/>
    </i>
    <i r="1">
      <x v="8"/>
    </i>
    <i r="2">
      <x v="17"/>
    </i>
    <i r="2">
      <x v="18"/>
    </i>
    <i r="1">
      <x v="9"/>
    </i>
    <i r="2">
      <x v="16"/>
    </i>
    <i r="1">
      <x v="10"/>
    </i>
    <i r="2">
      <x v="10"/>
    </i>
    <i r="2">
      <x v="20"/>
    </i>
    <i r="2">
      <x v="21"/>
    </i>
    <i r="1">
      <x v="11"/>
    </i>
    <i r="2">
      <x/>
    </i>
    <i r="2">
      <x v="1"/>
    </i>
    <i r="2">
      <x v="2"/>
    </i>
    <i r="2">
      <x v="10"/>
    </i>
    <i>
      <x v="10"/>
    </i>
    <i r="1">
      <x v="7"/>
    </i>
    <i r="2">
      <x v="7"/>
    </i>
    <i r="2">
      <x v="11"/>
    </i>
    <i r="1">
      <x v="8"/>
    </i>
    <i r="2">
      <x v="17"/>
    </i>
    <i r="2">
      <x v="18"/>
    </i>
    <i r="1">
      <x v="9"/>
    </i>
    <i r="2">
      <x v="16"/>
    </i>
    <i r="1">
      <x v="10"/>
    </i>
    <i r="2">
      <x v="10"/>
    </i>
    <i r="2">
      <x v="20"/>
    </i>
    <i r="2">
      <x v="21"/>
    </i>
    <i r="1">
      <x v="11"/>
    </i>
    <i r="2">
      <x/>
    </i>
    <i r="2">
      <x v="1"/>
    </i>
    <i r="2">
      <x v="2"/>
    </i>
    <i r="2">
      <x v="10"/>
    </i>
    <i>
      <x v="11"/>
    </i>
    <i r="1">
      <x v="7"/>
    </i>
    <i r="2">
      <x v="7"/>
    </i>
    <i r="2">
      <x v="11"/>
    </i>
    <i r="1">
      <x v="8"/>
    </i>
    <i r="2">
      <x v="17"/>
    </i>
    <i r="2">
      <x v="18"/>
    </i>
    <i r="1">
      <x v="9"/>
    </i>
    <i r="2">
      <x v="16"/>
    </i>
    <i r="1">
      <x v="10"/>
    </i>
    <i r="2">
      <x v="10"/>
    </i>
    <i r="2">
      <x v="20"/>
    </i>
    <i r="2">
      <x v="21"/>
    </i>
    <i r="1">
      <x v="11"/>
    </i>
    <i r="2">
      <x/>
    </i>
    <i r="2">
      <x v="1"/>
    </i>
    <i r="2">
      <x v="2"/>
    </i>
    <i r="2">
      <x v="10"/>
    </i>
    <i>
      <x v="12"/>
    </i>
    <i r="1">
      <x v="7"/>
    </i>
    <i r="2">
      <x v="7"/>
    </i>
    <i r="2">
      <x v="11"/>
    </i>
    <i r="1">
      <x v="8"/>
    </i>
    <i r="2">
      <x v="17"/>
    </i>
    <i r="2">
      <x v="18"/>
    </i>
    <i r="1">
      <x v="9"/>
    </i>
    <i r="2">
      <x v="16"/>
    </i>
    <i r="1">
      <x v="10"/>
    </i>
    <i r="2">
      <x v="10"/>
    </i>
    <i r="2">
      <x v="20"/>
    </i>
    <i r="2">
      <x v="21"/>
    </i>
    <i r="1">
      <x v="11"/>
    </i>
    <i r="2">
      <x/>
    </i>
    <i r="2">
      <x v="1"/>
    </i>
    <i r="2">
      <x v="2"/>
    </i>
    <i r="2">
      <x v="10"/>
    </i>
    <i>
      <x v="13"/>
    </i>
    <i r="1">
      <x v="7"/>
    </i>
    <i r="2">
      <x v="7"/>
    </i>
    <i r="2">
      <x v="11"/>
    </i>
    <i r="1">
      <x v="8"/>
    </i>
    <i r="2">
      <x v="17"/>
    </i>
    <i r="2">
      <x v="18"/>
    </i>
    <i r="1">
      <x v="9"/>
    </i>
    <i r="2">
      <x v="16"/>
    </i>
    <i r="1">
      <x v="10"/>
    </i>
    <i r="2">
      <x v="10"/>
    </i>
    <i r="2">
      <x v="20"/>
    </i>
    <i r="2">
      <x v="21"/>
    </i>
    <i r="1">
      <x v="11"/>
    </i>
    <i r="2">
      <x/>
    </i>
    <i r="2">
      <x v="1"/>
    </i>
    <i r="2">
      <x v="2"/>
    </i>
    <i r="2">
      <x v="10"/>
    </i>
    <i>
      <x v="14"/>
    </i>
    <i r="1">
      <x v="7"/>
    </i>
    <i r="2">
      <x v="7"/>
    </i>
    <i r="2">
      <x v="11"/>
    </i>
    <i r="1">
      <x v="8"/>
    </i>
    <i r="2">
      <x v="17"/>
    </i>
    <i r="2">
      <x v="18"/>
    </i>
    <i r="1">
      <x v="9"/>
    </i>
    <i r="2">
      <x v="16"/>
    </i>
    <i r="1">
      <x v="10"/>
    </i>
    <i r="2">
      <x v="10"/>
    </i>
    <i r="2">
      <x v="20"/>
    </i>
    <i r="2">
      <x v="21"/>
    </i>
    <i r="1">
      <x v="11"/>
    </i>
    <i r="2">
      <x/>
    </i>
    <i r="2">
      <x v="1"/>
    </i>
    <i r="2">
      <x v="2"/>
    </i>
    <i r="2">
      <x v="10"/>
    </i>
    <i>
      <x v="15"/>
    </i>
    <i r="1">
      <x v="7"/>
    </i>
    <i r="2">
      <x v="7"/>
    </i>
    <i r="2">
      <x v="11"/>
    </i>
    <i r="2">
      <x v="22"/>
    </i>
    <i r="1">
      <x v="8"/>
    </i>
    <i r="2">
      <x v="17"/>
    </i>
    <i r="2">
      <x v="18"/>
    </i>
    <i r="1">
      <x v="9"/>
    </i>
    <i r="2">
      <x v="16"/>
    </i>
    <i r="1">
      <x v="10"/>
    </i>
    <i r="2">
      <x v="10"/>
    </i>
    <i r="2">
      <x v="20"/>
    </i>
    <i r="2">
      <x v="21"/>
    </i>
    <i r="1">
      <x v="11"/>
    </i>
    <i r="2">
      <x/>
    </i>
    <i r="2">
      <x v="1"/>
    </i>
    <i r="2">
      <x v="2"/>
    </i>
    <i r="2">
      <x v="10"/>
    </i>
    <i r="2">
      <x v="19"/>
    </i>
    <i>
      <x v="16"/>
    </i>
    <i r="1">
      <x v="7"/>
    </i>
    <i r="2">
      <x v="7"/>
    </i>
    <i r="2">
      <x v="11"/>
    </i>
    <i r="2">
      <x v="22"/>
    </i>
    <i r="1">
      <x v="8"/>
    </i>
    <i r="2">
      <x v="17"/>
    </i>
    <i r="2">
      <x v="18"/>
    </i>
    <i r="1">
      <x v="9"/>
    </i>
    <i r="2">
      <x v="16"/>
    </i>
    <i r="1">
      <x v="10"/>
    </i>
    <i r="2">
      <x v="10"/>
    </i>
    <i r="2">
      <x v="20"/>
    </i>
    <i r="2">
      <x v="21"/>
    </i>
    <i r="1">
      <x v="11"/>
    </i>
    <i r="2">
      <x/>
    </i>
    <i r="2">
      <x v="1"/>
    </i>
    <i r="2">
      <x v="2"/>
    </i>
    <i r="2">
      <x v="10"/>
    </i>
    <i r="2">
      <x v="19"/>
    </i>
    <i>
      <x v="17"/>
    </i>
    <i r="1">
      <x v="7"/>
    </i>
    <i r="2">
      <x v="7"/>
    </i>
    <i r="2">
      <x v="11"/>
    </i>
    <i r="2">
      <x v="22"/>
    </i>
    <i r="1">
      <x v="8"/>
    </i>
    <i r="2">
      <x v="17"/>
    </i>
    <i r="2">
      <x v="18"/>
    </i>
    <i r="1">
      <x v="9"/>
    </i>
    <i r="2">
      <x v="16"/>
    </i>
    <i r="1">
      <x v="10"/>
    </i>
    <i r="2">
      <x v="10"/>
    </i>
    <i r="2">
      <x v="20"/>
    </i>
    <i r="2">
      <x v="21"/>
    </i>
    <i r="1">
      <x v="11"/>
    </i>
    <i r="2">
      <x/>
    </i>
    <i r="2">
      <x v="1"/>
    </i>
    <i r="2">
      <x v="2"/>
    </i>
    <i r="2">
      <x v="10"/>
    </i>
    <i r="2">
      <x v="19"/>
    </i>
    <i>
      <x v="18"/>
    </i>
    <i r="1">
      <x v="7"/>
    </i>
    <i r="2">
      <x v="7"/>
    </i>
    <i r="2">
      <x v="11"/>
    </i>
    <i r="2">
      <x v="22"/>
    </i>
    <i r="1">
      <x v="8"/>
    </i>
    <i r="2">
      <x v="17"/>
    </i>
    <i r="2">
      <x v="18"/>
    </i>
    <i r="1">
      <x v="9"/>
    </i>
    <i r="2">
      <x v="16"/>
    </i>
    <i r="1">
      <x v="10"/>
    </i>
    <i r="2">
      <x v="10"/>
    </i>
    <i r="2">
      <x v="20"/>
    </i>
    <i r="2">
      <x v="21"/>
    </i>
    <i r="1">
      <x v="11"/>
    </i>
    <i r="2">
      <x/>
    </i>
    <i r="2">
      <x v="1"/>
    </i>
    <i r="2">
      <x v="2"/>
    </i>
    <i r="2">
      <x v="10"/>
    </i>
    <i r="2">
      <x v="19"/>
    </i>
    <i>
      <x v="19"/>
    </i>
    <i r="1">
      <x v="7"/>
    </i>
    <i r="2">
      <x v="7"/>
    </i>
    <i r="2">
      <x v="11"/>
    </i>
    <i r="2">
      <x v="22"/>
    </i>
    <i r="1">
      <x v="8"/>
    </i>
    <i r="2">
      <x v="17"/>
    </i>
    <i r="2">
      <x v="18"/>
    </i>
    <i r="1">
      <x v="9"/>
    </i>
    <i r="2">
      <x v="16"/>
    </i>
    <i r="1">
      <x v="10"/>
    </i>
    <i r="2">
      <x v="10"/>
    </i>
    <i r="2">
      <x v="20"/>
    </i>
    <i r="2">
      <x v="21"/>
    </i>
    <i r="1">
      <x v="11"/>
    </i>
    <i r="2">
      <x/>
    </i>
    <i r="2">
      <x v="1"/>
    </i>
    <i r="2">
      <x v="2"/>
    </i>
    <i r="2">
      <x v="10"/>
    </i>
    <i r="2">
      <x v="19"/>
    </i>
    <i>
      <x v="20"/>
    </i>
    <i r="1">
      <x v="7"/>
    </i>
    <i r="2">
      <x v="7"/>
    </i>
    <i r="2">
      <x v="11"/>
    </i>
    <i r="2">
      <x v="22"/>
    </i>
    <i r="1">
      <x v="8"/>
    </i>
    <i r="2">
      <x v="17"/>
    </i>
    <i r="2">
      <x v="18"/>
    </i>
    <i r="1">
      <x v="9"/>
    </i>
    <i r="2">
      <x v="16"/>
    </i>
    <i r="1">
      <x v="10"/>
    </i>
    <i r="2">
      <x v="10"/>
    </i>
    <i r="2">
      <x v="20"/>
    </i>
    <i r="2">
      <x v="21"/>
    </i>
    <i r="1">
      <x v="11"/>
    </i>
    <i r="2">
      <x/>
    </i>
    <i r="2">
      <x v="1"/>
    </i>
    <i r="2">
      <x v="2"/>
    </i>
    <i r="2">
      <x v="10"/>
    </i>
    <i r="2">
      <x v="19"/>
    </i>
    <i>
      <x v="21"/>
    </i>
    <i r="1">
      <x v="7"/>
    </i>
    <i r="2">
      <x v="7"/>
    </i>
    <i r="2">
      <x v="11"/>
    </i>
    <i r="2">
      <x v="22"/>
    </i>
    <i r="1">
      <x v="8"/>
    </i>
    <i r="2">
      <x v="17"/>
    </i>
    <i r="2">
      <x v="18"/>
    </i>
    <i r="1">
      <x v="9"/>
    </i>
    <i r="2">
      <x v="16"/>
    </i>
    <i r="1">
      <x v="10"/>
    </i>
    <i r="2">
      <x v="10"/>
    </i>
    <i r="2">
      <x v="20"/>
    </i>
    <i r="2">
      <x v="21"/>
    </i>
    <i r="1">
      <x v="11"/>
    </i>
    <i r="2">
      <x/>
    </i>
    <i r="2">
      <x v="1"/>
    </i>
    <i r="2">
      <x v="2"/>
    </i>
    <i r="2">
      <x v="10"/>
    </i>
    <i r="2">
      <x v="19"/>
    </i>
    <i>
      <x v="22"/>
    </i>
    <i r="1">
      <x v="7"/>
    </i>
    <i r="2">
      <x v="7"/>
    </i>
    <i r="2">
      <x v="11"/>
    </i>
    <i r="2">
      <x v="22"/>
    </i>
    <i r="1">
      <x v="8"/>
    </i>
    <i r="2">
      <x v="17"/>
    </i>
    <i r="2">
      <x v="18"/>
    </i>
    <i r="1">
      <x v="9"/>
    </i>
    <i r="2">
      <x v="16"/>
    </i>
    <i r="1">
      <x v="10"/>
    </i>
    <i r="2">
      <x v="10"/>
    </i>
    <i r="2">
      <x v="20"/>
    </i>
    <i r="2">
      <x v="21"/>
    </i>
    <i r="1">
      <x v="11"/>
    </i>
    <i r="2">
      <x/>
    </i>
    <i r="2">
      <x v="1"/>
    </i>
    <i r="2">
      <x v="2"/>
    </i>
    <i r="2">
      <x v="10"/>
    </i>
    <i r="2">
      <x v="19"/>
    </i>
    <i>
      <x v="23"/>
    </i>
    <i r="1">
      <x v="7"/>
    </i>
    <i r="2">
      <x v="7"/>
    </i>
    <i r="2">
      <x v="11"/>
    </i>
    <i r="2">
      <x v="22"/>
    </i>
    <i r="1">
      <x v="8"/>
    </i>
    <i r="2">
      <x v="17"/>
    </i>
    <i r="2">
      <x v="18"/>
    </i>
    <i r="1">
      <x v="9"/>
    </i>
    <i r="2">
      <x v="16"/>
    </i>
    <i r="1">
      <x v="10"/>
    </i>
    <i r="2">
      <x v="10"/>
    </i>
    <i r="2">
      <x v="20"/>
    </i>
    <i r="2">
      <x v="21"/>
    </i>
    <i r="1">
      <x v="11"/>
    </i>
    <i r="2">
      <x/>
    </i>
    <i r="2">
      <x v="1"/>
    </i>
    <i r="2">
      <x v="2"/>
    </i>
    <i r="2">
      <x v="10"/>
    </i>
    <i r="2">
      <x v="19"/>
    </i>
    <i>
      <x v="24"/>
    </i>
    <i r="1">
      <x v="7"/>
    </i>
    <i r="2">
      <x v="7"/>
    </i>
    <i r="2">
      <x v="11"/>
    </i>
    <i r="2">
      <x v="22"/>
    </i>
    <i r="1">
      <x v="8"/>
    </i>
    <i r="2">
      <x v="17"/>
    </i>
    <i r="2">
      <x v="18"/>
    </i>
    <i r="1">
      <x v="9"/>
    </i>
    <i r="2">
      <x v="16"/>
    </i>
    <i r="1">
      <x v="10"/>
    </i>
    <i r="2">
      <x v="10"/>
    </i>
    <i r="2">
      <x v="20"/>
    </i>
    <i r="2">
      <x v="21"/>
    </i>
    <i r="1">
      <x v="11"/>
    </i>
    <i r="2">
      <x/>
    </i>
    <i r="2">
      <x v="1"/>
    </i>
    <i r="2">
      <x v="2"/>
    </i>
    <i r="2">
      <x v="10"/>
    </i>
    <i r="2">
      <x v="19"/>
    </i>
    <i>
      <x v="25"/>
    </i>
    <i r="1">
      <x v="7"/>
    </i>
    <i r="2">
      <x v="7"/>
    </i>
    <i r="2">
      <x v="11"/>
    </i>
    <i r="2">
      <x v="22"/>
    </i>
    <i r="1">
      <x v="8"/>
    </i>
    <i r="2">
      <x v="17"/>
    </i>
    <i r="2">
      <x v="18"/>
    </i>
    <i r="1">
      <x v="9"/>
    </i>
    <i r="2">
      <x v="16"/>
    </i>
    <i r="1">
      <x v="10"/>
    </i>
    <i r="2">
      <x v="10"/>
    </i>
    <i r="2">
      <x v="20"/>
    </i>
    <i r="2">
      <x v="21"/>
    </i>
    <i r="1">
      <x v="11"/>
    </i>
    <i r="2">
      <x/>
    </i>
    <i r="2">
      <x v="1"/>
    </i>
    <i r="2">
      <x v="2"/>
    </i>
    <i r="2">
      <x v="10"/>
    </i>
    <i r="2">
      <x v="19"/>
    </i>
    <i>
      <x v="26"/>
    </i>
    <i r="1">
      <x v="7"/>
    </i>
    <i r="2">
      <x v="7"/>
    </i>
    <i r="2">
      <x v="11"/>
    </i>
    <i r="2">
      <x v="22"/>
    </i>
    <i r="1">
      <x v="8"/>
    </i>
    <i r="2">
      <x v="17"/>
    </i>
    <i r="2">
      <x v="18"/>
    </i>
    <i r="1">
      <x v="9"/>
    </i>
    <i r="2">
      <x v="16"/>
    </i>
    <i r="1">
      <x v="10"/>
    </i>
    <i r="2">
      <x v="10"/>
    </i>
    <i r="2">
      <x v="20"/>
    </i>
    <i r="2">
      <x v="21"/>
    </i>
    <i r="1">
      <x v="11"/>
    </i>
    <i r="2">
      <x/>
    </i>
    <i r="2">
      <x v="1"/>
    </i>
    <i r="2">
      <x v="2"/>
    </i>
    <i r="2">
      <x v="10"/>
    </i>
    <i r="2">
      <x v="19"/>
    </i>
    <i>
      <x v="27"/>
    </i>
    <i r="1">
      <x v="7"/>
    </i>
    <i r="2">
      <x v="7"/>
    </i>
    <i r="2">
      <x v="11"/>
    </i>
    <i r="2">
      <x v="22"/>
    </i>
    <i r="1">
      <x v="8"/>
    </i>
    <i r="2">
      <x v="17"/>
    </i>
    <i r="2">
      <x v="18"/>
    </i>
    <i r="1">
      <x v="9"/>
    </i>
    <i r="2">
      <x v="16"/>
    </i>
    <i r="1">
      <x v="10"/>
    </i>
    <i r="2">
      <x v="10"/>
    </i>
    <i r="2">
      <x v="20"/>
    </i>
    <i r="2">
      <x v="21"/>
    </i>
    <i r="1">
      <x v="11"/>
    </i>
    <i r="2">
      <x/>
    </i>
    <i r="2">
      <x v="1"/>
    </i>
    <i r="2">
      <x v="2"/>
    </i>
    <i r="2">
      <x v="10"/>
    </i>
    <i r="2">
      <x v="19"/>
    </i>
    <i>
      <x v="28"/>
    </i>
    <i r="1">
      <x v="7"/>
    </i>
    <i r="2">
      <x v="7"/>
    </i>
    <i r="2">
      <x v="11"/>
    </i>
    <i r="2">
      <x v="22"/>
    </i>
    <i r="1">
      <x v="8"/>
    </i>
    <i r="2">
      <x v="17"/>
    </i>
    <i r="2">
      <x v="18"/>
    </i>
    <i r="1">
      <x v="9"/>
    </i>
    <i r="2">
      <x v="16"/>
    </i>
    <i r="1">
      <x v="10"/>
    </i>
    <i r="2">
      <x v="10"/>
    </i>
    <i r="2">
      <x v="20"/>
    </i>
    <i r="2">
      <x v="21"/>
    </i>
    <i r="1">
      <x v="11"/>
    </i>
    <i r="2">
      <x/>
    </i>
    <i r="2">
      <x v="1"/>
    </i>
    <i r="2">
      <x v="2"/>
    </i>
    <i r="2">
      <x v="10"/>
    </i>
    <i r="2">
      <x v="19"/>
    </i>
    <i>
      <x v="29"/>
    </i>
    <i r="1">
      <x v="7"/>
    </i>
    <i r="2">
      <x v="7"/>
    </i>
    <i r="2">
      <x v="11"/>
    </i>
    <i r="2">
      <x v="22"/>
    </i>
    <i r="1">
      <x v="8"/>
    </i>
    <i r="2">
      <x v="17"/>
    </i>
    <i r="2">
      <x v="18"/>
    </i>
    <i r="1">
      <x v="9"/>
    </i>
    <i r="2">
      <x v="16"/>
    </i>
    <i r="1">
      <x v="10"/>
    </i>
    <i r="2">
      <x v="10"/>
    </i>
    <i r="2">
      <x v="20"/>
    </i>
    <i r="2">
      <x v="21"/>
    </i>
    <i r="1">
      <x v="11"/>
    </i>
    <i r="2">
      <x/>
    </i>
    <i r="2">
      <x v="1"/>
    </i>
    <i r="2">
      <x v="2"/>
    </i>
    <i r="2">
      <x v="10"/>
    </i>
    <i r="2">
      <x v="19"/>
    </i>
    <i>
      <x v="30"/>
    </i>
    <i r="1">
      <x v="7"/>
    </i>
    <i r="2">
      <x v="7"/>
    </i>
    <i r="2">
      <x v="11"/>
    </i>
    <i r="2">
      <x v="22"/>
    </i>
    <i r="1">
      <x v="8"/>
    </i>
    <i r="2">
      <x v="17"/>
    </i>
    <i r="2">
      <x v="18"/>
    </i>
    <i r="1">
      <x v="9"/>
    </i>
    <i r="2">
      <x v="16"/>
    </i>
    <i r="1">
      <x v="10"/>
    </i>
    <i r="2">
      <x v="10"/>
    </i>
    <i r="2">
      <x v="20"/>
    </i>
    <i r="2">
      <x v="21"/>
    </i>
    <i r="1">
      <x v="11"/>
    </i>
    <i r="2">
      <x/>
    </i>
    <i r="2">
      <x v="1"/>
    </i>
    <i r="2">
      <x v="2"/>
    </i>
    <i r="2">
      <x v="10"/>
    </i>
    <i r="2">
      <x v="19"/>
    </i>
    <i>
      <x v="31"/>
    </i>
    <i r="1">
      <x v="7"/>
    </i>
    <i r="2">
      <x v="7"/>
    </i>
    <i r="2">
      <x v="11"/>
    </i>
    <i r="2">
      <x v="22"/>
    </i>
    <i r="1">
      <x v="8"/>
    </i>
    <i r="2">
      <x v="17"/>
    </i>
    <i r="2">
      <x v="18"/>
    </i>
    <i r="1">
      <x v="9"/>
    </i>
    <i r="2">
      <x v="16"/>
    </i>
    <i r="1">
      <x v="10"/>
    </i>
    <i r="2">
      <x v="10"/>
    </i>
    <i r="2">
      <x v="20"/>
    </i>
    <i r="2">
      <x v="21"/>
    </i>
    <i r="1">
      <x v="11"/>
    </i>
    <i r="2">
      <x/>
    </i>
    <i r="2">
      <x v="1"/>
    </i>
    <i r="2">
      <x v="2"/>
    </i>
    <i r="2">
      <x v="10"/>
    </i>
    <i r="2">
      <x v="19"/>
    </i>
    <i>
      <x v="32"/>
    </i>
    <i r="1">
      <x v="7"/>
    </i>
    <i r="2">
      <x v="7"/>
    </i>
    <i r="2">
      <x v="11"/>
    </i>
    <i r="2">
      <x v="22"/>
    </i>
    <i r="1">
      <x v="8"/>
    </i>
    <i r="2">
      <x v="17"/>
    </i>
    <i r="2">
      <x v="18"/>
    </i>
    <i r="1">
      <x v="9"/>
    </i>
    <i r="2">
      <x v="16"/>
    </i>
    <i r="1">
      <x v="10"/>
    </i>
    <i r="2">
      <x v="10"/>
    </i>
    <i r="2">
      <x v="20"/>
    </i>
    <i r="2">
      <x v="21"/>
    </i>
    <i r="1">
      <x v="11"/>
    </i>
    <i r="2">
      <x/>
    </i>
    <i r="2">
      <x v="1"/>
    </i>
    <i r="2">
      <x v="2"/>
    </i>
    <i r="2">
      <x v="10"/>
    </i>
    <i r="2">
      <x v="19"/>
    </i>
    <i>
      <x v="33"/>
    </i>
    <i r="1">
      <x v="7"/>
    </i>
    <i r="2">
      <x v="7"/>
    </i>
    <i r="2">
      <x v="11"/>
    </i>
    <i r="2">
      <x v="22"/>
    </i>
    <i r="1">
      <x v="8"/>
    </i>
    <i r="2">
      <x v="17"/>
    </i>
    <i r="2">
      <x v="18"/>
    </i>
    <i r="1">
      <x v="9"/>
    </i>
    <i r="2">
      <x v="16"/>
    </i>
    <i r="1">
      <x v="10"/>
    </i>
    <i r="2">
      <x v="10"/>
    </i>
    <i r="2">
      <x v="20"/>
    </i>
    <i r="2">
      <x v="21"/>
    </i>
    <i r="1">
      <x v="11"/>
    </i>
    <i r="2">
      <x/>
    </i>
    <i r="2">
      <x v="1"/>
    </i>
    <i r="2">
      <x v="2"/>
    </i>
    <i r="2">
      <x v="10"/>
    </i>
    <i r="2">
      <x v="19"/>
    </i>
    <i>
      <x v="34"/>
    </i>
    <i r="1">
      <x v="7"/>
    </i>
    <i r="2">
      <x v="7"/>
    </i>
    <i r="2">
      <x v="11"/>
    </i>
    <i r="2">
      <x v="22"/>
    </i>
    <i r="1">
      <x v="8"/>
    </i>
    <i r="2">
      <x v="17"/>
    </i>
    <i r="2">
      <x v="18"/>
    </i>
    <i r="1">
      <x v="9"/>
    </i>
    <i r="2">
      <x v="16"/>
    </i>
    <i r="1">
      <x v="10"/>
    </i>
    <i r="2">
      <x v="10"/>
    </i>
    <i r="2">
      <x v="20"/>
    </i>
    <i r="2">
      <x v="21"/>
    </i>
    <i r="1">
      <x v="11"/>
    </i>
    <i r="2">
      <x/>
    </i>
    <i r="2">
      <x v="1"/>
    </i>
    <i r="2">
      <x v="2"/>
    </i>
    <i r="2">
      <x v="10"/>
    </i>
    <i r="2">
      <x v="19"/>
    </i>
    <i>
      <x v="35"/>
    </i>
    <i r="1">
      <x v="7"/>
    </i>
    <i r="2">
      <x v="7"/>
    </i>
    <i r="2">
      <x v="11"/>
    </i>
    <i r="2">
      <x v="22"/>
    </i>
    <i r="1">
      <x v="8"/>
    </i>
    <i r="2">
      <x v="17"/>
    </i>
    <i r="2">
      <x v="18"/>
    </i>
    <i r="1">
      <x v="9"/>
    </i>
    <i r="2">
      <x v="16"/>
    </i>
    <i r="1">
      <x v="10"/>
    </i>
    <i r="2">
      <x v="10"/>
    </i>
    <i r="2">
      <x v="20"/>
    </i>
    <i r="2">
      <x v="21"/>
    </i>
    <i r="1">
      <x v="11"/>
    </i>
    <i r="2">
      <x/>
    </i>
    <i r="2">
      <x v="1"/>
    </i>
    <i r="2">
      <x v="2"/>
    </i>
    <i r="2">
      <x v="10"/>
    </i>
    <i r="2">
      <x v="19"/>
    </i>
    <i>
      <x v="36"/>
    </i>
    <i r="1">
      <x v="7"/>
    </i>
    <i r="2">
      <x v="7"/>
    </i>
    <i r="2">
      <x v="11"/>
    </i>
    <i r="2">
      <x v="22"/>
    </i>
    <i r="1">
      <x v="8"/>
    </i>
    <i r="2">
      <x v="17"/>
    </i>
    <i r="2">
      <x v="18"/>
    </i>
    <i r="1">
      <x v="9"/>
    </i>
    <i r="2">
      <x v="16"/>
    </i>
    <i r="1">
      <x v="10"/>
    </i>
    <i r="2">
      <x v="10"/>
    </i>
    <i r="2">
      <x v="20"/>
    </i>
    <i r="2">
      <x v="21"/>
    </i>
    <i r="1">
      <x v="11"/>
    </i>
    <i r="2">
      <x/>
    </i>
    <i r="2">
      <x v="1"/>
    </i>
    <i r="2">
      <x v="2"/>
    </i>
    <i r="2">
      <x v="10"/>
    </i>
    <i r="2">
      <x v="19"/>
    </i>
    <i>
      <x v="37"/>
    </i>
    <i r="1">
      <x v="7"/>
    </i>
    <i r="2">
      <x v="7"/>
    </i>
    <i r="2">
      <x v="11"/>
    </i>
    <i r="2">
      <x v="22"/>
    </i>
    <i r="1">
      <x v="8"/>
    </i>
    <i r="2">
      <x v="17"/>
    </i>
    <i r="2">
      <x v="18"/>
    </i>
    <i r="1">
      <x v="9"/>
    </i>
    <i r="2">
      <x v="16"/>
    </i>
    <i r="1">
      <x v="10"/>
    </i>
    <i r="2">
      <x v="10"/>
    </i>
    <i r="2">
      <x v="20"/>
    </i>
    <i r="2">
      <x v="21"/>
    </i>
    <i r="1">
      <x v="11"/>
    </i>
    <i r="2">
      <x/>
    </i>
    <i r="2">
      <x v="1"/>
    </i>
    <i r="2">
      <x v="2"/>
    </i>
    <i r="2">
      <x v="10"/>
    </i>
    <i r="2">
      <x v="19"/>
    </i>
    <i>
      <x v="38"/>
    </i>
    <i r="1">
      <x v="7"/>
    </i>
    <i r="2">
      <x v="7"/>
    </i>
    <i r="2">
      <x v="11"/>
    </i>
    <i r="2">
      <x v="22"/>
    </i>
    <i r="1">
      <x v="8"/>
    </i>
    <i r="2">
      <x v="17"/>
    </i>
    <i r="2">
      <x v="18"/>
    </i>
    <i r="1">
      <x v="9"/>
    </i>
    <i r="2">
      <x v="16"/>
    </i>
    <i r="1">
      <x v="10"/>
    </i>
    <i r="2">
      <x v="10"/>
    </i>
    <i r="2">
      <x v="20"/>
    </i>
    <i r="2">
      <x v="21"/>
    </i>
    <i r="1">
      <x v="11"/>
    </i>
    <i r="2">
      <x/>
    </i>
    <i r="2">
      <x v="1"/>
    </i>
    <i r="2">
      <x v="2"/>
    </i>
    <i r="2">
      <x v="10"/>
    </i>
    <i r="2">
      <x v="19"/>
    </i>
    <i>
      <x v="39"/>
    </i>
    <i r="1">
      <x v="7"/>
    </i>
    <i r="2">
      <x v="7"/>
    </i>
    <i r="2">
      <x v="11"/>
    </i>
    <i r="2">
      <x v="22"/>
    </i>
    <i r="1">
      <x v="8"/>
    </i>
    <i r="2">
      <x v="17"/>
    </i>
    <i r="2">
      <x v="18"/>
    </i>
    <i r="1">
      <x v="9"/>
    </i>
    <i r="2">
      <x v="16"/>
    </i>
    <i r="1">
      <x v="10"/>
    </i>
    <i r="2">
      <x v="10"/>
    </i>
    <i r="2">
      <x v="20"/>
    </i>
    <i r="2">
      <x v="21"/>
    </i>
    <i r="1">
      <x v="11"/>
    </i>
    <i r="2">
      <x/>
    </i>
    <i r="2">
      <x v="1"/>
    </i>
    <i r="2">
      <x v="2"/>
    </i>
    <i r="2">
      <x v="10"/>
    </i>
    <i r="2">
      <x v="19"/>
    </i>
    <i>
      <x v="40"/>
    </i>
    <i r="1">
      <x v="7"/>
    </i>
    <i r="2">
      <x v="7"/>
    </i>
    <i r="2">
      <x v="11"/>
    </i>
    <i r="2">
      <x v="22"/>
    </i>
    <i r="1">
      <x v="8"/>
    </i>
    <i r="2">
      <x v="17"/>
    </i>
    <i r="2">
      <x v="18"/>
    </i>
    <i r="1">
      <x v="9"/>
    </i>
    <i r="2">
      <x v="16"/>
    </i>
    <i r="1">
      <x v="10"/>
    </i>
    <i r="2">
      <x v="10"/>
    </i>
    <i r="2">
      <x v="20"/>
    </i>
    <i r="2">
      <x v="21"/>
    </i>
    <i r="1">
      <x v="11"/>
    </i>
    <i r="2">
      <x/>
    </i>
    <i r="2">
      <x v="1"/>
    </i>
    <i r="2">
      <x v="2"/>
    </i>
    <i r="2">
      <x v="10"/>
    </i>
    <i r="2">
      <x v="19"/>
    </i>
    <i>
      <x v="41"/>
    </i>
    <i r="1">
      <x v="7"/>
    </i>
    <i r="2">
      <x v="7"/>
    </i>
    <i r="2">
      <x v="11"/>
    </i>
    <i r="2">
      <x v="22"/>
    </i>
    <i r="1">
      <x v="8"/>
    </i>
    <i r="2">
      <x v="17"/>
    </i>
    <i r="2">
      <x v="18"/>
    </i>
    <i r="1">
      <x v="9"/>
    </i>
    <i r="2">
      <x v="16"/>
    </i>
    <i r="1">
      <x v="10"/>
    </i>
    <i r="2">
      <x v="10"/>
    </i>
    <i r="2">
      <x v="20"/>
    </i>
    <i r="2">
      <x v="21"/>
    </i>
    <i r="1">
      <x v="11"/>
    </i>
    <i r="2">
      <x/>
    </i>
    <i r="2">
      <x v="1"/>
    </i>
    <i r="2">
      <x v="2"/>
    </i>
    <i r="2">
      <x v="10"/>
    </i>
    <i r="2">
      <x v="19"/>
    </i>
    <i>
      <x v="42"/>
    </i>
    <i r="1">
      <x v="7"/>
    </i>
    <i r="2">
      <x v="7"/>
    </i>
    <i r="2">
      <x v="11"/>
    </i>
    <i r="2">
      <x v="22"/>
    </i>
    <i r="1">
      <x v="8"/>
    </i>
    <i r="2">
      <x v="17"/>
    </i>
    <i r="2">
      <x v="18"/>
    </i>
    <i r="1">
      <x v="9"/>
    </i>
    <i r="2">
      <x v="16"/>
    </i>
    <i r="1">
      <x v="10"/>
    </i>
    <i r="2">
      <x v="10"/>
    </i>
    <i r="2">
      <x v="20"/>
    </i>
    <i r="2">
      <x v="21"/>
    </i>
    <i r="1">
      <x v="11"/>
    </i>
    <i r="2">
      <x/>
    </i>
    <i r="2">
      <x v="1"/>
    </i>
    <i r="2">
      <x v="2"/>
    </i>
    <i r="2">
      <x v="10"/>
    </i>
    <i r="2">
      <x v="19"/>
    </i>
    <i r="2">
      <x v="23"/>
    </i>
    <i>
      <x v="43"/>
    </i>
    <i r="1">
      <x v="7"/>
    </i>
    <i r="2">
      <x v="7"/>
    </i>
    <i r="2">
      <x v="11"/>
    </i>
    <i r="2">
      <x v="22"/>
    </i>
    <i r="1">
      <x v="8"/>
    </i>
    <i r="2">
      <x v="17"/>
    </i>
    <i r="2">
      <x v="18"/>
    </i>
    <i r="1">
      <x v="9"/>
    </i>
    <i r="2">
      <x v="16"/>
    </i>
    <i r="1">
      <x v="10"/>
    </i>
    <i r="2">
      <x v="10"/>
    </i>
    <i r="2">
      <x v="20"/>
    </i>
    <i r="2">
      <x v="21"/>
    </i>
    <i r="1">
      <x v="11"/>
    </i>
    <i r="2">
      <x/>
    </i>
    <i r="2">
      <x v="1"/>
    </i>
    <i r="2">
      <x v="2"/>
    </i>
    <i r="2">
      <x v="10"/>
    </i>
    <i r="2">
      <x v="19"/>
    </i>
    <i r="2">
      <x v="23"/>
    </i>
    <i>
      <x v="44"/>
    </i>
    <i r="1">
      <x v="7"/>
    </i>
    <i r="2">
      <x v="7"/>
    </i>
    <i r="2">
      <x v="11"/>
    </i>
    <i r="2">
      <x v="22"/>
    </i>
    <i r="1">
      <x v="8"/>
    </i>
    <i r="2">
      <x v="17"/>
    </i>
    <i r="2">
      <x v="18"/>
    </i>
    <i r="1">
      <x v="9"/>
    </i>
    <i r="2">
      <x v="16"/>
    </i>
    <i r="1">
      <x v="10"/>
    </i>
    <i r="2">
      <x v="10"/>
    </i>
    <i r="2">
      <x v="20"/>
    </i>
    <i r="2">
      <x v="21"/>
    </i>
    <i r="1">
      <x v="11"/>
    </i>
    <i r="2">
      <x/>
    </i>
    <i r="2">
      <x v="1"/>
    </i>
    <i r="2">
      <x v="2"/>
    </i>
    <i r="2">
      <x v="10"/>
    </i>
    <i r="2">
      <x v="19"/>
    </i>
    <i r="2">
      <x v="23"/>
    </i>
    <i>
      <x v="45"/>
    </i>
    <i r="1">
      <x v="7"/>
    </i>
    <i r="2">
      <x v="7"/>
    </i>
    <i r="2">
      <x v="11"/>
    </i>
    <i r="2">
      <x v="22"/>
    </i>
    <i r="1">
      <x v="8"/>
    </i>
    <i r="2">
      <x v="17"/>
    </i>
    <i r="2">
      <x v="18"/>
    </i>
    <i r="1">
      <x v="9"/>
    </i>
    <i r="2">
      <x v="16"/>
    </i>
    <i r="1">
      <x v="10"/>
    </i>
    <i r="2">
      <x v="10"/>
    </i>
    <i r="2">
      <x v="20"/>
    </i>
    <i r="2">
      <x v="21"/>
    </i>
    <i r="1">
      <x v="11"/>
    </i>
    <i r="2">
      <x/>
    </i>
    <i r="2">
      <x v="1"/>
    </i>
    <i r="2">
      <x v="2"/>
    </i>
    <i r="2">
      <x v="10"/>
    </i>
    <i r="2">
      <x v="19"/>
    </i>
    <i r="2">
      <x v="23"/>
    </i>
    <i>
      <x v="46"/>
    </i>
    <i r="1">
      <x v="7"/>
    </i>
    <i r="2">
      <x v="7"/>
    </i>
    <i r="2">
      <x v="11"/>
    </i>
    <i r="2">
      <x v="22"/>
    </i>
    <i r="1">
      <x v="8"/>
    </i>
    <i r="2">
      <x v="17"/>
    </i>
    <i r="2">
      <x v="18"/>
    </i>
    <i r="1">
      <x v="9"/>
    </i>
    <i r="2">
      <x v="16"/>
    </i>
    <i r="1">
      <x v="10"/>
    </i>
    <i r="2">
      <x v="10"/>
    </i>
    <i r="2">
      <x v="20"/>
    </i>
    <i r="2">
      <x v="21"/>
    </i>
    <i r="1">
      <x v="11"/>
    </i>
    <i r="2">
      <x/>
    </i>
    <i r="2">
      <x v="1"/>
    </i>
    <i r="2">
      <x v="2"/>
    </i>
    <i r="2">
      <x v="10"/>
    </i>
    <i r="2">
      <x v="19"/>
    </i>
    <i r="2">
      <x v="23"/>
    </i>
    <i>
      <x v="47"/>
    </i>
    <i r="1">
      <x v="7"/>
    </i>
    <i r="2">
      <x v="7"/>
    </i>
    <i r="2">
      <x v="11"/>
    </i>
    <i r="2">
      <x v="22"/>
    </i>
    <i r="1">
      <x v="8"/>
    </i>
    <i r="2">
      <x v="17"/>
    </i>
    <i r="2">
      <x v="18"/>
    </i>
    <i r="1">
      <x v="9"/>
    </i>
    <i r="2">
      <x v="16"/>
    </i>
    <i r="1">
      <x v="10"/>
    </i>
    <i r="2">
      <x v="10"/>
    </i>
    <i r="2">
      <x v="20"/>
    </i>
    <i r="2">
      <x v="21"/>
    </i>
    <i r="1">
      <x v="11"/>
    </i>
    <i r="2">
      <x/>
    </i>
    <i r="2">
      <x v="1"/>
    </i>
    <i r="2">
      <x v="2"/>
    </i>
    <i r="2">
      <x v="10"/>
    </i>
    <i r="2">
      <x v="19"/>
    </i>
    <i r="2">
      <x v="23"/>
    </i>
    <i>
      <x v="48"/>
    </i>
    <i r="1">
      <x v="7"/>
    </i>
    <i r="2">
      <x v="7"/>
    </i>
    <i r="2">
      <x v="11"/>
    </i>
    <i r="2">
      <x v="22"/>
    </i>
    <i r="1">
      <x v="8"/>
    </i>
    <i r="2">
      <x v="17"/>
    </i>
    <i r="2">
      <x v="18"/>
    </i>
    <i r="1">
      <x v="9"/>
    </i>
    <i r="2">
      <x v="16"/>
    </i>
    <i r="1">
      <x v="10"/>
    </i>
    <i r="2">
      <x v="10"/>
    </i>
    <i r="2">
      <x v="20"/>
    </i>
    <i r="2">
      <x v="21"/>
    </i>
    <i r="1">
      <x v="11"/>
    </i>
    <i r="2">
      <x/>
    </i>
    <i r="2">
      <x v="1"/>
    </i>
    <i r="2">
      <x v="2"/>
    </i>
    <i r="2">
      <x v="10"/>
    </i>
    <i r="2">
      <x v="19"/>
    </i>
    <i r="2">
      <x v="23"/>
    </i>
    <i>
      <x v="49"/>
    </i>
    <i r="1">
      <x v="7"/>
    </i>
    <i r="2">
      <x v="7"/>
    </i>
    <i r="2">
      <x v="11"/>
    </i>
    <i r="2">
      <x v="22"/>
    </i>
    <i r="1">
      <x v="8"/>
    </i>
    <i r="2">
      <x v="17"/>
    </i>
    <i r="2">
      <x v="18"/>
    </i>
    <i r="1">
      <x v="9"/>
    </i>
    <i r="2">
      <x v="16"/>
    </i>
    <i r="1">
      <x v="10"/>
    </i>
    <i r="2">
      <x v="10"/>
    </i>
    <i r="2">
      <x v="20"/>
    </i>
    <i r="2">
      <x v="21"/>
    </i>
    <i r="1">
      <x v="11"/>
    </i>
    <i r="2">
      <x/>
    </i>
    <i r="2">
      <x v="1"/>
    </i>
    <i r="2">
      <x v="2"/>
    </i>
    <i r="2">
      <x v="10"/>
    </i>
    <i r="2">
      <x v="19"/>
    </i>
    <i r="2">
      <x v="23"/>
    </i>
    <i>
      <x v="50"/>
    </i>
    <i r="1">
      <x v="7"/>
    </i>
    <i r="2">
      <x v="7"/>
    </i>
    <i r="2">
      <x v="11"/>
    </i>
    <i r="2">
      <x v="22"/>
    </i>
    <i r="1">
      <x v="8"/>
    </i>
    <i r="2">
      <x v="17"/>
    </i>
    <i r="2">
      <x v="18"/>
    </i>
    <i r="1">
      <x v="9"/>
    </i>
    <i r="2">
      <x v="16"/>
    </i>
    <i r="1">
      <x v="10"/>
    </i>
    <i r="2">
      <x v="10"/>
    </i>
    <i r="2">
      <x v="20"/>
    </i>
    <i r="2">
      <x v="21"/>
    </i>
    <i r="1">
      <x v="11"/>
    </i>
    <i r="2">
      <x/>
    </i>
    <i r="2">
      <x v="1"/>
    </i>
    <i r="2">
      <x v="2"/>
    </i>
    <i r="2">
      <x v="10"/>
    </i>
    <i r="2">
      <x v="19"/>
    </i>
    <i r="2">
      <x v="23"/>
    </i>
    <i>
      <x v="51"/>
    </i>
    <i r="1">
      <x v="7"/>
    </i>
    <i r="2">
      <x v="7"/>
    </i>
    <i r="2">
      <x v="11"/>
    </i>
    <i r="2">
      <x v="22"/>
    </i>
    <i r="1">
      <x v="8"/>
    </i>
    <i r="2">
      <x v="17"/>
    </i>
    <i r="2">
      <x v="18"/>
    </i>
    <i r="1">
      <x v="9"/>
    </i>
    <i r="2">
      <x v="16"/>
    </i>
    <i r="1">
      <x v="10"/>
    </i>
    <i r="2">
      <x v="10"/>
    </i>
    <i r="2">
      <x v="20"/>
    </i>
    <i r="2">
      <x v="21"/>
    </i>
    <i r="1">
      <x v="11"/>
    </i>
    <i r="2">
      <x/>
    </i>
    <i r="2">
      <x v="1"/>
    </i>
    <i r="2">
      <x v="2"/>
    </i>
    <i r="2">
      <x v="10"/>
    </i>
    <i r="2">
      <x v="19"/>
    </i>
    <i r="2">
      <x v="23"/>
    </i>
    <i>
      <x v="52"/>
    </i>
    <i r="1">
      <x v="7"/>
    </i>
    <i r="2">
      <x v="7"/>
    </i>
    <i r="2">
      <x v="11"/>
    </i>
    <i r="2">
      <x v="22"/>
    </i>
    <i r="1">
      <x v="8"/>
    </i>
    <i r="2">
      <x v="17"/>
    </i>
    <i r="2">
      <x v="18"/>
    </i>
    <i r="1">
      <x v="9"/>
    </i>
    <i r="2">
      <x v="16"/>
    </i>
    <i r="1">
      <x v="10"/>
    </i>
    <i r="2">
      <x v="10"/>
    </i>
    <i r="2">
      <x v="20"/>
    </i>
    <i r="2">
      <x v="21"/>
    </i>
    <i r="1">
      <x v="11"/>
    </i>
    <i r="2">
      <x/>
    </i>
    <i r="2">
      <x v="1"/>
    </i>
    <i r="2">
      <x v="2"/>
    </i>
    <i r="2">
      <x v="10"/>
    </i>
    <i r="2">
      <x v="19"/>
    </i>
    <i r="2">
      <x v="23"/>
    </i>
    <i>
      <x v="53"/>
    </i>
    <i r="1">
      <x v="7"/>
    </i>
    <i r="2">
      <x v="7"/>
    </i>
    <i r="2">
      <x v="11"/>
    </i>
    <i r="2">
      <x v="22"/>
    </i>
    <i r="1">
      <x v="8"/>
    </i>
    <i r="2">
      <x v="17"/>
    </i>
    <i r="2">
      <x v="18"/>
    </i>
    <i r="1">
      <x v="9"/>
    </i>
    <i r="2">
      <x v="16"/>
    </i>
    <i r="1">
      <x v="10"/>
    </i>
    <i r="2">
      <x v="10"/>
    </i>
    <i r="2">
      <x v="20"/>
    </i>
    <i r="2">
      <x v="21"/>
    </i>
    <i r="1">
      <x v="11"/>
    </i>
    <i r="2">
      <x/>
    </i>
    <i r="2">
      <x v="1"/>
    </i>
    <i r="2">
      <x v="2"/>
    </i>
    <i r="2">
      <x v="10"/>
    </i>
    <i r="2">
      <x v="19"/>
    </i>
    <i r="2">
      <x v="23"/>
    </i>
    <i>
      <x v="54"/>
    </i>
    <i r="1">
      <x v="7"/>
    </i>
    <i r="2">
      <x v="7"/>
    </i>
    <i r="2">
      <x v="11"/>
    </i>
    <i r="2">
      <x v="22"/>
    </i>
    <i r="1">
      <x v="8"/>
    </i>
    <i r="2">
      <x v="17"/>
    </i>
    <i r="2">
      <x v="18"/>
    </i>
    <i r="1">
      <x v="9"/>
    </i>
    <i r="2">
      <x v="16"/>
    </i>
    <i r="1">
      <x v="10"/>
    </i>
    <i r="2">
      <x v="10"/>
    </i>
    <i r="2">
      <x v="20"/>
    </i>
    <i r="2">
      <x v="21"/>
    </i>
    <i r="1">
      <x v="11"/>
    </i>
    <i r="2">
      <x/>
    </i>
    <i r="2">
      <x v="1"/>
    </i>
    <i r="2">
      <x v="2"/>
    </i>
    <i r="2">
      <x v="10"/>
    </i>
    <i r="2">
      <x v="19"/>
    </i>
    <i r="2">
      <x v="23"/>
    </i>
    <i>
      <x v="55"/>
    </i>
    <i r="1">
      <x v="7"/>
    </i>
    <i r="2">
      <x v="7"/>
    </i>
    <i r="2">
      <x v="11"/>
    </i>
    <i r="2">
      <x v="22"/>
    </i>
    <i r="1">
      <x v="8"/>
    </i>
    <i r="2">
      <x v="17"/>
    </i>
    <i r="2">
      <x v="18"/>
    </i>
    <i r="1">
      <x v="9"/>
    </i>
    <i r="2">
      <x v="16"/>
    </i>
    <i r="1">
      <x v="10"/>
    </i>
    <i r="2">
      <x v="10"/>
    </i>
    <i r="2">
      <x v="20"/>
    </i>
    <i r="2">
      <x v="21"/>
    </i>
    <i r="1">
      <x v="11"/>
    </i>
    <i r="2">
      <x/>
    </i>
    <i r="2">
      <x v="1"/>
    </i>
    <i r="2">
      <x v="2"/>
    </i>
    <i r="2">
      <x v="10"/>
    </i>
    <i r="2">
      <x v="19"/>
    </i>
    <i r="2">
      <x v="23"/>
    </i>
    <i>
      <x v="56"/>
    </i>
    <i r="1">
      <x v="7"/>
    </i>
    <i r="2">
      <x v="7"/>
    </i>
    <i r="2">
      <x v="11"/>
    </i>
    <i r="2">
      <x v="22"/>
    </i>
    <i r="1">
      <x v="8"/>
    </i>
    <i r="2">
      <x v="17"/>
    </i>
    <i r="2">
      <x v="18"/>
    </i>
    <i r="1">
      <x v="9"/>
    </i>
    <i r="2">
      <x v="16"/>
    </i>
    <i r="1">
      <x v="10"/>
    </i>
    <i r="2">
      <x v="10"/>
    </i>
    <i r="2">
      <x v="20"/>
    </i>
    <i r="2">
      <x v="21"/>
    </i>
    <i r="1">
      <x v="11"/>
    </i>
    <i r="2">
      <x/>
    </i>
    <i r="2">
      <x v="1"/>
    </i>
    <i r="2">
      <x v="2"/>
    </i>
    <i r="2">
      <x v="10"/>
    </i>
    <i r="2">
      <x v="19"/>
    </i>
    <i r="2">
      <x v="23"/>
    </i>
    <i>
      <x v="57"/>
    </i>
    <i r="1">
      <x v="7"/>
    </i>
    <i r="2">
      <x v="7"/>
    </i>
    <i r="2">
      <x v="11"/>
    </i>
    <i r="2">
      <x v="22"/>
    </i>
    <i r="1">
      <x v="8"/>
    </i>
    <i r="2">
      <x v="17"/>
    </i>
    <i r="2">
      <x v="18"/>
    </i>
    <i r="1">
      <x v="9"/>
    </i>
    <i r="2">
      <x v="16"/>
    </i>
    <i r="1">
      <x v="10"/>
    </i>
    <i r="2">
      <x v="10"/>
    </i>
    <i r="2">
      <x v="20"/>
    </i>
    <i r="2">
      <x v="21"/>
    </i>
    <i r="1">
      <x v="11"/>
    </i>
    <i r="2">
      <x/>
    </i>
    <i r="2">
      <x v="1"/>
    </i>
    <i r="2">
      <x v="2"/>
    </i>
    <i r="2">
      <x v="10"/>
    </i>
    <i r="2">
      <x v="19"/>
    </i>
    <i r="2">
      <x v="23"/>
    </i>
    <i>
      <x v="58"/>
    </i>
    <i r="1">
      <x v="7"/>
    </i>
    <i r="2">
      <x v="7"/>
    </i>
    <i r="2">
      <x v="11"/>
    </i>
    <i r="2">
      <x v="22"/>
    </i>
    <i r="1">
      <x v="8"/>
    </i>
    <i r="2">
      <x v="17"/>
    </i>
    <i r="2">
      <x v="18"/>
    </i>
    <i r="1">
      <x v="9"/>
    </i>
    <i r="2">
      <x v="16"/>
    </i>
    <i r="1">
      <x v="10"/>
    </i>
    <i r="2">
      <x v="10"/>
    </i>
    <i r="2">
      <x v="20"/>
    </i>
    <i r="2">
      <x v="21"/>
    </i>
    <i r="1">
      <x v="11"/>
    </i>
    <i r="2">
      <x/>
    </i>
    <i r="2">
      <x v="1"/>
    </i>
    <i r="2">
      <x v="2"/>
    </i>
    <i r="2">
      <x v="10"/>
    </i>
    <i r="2">
      <x v="19"/>
    </i>
    <i r="2">
      <x v="23"/>
    </i>
    <i>
      <x v="59"/>
    </i>
    <i r="1">
      <x v="7"/>
    </i>
    <i r="2">
      <x v="7"/>
    </i>
    <i r="2">
      <x v="11"/>
    </i>
    <i r="2">
      <x v="22"/>
    </i>
    <i r="1">
      <x v="8"/>
    </i>
    <i r="2">
      <x v="17"/>
    </i>
    <i r="2">
      <x v="18"/>
    </i>
    <i r="1">
      <x v="9"/>
    </i>
    <i r="2">
      <x v="16"/>
    </i>
    <i r="1">
      <x v="10"/>
    </i>
    <i r="2">
      <x v="10"/>
    </i>
    <i r="2">
      <x v="20"/>
    </i>
    <i r="2">
      <x v="21"/>
    </i>
    <i r="1">
      <x v="11"/>
    </i>
    <i r="2">
      <x/>
    </i>
    <i r="2">
      <x v="1"/>
    </i>
    <i r="2">
      <x v="2"/>
    </i>
    <i r="2">
      <x v="10"/>
    </i>
    <i r="2">
      <x v="19"/>
    </i>
    <i r="2">
      <x v="23"/>
    </i>
    <i>
      <x v="60"/>
    </i>
    <i r="1">
      <x v="7"/>
    </i>
    <i r="2">
      <x v="7"/>
    </i>
    <i r="2">
      <x v="11"/>
    </i>
    <i r="2">
      <x v="22"/>
    </i>
    <i r="1">
      <x v="8"/>
    </i>
    <i r="2">
      <x v="17"/>
    </i>
    <i r="2">
      <x v="18"/>
    </i>
    <i r="1">
      <x v="9"/>
    </i>
    <i r="2">
      <x v="16"/>
    </i>
    <i r="1">
      <x v="10"/>
    </i>
    <i r="2">
      <x v="10"/>
    </i>
    <i r="2">
      <x v="20"/>
    </i>
    <i r="2">
      <x v="21"/>
    </i>
    <i r="1">
      <x v="11"/>
    </i>
    <i r="2">
      <x/>
    </i>
    <i r="2">
      <x v="1"/>
    </i>
    <i r="2">
      <x v="2"/>
    </i>
    <i r="2">
      <x v="10"/>
    </i>
    <i r="2">
      <x v="19"/>
    </i>
    <i r="2">
      <x v="23"/>
    </i>
    <i>
      <x v="61"/>
    </i>
    <i r="1">
      <x v="7"/>
    </i>
    <i r="2">
      <x v="7"/>
    </i>
    <i r="2">
      <x v="11"/>
    </i>
    <i r="2">
      <x v="22"/>
    </i>
    <i r="1">
      <x v="8"/>
    </i>
    <i r="2">
      <x v="17"/>
    </i>
    <i r="2">
      <x v="18"/>
    </i>
    <i r="1">
      <x v="9"/>
    </i>
    <i r="2">
      <x v="16"/>
    </i>
    <i r="1">
      <x v="10"/>
    </i>
    <i r="2">
      <x v="10"/>
    </i>
    <i r="2">
      <x v="20"/>
    </i>
    <i r="2">
      <x v="21"/>
    </i>
    <i r="1">
      <x v="11"/>
    </i>
    <i r="2">
      <x/>
    </i>
    <i r="2">
      <x v="1"/>
    </i>
    <i r="2">
      <x v="2"/>
    </i>
    <i r="2">
      <x v="10"/>
    </i>
    <i r="2">
      <x v="19"/>
    </i>
    <i r="2">
      <x v="23"/>
    </i>
    <i>
      <x v="62"/>
    </i>
    <i r="1">
      <x v="7"/>
    </i>
    <i r="2">
      <x v="7"/>
    </i>
    <i r="2">
      <x v="11"/>
    </i>
    <i r="2">
      <x v="22"/>
    </i>
    <i r="1">
      <x v="8"/>
    </i>
    <i r="2">
      <x v="17"/>
    </i>
    <i r="2">
      <x v="18"/>
    </i>
    <i r="1">
      <x v="9"/>
    </i>
    <i r="2">
      <x v="16"/>
    </i>
    <i r="1">
      <x v="10"/>
    </i>
    <i r="2">
      <x v="10"/>
    </i>
    <i r="2">
      <x v="20"/>
    </i>
    <i r="2">
      <x v="21"/>
    </i>
    <i r="1">
      <x v="11"/>
    </i>
    <i r="2">
      <x/>
    </i>
    <i r="2">
      <x v="1"/>
    </i>
    <i r="2">
      <x v="2"/>
    </i>
    <i r="2">
      <x v="10"/>
    </i>
    <i r="2">
      <x v="19"/>
    </i>
    <i r="2">
      <x v="23"/>
    </i>
    <i>
      <x v="63"/>
    </i>
    <i r="1">
      <x v="7"/>
    </i>
    <i r="2">
      <x v="7"/>
    </i>
    <i r="2">
      <x v="11"/>
    </i>
    <i r="2">
      <x v="22"/>
    </i>
    <i r="1">
      <x v="8"/>
    </i>
    <i r="2">
      <x v="17"/>
    </i>
    <i r="2">
      <x v="18"/>
    </i>
    <i r="1">
      <x v="9"/>
    </i>
    <i r="2">
      <x v="16"/>
    </i>
    <i r="1">
      <x v="10"/>
    </i>
    <i r="2">
      <x v="10"/>
    </i>
    <i r="2">
      <x v="20"/>
    </i>
    <i r="2">
      <x v="21"/>
    </i>
    <i r="1">
      <x v="11"/>
    </i>
    <i r="2">
      <x/>
    </i>
    <i r="2">
      <x v="1"/>
    </i>
    <i r="2">
      <x v="2"/>
    </i>
    <i r="2">
      <x v="10"/>
    </i>
    <i r="2">
      <x v="19"/>
    </i>
    <i r="2">
      <x v="23"/>
    </i>
    <i>
      <x v="64"/>
    </i>
    <i r="1">
      <x v="7"/>
    </i>
    <i r="2">
      <x v="7"/>
    </i>
    <i r="2">
      <x v="11"/>
    </i>
    <i r="2">
      <x v="22"/>
    </i>
    <i r="1">
      <x v="8"/>
    </i>
    <i r="2">
      <x v="17"/>
    </i>
    <i r="2">
      <x v="18"/>
    </i>
    <i r="1">
      <x v="9"/>
    </i>
    <i r="2">
      <x v="16"/>
    </i>
    <i r="1">
      <x v="10"/>
    </i>
    <i r="2">
      <x v="10"/>
    </i>
    <i r="2">
      <x v="20"/>
    </i>
    <i r="2">
      <x v="21"/>
    </i>
    <i r="1">
      <x v="11"/>
    </i>
    <i r="2">
      <x/>
    </i>
    <i r="2">
      <x v="1"/>
    </i>
    <i r="2">
      <x v="2"/>
    </i>
    <i r="2">
      <x v="10"/>
    </i>
    <i r="2">
      <x v="19"/>
    </i>
    <i r="2">
      <x v="23"/>
    </i>
    <i>
      <x v="65"/>
    </i>
    <i r="1">
      <x v="7"/>
    </i>
    <i r="2">
      <x v="7"/>
    </i>
    <i r="2">
      <x v="11"/>
    </i>
    <i r="2">
      <x v="22"/>
    </i>
    <i r="1">
      <x v="8"/>
    </i>
    <i r="2">
      <x v="17"/>
    </i>
    <i r="2">
      <x v="18"/>
    </i>
    <i r="1">
      <x v="9"/>
    </i>
    <i r="2">
      <x v="16"/>
    </i>
    <i r="1">
      <x v="10"/>
    </i>
    <i r="2">
      <x v="10"/>
    </i>
    <i r="2">
      <x v="20"/>
    </i>
    <i r="2">
      <x v="21"/>
    </i>
    <i r="1">
      <x v="11"/>
    </i>
    <i r="2">
      <x/>
    </i>
    <i r="2">
      <x v="1"/>
    </i>
    <i r="2">
      <x v="2"/>
    </i>
    <i r="2">
      <x v="10"/>
    </i>
    <i r="2">
      <x v="19"/>
    </i>
    <i r="2">
      <x v="23"/>
    </i>
    <i>
      <x v="66"/>
    </i>
    <i r="1">
      <x v="7"/>
    </i>
    <i r="2">
      <x v="7"/>
    </i>
    <i r="2">
      <x v="11"/>
    </i>
    <i r="2">
      <x v="22"/>
    </i>
    <i r="1">
      <x v="8"/>
    </i>
    <i r="2">
      <x v="17"/>
    </i>
    <i r="2">
      <x v="18"/>
    </i>
    <i r="1">
      <x v="9"/>
    </i>
    <i r="2">
      <x v="16"/>
    </i>
    <i r="1">
      <x v="10"/>
    </i>
    <i r="2">
      <x v="10"/>
    </i>
    <i r="2">
      <x v="20"/>
    </i>
    <i r="2">
      <x v="21"/>
    </i>
    <i r="1">
      <x v="11"/>
    </i>
    <i r="2">
      <x/>
    </i>
    <i r="2">
      <x v="1"/>
    </i>
    <i r="2">
      <x v="2"/>
    </i>
    <i r="2">
      <x v="10"/>
    </i>
    <i r="2">
      <x v="19"/>
    </i>
    <i r="2">
      <x v="23"/>
    </i>
    <i>
      <x v="67"/>
    </i>
    <i r="1">
      <x v="7"/>
    </i>
    <i r="2">
      <x v="7"/>
    </i>
    <i r="2">
      <x v="11"/>
    </i>
    <i r="2">
      <x v="22"/>
    </i>
    <i r="1">
      <x v="8"/>
    </i>
    <i r="2">
      <x v="17"/>
    </i>
    <i r="2">
      <x v="18"/>
    </i>
    <i r="1">
      <x v="9"/>
    </i>
    <i r="2">
      <x v="16"/>
    </i>
    <i r="1">
      <x v="10"/>
    </i>
    <i r="2">
      <x v="10"/>
    </i>
    <i r="2">
      <x v="20"/>
    </i>
    <i r="2">
      <x v="21"/>
    </i>
    <i r="1">
      <x v="11"/>
    </i>
    <i r="2">
      <x/>
    </i>
    <i r="2">
      <x v="1"/>
    </i>
    <i r="2">
      <x v="2"/>
    </i>
    <i r="2">
      <x v="10"/>
    </i>
    <i r="2">
      <x v="19"/>
    </i>
    <i r="2">
      <x v="23"/>
    </i>
    <i>
      <x v="68"/>
    </i>
    <i r="1">
      <x v="7"/>
    </i>
    <i r="2">
      <x v="7"/>
    </i>
    <i r="2">
      <x v="11"/>
    </i>
    <i r="2">
      <x v="22"/>
    </i>
    <i r="1">
      <x v="8"/>
    </i>
    <i r="2">
      <x v="17"/>
    </i>
    <i r="2">
      <x v="18"/>
    </i>
    <i r="1">
      <x v="9"/>
    </i>
    <i r="2">
      <x v="16"/>
    </i>
    <i r="1">
      <x v="10"/>
    </i>
    <i r="2">
      <x v="10"/>
    </i>
    <i r="2">
      <x v="20"/>
    </i>
    <i r="2">
      <x v="21"/>
    </i>
    <i r="1">
      <x v="11"/>
    </i>
    <i r="2">
      <x/>
    </i>
    <i r="2">
      <x v="1"/>
    </i>
    <i r="2">
      <x v="2"/>
    </i>
    <i r="2">
      <x v="10"/>
    </i>
    <i r="2">
      <x v="19"/>
    </i>
    <i r="2">
      <x v="23"/>
    </i>
    <i>
      <x v="69"/>
    </i>
    <i r="1">
      <x v="7"/>
    </i>
    <i r="2">
      <x v="7"/>
    </i>
    <i r="2">
      <x v="11"/>
    </i>
    <i r="2">
      <x v="22"/>
    </i>
    <i r="1">
      <x v="8"/>
    </i>
    <i r="2">
      <x v="17"/>
    </i>
    <i r="2">
      <x v="18"/>
    </i>
    <i r="1">
      <x v="9"/>
    </i>
    <i r="2">
      <x v="16"/>
    </i>
    <i r="1">
      <x v="10"/>
    </i>
    <i r="2">
      <x v="10"/>
    </i>
    <i r="2">
      <x v="20"/>
    </i>
    <i r="2">
      <x v="21"/>
    </i>
    <i r="1">
      <x v="11"/>
    </i>
    <i r="2">
      <x/>
    </i>
    <i r="2">
      <x v="1"/>
    </i>
    <i r="2">
      <x v="2"/>
    </i>
    <i r="2">
      <x v="10"/>
    </i>
    <i r="2">
      <x v="19"/>
    </i>
    <i r="2">
      <x v="23"/>
    </i>
    <i>
      <x v="70"/>
    </i>
    <i r="1">
      <x v="7"/>
    </i>
    <i r="2">
      <x v="7"/>
    </i>
    <i r="2">
      <x v="11"/>
    </i>
    <i r="2">
      <x v="22"/>
    </i>
    <i r="1">
      <x v="8"/>
    </i>
    <i r="2">
      <x v="17"/>
    </i>
    <i r="2">
      <x v="18"/>
    </i>
    <i r="1">
      <x v="9"/>
    </i>
    <i r="2">
      <x v="16"/>
    </i>
    <i r="1">
      <x v="10"/>
    </i>
    <i r="2">
      <x v="10"/>
    </i>
    <i r="2">
      <x v="20"/>
    </i>
    <i r="2">
      <x v="21"/>
    </i>
    <i r="1">
      <x v="11"/>
    </i>
    <i r="2">
      <x/>
    </i>
    <i r="2">
      <x v="1"/>
    </i>
    <i r="2">
      <x v="2"/>
    </i>
    <i r="2">
      <x v="10"/>
    </i>
    <i r="2">
      <x v="19"/>
    </i>
    <i r="2">
      <x v="23"/>
    </i>
    <i>
      <x v="71"/>
    </i>
    <i r="1">
      <x v="7"/>
    </i>
    <i r="2">
      <x v="7"/>
    </i>
    <i r="2">
      <x v="11"/>
    </i>
    <i r="2">
      <x v="22"/>
    </i>
    <i r="1">
      <x v="8"/>
    </i>
    <i r="2">
      <x v="17"/>
    </i>
    <i r="2">
      <x v="18"/>
    </i>
    <i r="1">
      <x v="9"/>
    </i>
    <i r="2">
      <x v="16"/>
    </i>
    <i r="1">
      <x v="10"/>
    </i>
    <i r="2">
      <x v="10"/>
    </i>
    <i r="2">
      <x v="20"/>
    </i>
    <i r="2">
      <x v="21"/>
    </i>
    <i r="1">
      <x v="11"/>
    </i>
    <i r="2">
      <x/>
    </i>
    <i r="2">
      <x v="1"/>
    </i>
    <i r="2">
      <x v="2"/>
    </i>
    <i r="2">
      <x v="10"/>
    </i>
    <i r="2">
      <x v="19"/>
    </i>
    <i r="2">
      <x v="23"/>
    </i>
    <i>
      <x v="72"/>
    </i>
    <i r="1">
      <x v="7"/>
    </i>
    <i r="2">
      <x v="7"/>
    </i>
    <i r="2">
      <x v="11"/>
    </i>
    <i r="2">
      <x v="22"/>
    </i>
    <i r="1">
      <x v="8"/>
    </i>
    <i r="2">
      <x v="17"/>
    </i>
    <i r="2">
      <x v="18"/>
    </i>
    <i r="1">
      <x v="9"/>
    </i>
    <i r="2">
      <x v="16"/>
    </i>
    <i r="1">
      <x v="10"/>
    </i>
    <i r="2">
      <x v="10"/>
    </i>
    <i r="2">
      <x v="20"/>
    </i>
    <i r="2">
      <x v="21"/>
    </i>
    <i r="1">
      <x v="11"/>
    </i>
    <i r="2">
      <x/>
    </i>
    <i r="2">
      <x v="1"/>
    </i>
    <i r="2">
      <x v="2"/>
    </i>
    <i r="2">
      <x v="10"/>
    </i>
    <i r="2">
      <x v="19"/>
    </i>
    <i r="2">
      <x v="23"/>
    </i>
    <i>
      <x v="73"/>
    </i>
    <i r="1">
      <x v="7"/>
    </i>
    <i r="2">
      <x v="7"/>
    </i>
    <i r="2">
      <x v="11"/>
    </i>
    <i r="2">
      <x v="22"/>
    </i>
    <i r="1">
      <x v="8"/>
    </i>
    <i r="2">
      <x v="17"/>
    </i>
    <i r="2">
      <x v="18"/>
    </i>
    <i r="1">
      <x v="9"/>
    </i>
    <i r="2">
      <x v="16"/>
    </i>
    <i r="1">
      <x v="10"/>
    </i>
    <i r="2">
      <x v="10"/>
    </i>
    <i r="2">
      <x v="20"/>
    </i>
    <i r="2">
      <x v="21"/>
    </i>
    <i r="1">
      <x v="11"/>
    </i>
    <i r="2">
      <x/>
    </i>
    <i r="2">
      <x v="1"/>
    </i>
    <i r="2">
      <x v="2"/>
    </i>
    <i r="2">
      <x v="10"/>
    </i>
    <i r="2">
      <x v="19"/>
    </i>
    <i r="2">
      <x v="23"/>
    </i>
    <i>
      <x v="74"/>
    </i>
    <i r="1">
      <x v="7"/>
    </i>
    <i r="2">
      <x v="7"/>
    </i>
    <i r="2">
      <x v="11"/>
    </i>
    <i r="2">
      <x v="22"/>
    </i>
    <i r="1">
      <x v="8"/>
    </i>
    <i r="2">
      <x v="17"/>
    </i>
    <i r="2">
      <x v="18"/>
    </i>
    <i r="1">
      <x v="9"/>
    </i>
    <i r="2">
      <x v="16"/>
    </i>
    <i r="1">
      <x v="10"/>
    </i>
    <i r="2">
      <x v="10"/>
    </i>
    <i r="2">
      <x v="20"/>
    </i>
    <i r="2">
      <x v="21"/>
    </i>
    <i r="1">
      <x v="11"/>
    </i>
    <i r="2">
      <x/>
    </i>
    <i r="2">
      <x v="1"/>
    </i>
    <i r="2">
      <x v="2"/>
    </i>
    <i r="2">
      <x v="10"/>
    </i>
    <i r="2">
      <x v="19"/>
    </i>
    <i r="2">
      <x v="23"/>
    </i>
    <i>
      <x v="75"/>
    </i>
    <i r="1">
      <x v="7"/>
    </i>
    <i r="2">
      <x v="7"/>
    </i>
    <i r="2">
      <x v="11"/>
    </i>
    <i r="2">
      <x v="22"/>
    </i>
    <i r="1">
      <x v="8"/>
    </i>
    <i r="2">
      <x v="17"/>
    </i>
    <i r="2">
      <x v="18"/>
    </i>
    <i r="1">
      <x v="9"/>
    </i>
    <i r="2">
      <x v="16"/>
    </i>
    <i r="1">
      <x v="10"/>
    </i>
    <i r="2">
      <x v="10"/>
    </i>
    <i r="2">
      <x v="20"/>
    </i>
    <i r="2">
      <x v="21"/>
    </i>
    <i r="1">
      <x v="11"/>
    </i>
    <i r="2">
      <x/>
    </i>
    <i r="2">
      <x v="1"/>
    </i>
    <i r="2">
      <x v="2"/>
    </i>
    <i r="2">
      <x v="10"/>
    </i>
    <i r="2">
      <x v="19"/>
    </i>
    <i r="2">
      <x v="23"/>
    </i>
    <i>
      <x v="76"/>
    </i>
    <i r="1">
      <x v="7"/>
    </i>
    <i r="2">
      <x v="7"/>
    </i>
    <i r="2">
      <x v="11"/>
    </i>
    <i r="2">
      <x v="22"/>
    </i>
    <i r="1">
      <x v="8"/>
    </i>
    <i r="2">
      <x v="17"/>
    </i>
    <i r="2">
      <x v="18"/>
    </i>
    <i r="1">
      <x v="9"/>
    </i>
    <i r="2">
      <x v="16"/>
    </i>
    <i r="1">
      <x v="10"/>
    </i>
    <i r="2">
      <x v="10"/>
    </i>
    <i r="2">
      <x v="20"/>
    </i>
    <i r="2">
      <x v="21"/>
    </i>
    <i r="1">
      <x v="11"/>
    </i>
    <i r="2">
      <x/>
    </i>
    <i r="2">
      <x v="1"/>
    </i>
    <i r="2">
      <x v="2"/>
    </i>
    <i r="2">
      <x v="10"/>
    </i>
    <i r="2">
      <x v="19"/>
    </i>
    <i r="2">
      <x v="23"/>
    </i>
    <i>
      <x v="77"/>
    </i>
    <i r="1">
      <x v="7"/>
    </i>
    <i r="2">
      <x v="7"/>
    </i>
    <i r="2">
      <x v="11"/>
    </i>
    <i r="2">
      <x v="22"/>
    </i>
    <i r="1">
      <x v="8"/>
    </i>
    <i r="2">
      <x v="17"/>
    </i>
    <i r="2">
      <x v="18"/>
    </i>
    <i r="1">
      <x v="9"/>
    </i>
    <i r="2">
      <x v="16"/>
    </i>
    <i r="1">
      <x v="10"/>
    </i>
    <i r="2">
      <x v="10"/>
    </i>
    <i r="2">
      <x v="20"/>
    </i>
    <i r="2">
      <x v="21"/>
    </i>
    <i r="1">
      <x v="11"/>
    </i>
    <i r="2">
      <x/>
    </i>
    <i r="2">
      <x v="1"/>
    </i>
    <i r="2">
      <x v="2"/>
    </i>
    <i r="2">
      <x v="10"/>
    </i>
    <i r="2">
      <x v="19"/>
    </i>
    <i r="2">
      <x v="23"/>
    </i>
    <i>
      <x v="78"/>
    </i>
    <i r="1">
      <x v="7"/>
    </i>
    <i r="2">
      <x v="7"/>
    </i>
    <i r="2">
      <x v="11"/>
    </i>
    <i r="2">
      <x v="22"/>
    </i>
    <i r="1">
      <x v="8"/>
    </i>
    <i r="2">
      <x v="17"/>
    </i>
    <i r="2">
      <x v="18"/>
    </i>
    <i r="1">
      <x v="9"/>
    </i>
    <i r="2">
      <x v="16"/>
    </i>
    <i r="1">
      <x v="10"/>
    </i>
    <i r="2">
      <x v="10"/>
    </i>
    <i r="2">
      <x v="20"/>
    </i>
    <i r="2">
      <x v="21"/>
    </i>
    <i r="1">
      <x v="11"/>
    </i>
    <i r="2">
      <x/>
    </i>
    <i r="2">
      <x v="1"/>
    </i>
    <i r="2">
      <x v="2"/>
    </i>
    <i r="2">
      <x v="10"/>
    </i>
    <i r="2">
      <x v="19"/>
    </i>
    <i r="2">
      <x v="23"/>
    </i>
    <i>
      <x v="79"/>
    </i>
    <i r="1">
      <x v="7"/>
    </i>
    <i r="2">
      <x v="7"/>
    </i>
    <i r="2">
      <x v="11"/>
    </i>
    <i r="2">
      <x v="22"/>
    </i>
    <i r="1">
      <x v="8"/>
    </i>
    <i r="2">
      <x v="17"/>
    </i>
    <i r="2">
      <x v="18"/>
    </i>
    <i r="1">
      <x v="9"/>
    </i>
    <i r="2">
      <x v="16"/>
    </i>
    <i r="1">
      <x v="10"/>
    </i>
    <i r="2">
      <x v="10"/>
    </i>
    <i r="2">
      <x v="20"/>
    </i>
    <i r="2">
      <x v="21"/>
    </i>
    <i r="1">
      <x v="11"/>
    </i>
    <i r="2">
      <x/>
    </i>
    <i r="2">
      <x v="1"/>
    </i>
    <i r="2">
      <x v="2"/>
    </i>
    <i r="2">
      <x v="10"/>
    </i>
    <i r="2">
      <x v="19"/>
    </i>
    <i r="2">
      <x v="23"/>
    </i>
    <i>
      <x v="80"/>
    </i>
    <i r="1">
      <x v="7"/>
    </i>
    <i r="2">
      <x v="7"/>
    </i>
    <i r="2">
      <x v="11"/>
    </i>
    <i r="2">
      <x v="22"/>
    </i>
    <i r="1">
      <x v="8"/>
    </i>
    <i r="2">
      <x v="17"/>
    </i>
    <i r="2">
      <x v="18"/>
    </i>
    <i r="1">
      <x v="9"/>
    </i>
    <i r="2">
      <x v="16"/>
    </i>
    <i r="1">
      <x v="10"/>
    </i>
    <i r="2">
      <x v="10"/>
    </i>
    <i r="2">
      <x v="20"/>
    </i>
    <i r="2">
      <x v="21"/>
    </i>
    <i r="1">
      <x v="11"/>
    </i>
    <i r="2">
      <x/>
    </i>
    <i r="2">
      <x v="1"/>
    </i>
    <i r="2">
      <x v="2"/>
    </i>
    <i r="2">
      <x v="10"/>
    </i>
    <i r="2">
      <x v="19"/>
    </i>
    <i r="2">
      <x v="23"/>
    </i>
    <i>
      <x v="81"/>
    </i>
    <i r="1">
      <x v="7"/>
    </i>
    <i r="2">
      <x v="7"/>
    </i>
    <i r="2">
      <x v="11"/>
    </i>
    <i r="2">
      <x v="22"/>
    </i>
    <i r="1">
      <x v="8"/>
    </i>
    <i r="2">
      <x v="17"/>
    </i>
    <i r="2">
      <x v="18"/>
    </i>
    <i r="1">
      <x v="9"/>
    </i>
    <i r="2">
      <x v="16"/>
    </i>
    <i r="1">
      <x v="10"/>
    </i>
    <i r="2">
      <x v="10"/>
    </i>
    <i r="2">
      <x v="20"/>
    </i>
    <i r="2">
      <x v="21"/>
    </i>
    <i r="1">
      <x v="11"/>
    </i>
    <i r="2">
      <x/>
    </i>
    <i r="2">
      <x v="1"/>
    </i>
    <i r="2">
      <x v="2"/>
    </i>
    <i r="2">
      <x v="10"/>
    </i>
    <i r="2">
      <x v="19"/>
    </i>
    <i r="2">
      <x v="23"/>
    </i>
    <i>
      <x v="82"/>
    </i>
    <i r="1">
      <x v="7"/>
    </i>
    <i r="2">
      <x v="7"/>
    </i>
    <i r="2">
      <x v="11"/>
    </i>
    <i r="2">
      <x v="22"/>
    </i>
    <i r="1">
      <x v="8"/>
    </i>
    <i r="2">
      <x v="17"/>
    </i>
    <i r="2">
      <x v="18"/>
    </i>
    <i r="1">
      <x v="9"/>
    </i>
    <i r="2">
      <x v="16"/>
    </i>
    <i r="1">
      <x v="10"/>
    </i>
    <i r="2">
      <x v="10"/>
    </i>
    <i r="2">
      <x v="20"/>
    </i>
    <i r="2">
      <x v="21"/>
    </i>
    <i r="1">
      <x v="11"/>
    </i>
    <i r="2">
      <x/>
    </i>
    <i r="2">
      <x v="1"/>
    </i>
    <i r="2">
      <x v="2"/>
    </i>
    <i r="2">
      <x v="10"/>
    </i>
    <i r="2">
      <x v="19"/>
    </i>
    <i r="2">
      <x v="23"/>
    </i>
    <i>
      <x v="83"/>
    </i>
    <i r="1">
      <x v="7"/>
    </i>
    <i r="2">
      <x v="7"/>
    </i>
    <i r="2">
      <x v="11"/>
    </i>
    <i r="2">
      <x v="22"/>
    </i>
    <i r="1">
      <x v="8"/>
    </i>
    <i r="2">
      <x v="17"/>
    </i>
    <i r="2">
      <x v="18"/>
    </i>
    <i r="1">
      <x v="9"/>
    </i>
    <i r="2">
      <x v="16"/>
    </i>
    <i r="1">
      <x v="10"/>
    </i>
    <i r="2">
      <x v="10"/>
    </i>
    <i r="2">
      <x v="20"/>
    </i>
    <i r="2">
      <x v="21"/>
    </i>
    <i r="1">
      <x v="11"/>
    </i>
    <i r="2">
      <x/>
    </i>
    <i r="2">
      <x v="1"/>
    </i>
    <i r="2">
      <x v="2"/>
    </i>
    <i r="2">
      <x v="10"/>
    </i>
    <i r="2">
      <x v="19"/>
    </i>
    <i r="2">
      <x v="23"/>
    </i>
    <i>
      <x v="84"/>
    </i>
    <i r="1">
      <x v="7"/>
    </i>
    <i r="2">
      <x v="7"/>
    </i>
    <i r="2">
      <x v="11"/>
    </i>
    <i r="2">
      <x v="22"/>
    </i>
    <i r="1">
      <x v="8"/>
    </i>
    <i r="2">
      <x v="17"/>
    </i>
    <i r="2">
      <x v="18"/>
    </i>
    <i r="1">
      <x v="9"/>
    </i>
    <i r="2">
      <x v="16"/>
    </i>
    <i r="1">
      <x v="10"/>
    </i>
    <i r="2">
      <x v="10"/>
    </i>
    <i r="2">
      <x v="20"/>
    </i>
    <i r="2">
      <x v="21"/>
    </i>
    <i r="1">
      <x v="11"/>
    </i>
    <i r="2">
      <x/>
    </i>
    <i r="2">
      <x v="1"/>
    </i>
    <i r="2">
      <x v="2"/>
    </i>
    <i r="2">
      <x v="10"/>
    </i>
    <i r="2">
      <x v="19"/>
    </i>
    <i r="2">
      <x v="23"/>
    </i>
    <i>
      <x v="85"/>
    </i>
    <i r="1">
      <x v="7"/>
    </i>
    <i r="2">
      <x v="7"/>
    </i>
    <i r="2">
      <x v="11"/>
    </i>
    <i r="2">
      <x v="22"/>
    </i>
    <i r="1">
      <x v="8"/>
    </i>
    <i r="2">
      <x v="17"/>
    </i>
    <i r="2">
      <x v="18"/>
    </i>
    <i r="1">
      <x v="9"/>
    </i>
    <i r="2">
      <x v="16"/>
    </i>
    <i r="1">
      <x v="10"/>
    </i>
    <i r="2">
      <x v="10"/>
    </i>
    <i r="2">
      <x v="20"/>
    </i>
    <i r="2">
      <x v="21"/>
    </i>
    <i r="1">
      <x v="11"/>
    </i>
    <i r="2">
      <x/>
    </i>
    <i r="2">
      <x v="1"/>
    </i>
    <i r="2">
      <x v="2"/>
    </i>
    <i r="2">
      <x v="10"/>
    </i>
    <i r="2">
      <x v="19"/>
    </i>
    <i r="2">
      <x v="23"/>
    </i>
    <i>
      <x v="86"/>
    </i>
    <i r="1">
      <x v="7"/>
    </i>
    <i r="2">
      <x v="7"/>
    </i>
    <i r="2">
      <x v="11"/>
    </i>
    <i r="2">
      <x v="22"/>
    </i>
    <i r="1">
      <x v="8"/>
    </i>
    <i r="2">
      <x v="17"/>
    </i>
    <i r="2">
      <x v="18"/>
    </i>
    <i r="1">
      <x v="9"/>
    </i>
    <i r="2">
      <x v="16"/>
    </i>
    <i r="1">
      <x v="10"/>
    </i>
    <i r="2">
      <x v="10"/>
    </i>
    <i r="2">
      <x v="20"/>
    </i>
    <i r="2">
      <x v="21"/>
    </i>
    <i r="1">
      <x v="11"/>
    </i>
    <i r="2">
      <x/>
    </i>
    <i r="2">
      <x v="1"/>
    </i>
    <i r="2">
      <x v="2"/>
    </i>
    <i r="2">
      <x v="10"/>
    </i>
    <i r="2">
      <x v="19"/>
    </i>
    <i r="2">
      <x v="23"/>
    </i>
    <i>
      <x v="87"/>
    </i>
    <i r="1">
      <x v="7"/>
    </i>
    <i r="2">
      <x v="7"/>
    </i>
    <i r="2">
      <x v="11"/>
    </i>
    <i r="2">
      <x v="22"/>
    </i>
    <i r="2">
      <x v="24"/>
    </i>
    <i r="1">
      <x v="8"/>
    </i>
    <i r="2">
      <x v="17"/>
    </i>
    <i r="2">
      <x v="18"/>
    </i>
    <i r="1">
      <x v="9"/>
    </i>
    <i r="2">
      <x v="16"/>
    </i>
    <i r="1">
      <x v="10"/>
    </i>
    <i r="2">
      <x v="10"/>
    </i>
    <i r="2">
      <x v="20"/>
    </i>
    <i r="2">
      <x v="21"/>
    </i>
    <i r="1">
      <x v="11"/>
    </i>
    <i r="2">
      <x/>
    </i>
    <i r="2">
      <x v="1"/>
    </i>
    <i r="2">
      <x v="2"/>
    </i>
    <i r="2">
      <x v="10"/>
    </i>
    <i r="2">
      <x v="19"/>
    </i>
    <i r="2">
      <x v="23"/>
    </i>
    <i>
      <x v="88"/>
    </i>
    <i r="1">
      <x v="7"/>
    </i>
    <i r="2">
      <x v="7"/>
    </i>
    <i r="2">
      <x v="11"/>
    </i>
    <i r="2">
      <x v="22"/>
    </i>
    <i r="2">
      <x v="24"/>
    </i>
    <i r="1">
      <x v="8"/>
    </i>
    <i r="2">
      <x v="17"/>
    </i>
    <i r="2">
      <x v="18"/>
    </i>
    <i r="1">
      <x v="9"/>
    </i>
    <i r="2">
      <x v="16"/>
    </i>
    <i r="1">
      <x v="10"/>
    </i>
    <i r="2">
      <x v="10"/>
    </i>
    <i r="2">
      <x v="20"/>
    </i>
    <i r="2">
      <x v="21"/>
    </i>
    <i r="1">
      <x v="11"/>
    </i>
    <i r="2">
      <x/>
    </i>
    <i r="2">
      <x v="1"/>
    </i>
    <i r="2">
      <x v="2"/>
    </i>
    <i r="2">
      <x v="10"/>
    </i>
    <i r="2">
      <x v="19"/>
    </i>
    <i r="2">
      <x v="23"/>
    </i>
    <i>
      <x v="89"/>
    </i>
    <i r="1">
      <x v="7"/>
    </i>
    <i r="2">
      <x v="7"/>
    </i>
    <i r="2">
      <x v="11"/>
    </i>
    <i r="2">
      <x v="22"/>
    </i>
    <i r="2">
      <x v="24"/>
    </i>
    <i r="1">
      <x v="8"/>
    </i>
    <i r="2">
      <x v="17"/>
    </i>
    <i r="2">
      <x v="18"/>
    </i>
    <i r="1">
      <x v="9"/>
    </i>
    <i r="2">
      <x v="16"/>
    </i>
    <i r="1">
      <x v="10"/>
    </i>
    <i r="2">
      <x v="10"/>
    </i>
    <i r="2">
      <x v="20"/>
    </i>
    <i r="2">
      <x v="21"/>
    </i>
    <i r="1">
      <x v="11"/>
    </i>
    <i r="2">
      <x/>
    </i>
    <i r="2">
      <x v="1"/>
    </i>
    <i r="2">
      <x v="2"/>
    </i>
    <i r="2">
      <x v="10"/>
    </i>
    <i r="2">
      <x v="19"/>
    </i>
    <i r="2">
      <x v="23"/>
    </i>
    <i>
      <x v="90"/>
    </i>
    <i r="1">
      <x v="7"/>
    </i>
    <i r="2">
      <x v="7"/>
    </i>
    <i r="2">
      <x v="11"/>
    </i>
    <i r="2">
      <x v="22"/>
    </i>
    <i r="2">
      <x v="24"/>
    </i>
    <i r="1">
      <x v="8"/>
    </i>
    <i r="2">
      <x v="17"/>
    </i>
    <i r="2">
      <x v="18"/>
    </i>
    <i r="1">
      <x v="9"/>
    </i>
    <i r="2">
      <x v="16"/>
    </i>
    <i r="1">
      <x v="10"/>
    </i>
    <i r="2">
      <x v="10"/>
    </i>
    <i r="2">
      <x v="20"/>
    </i>
    <i r="2">
      <x v="21"/>
    </i>
    <i r="1">
      <x v="11"/>
    </i>
    <i r="2">
      <x/>
    </i>
    <i r="2">
      <x v="1"/>
    </i>
    <i r="2">
      <x v="2"/>
    </i>
    <i r="2">
      <x v="10"/>
    </i>
    <i r="2">
      <x v="19"/>
    </i>
    <i r="2">
      <x v="23"/>
    </i>
    <i>
      <x v="91"/>
    </i>
    <i r="1">
      <x v="7"/>
    </i>
    <i r="2">
      <x v="7"/>
    </i>
    <i r="2">
      <x v="11"/>
    </i>
    <i r="2">
      <x v="22"/>
    </i>
    <i r="2">
      <x v="24"/>
    </i>
    <i r="1">
      <x v="8"/>
    </i>
    <i r="2">
      <x v="17"/>
    </i>
    <i r="2">
      <x v="18"/>
    </i>
    <i r="1">
      <x v="9"/>
    </i>
    <i r="2">
      <x v="16"/>
    </i>
    <i r="1">
      <x v="10"/>
    </i>
    <i r="2">
      <x v="10"/>
    </i>
    <i r="2">
      <x v="20"/>
    </i>
    <i r="2">
      <x v="21"/>
    </i>
    <i r="1">
      <x v="11"/>
    </i>
    <i r="2">
      <x/>
    </i>
    <i r="2">
      <x v="1"/>
    </i>
    <i r="2">
      <x v="2"/>
    </i>
    <i r="2">
      <x v="10"/>
    </i>
    <i r="2">
      <x v="19"/>
    </i>
    <i r="2">
      <x v="23"/>
    </i>
    <i>
      <x v="92"/>
    </i>
    <i r="1">
      <x v="7"/>
    </i>
    <i r="2">
      <x v="7"/>
    </i>
    <i r="2">
      <x v="11"/>
    </i>
    <i r="2">
      <x v="22"/>
    </i>
    <i r="2">
      <x v="24"/>
    </i>
    <i r="1">
      <x v="8"/>
    </i>
    <i r="2">
      <x v="17"/>
    </i>
    <i r="2">
      <x v="18"/>
    </i>
    <i r="1">
      <x v="9"/>
    </i>
    <i r="2">
      <x v="16"/>
    </i>
    <i r="1">
      <x v="10"/>
    </i>
    <i r="2">
      <x v="10"/>
    </i>
    <i r="2">
      <x v="20"/>
    </i>
    <i r="2">
      <x v="21"/>
    </i>
    <i r="1">
      <x v="11"/>
    </i>
    <i r="2">
      <x/>
    </i>
    <i r="2">
      <x v="1"/>
    </i>
    <i r="2">
      <x v="2"/>
    </i>
    <i r="2">
      <x v="10"/>
    </i>
    <i r="2">
      <x v="19"/>
    </i>
    <i r="2">
      <x v="23"/>
    </i>
    <i>
      <x v="93"/>
    </i>
    <i r="1">
      <x v="7"/>
    </i>
    <i r="2">
      <x v="7"/>
    </i>
    <i r="2">
      <x v="11"/>
    </i>
    <i r="2">
      <x v="22"/>
    </i>
    <i r="2">
      <x v="24"/>
    </i>
    <i r="1">
      <x v="8"/>
    </i>
    <i r="2">
      <x v="17"/>
    </i>
    <i r="2">
      <x v="18"/>
    </i>
    <i r="1">
      <x v="9"/>
    </i>
    <i r="2">
      <x v="16"/>
    </i>
    <i r="1">
      <x v="10"/>
    </i>
    <i r="2">
      <x v="10"/>
    </i>
    <i r="2">
      <x v="20"/>
    </i>
    <i r="2">
      <x v="21"/>
    </i>
    <i r="1">
      <x v="11"/>
    </i>
    <i r="2">
      <x/>
    </i>
    <i r="2">
      <x v="1"/>
    </i>
    <i r="2">
      <x v="2"/>
    </i>
    <i r="2">
      <x v="10"/>
    </i>
    <i r="2">
      <x v="19"/>
    </i>
    <i r="2">
      <x v="23"/>
    </i>
    <i>
      <x v="94"/>
    </i>
    <i r="1">
      <x v="7"/>
    </i>
    <i r="2">
      <x v="7"/>
    </i>
    <i r="2">
      <x v="11"/>
    </i>
    <i r="2">
      <x v="22"/>
    </i>
    <i r="2">
      <x v="24"/>
    </i>
    <i r="1">
      <x v="8"/>
    </i>
    <i r="2">
      <x v="17"/>
    </i>
    <i r="2">
      <x v="18"/>
    </i>
    <i r="1">
      <x v="9"/>
    </i>
    <i r="2">
      <x v="16"/>
    </i>
    <i r="1">
      <x v="10"/>
    </i>
    <i r="2">
      <x v="10"/>
    </i>
    <i r="2">
      <x v="20"/>
    </i>
    <i r="2">
      <x v="21"/>
    </i>
    <i r="1">
      <x v="11"/>
    </i>
    <i r="2">
      <x/>
    </i>
    <i r="2">
      <x v="1"/>
    </i>
    <i r="2">
      <x v="2"/>
    </i>
    <i r="2">
      <x v="10"/>
    </i>
    <i r="2">
      <x v="19"/>
    </i>
    <i r="2">
      <x v="23"/>
    </i>
    <i>
      <x v="95"/>
    </i>
    <i r="1">
      <x v="7"/>
    </i>
    <i r="2">
      <x v="7"/>
    </i>
    <i r="2">
      <x v="11"/>
    </i>
    <i r="2">
      <x v="22"/>
    </i>
    <i r="2">
      <x v="24"/>
    </i>
    <i r="1">
      <x v="8"/>
    </i>
    <i r="2">
      <x v="17"/>
    </i>
    <i r="2">
      <x v="18"/>
    </i>
    <i r="1">
      <x v="9"/>
    </i>
    <i r="2">
      <x v="16"/>
    </i>
    <i r="1">
      <x v="10"/>
    </i>
    <i r="2">
      <x v="10"/>
    </i>
    <i r="2">
      <x v="20"/>
    </i>
    <i r="2">
      <x v="21"/>
    </i>
    <i r="1">
      <x v="11"/>
    </i>
    <i r="2">
      <x/>
    </i>
    <i r="2">
      <x v="1"/>
    </i>
    <i r="2">
      <x v="2"/>
    </i>
    <i r="2">
      <x v="10"/>
    </i>
    <i r="2">
      <x v="19"/>
    </i>
    <i r="2">
      <x v="23"/>
    </i>
    <i>
      <x v="96"/>
    </i>
    <i r="1">
      <x v="7"/>
    </i>
    <i r="2">
      <x v="7"/>
    </i>
    <i r="2">
      <x v="11"/>
    </i>
    <i r="2">
      <x v="22"/>
    </i>
    <i r="2">
      <x v="24"/>
    </i>
    <i r="1">
      <x v="8"/>
    </i>
    <i r="2">
      <x v="17"/>
    </i>
    <i r="2">
      <x v="18"/>
    </i>
    <i r="1">
      <x v="9"/>
    </i>
    <i r="2">
      <x v="16"/>
    </i>
    <i r="1">
      <x v="10"/>
    </i>
    <i r="2">
      <x v="10"/>
    </i>
    <i r="2">
      <x v="20"/>
    </i>
    <i r="2">
      <x v="21"/>
    </i>
    <i r="1">
      <x v="11"/>
    </i>
    <i r="2">
      <x/>
    </i>
    <i r="2">
      <x v="1"/>
    </i>
    <i r="2">
      <x v="2"/>
    </i>
    <i r="2">
      <x v="10"/>
    </i>
    <i r="2">
      <x v="19"/>
    </i>
    <i r="2">
      <x v="23"/>
    </i>
    <i>
      <x v="97"/>
    </i>
    <i r="1">
      <x v="7"/>
    </i>
    <i r="2">
      <x v="7"/>
    </i>
    <i r="2">
      <x v="11"/>
    </i>
    <i r="2">
      <x v="22"/>
    </i>
    <i r="2">
      <x v="24"/>
    </i>
    <i r="1">
      <x v="8"/>
    </i>
    <i r="2">
      <x v="17"/>
    </i>
    <i r="2">
      <x v="18"/>
    </i>
    <i r="1">
      <x v="9"/>
    </i>
    <i r="2">
      <x v="16"/>
    </i>
    <i r="1">
      <x v="10"/>
    </i>
    <i r="2">
      <x v="10"/>
    </i>
    <i r="2">
      <x v="20"/>
    </i>
    <i r="2">
      <x v="21"/>
    </i>
    <i r="1">
      <x v="11"/>
    </i>
    <i r="2">
      <x/>
    </i>
    <i r="2">
      <x v="1"/>
    </i>
    <i r="2">
      <x v="2"/>
    </i>
    <i r="2">
      <x v="10"/>
    </i>
    <i r="2">
      <x v="19"/>
    </i>
    <i r="2">
      <x v="23"/>
    </i>
    <i>
      <x v="98"/>
    </i>
    <i r="1">
      <x v="7"/>
    </i>
    <i r="2">
      <x v="7"/>
    </i>
    <i r="2">
      <x v="11"/>
    </i>
    <i r="2">
      <x v="22"/>
    </i>
    <i r="2">
      <x v="24"/>
    </i>
    <i r="1">
      <x v="8"/>
    </i>
    <i r="2">
      <x v="17"/>
    </i>
    <i r="2">
      <x v="18"/>
    </i>
    <i r="1">
      <x v="9"/>
    </i>
    <i r="2">
      <x v="16"/>
    </i>
    <i r="1">
      <x v="10"/>
    </i>
    <i r="2">
      <x v="10"/>
    </i>
    <i r="2">
      <x v="20"/>
    </i>
    <i r="2">
      <x v="21"/>
    </i>
    <i r="1">
      <x v="11"/>
    </i>
    <i r="2">
      <x/>
    </i>
    <i r="2">
      <x v="1"/>
    </i>
    <i r="2">
      <x v="2"/>
    </i>
    <i r="2">
      <x v="10"/>
    </i>
    <i r="2">
      <x v="19"/>
    </i>
    <i r="2">
      <x v="23"/>
    </i>
    <i>
      <x v="99"/>
    </i>
    <i r="1">
      <x v="7"/>
    </i>
    <i r="2">
      <x v="7"/>
    </i>
    <i r="2">
      <x v="11"/>
    </i>
    <i r="2">
      <x v="22"/>
    </i>
    <i r="2">
      <x v="24"/>
    </i>
    <i r="1">
      <x v="8"/>
    </i>
    <i r="2">
      <x v="17"/>
    </i>
    <i r="2">
      <x v="18"/>
    </i>
    <i r="1">
      <x v="9"/>
    </i>
    <i r="2">
      <x v="16"/>
    </i>
    <i r="1">
      <x v="10"/>
    </i>
    <i r="2">
      <x v="10"/>
    </i>
    <i r="2">
      <x v="20"/>
    </i>
    <i r="2">
      <x v="21"/>
    </i>
    <i r="1">
      <x v="11"/>
    </i>
    <i r="2">
      <x/>
    </i>
    <i r="2">
      <x v="1"/>
    </i>
    <i r="2">
      <x v="2"/>
    </i>
    <i r="2">
      <x v="10"/>
    </i>
    <i r="2">
      <x v="19"/>
    </i>
    <i r="2">
      <x v="23"/>
    </i>
    <i>
      <x v="100"/>
    </i>
    <i r="1">
      <x v="7"/>
    </i>
    <i r="2">
      <x v="7"/>
    </i>
    <i r="2">
      <x v="11"/>
    </i>
    <i r="2">
      <x v="22"/>
    </i>
    <i r="2">
      <x v="24"/>
    </i>
    <i r="1">
      <x v="8"/>
    </i>
    <i r="2">
      <x v="17"/>
    </i>
    <i r="2">
      <x v="18"/>
    </i>
    <i r="1">
      <x v="9"/>
    </i>
    <i r="2">
      <x v="16"/>
    </i>
    <i r="1">
      <x v="10"/>
    </i>
    <i r="2">
      <x v="10"/>
    </i>
    <i r="2">
      <x v="20"/>
    </i>
    <i r="2">
      <x v="21"/>
    </i>
    <i r="1">
      <x v="11"/>
    </i>
    <i r="2">
      <x/>
    </i>
    <i r="2">
      <x v="1"/>
    </i>
    <i r="2">
      <x v="2"/>
    </i>
    <i r="2">
      <x v="10"/>
    </i>
    <i r="2">
      <x v="19"/>
    </i>
    <i r="2">
      <x v="23"/>
    </i>
    <i>
      <x v="101"/>
    </i>
    <i r="1">
      <x v="7"/>
    </i>
    <i r="2">
      <x v="7"/>
    </i>
    <i r="2">
      <x v="11"/>
    </i>
    <i r="2">
      <x v="22"/>
    </i>
    <i r="2">
      <x v="24"/>
    </i>
    <i r="1">
      <x v="8"/>
    </i>
    <i r="2">
      <x v="17"/>
    </i>
    <i r="2">
      <x v="18"/>
    </i>
    <i r="1">
      <x v="9"/>
    </i>
    <i r="2">
      <x v="16"/>
    </i>
    <i r="1">
      <x v="10"/>
    </i>
    <i r="2">
      <x v="10"/>
    </i>
    <i r="2">
      <x v="20"/>
    </i>
    <i r="2">
      <x v="21"/>
    </i>
    <i r="1">
      <x v="11"/>
    </i>
    <i r="2">
      <x/>
    </i>
    <i r="2">
      <x v="1"/>
    </i>
    <i r="2">
      <x v="2"/>
    </i>
    <i r="2">
      <x v="10"/>
    </i>
    <i r="2">
      <x v="19"/>
    </i>
    <i r="2">
      <x v="23"/>
    </i>
    <i>
      <x v="102"/>
    </i>
    <i r="1">
      <x v="7"/>
    </i>
    <i r="2">
      <x v="7"/>
    </i>
    <i r="2">
      <x v="11"/>
    </i>
    <i r="2">
      <x v="22"/>
    </i>
    <i r="2">
      <x v="24"/>
    </i>
    <i r="1">
      <x v="8"/>
    </i>
    <i r="2">
      <x v="17"/>
    </i>
    <i r="2">
      <x v="18"/>
    </i>
    <i r="1">
      <x v="9"/>
    </i>
    <i r="2">
      <x v="16"/>
    </i>
    <i r="1">
      <x v="10"/>
    </i>
    <i r="2">
      <x v="10"/>
    </i>
    <i r="2">
      <x v="20"/>
    </i>
    <i r="2">
      <x v="21"/>
    </i>
    <i r="1">
      <x v="11"/>
    </i>
    <i r="2">
      <x/>
    </i>
    <i r="2">
      <x v="1"/>
    </i>
    <i r="2">
      <x v="2"/>
    </i>
    <i r="2">
      <x v="10"/>
    </i>
    <i r="2">
      <x v="19"/>
    </i>
    <i r="2">
      <x v="23"/>
    </i>
    <i>
      <x v="103"/>
    </i>
    <i r="1">
      <x v="7"/>
    </i>
    <i r="2">
      <x v="7"/>
    </i>
    <i r="2">
      <x v="11"/>
    </i>
    <i r="2">
      <x v="22"/>
    </i>
    <i r="2">
      <x v="24"/>
    </i>
    <i r="1">
      <x v="8"/>
    </i>
    <i r="2">
      <x v="17"/>
    </i>
    <i r="2">
      <x v="18"/>
    </i>
    <i r="1">
      <x v="9"/>
    </i>
    <i r="2">
      <x v="16"/>
    </i>
    <i r="1">
      <x v="10"/>
    </i>
    <i r="2">
      <x v="10"/>
    </i>
    <i r="2">
      <x v="20"/>
    </i>
    <i r="2">
      <x v="21"/>
    </i>
    <i r="1">
      <x v="11"/>
    </i>
    <i r="2">
      <x/>
    </i>
    <i r="2">
      <x v="1"/>
    </i>
    <i r="2">
      <x v="2"/>
    </i>
    <i r="2">
      <x v="10"/>
    </i>
    <i r="2">
      <x v="19"/>
    </i>
    <i r="2">
      <x v="23"/>
    </i>
    <i>
      <x v="104"/>
    </i>
    <i r="1">
      <x v="7"/>
    </i>
    <i r="2">
      <x v="7"/>
    </i>
    <i r="2">
      <x v="11"/>
    </i>
    <i r="2">
      <x v="22"/>
    </i>
    <i r="2">
      <x v="24"/>
    </i>
    <i r="1">
      <x v="8"/>
    </i>
    <i r="2">
      <x v="17"/>
    </i>
    <i r="2">
      <x v="18"/>
    </i>
    <i r="1">
      <x v="9"/>
    </i>
    <i r="2">
      <x v="16"/>
    </i>
    <i r="1">
      <x v="10"/>
    </i>
    <i r="2">
      <x v="10"/>
    </i>
    <i r="2">
      <x v="20"/>
    </i>
    <i r="2">
      <x v="21"/>
    </i>
    <i r="1">
      <x v="11"/>
    </i>
    <i r="2">
      <x/>
    </i>
    <i r="2">
      <x v="1"/>
    </i>
    <i r="2">
      <x v="2"/>
    </i>
    <i r="2">
      <x v="10"/>
    </i>
    <i r="2">
      <x v="19"/>
    </i>
    <i r="2">
      <x v="23"/>
    </i>
    <i>
      <x v="105"/>
    </i>
    <i r="1">
      <x v="7"/>
    </i>
    <i r="2">
      <x v="7"/>
    </i>
    <i r="2">
      <x v="11"/>
    </i>
    <i r="2">
      <x v="22"/>
    </i>
    <i r="2">
      <x v="24"/>
    </i>
    <i r="1">
      <x v="8"/>
    </i>
    <i r="2">
      <x v="17"/>
    </i>
    <i r="2">
      <x v="18"/>
    </i>
    <i r="1">
      <x v="9"/>
    </i>
    <i r="2">
      <x v="16"/>
    </i>
    <i r="1">
      <x v="10"/>
    </i>
    <i r="2">
      <x v="10"/>
    </i>
    <i r="2">
      <x v="20"/>
    </i>
    <i r="2">
      <x v="21"/>
    </i>
    <i r="1">
      <x v="11"/>
    </i>
    <i r="2">
      <x/>
    </i>
    <i r="2">
      <x v="1"/>
    </i>
    <i r="2">
      <x v="2"/>
    </i>
    <i r="2">
      <x v="10"/>
    </i>
    <i r="2">
      <x v="19"/>
    </i>
    <i r="2">
      <x v="23"/>
    </i>
    <i>
      <x v="106"/>
    </i>
    <i r="1">
      <x v="7"/>
    </i>
    <i r="2">
      <x v="7"/>
    </i>
    <i r="2">
      <x v="11"/>
    </i>
    <i r="2">
      <x v="22"/>
    </i>
    <i r="2">
      <x v="24"/>
    </i>
    <i r="1">
      <x v="8"/>
    </i>
    <i r="2">
      <x v="17"/>
    </i>
    <i r="2">
      <x v="18"/>
    </i>
    <i r="1">
      <x v="9"/>
    </i>
    <i r="2">
      <x v="16"/>
    </i>
    <i r="1">
      <x v="10"/>
    </i>
    <i r="2">
      <x v="10"/>
    </i>
    <i r="2">
      <x v="20"/>
    </i>
    <i r="2">
      <x v="21"/>
    </i>
    <i r="1">
      <x v="11"/>
    </i>
    <i r="2">
      <x/>
    </i>
    <i r="2">
      <x v="1"/>
    </i>
    <i r="2">
      <x v="2"/>
    </i>
    <i r="2">
      <x v="10"/>
    </i>
    <i r="2">
      <x v="19"/>
    </i>
    <i r="2">
      <x v="23"/>
    </i>
    <i>
      <x v="107"/>
    </i>
    <i r="1">
      <x v="7"/>
    </i>
    <i r="2">
      <x v="7"/>
    </i>
    <i r="2">
      <x v="11"/>
    </i>
    <i r="2">
      <x v="22"/>
    </i>
    <i r="2">
      <x v="24"/>
    </i>
    <i r="1">
      <x v="8"/>
    </i>
    <i r="2">
      <x v="17"/>
    </i>
    <i r="2">
      <x v="18"/>
    </i>
    <i r="1">
      <x v="9"/>
    </i>
    <i r="2">
      <x v="16"/>
    </i>
    <i r="1">
      <x v="10"/>
    </i>
    <i r="2">
      <x v="10"/>
    </i>
    <i r="2">
      <x v="20"/>
    </i>
    <i r="2">
      <x v="21"/>
    </i>
    <i r="1">
      <x v="11"/>
    </i>
    <i r="2">
      <x/>
    </i>
    <i r="2">
      <x v="1"/>
    </i>
    <i r="2">
      <x v="2"/>
    </i>
    <i r="2">
      <x v="10"/>
    </i>
    <i r="2">
      <x v="19"/>
    </i>
    <i r="2">
      <x v="23"/>
    </i>
    <i>
      <x v="108"/>
    </i>
    <i r="1">
      <x v="7"/>
    </i>
    <i r="2">
      <x v="7"/>
    </i>
    <i r="2">
      <x v="11"/>
    </i>
    <i r="2">
      <x v="22"/>
    </i>
    <i r="2">
      <x v="24"/>
    </i>
    <i r="1">
      <x v="8"/>
    </i>
    <i r="2">
      <x v="17"/>
    </i>
    <i r="2">
      <x v="18"/>
    </i>
    <i r="1">
      <x v="9"/>
    </i>
    <i r="2">
      <x v="16"/>
    </i>
    <i r="1">
      <x v="10"/>
    </i>
    <i r="2">
      <x v="10"/>
    </i>
    <i r="2">
      <x v="20"/>
    </i>
    <i r="2">
      <x v="21"/>
    </i>
    <i r="1">
      <x v="11"/>
    </i>
    <i r="2">
      <x/>
    </i>
    <i r="2">
      <x v="1"/>
    </i>
    <i r="2">
      <x v="2"/>
    </i>
    <i r="2">
      <x v="10"/>
    </i>
    <i r="2">
      <x v="19"/>
    </i>
    <i r="2">
      <x v="23"/>
    </i>
    <i>
      <x v="109"/>
    </i>
    <i r="1">
      <x v="7"/>
    </i>
    <i r="2">
      <x v="7"/>
    </i>
    <i r="2">
      <x v="11"/>
    </i>
    <i r="2">
      <x v="22"/>
    </i>
    <i r="2">
      <x v="24"/>
    </i>
    <i r="1">
      <x v="8"/>
    </i>
    <i r="2">
      <x v="17"/>
    </i>
    <i r="2">
      <x v="18"/>
    </i>
    <i r="1">
      <x v="9"/>
    </i>
    <i r="2">
      <x v="16"/>
    </i>
    <i r="1">
      <x v="10"/>
    </i>
    <i r="2">
      <x v="10"/>
    </i>
    <i r="2">
      <x v="20"/>
    </i>
    <i r="2">
      <x v="21"/>
    </i>
    <i r="1">
      <x v="11"/>
    </i>
    <i r="2">
      <x/>
    </i>
    <i r="2">
      <x v="1"/>
    </i>
    <i r="2">
      <x v="2"/>
    </i>
    <i r="2">
      <x v="10"/>
    </i>
    <i r="2">
      <x v="19"/>
    </i>
    <i r="2">
      <x v="23"/>
    </i>
    <i>
      <x v="110"/>
    </i>
    <i r="1">
      <x v="7"/>
    </i>
    <i r="2">
      <x v="7"/>
    </i>
    <i r="2">
      <x v="11"/>
    </i>
    <i r="2">
      <x v="22"/>
    </i>
    <i r="2">
      <x v="24"/>
    </i>
    <i r="1">
      <x v="8"/>
    </i>
    <i r="2">
      <x v="17"/>
    </i>
    <i r="2">
      <x v="18"/>
    </i>
    <i r="1">
      <x v="9"/>
    </i>
    <i r="2">
      <x v="16"/>
    </i>
    <i r="1">
      <x v="10"/>
    </i>
    <i r="2">
      <x v="10"/>
    </i>
    <i r="2">
      <x v="20"/>
    </i>
    <i r="2">
      <x v="21"/>
    </i>
    <i r="1">
      <x v="11"/>
    </i>
    <i r="2">
      <x/>
    </i>
    <i r="2">
      <x v="1"/>
    </i>
    <i r="2">
      <x v="2"/>
    </i>
    <i r="2">
      <x v="10"/>
    </i>
    <i r="2">
      <x v="19"/>
    </i>
    <i r="2">
      <x v="23"/>
    </i>
    <i>
      <x v="111"/>
    </i>
    <i r="1">
      <x v="7"/>
    </i>
    <i r="2">
      <x v="7"/>
    </i>
    <i r="2">
      <x v="11"/>
    </i>
    <i r="2">
      <x v="22"/>
    </i>
    <i r="2">
      <x v="24"/>
    </i>
    <i r="1">
      <x v="8"/>
    </i>
    <i r="2">
      <x v="17"/>
    </i>
    <i r="2">
      <x v="18"/>
    </i>
    <i r="1">
      <x v="9"/>
    </i>
    <i r="2">
      <x v="16"/>
    </i>
    <i r="1">
      <x v="10"/>
    </i>
    <i r="2">
      <x v="10"/>
    </i>
    <i r="2">
      <x v="20"/>
    </i>
    <i r="2">
      <x v="21"/>
    </i>
    <i r="1">
      <x v="11"/>
    </i>
    <i r="2">
      <x/>
    </i>
    <i r="2">
      <x v="1"/>
    </i>
    <i r="2">
      <x v="2"/>
    </i>
    <i r="2">
      <x v="10"/>
    </i>
    <i r="2">
      <x v="19"/>
    </i>
    <i r="2">
      <x v="23"/>
    </i>
    <i>
      <x v="112"/>
    </i>
    <i r="1">
      <x v="7"/>
    </i>
    <i r="2">
      <x v="7"/>
    </i>
    <i r="2">
      <x v="11"/>
    </i>
    <i r="2">
      <x v="22"/>
    </i>
    <i r="2">
      <x v="24"/>
    </i>
    <i r="1">
      <x v="8"/>
    </i>
    <i r="2">
      <x v="17"/>
    </i>
    <i r="2">
      <x v="18"/>
    </i>
    <i r="1">
      <x v="9"/>
    </i>
    <i r="2">
      <x v="16"/>
    </i>
    <i r="1">
      <x v="10"/>
    </i>
    <i r="2">
      <x v="10"/>
    </i>
    <i r="2">
      <x v="20"/>
    </i>
    <i r="2">
      <x v="21"/>
    </i>
    <i r="1">
      <x v="11"/>
    </i>
    <i r="2">
      <x/>
    </i>
    <i r="2">
      <x v="1"/>
    </i>
    <i r="2">
      <x v="2"/>
    </i>
    <i r="2">
      <x v="10"/>
    </i>
    <i r="2">
      <x v="19"/>
    </i>
    <i r="2">
      <x v="23"/>
    </i>
    <i>
      <x v="113"/>
    </i>
    <i r="1">
      <x v="7"/>
    </i>
    <i r="2">
      <x v="7"/>
    </i>
    <i r="2">
      <x v="11"/>
    </i>
    <i r="2">
      <x v="22"/>
    </i>
    <i r="2">
      <x v="24"/>
    </i>
    <i r="1">
      <x v="8"/>
    </i>
    <i r="2">
      <x v="17"/>
    </i>
    <i r="2">
      <x v="18"/>
    </i>
    <i r="1">
      <x v="9"/>
    </i>
    <i r="2">
      <x v="16"/>
    </i>
    <i r="1">
      <x v="10"/>
    </i>
    <i r="2">
      <x v="10"/>
    </i>
    <i r="2">
      <x v="20"/>
    </i>
    <i r="2">
      <x v="21"/>
    </i>
    <i r="1">
      <x v="11"/>
    </i>
    <i r="2">
      <x/>
    </i>
    <i r="2">
      <x v="1"/>
    </i>
    <i r="2">
      <x v="2"/>
    </i>
    <i r="2">
      <x v="10"/>
    </i>
    <i r="2">
      <x v="19"/>
    </i>
    <i r="2">
      <x v="23"/>
    </i>
    <i>
      <x v="114"/>
    </i>
    <i r="1">
      <x v="7"/>
    </i>
    <i r="2">
      <x v="7"/>
    </i>
    <i r="2">
      <x v="11"/>
    </i>
    <i r="2">
      <x v="22"/>
    </i>
    <i r="2">
      <x v="24"/>
    </i>
    <i r="1">
      <x v="8"/>
    </i>
    <i r="2">
      <x v="17"/>
    </i>
    <i r="2">
      <x v="18"/>
    </i>
    <i r="1">
      <x v="9"/>
    </i>
    <i r="2">
      <x v="16"/>
    </i>
    <i r="1">
      <x v="10"/>
    </i>
    <i r="2">
      <x v="10"/>
    </i>
    <i r="2">
      <x v="20"/>
    </i>
    <i r="2">
      <x v="21"/>
    </i>
    <i r="1">
      <x v="11"/>
    </i>
    <i r="2">
      <x/>
    </i>
    <i r="2">
      <x v="1"/>
    </i>
    <i r="2">
      <x v="2"/>
    </i>
    <i r="2">
      <x v="10"/>
    </i>
    <i r="2">
      <x v="19"/>
    </i>
    <i r="2">
      <x v="23"/>
    </i>
    <i>
      <x v="115"/>
    </i>
    <i r="1">
      <x v="7"/>
    </i>
    <i r="2">
      <x v="7"/>
    </i>
    <i r="2">
      <x v="11"/>
    </i>
    <i r="2">
      <x v="22"/>
    </i>
    <i r="2">
      <x v="24"/>
    </i>
    <i r="1">
      <x v="8"/>
    </i>
    <i r="2">
      <x v="17"/>
    </i>
    <i r="2">
      <x v="18"/>
    </i>
    <i r="1">
      <x v="9"/>
    </i>
    <i r="2">
      <x v="16"/>
    </i>
    <i r="1">
      <x v="10"/>
    </i>
    <i r="2">
      <x v="10"/>
    </i>
    <i r="2">
      <x v="20"/>
    </i>
    <i r="2">
      <x v="21"/>
    </i>
    <i r="1">
      <x v="11"/>
    </i>
    <i r="2">
      <x/>
    </i>
    <i r="2">
      <x v="1"/>
    </i>
    <i r="2">
      <x v="2"/>
    </i>
    <i r="2">
      <x v="10"/>
    </i>
    <i r="2">
      <x v="19"/>
    </i>
    <i r="2">
      <x v="23"/>
    </i>
    <i>
      <x v="116"/>
    </i>
    <i r="1">
      <x v="7"/>
    </i>
    <i r="2">
      <x v="7"/>
    </i>
    <i r="2">
      <x v="11"/>
    </i>
    <i r="2">
      <x v="22"/>
    </i>
    <i r="2">
      <x v="24"/>
    </i>
    <i r="1">
      <x v="8"/>
    </i>
    <i r="2">
      <x v="17"/>
    </i>
    <i r="2">
      <x v="18"/>
    </i>
    <i r="1">
      <x v="9"/>
    </i>
    <i r="2">
      <x v="16"/>
    </i>
    <i r="1">
      <x v="10"/>
    </i>
    <i r="2">
      <x v="10"/>
    </i>
    <i r="2">
      <x v="20"/>
    </i>
    <i r="2">
      <x v="21"/>
    </i>
    <i r="1">
      <x v="11"/>
    </i>
    <i r="2">
      <x/>
    </i>
    <i r="2">
      <x v="1"/>
    </i>
    <i r="2">
      <x v="2"/>
    </i>
    <i r="2">
      <x v="10"/>
    </i>
    <i r="2">
      <x v="19"/>
    </i>
    <i r="2">
      <x v="23"/>
    </i>
    <i>
      <x v="117"/>
    </i>
    <i r="1">
      <x v="7"/>
    </i>
    <i r="2">
      <x v="7"/>
    </i>
    <i r="2">
      <x v="11"/>
    </i>
    <i r="2">
      <x v="22"/>
    </i>
    <i r="2">
      <x v="24"/>
    </i>
    <i r="1">
      <x v="8"/>
    </i>
    <i r="2">
      <x v="17"/>
    </i>
    <i r="2">
      <x v="18"/>
    </i>
    <i r="1">
      <x v="9"/>
    </i>
    <i r="2">
      <x v="16"/>
    </i>
    <i r="1">
      <x v="10"/>
    </i>
    <i r="2">
      <x v="10"/>
    </i>
    <i r="2">
      <x v="20"/>
    </i>
    <i r="2">
      <x v="21"/>
    </i>
    <i r="1">
      <x v="11"/>
    </i>
    <i r="2">
      <x/>
    </i>
    <i r="2">
      <x v="1"/>
    </i>
    <i r="2">
      <x v="2"/>
    </i>
    <i r="2">
      <x v="10"/>
    </i>
    <i r="2">
      <x v="19"/>
    </i>
    <i r="2">
      <x v="23"/>
    </i>
    <i>
      <x v="118"/>
    </i>
    <i r="1">
      <x v="7"/>
    </i>
    <i r="2">
      <x v="7"/>
    </i>
    <i r="2">
      <x v="11"/>
    </i>
    <i r="2">
      <x v="22"/>
    </i>
    <i r="2">
      <x v="24"/>
    </i>
    <i r="1">
      <x v="8"/>
    </i>
    <i r="2">
      <x v="17"/>
    </i>
    <i r="2">
      <x v="18"/>
    </i>
    <i r="1">
      <x v="9"/>
    </i>
    <i r="2">
      <x v="16"/>
    </i>
    <i r="1">
      <x v="10"/>
    </i>
    <i r="2">
      <x v="10"/>
    </i>
    <i r="2">
      <x v="20"/>
    </i>
    <i r="2">
      <x v="21"/>
    </i>
    <i r="1">
      <x v="11"/>
    </i>
    <i r="2">
      <x/>
    </i>
    <i r="2">
      <x v="1"/>
    </i>
    <i r="2">
      <x v="2"/>
    </i>
    <i r="2">
      <x v="10"/>
    </i>
    <i r="2">
      <x v="19"/>
    </i>
    <i r="2">
      <x v="23"/>
    </i>
    <i>
      <x v="119"/>
    </i>
    <i r="1">
      <x v="7"/>
    </i>
    <i r="2">
      <x v="7"/>
    </i>
    <i r="2">
      <x v="11"/>
    </i>
    <i r="2">
      <x v="22"/>
    </i>
    <i r="2">
      <x v="24"/>
    </i>
    <i r="1">
      <x v="8"/>
    </i>
    <i r="2">
      <x v="17"/>
    </i>
    <i r="2">
      <x v="18"/>
    </i>
    <i r="1">
      <x v="9"/>
    </i>
    <i r="2">
      <x v="16"/>
    </i>
    <i r="1">
      <x v="10"/>
    </i>
    <i r="2">
      <x v="10"/>
    </i>
    <i r="2">
      <x v="20"/>
    </i>
    <i r="2">
      <x v="21"/>
    </i>
    <i r="1">
      <x v="11"/>
    </i>
    <i r="2">
      <x/>
    </i>
    <i r="2">
      <x v="1"/>
    </i>
    <i r="2">
      <x v="2"/>
    </i>
    <i r="2">
      <x v="10"/>
    </i>
    <i r="2">
      <x v="19"/>
    </i>
    <i r="2">
      <x v="23"/>
    </i>
    <i>
      <x v="120"/>
    </i>
    <i r="1">
      <x v="7"/>
    </i>
    <i r="2">
      <x v="7"/>
    </i>
    <i r="2">
      <x v="11"/>
    </i>
    <i r="2">
      <x v="22"/>
    </i>
    <i r="2">
      <x v="24"/>
    </i>
    <i r="1">
      <x v="8"/>
    </i>
    <i r="2">
      <x v="17"/>
    </i>
    <i r="2">
      <x v="18"/>
    </i>
    <i r="1">
      <x v="9"/>
    </i>
    <i r="2">
      <x v="16"/>
    </i>
    <i r="1">
      <x v="10"/>
    </i>
    <i r="2">
      <x v="10"/>
    </i>
    <i r="2">
      <x v="20"/>
    </i>
    <i r="2">
      <x v="21"/>
    </i>
    <i r="1">
      <x v="11"/>
    </i>
    <i r="2">
      <x/>
    </i>
    <i r="2">
      <x v="1"/>
    </i>
    <i r="2">
      <x v="2"/>
    </i>
    <i r="2">
      <x v="10"/>
    </i>
    <i r="2">
      <x v="19"/>
    </i>
    <i r="2">
      <x v="23"/>
    </i>
    <i>
      <x v="121"/>
    </i>
    <i r="1">
      <x v="7"/>
    </i>
    <i r="2">
      <x v="7"/>
    </i>
    <i r="2">
      <x v="11"/>
    </i>
    <i r="2">
      <x v="22"/>
    </i>
    <i r="2">
      <x v="24"/>
    </i>
    <i r="1">
      <x v="8"/>
    </i>
    <i r="2">
      <x v="17"/>
    </i>
    <i r="2">
      <x v="18"/>
    </i>
    <i r="1">
      <x v="9"/>
    </i>
    <i r="2">
      <x v="16"/>
    </i>
    <i r="1">
      <x v="10"/>
    </i>
    <i r="2">
      <x v="10"/>
    </i>
    <i r="2">
      <x v="20"/>
    </i>
    <i r="2">
      <x v="21"/>
    </i>
    <i r="1">
      <x v="11"/>
    </i>
    <i r="2">
      <x/>
    </i>
    <i r="2">
      <x v="1"/>
    </i>
    <i r="2">
      <x v="2"/>
    </i>
    <i r="2">
      <x v="10"/>
    </i>
    <i r="2">
      <x v="19"/>
    </i>
    <i r="2">
      <x v="23"/>
    </i>
    <i>
      <x v="122"/>
    </i>
    <i r="1">
      <x v="7"/>
    </i>
    <i r="2">
      <x v="7"/>
    </i>
    <i r="2">
      <x v="11"/>
    </i>
    <i r="2">
      <x v="22"/>
    </i>
    <i r="2">
      <x v="24"/>
    </i>
    <i r="1">
      <x v="8"/>
    </i>
    <i r="2">
      <x v="17"/>
    </i>
    <i r="2">
      <x v="18"/>
    </i>
    <i r="1">
      <x v="9"/>
    </i>
    <i r="2">
      <x v="16"/>
    </i>
    <i r="1">
      <x v="10"/>
    </i>
    <i r="2">
      <x v="10"/>
    </i>
    <i r="2">
      <x v="20"/>
    </i>
    <i r="2">
      <x v="21"/>
    </i>
    <i r="1">
      <x v="11"/>
    </i>
    <i r="2">
      <x/>
    </i>
    <i r="2">
      <x v="1"/>
    </i>
    <i r="2">
      <x v="2"/>
    </i>
    <i r="2">
      <x v="10"/>
    </i>
    <i r="2">
      <x v="19"/>
    </i>
    <i r="2">
      <x v="23"/>
    </i>
    <i>
      <x v="123"/>
    </i>
    <i r="1">
      <x v="7"/>
    </i>
    <i r="2">
      <x v="7"/>
    </i>
    <i r="2">
      <x v="11"/>
    </i>
    <i r="2">
      <x v="22"/>
    </i>
    <i r="2">
      <x v="24"/>
    </i>
    <i r="1">
      <x v="8"/>
    </i>
    <i r="2">
      <x v="17"/>
    </i>
    <i r="2">
      <x v="18"/>
    </i>
    <i r="1">
      <x v="9"/>
    </i>
    <i r="2">
      <x v="16"/>
    </i>
    <i r="1">
      <x v="10"/>
    </i>
    <i r="2">
      <x v="10"/>
    </i>
    <i r="2">
      <x v="20"/>
    </i>
    <i r="2">
      <x v="21"/>
    </i>
    <i r="1">
      <x v="11"/>
    </i>
    <i r="2">
      <x/>
    </i>
    <i r="2">
      <x v="1"/>
    </i>
    <i r="2">
      <x v="2"/>
    </i>
    <i r="2">
      <x v="10"/>
    </i>
    <i r="2">
      <x v="19"/>
    </i>
    <i r="2">
      <x v="23"/>
    </i>
    <i>
      <x v="124"/>
    </i>
    <i r="1">
      <x v="7"/>
    </i>
    <i r="2">
      <x v="7"/>
    </i>
    <i r="2">
      <x v="11"/>
    </i>
    <i r="2">
      <x v="22"/>
    </i>
    <i r="2">
      <x v="24"/>
    </i>
    <i r="1">
      <x v="8"/>
    </i>
    <i r="2">
      <x v="17"/>
    </i>
    <i r="2">
      <x v="18"/>
    </i>
    <i r="1">
      <x v="9"/>
    </i>
    <i r="2">
      <x v="16"/>
    </i>
    <i r="1">
      <x v="10"/>
    </i>
    <i r="2">
      <x v="10"/>
    </i>
    <i r="2">
      <x v="20"/>
    </i>
    <i r="2">
      <x v="21"/>
    </i>
    <i r="1">
      <x v="11"/>
    </i>
    <i r="2">
      <x/>
    </i>
    <i r="2">
      <x v="1"/>
    </i>
    <i r="2">
      <x v="2"/>
    </i>
    <i r="2">
      <x v="10"/>
    </i>
    <i r="2">
      <x v="19"/>
    </i>
    <i r="2">
      <x v="23"/>
    </i>
    <i>
      <x v="125"/>
    </i>
    <i r="1">
      <x v="7"/>
    </i>
    <i r="2">
      <x v="7"/>
    </i>
    <i r="2">
      <x v="11"/>
    </i>
    <i r="2">
      <x v="22"/>
    </i>
    <i r="2">
      <x v="24"/>
    </i>
    <i r="1">
      <x v="8"/>
    </i>
    <i r="2">
      <x v="17"/>
    </i>
    <i r="2">
      <x v="18"/>
    </i>
    <i r="1">
      <x v="9"/>
    </i>
    <i r="2">
      <x v="16"/>
    </i>
    <i r="1">
      <x v="10"/>
    </i>
    <i r="2">
      <x v="10"/>
    </i>
    <i r="2">
      <x v="20"/>
    </i>
    <i r="2">
      <x v="21"/>
    </i>
    <i r="1">
      <x v="11"/>
    </i>
    <i r="2">
      <x/>
    </i>
    <i r="2">
      <x v="1"/>
    </i>
    <i r="2">
      <x v="2"/>
    </i>
    <i r="2">
      <x v="10"/>
    </i>
    <i r="2">
      <x v="19"/>
    </i>
    <i r="2">
      <x v="23"/>
    </i>
    <i>
      <x v="126"/>
    </i>
    <i r="1">
      <x v="7"/>
    </i>
    <i r="2">
      <x v="7"/>
    </i>
    <i r="2">
      <x v="11"/>
    </i>
    <i r="2">
      <x v="22"/>
    </i>
    <i r="2">
      <x v="24"/>
    </i>
    <i r="1">
      <x v="8"/>
    </i>
    <i r="2">
      <x v="17"/>
    </i>
    <i r="2">
      <x v="18"/>
    </i>
    <i r="1">
      <x v="9"/>
    </i>
    <i r="2">
      <x v="16"/>
    </i>
    <i r="1">
      <x v="10"/>
    </i>
    <i r="2">
      <x v="10"/>
    </i>
    <i r="2">
      <x v="20"/>
    </i>
    <i r="2">
      <x v="21"/>
    </i>
    <i r="1">
      <x v="11"/>
    </i>
    <i r="2">
      <x/>
    </i>
    <i r="2">
      <x v="1"/>
    </i>
    <i r="2">
      <x v="2"/>
    </i>
    <i r="2">
      <x v="10"/>
    </i>
    <i r="2">
      <x v="19"/>
    </i>
    <i r="2">
      <x v="23"/>
    </i>
    <i>
      <x v="127"/>
    </i>
    <i r="1">
      <x v="7"/>
    </i>
    <i r="2">
      <x v="7"/>
    </i>
    <i r="2">
      <x v="11"/>
    </i>
    <i r="2">
      <x v="22"/>
    </i>
    <i r="2">
      <x v="24"/>
    </i>
    <i r="1">
      <x v="8"/>
    </i>
    <i r="2">
      <x v="17"/>
    </i>
    <i r="2">
      <x v="18"/>
    </i>
    <i r="1">
      <x v="9"/>
    </i>
    <i r="2">
      <x v="16"/>
    </i>
    <i r="1">
      <x v="10"/>
    </i>
    <i r="2">
      <x v="10"/>
    </i>
    <i r="2">
      <x v="20"/>
    </i>
    <i r="2">
      <x v="21"/>
    </i>
    <i r="1">
      <x v="11"/>
    </i>
    <i r="2">
      <x/>
    </i>
    <i r="2">
      <x v="1"/>
    </i>
    <i r="2">
      <x v="2"/>
    </i>
    <i r="2">
      <x v="10"/>
    </i>
    <i r="2">
      <x v="19"/>
    </i>
    <i r="2">
      <x v="23"/>
    </i>
    <i>
      <x v="128"/>
    </i>
    <i r="1">
      <x v="7"/>
    </i>
    <i r="2">
      <x v="7"/>
    </i>
    <i r="2">
      <x v="11"/>
    </i>
    <i r="2">
      <x v="22"/>
    </i>
    <i r="2">
      <x v="24"/>
    </i>
    <i r="1">
      <x v="8"/>
    </i>
    <i r="2">
      <x v="17"/>
    </i>
    <i r="2">
      <x v="18"/>
    </i>
    <i r="1">
      <x v="9"/>
    </i>
    <i r="2">
      <x v="16"/>
    </i>
    <i r="1">
      <x v="10"/>
    </i>
    <i r="2">
      <x v="10"/>
    </i>
    <i r="2">
      <x v="20"/>
    </i>
    <i r="2">
      <x v="21"/>
    </i>
    <i r="1">
      <x v="11"/>
    </i>
    <i r="2">
      <x/>
    </i>
    <i r="2">
      <x v="1"/>
    </i>
    <i r="2">
      <x v="2"/>
    </i>
    <i r="2">
      <x v="10"/>
    </i>
    <i r="2">
      <x v="19"/>
    </i>
    <i r="2">
      <x v="23"/>
    </i>
    <i>
      <x v="129"/>
    </i>
    <i r="1">
      <x v="7"/>
    </i>
    <i r="2">
      <x v="7"/>
    </i>
    <i r="2">
      <x v="11"/>
    </i>
    <i r="2">
      <x v="22"/>
    </i>
    <i r="2">
      <x v="24"/>
    </i>
    <i r="1">
      <x v="8"/>
    </i>
    <i r="2">
      <x v="17"/>
    </i>
    <i r="2">
      <x v="18"/>
    </i>
    <i r="1">
      <x v="9"/>
    </i>
    <i r="2">
      <x v="16"/>
    </i>
    <i r="1">
      <x v="10"/>
    </i>
    <i r="2">
      <x v="10"/>
    </i>
    <i r="2">
      <x v="20"/>
    </i>
    <i r="2">
      <x v="21"/>
    </i>
    <i r="1">
      <x v="11"/>
    </i>
    <i r="2">
      <x/>
    </i>
    <i r="2">
      <x v="1"/>
    </i>
    <i r="2">
      <x v="2"/>
    </i>
    <i r="2">
      <x v="10"/>
    </i>
    <i r="2">
      <x v="19"/>
    </i>
    <i r="2">
      <x v="23"/>
    </i>
    <i>
      <x v="130"/>
    </i>
    <i r="1">
      <x v="7"/>
    </i>
    <i r="2">
      <x v="7"/>
    </i>
    <i r="2">
      <x v="11"/>
    </i>
    <i r="2">
      <x v="22"/>
    </i>
    <i r="2">
      <x v="24"/>
    </i>
    <i r="1">
      <x v="8"/>
    </i>
    <i r="2">
      <x v="17"/>
    </i>
    <i r="2">
      <x v="18"/>
    </i>
    <i r="1">
      <x v="9"/>
    </i>
    <i r="2">
      <x v="16"/>
    </i>
    <i r="1">
      <x v="10"/>
    </i>
    <i r="2">
      <x v="10"/>
    </i>
    <i r="2">
      <x v="20"/>
    </i>
    <i r="2">
      <x v="21"/>
    </i>
    <i r="1">
      <x v="11"/>
    </i>
    <i r="2">
      <x/>
    </i>
    <i r="2">
      <x v="1"/>
    </i>
    <i r="2">
      <x v="2"/>
    </i>
    <i r="2">
      <x v="10"/>
    </i>
    <i r="2">
      <x v="19"/>
    </i>
    <i r="2">
      <x v="23"/>
    </i>
    <i>
      <x v="131"/>
    </i>
    <i r="1">
      <x v="7"/>
    </i>
    <i r="2">
      <x v="7"/>
    </i>
    <i r="2">
      <x v="11"/>
    </i>
    <i r="2">
      <x v="22"/>
    </i>
    <i r="2">
      <x v="24"/>
    </i>
    <i r="1">
      <x v="8"/>
    </i>
    <i r="2">
      <x v="17"/>
    </i>
    <i r="2">
      <x v="18"/>
    </i>
    <i r="1">
      <x v="9"/>
    </i>
    <i r="2">
      <x v="16"/>
    </i>
    <i r="1">
      <x v="10"/>
    </i>
    <i r="2">
      <x v="10"/>
    </i>
    <i r="2">
      <x v="20"/>
    </i>
    <i r="2">
      <x v="21"/>
    </i>
    <i r="1">
      <x v="11"/>
    </i>
    <i r="2">
      <x/>
    </i>
    <i r="2">
      <x v="1"/>
    </i>
    <i r="2">
      <x v="2"/>
    </i>
    <i r="2">
      <x v="10"/>
    </i>
    <i r="2">
      <x v="19"/>
    </i>
    <i r="2">
      <x v="23"/>
    </i>
    <i>
      <x v="132"/>
    </i>
    <i r="1">
      <x v="7"/>
    </i>
    <i r="2">
      <x v="7"/>
    </i>
    <i r="2">
      <x v="11"/>
    </i>
    <i r="2">
      <x v="22"/>
    </i>
    <i r="2">
      <x v="24"/>
    </i>
    <i r="1">
      <x v="8"/>
    </i>
    <i r="2">
      <x v="17"/>
    </i>
    <i r="2">
      <x v="18"/>
    </i>
    <i r="1">
      <x v="9"/>
    </i>
    <i r="2">
      <x v="16"/>
    </i>
    <i r="1">
      <x v="10"/>
    </i>
    <i r="2">
      <x v="10"/>
    </i>
    <i r="2">
      <x v="20"/>
    </i>
    <i r="2">
      <x v="21"/>
    </i>
    <i r="1">
      <x v="11"/>
    </i>
    <i r="2">
      <x/>
    </i>
    <i r="2">
      <x v="1"/>
    </i>
    <i r="2">
      <x v="2"/>
    </i>
    <i r="2">
      <x v="10"/>
    </i>
    <i r="2">
      <x v="19"/>
    </i>
    <i r="2">
      <x v="23"/>
    </i>
    <i>
      <x v="133"/>
    </i>
    <i r="1">
      <x v="7"/>
    </i>
    <i r="2">
      <x v="7"/>
    </i>
    <i r="2">
      <x v="11"/>
    </i>
    <i r="2">
      <x v="22"/>
    </i>
    <i r="2">
      <x v="24"/>
    </i>
    <i r="1">
      <x v="8"/>
    </i>
    <i r="2">
      <x v="17"/>
    </i>
    <i r="2">
      <x v="18"/>
    </i>
    <i r="1">
      <x v="9"/>
    </i>
    <i r="2">
      <x v="16"/>
    </i>
    <i r="1">
      <x v="10"/>
    </i>
    <i r="2">
      <x v="10"/>
    </i>
    <i r="2">
      <x v="20"/>
    </i>
    <i r="2">
      <x v="21"/>
    </i>
    <i r="1">
      <x v="11"/>
    </i>
    <i r="2">
      <x/>
    </i>
    <i r="2">
      <x v="1"/>
    </i>
    <i r="2">
      <x v="2"/>
    </i>
    <i r="2">
      <x v="10"/>
    </i>
    <i r="2">
      <x v="19"/>
    </i>
    <i r="2">
      <x v="23"/>
    </i>
    <i>
      <x v="134"/>
    </i>
    <i r="1">
      <x v="7"/>
    </i>
    <i r="2">
      <x v="7"/>
    </i>
    <i r="2">
      <x v="11"/>
    </i>
    <i r="2">
      <x v="22"/>
    </i>
    <i r="2">
      <x v="24"/>
    </i>
    <i r="1">
      <x v="8"/>
    </i>
    <i r="2">
      <x v="17"/>
    </i>
    <i r="2">
      <x v="18"/>
    </i>
    <i r="1">
      <x v="9"/>
    </i>
    <i r="2">
      <x v="16"/>
    </i>
    <i r="1">
      <x v="10"/>
    </i>
    <i r="2">
      <x v="10"/>
    </i>
    <i r="2">
      <x v="20"/>
    </i>
    <i r="2">
      <x v="21"/>
    </i>
    <i r="1">
      <x v="11"/>
    </i>
    <i r="2">
      <x/>
    </i>
    <i r="2">
      <x v="1"/>
    </i>
    <i r="2">
      <x v="2"/>
    </i>
    <i r="2">
      <x v="10"/>
    </i>
    <i r="2">
      <x v="19"/>
    </i>
    <i r="2">
      <x v="23"/>
    </i>
    <i>
      <x v="135"/>
    </i>
    <i r="1">
      <x v="7"/>
    </i>
    <i r="2">
      <x v="7"/>
    </i>
    <i r="2">
      <x v="11"/>
    </i>
    <i r="2">
      <x v="22"/>
    </i>
    <i r="2">
      <x v="24"/>
    </i>
    <i r="1">
      <x v="8"/>
    </i>
    <i r="2">
      <x v="17"/>
    </i>
    <i r="2">
      <x v="18"/>
    </i>
    <i r="1">
      <x v="9"/>
    </i>
    <i r="2">
      <x v="16"/>
    </i>
    <i r="1">
      <x v="10"/>
    </i>
    <i r="2">
      <x v="10"/>
    </i>
    <i r="2">
      <x v="20"/>
    </i>
    <i r="2">
      <x v="21"/>
    </i>
    <i r="1">
      <x v="11"/>
    </i>
    <i r="2">
      <x/>
    </i>
    <i r="2">
      <x v="1"/>
    </i>
    <i r="2">
      <x v="2"/>
    </i>
    <i r="2">
      <x v="10"/>
    </i>
    <i r="2">
      <x v="19"/>
    </i>
    <i r="2">
      <x v="23"/>
    </i>
    <i>
      <x v="136"/>
    </i>
    <i r="1">
      <x v="7"/>
    </i>
    <i r="2">
      <x v="7"/>
    </i>
    <i r="2">
      <x v="11"/>
    </i>
    <i r="2">
      <x v="22"/>
    </i>
    <i r="2">
      <x v="24"/>
    </i>
    <i r="1">
      <x v="8"/>
    </i>
    <i r="2">
      <x v="17"/>
    </i>
    <i r="2">
      <x v="18"/>
    </i>
    <i r="1">
      <x v="9"/>
    </i>
    <i r="2">
      <x v="16"/>
    </i>
    <i r="1">
      <x v="10"/>
    </i>
    <i r="2">
      <x v="10"/>
    </i>
    <i r="2">
      <x v="20"/>
    </i>
    <i r="2">
      <x v="21"/>
    </i>
    <i r="1">
      <x v="11"/>
    </i>
    <i r="2">
      <x/>
    </i>
    <i r="2">
      <x v="1"/>
    </i>
    <i r="2">
      <x v="2"/>
    </i>
    <i r="2">
      <x v="10"/>
    </i>
    <i r="2">
      <x v="19"/>
    </i>
    <i r="2">
      <x v="23"/>
    </i>
    <i>
      <x v="137"/>
    </i>
    <i r="1">
      <x v="7"/>
    </i>
    <i r="2">
      <x v="7"/>
    </i>
    <i r="2">
      <x v="11"/>
    </i>
    <i r="2">
      <x v="22"/>
    </i>
    <i r="2">
      <x v="24"/>
    </i>
    <i r="1">
      <x v="8"/>
    </i>
    <i r="2">
      <x v="17"/>
    </i>
    <i r="2">
      <x v="18"/>
    </i>
    <i r="1">
      <x v="9"/>
    </i>
    <i r="2">
      <x v="16"/>
    </i>
    <i r="1">
      <x v="10"/>
    </i>
    <i r="2">
      <x v="10"/>
    </i>
    <i r="2">
      <x v="20"/>
    </i>
    <i r="2">
      <x v="21"/>
    </i>
    <i r="1">
      <x v="11"/>
    </i>
    <i r="2">
      <x/>
    </i>
    <i r="2">
      <x v="1"/>
    </i>
    <i r="2">
      <x v="2"/>
    </i>
    <i r="2">
      <x v="10"/>
    </i>
    <i r="2">
      <x v="19"/>
    </i>
    <i r="2">
      <x v="23"/>
    </i>
    <i>
      <x v="138"/>
    </i>
    <i r="1">
      <x v="7"/>
    </i>
    <i r="2">
      <x v="7"/>
    </i>
    <i r="2">
      <x v="11"/>
    </i>
    <i r="2">
      <x v="22"/>
    </i>
    <i r="1">
      <x v="8"/>
    </i>
    <i r="2">
      <x v="17"/>
    </i>
    <i r="2">
      <x v="18"/>
    </i>
    <i r="1">
      <x v="9"/>
    </i>
    <i r="2">
      <x v="16"/>
    </i>
    <i r="1">
      <x v="10"/>
    </i>
    <i r="2">
      <x v="10"/>
    </i>
    <i r="2">
      <x v="20"/>
    </i>
    <i r="2">
      <x v="21"/>
    </i>
    <i r="1">
      <x v="11"/>
    </i>
    <i r="2">
      <x/>
    </i>
    <i r="2">
      <x v="1"/>
    </i>
    <i r="2">
      <x v="2"/>
    </i>
    <i r="2">
      <x v="10"/>
    </i>
    <i r="2">
      <x v="19"/>
    </i>
    <i r="2">
      <x v="23"/>
    </i>
    <i>
      <x v="139"/>
    </i>
    <i r="1">
      <x v="7"/>
    </i>
    <i r="2">
      <x v="7"/>
    </i>
    <i r="2">
      <x v="11"/>
    </i>
    <i r="2">
      <x v="22"/>
    </i>
    <i r="2">
      <x v="24"/>
    </i>
    <i r="1">
      <x v="8"/>
    </i>
    <i r="2">
      <x v="17"/>
    </i>
    <i r="2">
      <x v="18"/>
    </i>
    <i r="1">
      <x v="9"/>
    </i>
    <i r="2">
      <x v="16"/>
    </i>
    <i r="1">
      <x v="10"/>
    </i>
    <i r="2">
      <x v="10"/>
    </i>
    <i r="2">
      <x v="20"/>
    </i>
    <i r="2">
      <x v="21"/>
    </i>
    <i r="1">
      <x v="11"/>
    </i>
    <i r="2">
      <x/>
    </i>
    <i r="2">
      <x v="1"/>
    </i>
    <i r="2">
      <x v="2"/>
    </i>
    <i r="2">
      <x v="10"/>
    </i>
    <i r="2">
      <x v="19"/>
    </i>
    <i r="2">
      <x v="23"/>
    </i>
    <i>
      <x v="140"/>
    </i>
    <i r="1">
      <x v="7"/>
    </i>
    <i r="2">
      <x v="7"/>
    </i>
    <i r="2">
      <x v="11"/>
    </i>
    <i r="2">
      <x v="22"/>
    </i>
    <i r="2">
      <x v="24"/>
    </i>
    <i r="1">
      <x v="8"/>
    </i>
    <i r="2">
      <x v="17"/>
    </i>
    <i r="2">
      <x v="18"/>
    </i>
    <i r="1">
      <x v="9"/>
    </i>
    <i r="2">
      <x v="16"/>
    </i>
    <i r="1">
      <x v="10"/>
    </i>
    <i r="2">
      <x v="10"/>
    </i>
    <i r="2">
      <x v="20"/>
    </i>
    <i r="2">
      <x v="21"/>
    </i>
    <i r="1">
      <x v="11"/>
    </i>
    <i r="2">
      <x/>
    </i>
    <i r="2">
      <x v="1"/>
    </i>
    <i r="2">
      <x v="2"/>
    </i>
    <i r="2">
      <x v="10"/>
    </i>
    <i r="2">
      <x v="19"/>
    </i>
    <i r="2">
      <x v="23"/>
    </i>
    <i>
      <x v="141"/>
    </i>
    <i r="1">
      <x v="7"/>
    </i>
    <i r="2">
      <x v="7"/>
    </i>
    <i r="2">
      <x v="11"/>
    </i>
    <i r="2">
      <x v="22"/>
    </i>
    <i r="2">
      <x v="24"/>
    </i>
    <i r="1">
      <x v="8"/>
    </i>
    <i r="2">
      <x v="17"/>
    </i>
    <i r="2">
      <x v="18"/>
    </i>
    <i r="1">
      <x v="9"/>
    </i>
    <i r="2">
      <x v="16"/>
    </i>
    <i r="1">
      <x v="10"/>
    </i>
    <i r="2">
      <x v="10"/>
    </i>
    <i r="2">
      <x v="20"/>
    </i>
    <i r="2">
      <x v="21"/>
    </i>
    <i r="1">
      <x v="11"/>
    </i>
    <i r="2">
      <x/>
    </i>
    <i r="2">
      <x v="1"/>
    </i>
    <i r="2">
      <x v="2"/>
    </i>
    <i r="2">
      <x v="10"/>
    </i>
    <i r="2">
      <x v="19"/>
    </i>
    <i r="2">
      <x v="23"/>
    </i>
    <i>
      <x v="142"/>
    </i>
    <i r="1">
      <x v="7"/>
    </i>
    <i r="2">
      <x v="7"/>
    </i>
    <i r="2">
      <x v="11"/>
    </i>
    <i r="2">
      <x v="22"/>
    </i>
    <i r="2">
      <x v="24"/>
    </i>
    <i r="1">
      <x v="8"/>
    </i>
    <i r="2">
      <x v="17"/>
    </i>
    <i r="2">
      <x v="18"/>
    </i>
    <i r="1">
      <x v="9"/>
    </i>
    <i r="2">
      <x v="16"/>
    </i>
    <i r="1">
      <x v="10"/>
    </i>
    <i r="2">
      <x v="10"/>
    </i>
    <i r="2">
      <x v="20"/>
    </i>
    <i r="2">
      <x v="21"/>
    </i>
    <i r="1">
      <x v="11"/>
    </i>
    <i r="2">
      <x/>
    </i>
    <i r="2">
      <x v="1"/>
    </i>
    <i r="2">
      <x v="2"/>
    </i>
    <i r="2">
      <x v="10"/>
    </i>
    <i r="2">
      <x v="19"/>
    </i>
    <i r="2">
      <x v="23"/>
    </i>
    <i t="grand">
      <x/>
    </i>
  </rowItems>
  <colFields count="1">
    <field x="-2"/>
  </colFields>
  <colItems count="2">
    <i>
      <x/>
    </i>
    <i i="1">
      <x v="1"/>
    </i>
  </colItems>
  <dataFields count="2">
    <dataField name="TTL Qty" fld="4" baseField="0" baseItem="0"/>
    <dataField name="% Breakdown" fld="4" baseField="1" baseItem="9" numFmtId="10">
      <extLst>
        <ext xmlns:x14="http://schemas.microsoft.com/office/spreadsheetml/2009/9/main" uri="{E15A36E0-9728-4e99-A89B-3F7291B0FE68}">
          <x14:dataField pivotShowAs="percentOfParentRow"/>
        </ext>
      </extLst>
    </dataField>
  </dataFields>
  <formats count="1">
    <format dxfId="1680">
      <pivotArea dataOnly="0" labelOnly="1" fieldPosition="0">
        <references count="1">
          <reference field="3" count="0"/>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087276-43C7-4E39-9853-4C79F5753594}" name="PivotTable4" cacheId="160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168" firstHeaderRow="1" firstDataRow="1" firstDataCol="1"/>
  <pivotFields count="11">
    <pivotField showAll="0" defaultSubtotal="0">
      <items count="12">
        <item x="4"/>
        <item x="3"/>
        <item x="2"/>
        <item x="0"/>
        <item x="1"/>
        <item m="1" x="6"/>
        <item m="1" x="9"/>
        <item m="1" x="10"/>
        <item m="1" x="7"/>
        <item m="1" x="11"/>
        <item m="1" x="8"/>
        <item m="1" x="5"/>
      </items>
    </pivotField>
    <pivotField showAll="0" defaultSubtotal="0"/>
    <pivotField subtotalTop="0" showAll="0" defaultSubtotal="0"/>
    <pivotField axis="axisRow" numFmtId="14" showAll="0" defaultSubtotal="0">
      <items count="1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s>
    </pivotField>
    <pivotField dataField="1" showAll="0" defaultSubtotal="0"/>
    <pivotField showAll="0" defaultSubtotal="0"/>
    <pivotField axis="axisRow" subtotalTop="0" showAll="0" sortType="ascending" defaultSubtotal="0">
      <items count="22">
        <item x="5"/>
        <item x="6"/>
        <item x="7"/>
        <item x="8"/>
        <item x="9"/>
        <item x="10"/>
        <item x="11"/>
        <item x="12"/>
        <item x="13"/>
        <item x="14"/>
        <item x="15"/>
        <item x="16"/>
        <item x="17"/>
        <item x="18"/>
        <item x="19"/>
        <item x="20"/>
        <item x="21"/>
        <item x="0"/>
        <item x="1"/>
        <item x="2"/>
        <item x="3"/>
        <item x="4"/>
      </items>
    </pivotField>
    <pivotField subtotalTop="0" showAll="0" defaultSubtotal="0"/>
    <pivotField subtotalTop="0" showAll="0" defaultSubtotal="0"/>
    <pivotField subtotalTop="0" showAll="0" defaultSubtotal="0"/>
    <pivotField subtotalTop="0" showAll="0" defaultSubtotal="0">
      <items count="6">
        <item x="0"/>
        <item x="1"/>
        <item x="2"/>
        <item x="3"/>
        <item x="4"/>
        <item m="1" x="5"/>
      </items>
    </pivotField>
  </pivotFields>
  <rowFields count="2">
    <field x="6"/>
    <field x="3"/>
  </rowFields>
  <rowItems count="165">
    <i>
      <x/>
    </i>
    <i r="1">
      <x v="31"/>
    </i>
    <i r="1">
      <x v="32"/>
    </i>
    <i r="1">
      <x v="33"/>
    </i>
    <i r="1">
      <x v="34"/>
    </i>
    <i r="1">
      <x v="35"/>
    </i>
    <i r="1">
      <x v="36"/>
    </i>
    <i r="1">
      <x v="37"/>
    </i>
    <i>
      <x v="1"/>
    </i>
    <i r="1">
      <x v="38"/>
    </i>
    <i r="1">
      <x v="39"/>
    </i>
    <i r="1">
      <x v="40"/>
    </i>
    <i r="1">
      <x v="41"/>
    </i>
    <i r="1">
      <x v="42"/>
    </i>
    <i r="1">
      <x v="43"/>
    </i>
    <i r="1">
      <x v="44"/>
    </i>
    <i>
      <x v="2"/>
    </i>
    <i r="1">
      <x v="45"/>
    </i>
    <i r="1">
      <x v="46"/>
    </i>
    <i r="1">
      <x v="47"/>
    </i>
    <i r="1">
      <x v="48"/>
    </i>
    <i r="1">
      <x v="49"/>
    </i>
    <i>
      <x v="3"/>
    </i>
    <i r="1">
      <x v="50"/>
    </i>
    <i r="1">
      <x v="51"/>
    </i>
    <i r="1">
      <x v="52"/>
    </i>
    <i r="1">
      <x v="53"/>
    </i>
    <i r="1">
      <x v="54"/>
    </i>
    <i r="1">
      <x v="55"/>
    </i>
    <i>
      <x v="4"/>
    </i>
    <i r="1">
      <x v="56"/>
    </i>
    <i r="1">
      <x v="57"/>
    </i>
    <i r="1">
      <x v="58"/>
    </i>
    <i r="1">
      <x v="59"/>
    </i>
    <i r="1">
      <x v="60"/>
    </i>
    <i r="1">
      <x v="61"/>
    </i>
    <i r="1">
      <x v="62"/>
    </i>
    <i>
      <x v="5"/>
    </i>
    <i r="1">
      <x v="63"/>
    </i>
    <i r="1">
      <x v="64"/>
    </i>
    <i r="1">
      <x v="65"/>
    </i>
    <i r="1">
      <x v="66"/>
    </i>
    <i r="1">
      <x v="67"/>
    </i>
    <i r="1">
      <x v="68"/>
    </i>
    <i r="1">
      <x v="69"/>
    </i>
    <i>
      <x v="6"/>
    </i>
    <i r="1">
      <x v="70"/>
    </i>
    <i r="1">
      <x v="71"/>
    </i>
    <i r="1">
      <x v="72"/>
    </i>
    <i r="1">
      <x v="73"/>
    </i>
    <i r="1">
      <x v="74"/>
    </i>
    <i r="1">
      <x v="75"/>
    </i>
    <i r="1">
      <x v="76"/>
    </i>
    <i>
      <x v="7"/>
    </i>
    <i r="1">
      <x v="77"/>
    </i>
    <i r="1">
      <x v="78"/>
    </i>
    <i r="1">
      <x v="79"/>
    </i>
    <i r="1">
      <x v="80"/>
    </i>
    <i r="1">
      <x v="81"/>
    </i>
    <i r="1">
      <x v="82"/>
    </i>
    <i r="1">
      <x v="83"/>
    </i>
    <i>
      <x v="8"/>
    </i>
    <i r="1">
      <x v="84"/>
    </i>
    <i r="1">
      <x v="85"/>
    </i>
    <i r="1">
      <x v="86"/>
    </i>
    <i r="1">
      <x v="87"/>
    </i>
    <i r="1">
      <x v="88"/>
    </i>
    <i r="1">
      <x v="89"/>
    </i>
    <i r="1">
      <x v="90"/>
    </i>
    <i>
      <x v="9"/>
    </i>
    <i r="1">
      <x v="91"/>
    </i>
    <i r="1">
      <x v="92"/>
    </i>
    <i r="1">
      <x v="93"/>
    </i>
    <i r="1">
      <x v="94"/>
    </i>
    <i r="1">
      <x v="95"/>
    </i>
    <i r="1">
      <x v="96"/>
    </i>
    <i r="1">
      <x v="97"/>
    </i>
    <i>
      <x v="10"/>
    </i>
    <i r="1">
      <x v="98"/>
    </i>
    <i r="1">
      <x v="99"/>
    </i>
    <i r="1">
      <x v="100"/>
    </i>
    <i r="1">
      <x v="101"/>
    </i>
    <i r="1">
      <x v="102"/>
    </i>
    <i r="1">
      <x v="103"/>
    </i>
    <i r="1">
      <x v="104"/>
    </i>
    <i>
      <x v="11"/>
    </i>
    <i r="1">
      <x v="105"/>
    </i>
    <i r="1">
      <x v="106"/>
    </i>
    <i r="1">
      <x v="107"/>
    </i>
    <i r="1">
      <x v="108"/>
    </i>
    <i r="1">
      <x v="109"/>
    </i>
    <i r="1">
      <x v="110"/>
    </i>
    <i r="1">
      <x v="111"/>
    </i>
    <i>
      <x v="12"/>
    </i>
    <i r="1">
      <x v="112"/>
    </i>
    <i r="1">
      <x v="113"/>
    </i>
    <i r="1">
      <x v="114"/>
    </i>
    <i r="1">
      <x v="115"/>
    </i>
    <i r="1">
      <x v="116"/>
    </i>
    <i r="1">
      <x v="117"/>
    </i>
    <i r="1">
      <x v="118"/>
    </i>
    <i>
      <x v="13"/>
    </i>
    <i r="1">
      <x v="119"/>
    </i>
    <i r="1">
      <x v="120"/>
    </i>
    <i r="1">
      <x v="121"/>
    </i>
    <i r="1">
      <x v="122"/>
    </i>
    <i r="1">
      <x v="123"/>
    </i>
    <i r="1">
      <x v="124"/>
    </i>
    <i r="1">
      <x v="125"/>
    </i>
    <i>
      <x v="14"/>
    </i>
    <i r="1">
      <x v="126"/>
    </i>
    <i r="1">
      <x v="127"/>
    </i>
    <i r="1">
      <x v="128"/>
    </i>
    <i r="1">
      <x v="129"/>
    </i>
    <i r="1">
      <x v="130"/>
    </i>
    <i r="1">
      <x v="131"/>
    </i>
    <i r="1">
      <x v="132"/>
    </i>
    <i>
      <x v="15"/>
    </i>
    <i r="1">
      <x v="133"/>
    </i>
    <i r="1">
      <x v="134"/>
    </i>
    <i r="1">
      <x v="135"/>
    </i>
    <i r="1">
      <x v="136"/>
    </i>
    <i r="1">
      <x v="137"/>
    </i>
    <i r="1">
      <x v="138"/>
    </i>
    <i r="1">
      <x v="139"/>
    </i>
    <i>
      <x v="16"/>
    </i>
    <i r="1">
      <x v="140"/>
    </i>
    <i r="1">
      <x v="141"/>
    </i>
    <i r="1">
      <x v="142"/>
    </i>
    <i>
      <x v="17"/>
    </i>
    <i r="1">
      <x/>
    </i>
    <i r="1">
      <x v="1"/>
    </i>
    <i r="1">
      <x v="2"/>
    </i>
    <i>
      <x v="18"/>
    </i>
    <i r="1">
      <x v="3"/>
    </i>
    <i r="1">
      <x v="4"/>
    </i>
    <i r="1">
      <x v="5"/>
    </i>
    <i r="1">
      <x v="6"/>
    </i>
    <i r="1">
      <x v="7"/>
    </i>
    <i r="1">
      <x v="8"/>
    </i>
    <i r="1">
      <x v="9"/>
    </i>
    <i>
      <x v="19"/>
    </i>
    <i r="1">
      <x v="10"/>
    </i>
    <i r="1">
      <x v="11"/>
    </i>
    <i r="1">
      <x v="12"/>
    </i>
    <i r="1">
      <x v="13"/>
    </i>
    <i r="1">
      <x v="14"/>
    </i>
    <i r="1">
      <x v="15"/>
    </i>
    <i r="1">
      <x v="16"/>
    </i>
    <i>
      <x v="20"/>
    </i>
    <i r="1">
      <x v="17"/>
    </i>
    <i r="1">
      <x v="18"/>
    </i>
    <i r="1">
      <x v="19"/>
    </i>
    <i r="1">
      <x v="20"/>
    </i>
    <i r="1">
      <x v="21"/>
    </i>
    <i r="1">
      <x v="22"/>
    </i>
    <i r="1">
      <x v="23"/>
    </i>
    <i>
      <x v="21"/>
    </i>
    <i r="1">
      <x v="24"/>
    </i>
    <i r="1">
      <x v="25"/>
    </i>
    <i r="1">
      <x v="26"/>
    </i>
    <i r="1">
      <x v="27"/>
    </i>
    <i r="1">
      <x v="28"/>
    </i>
    <i r="1">
      <x v="29"/>
    </i>
    <i r="1">
      <x v="30"/>
    </i>
  </rowItems>
  <colItems count="1">
    <i/>
  </colItems>
  <dataFields count="1">
    <dataField name="Sum of Quantity"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D39BF5-2D4B-4131-90FF-630FFF7872B1}" name="PivotTable2" cacheId="16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 firstHeaderRow="0" firstDataRow="1" firstDataCol="1"/>
  <pivotFields count="11">
    <pivotField axis="axisRow" showAll="0">
      <items count="13">
        <item m="1" x="6"/>
        <item m="1" x="7"/>
        <item m="1" x="11"/>
        <item m="1" x="8"/>
        <item m="1" x="9"/>
        <item m="1" x="10"/>
        <item m="1" x="5"/>
        <item x="4"/>
        <item x="0"/>
        <item x="1"/>
        <item x="2"/>
        <item x="3"/>
        <item t="default"/>
      </items>
    </pivotField>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items count="23">
        <item x="5"/>
        <item x="6"/>
        <item x="7"/>
        <item x="8"/>
        <item x="9"/>
        <item x="10"/>
        <item x="11"/>
        <item x="12"/>
        <item x="13"/>
        <item x="14"/>
        <item x="15"/>
        <item x="16"/>
        <item x="17"/>
        <item x="18"/>
        <item x="19"/>
        <item x="20"/>
        <item x="21"/>
        <item x="0"/>
        <item x="1"/>
        <item x="2"/>
        <item x="3"/>
        <item x="4"/>
        <item t="default"/>
      </items>
    </pivotField>
    <pivotField dataField="1" showAll="0"/>
    <pivotField showAll="0"/>
    <pivotField showAll="0"/>
    <pivotField showAll="0">
      <items count="7">
        <item x="0"/>
        <item x="1"/>
        <item x="2"/>
        <item x="3"/>
        <item x="4"/>
        <item m="1" x="5"/>
        <item t="default"/>
      </items>
    </pivotField>
  </pivotFields>
  <rowFields count="1">
    <field x="0"/>
  </rowFields>
  <rowItems count="6">
    <i>
      <x v="7"/>
    </i>
    <i>
      <x v="8"/>
    </i>
    <i>
      <x v="9"/>
    </i>
    <i>
      <x v="10"/>
    </i>
    <i>
      <x v="11"/>
    </i>
    <i t="grand">
      <x/>
    </i>
  </rowItems>
  <colFields count="1">
    <field x="-2"/>
  </colFields>
  <colItems count="3">
    <i>
      <x/>
    </i>
    <i i="1">
      <x v="1"/>
    </i>
    <i i="2">
      <x v="2"/>
    </i>
  </colItems>
  <dataFields count="3">
    <dataField name="Earliest Pickup" fld="7" subtotal="min" baseField="0" baseItem="0" numFmtId="165"/>
    <dataField name="Average Pickup" fld="7" subtotal="average" baseField="0" baseItem="0" numFmtId="165"/>
    <dataField name="Latest Pickup" fld="7" subtotal="max" baseField="0" baseItem="0" numFmtId="1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1F757D-C5FD-41D5-B826-7C148DF4E7E3}" name="PivotTable3" cacheId="16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J18" firstHeaderRow="1" firstDataRow="2" firstDataCol="1"/>
  <pivotFields count="11">
    <pivotField axis="axisRow" showAll="0">
      <items count="13">
        <item m="1" x="6"/>
        <item m="1" x="7"/>
        <item m="1" x="11"/>
        <item m="1" x="8"/>
        <item m="1" x="9"/>
        <item m="1" x="10"/>
        <item m="1" x="5"/>
        <item x="4"/>
        <item x="0"/>
        <item x="1"/>
        <item x="2"/>
        <item x="3"/>
        <item t="default"/>
      </items>
    </pivotField>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items count="23">
        <item x="5"/>
        <item x="6"/>
        <item x="7"/>
        <item x="8"/>
        <item x="9"/>
        <item x="10"/>
        <item x="11"/>
        <item x="12"/>
        <item x="13"/>
        <item x="14"/>
        <item x="15"/>
        <item x="16"/>
        <item x="17"/>
        <item x="18"/>
        <item x="19"/>
        <item x="20"/>
        <item x="21"/>
        <item x="0"/>
        <item x="1"/>
        <item x="2"/>
        <item x="3"/>
        <item x="4"/>
        <item t="default"/>
      </items>
    </pivotField>
    <pivotField showAll="0"/>
    <pivotField axis="axisCol" dataField="1" showAll="0">
      <items count="5">
        <item x="2"/>
        <item h="1" x="1"/>
        <item x="3"/>
        <item h="1" x="0"/>
        <item t="default"/>
      </items>
    </pivotField>
    <pivotField showAll="0"/>
    <pivotField showAll="0">
      <items count="7">
        <item x="0"/>
        <item x="1"/>
        <item x="2"/>
        <item x="3"/>
        <item x="4"/>
        <item m="1" x="5"/>
        <item t="default"/>
      </items>
    </pivotField>
  </pivotFields>
  <rowFields count="1">
    <field x="0"/>
  </rowFields>
  <rowItems count="6">
    <i>
      <x v="7"/>
    </i>
    <i>
      <x v="8"/>
    </i>
    <i>
      <x v="9"/>
    </i>
    <i>
      <x v="10"/>
    </i>
    <i>
      <x v="11"/>
    </i>
    <i t="grand">
      <x/>
    </i>
  </rowItems>
  <colFields count="1">
    <field x="8"/>
  </colFields>
  <colItems count="3">
    <i>
      <x/>
    </i>
    <i>
      <x v="2"/>
    </i>
    <i t="grand">
      <x/>
    </i>
  </colItems>
  <dataFields count="1">
    <dataField name="Count of Delivery Status" fld="8"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54734B-2066-4345-8DBA-76A3FDAD8EC3}" name="PivotTable1" cacheId="16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1">
    <pivotField axis="axisRow" showAll="0" sortType="descending">
      <items count="13">
        <item m="1" x="5"/>
        <item m="1" x="8"/>
        <item m="1" x="11"/>
        <item m="1" x="7"/>
        <item m="1" x="10"/>
        <item m="1" x="9"/>
        <item m="1" x="6"/>
        <item x="1"/>
        <item x="0"/>
        <item x="2"/>
        <item x="3"/>
        <item x="4"/>
        <item t="default"/>
      </items>
    </pivotField>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items count="23">
        <item x="5"/>
        <item x="6"/>
        <item x="7"/>
        <item x="8"/>
        <item x="9"/>
        <item x="10"/>
        <item x="11"/>
        <item x="12"/>
        <item x="13"/>
        <item x="14"/>
        <item x="15"/>
        <item x="16"/>
        <item x="17"/>
        <item x="18"/>
        <item x="19"/>
        <item x="20"/>
        <item x="21"/>
        <item x="0"/>
        <item x="1"/>
        <item x="2"/>
        <item x="3"/>
        <item x="4"/>
        <item t="default"/>
      </items>
    </pivotField>
    <pivotField showAll="0"/>
    <pivotField showAll="0"/>
    <pivotField axis="axisCol" dataField="1" showAll="0">
      <items count="4">
        <item x="1"/>
        <item x="0"/>
        <item m="1" x="2"/>
        <item t="default"/>
      </items>
    </pivotField>
    <pivotField showAll="0">
      <items count="7">
        <item x="0"/>
        <item x="1"/>
        <item x="2"/>
        <item x="3"/>
        <item x="4"/>
        <item m="1" x="5"/>
        <item t="default"/>
      </items>
    </pivotField>
  </pivotFields>
  <rowFields count="1">
    <field x="0"/>
  </rowFields>
  <rowItems count="6">
    <i>
      <x v="7"/>
    </i>
    <i>
      <x v="8"/>
    </i>
    <i>
      <x v="9"/>
    </i>
    <i>
      <x v="10"/>
    </i>
    <i>
      <x v="11"/>
    </i>
    <i t="grand">
      <x/>
    </i>
  </rowItems>
  <colFields count="1">
    <field x="9"/>
  </colFields>
  <colItems count="3">
    <i>
      <x/>
    </i>
    <i>
      <x v="1"/>
    </i>
    <i t="grand">
      <x/>
    </i>
  </colItems>
  <dataFields count="1">
    <dataField name="Count of Pickup Status2" fld="9" subtotal="count" showDataAs="percentOfRow"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1" xr10:uid="{F8BBFE34-B084-4883-9B8E-F5407A3F809E}" sourceName="Carrier">
  <pivotTables>
    <pivotTable tabId="3" name="PivotTable1"/>
    <pivotTable tabId="6" name="PivotTable4"/>
    <pivotTable tabId="4" name="PivotTable3"/>
    <pivotTable tabId="11" name="PivotTable3"/>
    <pivotTable tabId="12" name="PivotTable2"/>
    <pivotTable tabId="12" name="PivotTable3"/>
    <pivotTable tabId="15" name="PivotTable1"/>
    <pivotTable tabId="8" name="PivotTable4"/>
  </pivotTables>
  <data>
    <tabular pivotCacheId="1796912569">
      <items count="12">
        <i x="4" s="1"/>
        <i x="3" s="1"/>
        <i x="2" s="1"/>
        <i x="0" s="1"/>
        <i x="1" s="1"/>
        <i x="6" s="1" nd="1"/>
        <i x="9" s="1" nd="1"/>
        <i x="10" s="1" nd="1"/>
        <i x="7" s="1" nd="1"/>
        <i x="11" s="1" nd="1"/>
        <i x="8"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Week" xr10:uid="{BE21AB72-6964-4CEF-9329-82F2ED49537B}" sourceName="Fiscal Week">
  <pivotTables>
    <pivotTable tabId="3" name="PivotTable1"/>
    <pivotTable tabId="12" name="PivotTable2"/>
    <pivotTable tabId="12" name="PivotTable3"/>
    <pivotTable tabId="4" name="PivotTable3"/>
    <pivotTable tabId="11" name="PivotTable3"/>
    <pivotTable tabId="8" name="PivotTable4"/>
    <pivotTable tabId="6" name="PivotTable4"/>
    <pivotTable tabId="15" name="PivotTable1"/>
  </pivotTables>
  <data>
    <tabular pivotCacheId="1796912569">
      <items count="22">
        <i x="5" s="1"/>
        <i x="6" s="1"/>
        <i x="7" s="1"/>
        <i x="8" s="1"/>
        <i x="9" s="1"/>
        <i x="10" s="1"/>
        <i x="11" s="1"/>
        <i x="12" s="1"/>
        <i x="13" s="1"/>
        <i x="14" s="1"/>
        <i x="15" s="1"/>
        <i x="16" s="1"/>
        <i x="17" s="1"/>
        <i x="18" s="1"/>
        <i x="19" s="1"/>
        <i x="20" s="1"/>
        <i x="21" s="1"/>
        <i x="0" s="1"/>
        <i x="1" s="1"/>
        <i x="2" s="1"/>
        <i x="3"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2003327-EC02-4E8C-A62D-42F3A4F887F6}" sourceName="Month">
  <pivotTables>
    <pivotTable tabId="15" name="PivotTable1"/>
    <pivotTable tabId="3" name="PivotTable1"/>
    <pivotTable tabId="12" name="PivotTable2"/>
    <pivotTable tabId="12" name="PivotTable3"/>
    <pivotTable tabId="4" name="PivotTable3"/>
    <pivotTable tabId="11" name="PivotTable3"/>
    <pivotTable tabId="8" name="PivotTable4"/>
    <pivotTable tabId="6" name="PivotTable4"/>
  </pivotTables>
  <data>
    <tabular pivotCacheId="1796912569">
      <items count="6">
        <i x="0" s="1"/>
        <i x="1" s="1"/>
        <i x="2" s="1"/>
        <i x="3" s="1"/>
        <i x="4"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E509428-15F3-4321-83AC-AEEFEA404D4F}" sourceName="Date">
  <pivotTables>
    <pivotTable tabId="6" name="PivotTable4"/>
    <pivotTable tabId="3" name="PivotTable1"/>
    <pivotTable tabId="4" name="PivotTable3"/>
    <pivotTable tabId="8" name="PivotTable4"/>
    <pivotTable tabId="11" name="PivotTable3"/>
    <pivotTable tabId="12" name="PivotTable2"/>
    <pivotTable tabId="12" name="PivotTable3"/>
    <pivotTable tabId="15" name="PivotTable1"/>
  </pivotTables>
  <data>
    <tabular pivotCacheId="1796912569" sortOrder="descending">
      <items count="143">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1" xr10:uid="{5815104B-9FCA-48F3-A363-5F5B5663338C}" cache="Slicer_Carrier1" caption="Carrier" columnCount="2" rowHeight="241300"/>
  <slicer name="Fiscal Week" xr10:uid="{DD7E4A04-B42B-47F9-9FE1-A9BD9559EB95}" cache="Slicer_Fiscal_Week" caption="Fiscal Week" columnCount="3" rowHeight="241300"/>
  <slicer name="Month" xr10:uid="{DBAB6EA1-766F-428A-9AFD-24866D43EE55}" cache="Slicer_Month" caption="Month" columnCount="2" rowHeight="241300"/>
  <slicer name="Date" xr10:uid="{0A29D868-552F-4F7F-A95A-5A5BF8275579}" cache="Slicer_Date" caption="Dat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xr10:uid="{92B6DFDF-D493-4135-88EC-F28F439C8451}" cache="Slicer_Carrier1" caption="Carri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3" xr10:uid="{EAFAED5C-DC74-4DA6-ACE5-D0AE3FCD601F}" cache="Slicer_Carrier1" caption="Carr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4967D4-B7AC-40B0-8BCF-B63C1BA7CDBA}" name="Table1" displayName="Table1" ref="A1:K2125" totalsRowShown="0" headerRowDxfId="2420" dataDxfId="2419">
  <autoFilter ref="A1:K2125" xr:uid="{D794DEE3-8C73-4286-B836-2C2125F295A7}"/>
  <tableColumns count="11">
    <tableColumn id="1" xr3:uid="{D552E493-8B82-4258-92E4-23450D7626E4}" name="Carrier" dataDxfId="2418"/>
    <tableColumn id="2" xr3:uid="{F6EF99B6-08E7-4194-939E-588EEF9B9AEA}" name="Service Level" dataDxfId="2417"/>
    <tableColumn id="12" xr3:uid="{8A4E2FF4-0225-461D-BE0C-F8C13DD0528F}" name="General Service Level" dataDxfId="2416"/>
    <tableColumn id="3" xr3:uid="{3D97241E-1D9F-4FB1-B20E-00570A80E369}" name="Date" dataDxfId="2415"/>
    <tableColumn id="4" xr3:uid="{D5D76E9B-D587-42B1-81CF-4E37FA04FD4F}" name="Quantity" dataDxfId="2414"/>
    <tableColumn id="10" xr3:uid="{F7EE7A81-7019-4F17-B823-32B04A73AE93}" name="Quarter" dataDxfId="2413">
      <calculatedColumnFormula>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calculatedColumnFormula>
    </tableColumn>
    <tableColumn id="11" xr3:uid="{FB386691-5711-4CBE-B31E-EC64C8F2A7BE}" name="Fiscal Week" dataDxfId="2410"/>
    <tableColumn id="13" xr3:uid="{E6F84E4C-5F7A-4BDB-8E32-B834D26CA4F6}" name="Pickup Time" dataDxfId="2408"/>
    <tableColumn id="14" xr3:uid="{F682A60E-69BF-4DE8-B4B4-D56B24196B65}" name="Delivery Status" dataDxfId="2409"/>
    <tableColumn id="6" xr3:uid="{1382A3DF-054F-46AA-B523-23BACB876188}" name="Pickup Status" dataDxfId="2412"/>
    <tableColumn id="5" xr3:uid="{0652E1B0-FE94-40CD-8D18-892FA0342592}" name="Month" dataDxfId="2411">
      <calculatedColumnFormula>TEXT(Table1[[#This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12" dT="2020-02-19T18:00:11.05" personId="{00000000-0000-0000-0000-000000000000}" id="{43750BD9-D13E-4941-93D6-1AFE1CE508A1}">
    <text>Did not pickup 2/18/20.</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FF7DE-16C2-4564-9084-C355EDFB831B}">
  <sheetPr codeName="Sheet1">
    <tabColor theme="9"/>
  </sheetPr>
  <dimension ref="A1:U32"/>
  <sheetViews>
    <sheetView showGridLines="0" tabSelected="1" zoomScaleNormal="100" workbookViewId="0">
      <selection activeCell="I18" sqref="I18"/>
    </sheetView>
  </sheetViews>
  <sheetFormatPr defaultRowHeight="15" x14ac:dyDescent="0.25"/>
  <cols>
    <col min="2" max="2" width="11.42578125" customWidth="1"/>
    <col min="3" max="3" width="14" customWidth="1"/>
    <col min="4" max="4" width="14.5703125" customWidth="1"/>
    <col min="5" max="5" width="12" customWidth="1"/>
    <col min="6" max="6" width="9.5703125" bestFit="1" customWidth="1"/>
    <col min="7" max="7" width="10.5703125" bestFit="1" customWidth="1"/>
    <col min="8" max="8" width="8.140625" customWidth="1"/>
    <col min="9" max="9" width="11.28515625" bestFit="1" customWidth="1"/>
    <col min="10" max="10" width="6.140625" customWidth="1"/>
    <col min="15" max="15" width="9.140625" customWidth="1"/>
    <col min="17" max="17" width="5.5703125" customWidth="1"/>
    <col min="20" max="21" width="9.140625" customWidth="1"/>
  </cols>
  <sheetData>
    <row r="1" spans="1:21" x14ac:dyDescent="0.25">
      <c r="A1" s="76"/>
      <c r="B1" s="77"/>
      <c r="C1" s="77"/>
      <c r="D1" s="78"/>
      <c r="E1" s="76"/>
      <c r="F1" s="77"/>
      <c r="G1" s="77"/>
      <c r="H1" s="78"/>
      <c r="R1" s="76"/>
      <c r="S1" s="77"/>
      <c r="T1" s="77"/>
      <c r="U1" s="78"/>
    </row>
    <row r="2" spans="1:21" x14ac:dyDescent="0.25">
      <c r="A2" s="79"/>
      <c r="B2" s="80"/>
      <c r="C2" s="80"/>
      <c r="D2" s="81"/>
      <c r="E2" s="79"/>
      <c r="F2" s="80"/>
      <c r="G2" s="80"/>
      <c r="H2" s="81"/>
      <c r="R2" s="79"/>
      <c r="S2" s="80"/>
      <c r="T2" s="80"/>
      <c r="U2" s="81"/>
    </row>
    <row r="3" spans="1:21" x14ac:dyDescent="0.25">
      <c r="A3" s="79"/>
      <c r="B3" s="80"/>
      <c r="C3" s="80"/>
      <c r="D3" s="81"/>
      <c r="E3" s="79"/>
      <c r="F3" s="80"/>
      <c r="G3" s="80"/>
      <c r="H3" s="81"/>
      <c r="R3" s="79"/>
      <c r="S3" s="80"/>
      <c r="T3" s="80"/>
      <c r="U3" s="81"/>
    </row>
    <row r="4" spans="1:21" x14ac:dyDescent="0.25">
      <c r="A4" s="79"/>
      <c r="B4" s="80"/>
      <c r="C4" s="80"/>
      <c r="D4" s="81"/>
      <c r="E4" s="79"/>
      <c r="F4" s="80"/>
      <c r="G4" s="80"/>
      <c r="H4" s="81"/>
      <c r="R4" s="79"/>
      <c r="S4" s="80"/>
      <c r="T4" s="80"/>
      <c r="U4" s="81"/>
    </row>
    <row r="5" spans="1:21" ht="15.75" thickBot="1" x14ac:dyDescent="0.3">
      <c r="A5" s="79"/>
      <c r="B5" s="80"/>
      <c r="C5" s="80"/>
      <c r="D5" s="81"/>
      <c r="E5" s="79"/>
      <c r="F5" s="80"/>
      <c r="G5" s="80"/>
      <c r="H5" s="81"/>
      <c r="R5" s="82"/>
      <c r="S5" s="83"/>
      <c r="T5" s="83"/>
      <c r="U5" s="84"/>
    </row>
    <row r="6" spans="1:21" ht="15.75" customHeight="1" x14ac:dyDescent="0.25">
      <c r="A6" s="102"/>
      <c r="B6" s="100" t="s">
        <v>31</v>
      </c>
      <c r="C6" s="101"/>
      <c r="D6" s="101"/>
      <c r="E6" s="101"/>
      <c r="F6" s="101"/>
      <c r="G6" s="101"/>
      <c r="H6" s="93" t="s">
        <v>66</v>
      </c>
      <c r="I6" s="94"/>
      <c r="J6" s="95"/>
      <c r="K6" s="85"/>
      <c r="L6" s="85"/>
      <c r="M6" s="85"/>
      <c r="N6" s="85"/>
      <c r="O6" s="85"/>
      <c r="P6" s="85"/>
      <c r="Q6" s="86"/>
      <c r="R6" s="76"/>
      <c r="S6" s="77"/>
      <c r="T6" s="77"/>
      <c r="U6" s="78"/>
    </row>
    <row r="7" spans="1:21" ht="15" customHeight="1" x14ac:dyDescent="0.25">
      <c r="A7" s="103"/>
      <c r="B7" s="35" t="s">
        <v>61</v>
      </c>
      <c r="C7" s="35" t="s">
        <v>68</v>
      </c>
      <c r="D7" s="35" t="s">
        <v>63</v>
      </c>
      <c r="E7" s="35" t="s">
        <v>65</v>
      </c>
      <c r="F7" s="35" t="s">
        <v>64</v>
      </c>
      <c r="G7" s="73"/>
      <c r="H7" s="63"/>
      <c r="I7" s="104" t="s">
        <v>57</v>
      </c>
      <c r="J7" s="105"/>
      <c r="K7" s="87"/>
      <c r="L7" s="87"/>
      <c r="M7" s="87"/>
      <c r="N7" s="87"/>
      <c r="O7" s="87"/>
      <c r="P7" s="87"/>
      <c r="Q7" s="88"/>
      <c r="R7" s="79"/>
      <c r="S7" s="80"/>
      <c r="T7" s="80"/>
      <c r="U7" s="81"/>
    </row>
    <row r="8" spans="1:21" ht="15" customHeight="1" x14ac:dyDescent="0.25">
      <c r="A8" s="17" t="s">
        <v>39</v>
      </c>
      <c r="B8" s="39">
        <f>IFERROR(GETPIVOTDATA("Earliest Pickup",Carrier_Pickup_Time!$A$3,"Carrier","Carrier 1"),"")</f>
        <v>0.63</v>
      </c>
      <c r="C8" s="39">
        <f>IFERROR(GETPIVOTDATA("Earliest Pickup",Carrier_Pickup_Time!$A$3,"Carrier","Carrier 2"),"")</f>
        <v>0.6</v>
      </c>
      <c r="D8" s="39">
        <f>IFERROR(GETPIVOTDATA("Earliest Pickup",Carrier_Pickup_Time!$A$3,"Carrier","Carrier 3"),"")</f>
        <v>0.62</v>
      </c>
      <c r="E8" s="39">
        <f>IFERROR(GETPIVOTDATA("Earliest Pickup",Carrier_Pickup_Time!$A$3,"Carrier","Carrier 5"),"")</f>
        <v>0.66999999999999993</v>
      </c>
      <c r="F8" s="39">
        <f>IFERROR(GETPIVOTDATA("Earliest Pickup",Carrier_Pickup_Time!$A$3,"Carrier","Carrier 4"),"")</f>
        <v>0.62</v>
      </c>
      <c r="G8" s="73"/>
      <c r="H8" s="64" t="s">
        <v>61</v>
      </c>
      <c r="I8" s="106">
        <f>IFERROR(GETPIVOTDATA("Pickup Status",Missed_Pickup!$A$3,"Carrier","Carrier 1","Pickup Status","Picked Up"),"")</f>
        <v>0.90405117270788915</v>
      </c>
      <c r="J8" s="107"/>
      <c r="K8" s="87"/>
      <c r="L8" s="87"/>
      <c r="M8" s="87"/>
      <c r="N8" s="87"/>
      <c r="O8" s="87"/>
      <c r="P8" s="87"/>
      <c r="Q8" s="88"/>
      <c r="R8" s="79"/>
      <c r="S8" s="80"/>
      <c r="T8" s="80"/>
      <c r="U8" s="81"/>
    </row>
    <row r="9" spans="1:21" ht="15" customHeight="1" x14ac:dyDescent="0.25">
      <c r="A9" s="17" t="s">
        <v>40</v>
      </c>
      <c r="B9" s="39">
        <f>IFERROR(GETPIVOTDATA("Average Pickup",Carrier_Pickup_Time!$A$3,"Carrier","Carrier 1"),"")</f>
        <v>0.7358422174840078</v>
      </c>
      <c r="C9" s="39">
        <f>IFERROR(GETPIVOTDATA("Average Pickup",Carrier_Pickup_Time!$A$3,"Carrier","Carrier 2"),"")</f>
        <v>0.73244999999999938</v>
      </c>
      <c r="D9" s="39">
        <f>IFERROR(GETPIVOTDATA("Average Pickup",Carrier_Pickup_Time!$A$3,"Carrier","Carrier 3"),"")</f>
        <v>0.7367990654205604</v>
      </c>
      <c r="E9" s="39">
        <f>IFERROR(GETPIVOTDATA("Average Pickup",Carrier_Pickup_Time!$A$3,"Carrier","Carrier 5"),"")</f>
        <v>0.73260563380281685</v>
      </c>
      <c r="F9" s="39">
        <f>IFERROR(GETPIVOTDATA("Average Pickup",Carrier_Pickup_Time!$A$3,"Carrier","Carrier 4"),"")</f>
        <v>0.73529824561403523</v>
      </c>
      <c r="G9" s="73"/>
      <c r="H9" s="64" t="s">
        <v>62</v>
      </c>
      <c r="I9" s="108">
        <f>IFERROR(GETPIVOTDATA("Pickup Status",Missed_Pickup!$A$3,"Carrier","Carrier 2","Pickup Status","Picked Up"),"")</f>
        <v>0.90625</v>
      </c>
      <c r="J9" s="109"/>
      <c r="K9" s="87"/>
      <c r="L9" s="87"/>
      <c r="M9" s="87"/>
      <c r="N9" s="87"/>
      <c r="O9" s="87"/>
      <c r="P9" s="87"/>
      <c r="Q9" s="88"/>
      <c r="R9" s="79"/>
      <c r="S9" s="80"/>
      <c r="T9" s="80"/>
      <c r="U9" s="81"/>
    </row>
    <row r="10" spans="1:21" ht="15" customHeight="1" x14ac:dyDescent="0.25">
      <c r="A10" s="17" t="s">
        <v>41</v>
      </c>
      <c r="B10" s="39">
        <f>IFERROR(GETPIVOTDATA("Latest Pickup",Carrier_Pickup_Time!$A$3,"Carrier","Carrier 1"),"")</f>
        <v>0.79999999999999993</v>
      </c>
      <c r="C10" s="39">
        <f>IFERROR(GETPIVOTDATA("Latest Pickup",Carrier_Pickup_Time!$A$3,"Carrier","Carrier 2"),"")</f>
        <v>0.79999999999999993</v>
      </c>
      <c r="D10" s="39">
        <f>IFERROR(GETPIVOTDATA("Latest Pickup",Carrier_Pickup_Time!$A$3,"Carrier","Carrier 3"),"")</f>
        <v>0.79999999999999993</v>
      </c>
      <c r="E10" s="39">
        <f>IFERROR(GETPIVOTDATA("Latest Pickup",Carrier_Pickup_Time!$A$3,"Carrier","Carrier 5"),"")</f>
        <v>0.79999999999999993</v>
      </c>
      <c r="F10" s="39">
        <f>IFERROR(GETPIVOTDATA("Latest Pickup",Carrier_Pickup_Time!$A$3,"Carrier","Carrier 4"),"")</f>
        <v>0.79999999999999993</v>
      </c>
      <c r="G10" s="73"/>
      <c r="H10" s="64" t="s">
        <v>63</v>
      </c>
      <c r="I10" s="108">
        <f>IFERROR(GETPIVOTDATA("Pickup Status",Missed_Pickup!$A$3,"Carrier","Carrier 3","Pickup Status","Picked Up"),"")</f>
        <v>0.91588785046728971</v>
      </c>
      <c r="J10" s="109"/>
      <c r="K10" s="87"/>
      <c r="L10" s="87"/>
      <c r="M10" s="87"/>
      <c r="N10" s="87"/>
      <c r="O10" s="87"/>
      <c r="P10" s="87"/>
      <c r="Q10" s="88"/>
      <c r="R10" s="79"/>
      <c r="S10" s="80"/>
      <c r="T10" s="80"/>
      <c r="U10" s="81"/>
    </row>
    <row r="11" spans="1:21" ht="15.75" customHeight="1" thickBot="1" x14ac:dyDescent="0.3">
      <c r="A11" s="34" t="s">
        <v>32</v>
      </c>
      <c r="B11" s="19">
        <f>IFERROR(GETPIVOTDATA("Delivery Status",Carrier_Pickup_Time!$G$11,"Carrier","Carrier 1","Delivery Status","On-Time"),"")</f>
        <v>0.43307086614173229</v>
      </c>
      <c r="C11" s="19">
        <f>IFERROR(GETPIVOTDATA("Delivery Status",Carrier_Pickup_Time!$G$11,"Carrier","Carrier 2","Delivery Status","On-Time"),"")</f>
        <v>0.24242424242424243</v>
      </c>
      <c r="D11" s="19">
        <f>IFERROR(GETPIVOTDATA("Delivery Status",Carrier_Pickup_Time!$G$11,"Carrier","Carrier 3","Delivery Status","On-Time"),"")</f>
        <v>0.77033492822966509</v>
      </c>
      <c r="E11" s="19">
        <f>IFERROR(GETPIVOTDATA("Delivery Status",Carrier_Pickup_Time!$G$11,"Carrier","Carrier 5","Delivery Status","On-Time"),"")</f>
        <v>0.5056179775280899</v>
      </c>
      <c r="F11" s="19">
        <f>IFERROR(GETPIVOTDATA("Delivery Status",Carrier_Pickup_Time!$G$11,"Carrier","Carrier 4","Delivery Status","On-Time"),"")</f>
        <v>0.35877862595419846</v>
      </c>
      <c r="G11" s="73"/>
      <c r="H11" s="64" t="s">
        <v>65</v>
      </c>
      <c r="I11" s="108">
        <f>IFERROR(GETPIVOTDATA("Pickup Status",Missed_Pickup!$A$3,"Carrier","Carrier 5","Pickup Status","Picked Up"),"")</f>
        <v>0.86619718309859151</v>
      </c>
      <c r="J11" s="109"/>
      <c r="K11" s="87"/>
      <c r="L11" s="87"/>
      <c r="M11" s="87"/>
      <c r="N11" s="87"/>
      <c r="O11" s="87"/>
      <c r="P11" s="87"/>
      <c r="Q11" s="88"/>
      <c r="R11" s="79"/>
      <c r="S11" s="80"/>
      <c r="T11" s="80"/>
      <c r="U11" s="81"/>
    </row>
    <row r="12" spans="1:21" ht="15" customHeight="1" thickBot="1" x14ac:dyDescent="0.3">
      <c r="A12" s="96"/>
      <c r="B12" s="98" t="s">
        <v>30</v>
      </c>
      <c r="C12" s="99"/>
      <c r="D12" s="99"/>
      <c r="E12" s="99"/>
      <c r="F12" s="99"/>
      <c r="G12" s="99"/>
      <c r="H12" s="65" t="s">
        <v>64</v>
      </c>
      <c r="I12" s="74">
        <f>IFERROR(GETPIVOTDATA("Pickup Status",Missed_Pickup!$A$3,"Carrier","Carrier 4","Pickup Status","Picked Up"),"")</f>
        <v>0.90175438596491231</v>
      </c>
      <c r="J12" s="75"/>
      <c r="K12" s="87"/>
      <c r="L12" s="87"/>
      <c r="M12" s="87"/>
      <c r="N12" s="87"/>
      <c r="O12" s="87"/>
      <c r="P12" s="87"/>
      <c r="Q12" s="88"/>
      <c r="R12" s="79"/>
      <c r="S12" s="80"/>
      <c r="T12" s="80"/>
      <c r="U12" s="81"/>
    </row>
    <row r="13" spans="1:21" ht="15.75" customHeight="1" thickBot="1" x14ac:dyDescent="0.3">
      <c r="A13" s="97"/>
      <c r="B13" s="16" t="s">
        <v>26</v>
      </c>
      <c r="C13" s="16" t="s">
        <v>61</v>
      </c>
      <c r="D13" s="16" t="s">
        <v>62</v>
      </c>
      <c r="E13" s="16" t="s">
        <v>63</v>
      </c>
      <c r="F13" s="16" t="s">
        <v>64</v>
      </c>
      <c r="G13" s="21" t="s">
        <v>19</v>
      </c>
      <c r="H13" s="55"/>
      <c r="I13" s="56"/>
      <c r="J13" s="57"/>
      <c r="K13" s="89"/>
      <c r="L13" s="87"/>
      <c r="M13" s="87"/>
      <c r="N13" s="87"/>
      <c r="O13" s="87"/>
      <c r="P13" s="87"/>
      <c r="Q13" s="88"/>
      <c r="R13" s="79"/>
      <c r="S13" s="80"/>
      <c r="T13" s="80"/>
      <c r="U13" s="81"/>
    </row>
    <row r="14" spans="1:21" ht="15" customHeight="1" x14ac:dyDescent="0.25">
      <c r="A14" s="17" t="s">
        <v>20</v>
      </c>
      <c r="B14" s="36">
        <f>IFERROR(GETPIVOTDATA("Sum of Quantity",Service_Lvl_Breakdown_QTY!$A$3,"General Service Level","Standard"),"")</f>
        <v>0.61861196184391365</v>
      </c>
      <c r="C14" s="115">
        <f>GETPIVOTDATA("Total Qty",Service_Lvl_Breakdown_QTY!$A$3,"Carrier","carrier 1","General Service Level","Standard")</f>
        <v>239745</v>
      </c>
      <c r="D14" s="115">
        <f>GETPIVOTDATA("Total Qty",Service_Lvl_Breakdown_QTY!$A$3,"Carrier","carrier 2","General Service Level","Standard")</f>
        <v>137386</v>
      </c>
      <c r="E14" s="115">
        <f>GETPIVOTDATA("Total Qty",Service_Lvl_Breakdown_QTY!$A$3,"Carrier","carrier 3","General Service Level","Standard")</f>
        <v>227780</v>
      </c>
      <c r="F14" s="116">
        <f>IFERROR(GETPIVOTDATA("Total Qty",Service_Lvl_Breakdown_QTY!$A$3,"Carrier","carrier 5","General Service Level","Standard"),"")</f>
        <v>75178</v>
      </c>
      <c r="G14" s="117">
        <f>IFERROR(GETPIVOTDATA("Total Qty",Service_Lvl_Breakdown_QTY!$A$3,"General Service Level","Standard"),"")</f>
        <v>680089</v>
      </c>
      <c r="H14" s="55"/>
      <c r="I14" s="56"/>
      <c r="J14" s="57"/>
      <c r="K14" s="89"/>
      <c r="L14" s="87"/>
      <c r="M14" s="87"/>
      <c r="N14" s="87"/>
      <c r="O14" s="87"/>
      <c r="P14" s="87"/>
      <c r="Q14" s="88"/>
      <c r="R14" s="79"/>
      <c r="S14" s="80"/>
      <c r="T14" s="80"/>
      <c r="U14" s="81"/>
    </row>
    <row r="15" spans="1:21" ht="15" customHeight="1" x14ac:dyDescent="0.25">
      <c r="A15" s="17" t="s">
        <v>22</v>
      </c>
      <c r="B15" s="36">
        <f>GETPIVOTDATA("Sum of Quantity",Service_Lvl_Breakdown_QTY!$A$3,"General Service Level","2 Day")</f>
        <v>0.13796516033142348</v>
      </c>
      <c r="C15" s="115"/>
      <c r="D15" s="115">
        <f>GETPIVOTDATA("Total Qty",Service_Lvl_Breakdown_QTY!$A$3,"Carrier","carrier 2","General Service Level","2 Day")</f>
        <v>73916</v>
      </c>
      <c r="E15" s="115"/>
      <c r="F15" s="116">
        <f>IFERROR(GETPIVOTDATA("Total Qty",Service_Lvl_Breakdown_QTY!$A$3,"Carrier","carrier 4","General Service Level","2 Day"),"")</f>
        <v>77760</v>
      </c>
      <c r="G15" s="118">
        <f>GETPIVOTDATA("Total Qty",Service_Lvl_Breakdown_QTY!$A$3,"General Service Level","2 Day")</f>
        <v>151676</v>
      </c>
      <c r="H15" s="55"/>
      <c r="I15" s="56"/>
      <c r="J15" s="57"/>
      <c r="K15" s="89"/>
      <c r="L15" s="87"/>
      <c r="M15" s="87"/>
      <c r="N15" s="87"/>
      <c r="O15" s="87"/>
      <c r="P15" s="87"/>
      <c r="Q15" s="88"/>
      <c r="R15" s="79"/>
      <c r="S15" s="80"/>
      <c r="T15" s="80"/>
      <c r="U15" s="81"/>
    </row>
    <row r="16" spans="1:21" ht="15" customHeight="1" x14ac:dyDescent="0.25">
      <c r="A16" s="17" t="s">
        <v>21</v>
      </c>
      <c r="B16" s="36">
        <f>GETPIVOTDATA("Sum of Quantity",Service_Lvl_Breakdown_QTY!$A$3,"General Service Level","3 Day")</f>
        <v>6.4903913936867993E-2</v>
      </c>
      <c r="C16" s="115"/>
      <c r="D16" s="115">
        <f>GETPIVOTDATA("Total Qty",Service_Lvl_Breakdown_QTY!$A$3,"Carrier","carrier 2","General Service Level","3 Day")</f>
        <v>71354</v>
      </c>
      <c r="E16" s="115"/>
      <c r="F16" s="116">
        <f>IFERROR(GETPIVOTDATA("Total Qty",Service_Lvl_Breakdown_QTY!$A$3,"Carrier","carrier 4","General Service Level","3 Day"),"")</f>
        <v>0</v>
      </c>
      <c r="G16" s="118">
        <f>GETPIVOTDATA("Total Qty",Service_Lvl_Breakdown_QTY!$A$3,"General Service Level","3 Day")</f>
        <v>71354</v>
      </c>
      <c r="H16" s="55"/>
      <c r="I16" s="56"/>
      <c r="J16" s="57"/>
      <c r="K16" s="89"/>
      <c r="L16" s="87"/>
      <c r="M16" s="87"/>
      <c r="N16" s="87"/>
      <c r="O16" s="87"/>
      <c r="P16" s="87"/>
      <c r="Q16" s="88"/>
      <c r="R16" s="79"/>
      <c r="S16" s="80"/>
      <c r="T16" s="80"/>
      <c r="U16" s="81"/>
    </row>
    <row r="17" spans="1:21" ht="15" customHeight="1" x14ac:dyDescent="0.25">
      <c r="A17" s="17" t="s">
        <v>23</v>
      </c>
      <c r="B17" s="36">
        <f>GETPIVOTDATA("Sum of Quantity",Service_Lvl_Breakdown_QTY!$A$3,"General Service Level","Next Day")</f>
        <v>0.17851896388779484</v>
      </c>
      <c r="C17" s="115"/>
      <c r="D17" s="115">
        <f>GETPIVOTDATA("Total Qty",Service_Lvl_Breakdown_QTY!$A$3,"Carrier","carrier 2","General Service Level","Next Day")</f>
        <v>126216</v>
      </c>
      <c r="E17" s="115"/>
      <c r="F17" s="116">
        <f>IFERROR(GETPIVOTDATA("Total Qty",Service_Lvl_Breakdown_QTY!$A$3,"Carrier","carrier 4","General Service Level","Next Day"),"")</f>
        <v>70044</v>
      </c>
      <c r="G17" s="118">
        <f>GETPIVOTDATA("Total Qty",Service_Lvl_Breakdown_QTY!$A$3,"General Service Level","Next Day")</f>
        <v>196260</v>
      </c>
      <c r="H17" s="55"/>
      <c r="I17" s="56"/>
      <c r="J17" s="57"/>
      <c r="K17" s="89"/>
      <c r="L17" s="87"/>
      <c r="M17" s="87"/>
      <c r="N17" s="87"/>
      <c r="O17" s="87"/>
      <c r="P17" s="87"/>
      <c r="Q17" s="88"/>
      <c r="R17" s="79"/>
      <c r="S17" s="80"/>
      <c r="T17" s="80"/>
      <c r="U17" s="81"/>
    </row>
    <row r="18" spans="1:21" ht="15.75" customHeight="1" thickBot="1" x14ac:dyDescent="0.3">
      <c r="A18" s="18" t="s">
        <v>25</v>
      </c>
      <c r="B18" s="37"/>
      <c r="C18" s="119"/>
      <c r="D18" s="119"/>
      <c r="E18" s="119"/>
      <c r="F18" s="120"/>
      <c r="G18" s="121"/>
      <c r="H18" s="55"/>
      <c r="I18" s="56"/>
      <c r="J18" s="57"/>
      <c r="K18" s="89"/>
      <c r="L18" s="87"/>
      <c r="M18" s="87"/>
      <c r="N18" s="87"/>
      <c r="O18" s="87"/>
      <c r="P18" s="87"/>
      <c r="Q18" s="88"/>
      <c r="R18" s="79"/>
      <c r="S18" s="80"/>
      <c r="T18" s="80"/>
      <c r="U18" s="81"/>
    </row>
    <row r="19" spans="1:21" ht="15.75" customHeight="1" thickBot="1" x14ac:dyDescent="0.3">
      <c r="A19" s="20" t="s">
        <v>19</v>
      </c>
      <c r="B19" s="38">
        <f>GETPIVOTDATA("Sum of Quantity",Service_Lvl_Breakdown_QTY!$A$3)</f>
        <v>1</v>
      </c>
      <c r="C19" s="122">
        <f>GETPIVOTDATA("Total Qty",Service_Lvl_Breakdown_QTY!$A$3,"Carrier","carrier 1")</f>
        <v>239745</v>
      </c>
      <c r="D19" s="122">
        <f>GETPIVOTDATA("Total Qty",Service_Lvl_Breakdown_QTY!$A$3,"Carrier","carrier 2")</f>
        <v>408872</v>
      </c>
      <c r="E19" s="122">
        <f>GETPIVOTDATA("Total Qty",Service_Lvl_Breakdown_QTY!$A$3,"Carrier","carrier 3")</f>
        <v>227780</v>
      </c>
      <c r="F19" s="122">
        <f>SUM(F14:F18)</f>
        <v>222982</v>
      </c>
      <c r="G19" s="123">
        <f>GETPIVOTDATA("Total Qty",Service_Lvl_Breakdown_QTY!$A$3)</f>
        <v>1099379</v>
      </c>
      <c r="H19" s="58"/>
      <c r="I19" s="59"/>
      <c r="J19" s="60"/>
      <c r="K19" s="90"/>
      <c r="L19" s="91"/>
      <c r="M19" s="91"/>
      <c r="N19" s="91"/>
      <c r="O19" s="91"/>
      <c r="P19" s="91"/>
      <c r="Q19" s="92"/>
      <c r="R19" s="79"/>
      <c r="S19" s="80"/>
      <c r="T19" s="80"/>
      <c r="U19" s="81"/>
    </row>
    <row r="20" spans="1:21" x14ac:dyDescent="0.25">
      <c r="A20" s="76"/>
      <c r="B20" s="77"/>
      <c r="C20" s="77"/>
      <c r="D20" s="77"/>
      <c r="E20" s="77"/>
      <c r="F20" s="77"/>
      <c r="G20" s="77"/>
      <c r="H20" s="77"/>
      <c r="I20" s="77"/>
      <c r="J20" s="77"/>
      <c r="K20" s="77"/>
      <c r="L20" s="77"/>
      <c r="M20" s="77"/>
      <c r="N20" s="77"/>
      <c r="O20" s="77"/>
      <c r="P20" s="77"/>
      <c r="Q20" s="78"/>
      <c r="R20" s="79"/>
      <c r="S20" s="80"/>
      <c r="T20" s="80"/>
      <c r="U20" s="81"/>
    </row>
    <row r="21" spans="1:21" x14ac:dyDescent="0.25">
      <c r="A21" s="79"/>
      <c r="B21" s="80"/>
      <c r="C21" s="80"/>
      <c r="D21" s="80"/>
      <c r="E21" s="80"/>
      <c r="F21" s="80"/>
      <c r="G21" s="80"/>
      <c r="H21" s="80"/>
      <c r="I21" s="80"/>
      <c r="J21" s="80"/>
      <c r="K21" s="80"/>
      <c r="L21" s="80"/>
      <c r="M21" s="80"/>
      <c r="N21" s="80"/>
      <c r="O21" s="80"/>
      <c r="P21" s="80"/>
      <c r="Q21" s="81"/>
      <c r="R21" s="79"/>
      <c r="S21" s="80"/>
      <c r="T21" s="80"/>
      <c r="U21" s="81"/>
    </row>
    <row r="22" spans="1:21" x14ac:dyDescent="0.25">
      <c r="A22" s="79"/>
      <c r="B22" s="80"/>
      <c r="C22" s="80"/>
      <c r="D22" s="80"/>
      <c r="E22" s="80"/>
      <c r="F22" s="80"/>
      <c r="G22" s="80"/>
      <c r="H22" s="80"/>
      <c r="I22" s="80"/>
      <c r="J22" s="80"/>
      <c r="K22" s="80"/>
      <c r="L22" s="80"/>
      <c r="M22" s="80"/>
      <c r="N22" s="80"/>
      <c r="O22" s="80"/>
      <c r="P22" s="80"/>
      <c r="Q22" s="81"/>
      <c r="R22" s="79"/>
      <c r="S22" s="80"/>
      <c r="T22" s="80"/>
      <c r="U22" s="81"/>
    </row>
    <row r="23" spans="1:21" x14ac:dyDescent="0.25">
      <c r="A23" s="79"/>
      <c r="B23" s="80"/>
      <c r="C23" s="80"/>
      <c r="D23" s="80"/>
      <c r="E23" s="80"/>
      <c r="F23" s="80"/>
      <c r="G23" s="80"/>
      <c r="H23" s="80"/>
      <c r="I23" s="80"/>
      <c r="J23" s="80"/>
      <c r="K23" s="80"/>
      <c r="L23" s="80"/>
      <c r="M23" s="80"/>
      <c r="N23" s="80"/>
      <c r="O23" s="80"/>
      <c r="P23" s="80"/>
      <c r="Q23" s="81"/>
      <c r="R23" s="79"/>
      <c r="S23" s="80"/>
      <c r="T23" s="80"/>
      <c r="U23" s="81"/>
    </row>
    <row r="24" spans="1:21" x14ac:dyDescent="0.25">
      <c r="A24" s="79"/>
      <c r="B24" s="80"/>
      <c r="C24" s="80"/>
      <c r="D24" s="80"/>
      <c r="E24" s="80"/>
      <c r="F24" s="80"/>
      <c r="G24" s="80"/>
      <c r="H24" s="80"/>
      <c r="I24" s="80"/>
      <c r="J24" s="80"/>
      <c r="K24" s="80"/>
      <c r="L24" s="80"/>
      <c r="M24" s="80"/>
      <c r="N24" s="80"/>
      <c r="O24" s="80"/>
      <c r="P24" s="80"/>
      <c r="Q24" s="81"/>
      <c r="R24" s="79"/>
      <c r="S24" s="80"/>
      <c r="T24" s="80"/>
      <c r="U24" s="81"/>
    </row>
    <row r="25" spans="1:21" x14ac:dyDescent="0.25">
      <c r="A25" s="79"/>
      <c r="B25" s="80"/>
      <c r="C25" s="80"/>
      <c r="D25" s="80"/>
      <c r="E25" s="80"/>
      <c r="F25" s="80"/>
      <c r="G25" s="80"/>
      <c r="H25" s="80"/>
      <c r="I25" s="80"/>
      <c r="J25" s="80"/>
      <c r="K25" s="80"/>
      <c r="L25" s="80"/>
      <c r="M25" s="80"/>
      <c r="N25" s="80"/>
      <c r="O25" s="80"/>
      <c r="P25" s="80"/>
      <c r="Q25" s="81"/>
      <c r="R25" s="79"/>
      <c r="S25" s="80"/>
      <c r="T25" s="80"/>
      <c r="U25" s="81"/>
    </row>
    <row r="26" spans="1:21" x14ac:dyDescent="0.25">
      <c r="A26" s="79"/>
      <c r="B26" s="80"/>
      <c r="C26" s="80"/>
      <c r="D26" s="80"/>
      <c r="E26" s="80"/>
      <c r="F26" s="80"/>
      <c r="G26" s="80"/>
      <c r="H26" s="80"/>
      <c r="I26" s="80"/>
      <c r="J26" s="80"/>
      <c r="K26" s="80"/>
      <c r="L26" s="80"/>
      <c r="M26" s="80"/>
      <c r="N26" s="80"/>
      <c r="O26" s="80"/>
      <c r="P26" s="80"/>
      <c r="Q26" s="81"/>
      <c r="R26" s="79"/>
      <c r="S26" s="80"/>
      <c r="T26" s="80"/>
      <c r="U26" s="81"/>
    </row>
    <row r="27" spans="1:21" x14ac:dyDescent="0.25">
      <c r="A27" s="79"/>
      <c r="B27" s="80"/>
      <c r="C27" s="80"/>
      <c r="D27" s="80"/>
      <c r="E27" s="80"/>
      <c r="F27" s="80"/>
      <c r="G27" s="80"/>
      <c r="H27" s="80"/>
      <c r="I27" s="80"/>
      <c r="J27" s="80"/>
      <c r="K27" s="80"/>
      <c r="L27" s="80"/>
      <c r="M27" s="80"/>
      <c r="N27" s="80"/>
      <c r="O27" s="80"/>
      <c r="P27" s="80"/>
      <c r="Q27" s="81"/>
      <c r="R27" s="79"/>
      <c r="S27" s="80"/>
      <c r="T27" s="80"/>
      <c r="U27" s="81"/>
    </row>
    <row r="28" spans="1:21" ht="16.5" customHeight="1" x14ac:dyDescent="0.25">
      <c r="A28" s="79"/>
      <c r="B28" s="80"/>
      <c r="C28" s="80"/>
      <c r="D28" s="80"/>
      <c r="E28" s="80"/>
      <c r="F28" s="80"/>
      <c r="G28" s="80"/>
      <c r="H28" s="80"/>
      <c r="I28" s="80"/>
      <c r="J28" s="80"/>
      <c r="K28" s="80"/>
      <c r="L28" s="80"/>
      <c r="M28" s="80"/>
      <c r="N28" s="80"/>
      <c r="O28" s="80"/>
      <c r="P28" s="80"/>
      <c r="Q28" s="81"/>
      <c r="R28" s="79"/>
      <c r="S28" s="80"/>
      <c r="T28" s="80"/>
      <c r="U28" s="81"/>
    </row>
    <row r="29" spans="1:21" x14ac:dyDescent="0.25">
      <c r="A29" s="79"/>
      <c r="B29" s="80"/>
      <c r="C29" s="80"/>
      <c r="D29" s="80"/>
      <c r="E29" s="80"/>
      <c r="F29" s="80"/>
      <c r="G29" s="80"/>
      <c r="H29" s="80"/>
      <c r="I29" s="80"/>
      <c r="J29" s="80"/>
      <c r="K29" s="80"/>
      <c r="L29" s="80"/>
      <c r="M29" s="80"/>
      <c r="N29" s="80"/>
      <c r="O29" s="80"/>
      <c r="P29" s="80"/>
      <c r="Q29" s="81"/>
      <c r="R29" s="79"/>
      <c r="S29" s="80"/>
      <c r="T29" s="80"/>
      <c r="U29" s="81"/>
    </row>
    <row r="30" spans="1:21" ht="8.25" customHeight="1" x14ac:dyDescent="0.25">
      <c r="A30" s="79"/>
      <c r="B30" s="80"/>
      <c r="C30" s="80"/>
      <c r="D30" s="80"/>
      <c r="E30" s="80"/>
      <c r="F30" s="80"/>
      <c r="G30" s="80"/>
      <c r="H30" s="80"/>
      <c r="I30" s="80"/>
      <c r="J30" s="80"/>
      <c r="K30" s="80"/>
      <c r="L30" s="80"/>
      <c r="M30" s="80"/>
      <c r="N30" s="80"/>
      <c r="O30" s="80"/>
      <c r="P30" s="80"/>
      <c r="Q30" s="81"/>
      <c r="R30" s="79"/>
      <c r="S30" s="80"/>
      <c r="T30" s="80"/>
      <c r="U30" s="81"/>
    </row>
    <row r="31" spans="1:21" x14ac:dyDescent="0.25">
      <c r="A31" s="79"/>
      <c r="B31" s="80"/>
      <c r="C31" s="80"/>
      <c r="D31" s="80"/>
      <c r="E31" s="80"/>
      <c r="F31" s="80"/>
      <c r="G31" s="80"/>
      <c r="H31" s="80"/>
      <c r="I31" s="80"/>
      <c r="J31" s="80"/>
      <c r="K31" s="80"/>
      <c r="L31" s="80"/>
      <c r="M31" s="80"/>
      <c r="N31" s="80"/>
      <c r="O31" s="80"/>
      <c r="P31" s="80"/>
      <c r="Q31" s="81"/>
      <c r="R31" s="79"/>
      <c r="S31" s="80"/>
      <c r="T31" s="80"/>
      <c r="U31" s="81"/>
    </row>
    <row r="32" spans="1:21" ht="18" customHeight="1" thickBot="1" x14ac:dyDescent="0.3">
      <c r="A32" s="82"/>
      <c r="B32" s="83"/>
      <c r="C32" s="83"/>
      <c r="D32" s="83"/>
      <c r="E32" s="83"/>
      <c r="F32" s="83"/>
      <c r="G32" s="83"/>
      <c r="H32" s="83"/>
      <c r="I32" s="83"/>
      <c r="J32" s="83"/>
      <c r="K32" s="83"/>
      <c r="L32" s="83"/>
      <c r="M32" s="83"/>
      <c r="N32" s="83"/>
      <c r="O32" s="83"/>
      <c r="P32" s="83"/>
      <c r="Q32" s="84"/>
      <c r="R32" s="82"/>
      <c r="S32" s="83"/>
      <c r="T32" s="83"/>
      <c r="U32" s="84"/>
    </row>
  </sheetData>
  <mergeCells count="17">
    <mergeCell ref="R1:U5"/>
    <mergeCell ref="A12:A13"/>
    <mergeCell ref="B12:G12"/>
    <mergeCell ref="B6:G6"/>
    <mergeCell ref="A1:D5"/>
    <mergeCell ref="E1:H5"/>
    <mergeCell ref="A6:A7"/>
    <mergeCell ref="I7:J7"/>
    <mergeCell ref="I8:J8"/>
    <mergeCell ref="I9:J9"/>
    <mergeCell ref="I10:J10"/>
    <mergeCell ref="I11:J11"/>
    <mergeCell ref="I12:J12"/>
    <mergeCell ref="A20:Q32"/>
    <mergeCell ref="K6:Q19"/>
    <mergeCell ref="R6:U32"/>
    <mergeCell ref="H6:J6"/>
  </mergeCells>
  <conditionalFormatting sqref="D14">
    <cfRule type="expression" dxfId="2446" priority="29">
      <formula>ISERROR($D$14)</formula>
    </cfRule>
  </conditionalFormatting>
  <conditionalFormatting sqref="D17">
    <cfRule type="expression" dxfId="2445" priority="26">
      <formula>ISERROR($D$17)</formula>
    </cfRule>
  </conditionalFormatting>
  <conditionalFormatting sqref="E14">
    <cfRule type="expression" dxfId="2444" priority="25">
      <formula>ISERROR($E$14)</formula>
    </cfRule>
  </conditionalFormatting>
  <conditionalFormatting sqref="F14:F17">
    <cfRule type="expression" dxfId="2443" priority="24">
      <formula>ISERROR($F$14)</formula>
    </cfRule>
  </conditionalFormatting>
  <conditionalFormatting sqref="D18">
    <cfRule type="expression" dxfId="2442" priority="23">
      <formula>ISERROR($D$16)</formula>
    </cfRule>
  </conditionalFormatting>
  <conditionalFormatting sqref="D16">
    <cfRule type="expression" dxfId="2441" priority="22">
      <formula>ISERROR($D$15)</formula>
    </cfRule>
  </conditionalFormatting>
  <conditionalFormatting sqref="D15">
    <cfRule type="expression" dxfId="2440" priority="21">
      <formula>ISERROR($D$16)</formula>
    </cfRule>
  </conditionalFormatting>
  <conditionalFormatting sqref="G15">
    <cfRule type="expression" dxfId="2439" priority="20">
      <formula>ISERROR($G$15)</formula>
    </cfRule>
  </conditionalFormatting>
  <conditionalFormatting sqref="G16">
    <cfRule type="expression" dxfId="2438" priority="19">
      <formula>ISERROR($G$16)</formula>
    </cfRule>
  </conditionalFormatting>
  <conditionalFormatting sqref="G17">
    <cfRule type="expression" dxfId="2437" priority="18">
      <formula>ISERROR($G$17)</formula>
    </cfRule>
  </conditionalFormatting>
  <conditionalFormatting sqref="B15">
    <cfRule type="expression" dxfId="2436" priority="17">
      <formula>ISERROR($B$15)</formula>
    </cfRule>
  </conditionalFormatting>
  <conditionalFormatting sqref="B16">
    <cfRule type="expression" dxfId="2435" priority="16">
      <formula>ISERROR($B$16)</formula>
    </cfRule>
  </conditionalFormatting>
  <conditionalFormatting sqref="B17">
    <cfRule type="expression" dxfId="2434" priority="15">
      <formula>ISERROR($B$17)</formula>
    </cfRule>
  </conditionalFormatting>
  <conditionalFormatting sqref="C19">
    <cfRule type="expression" dxfId="2433" priority="14">
      <formula>ISERROR($C$19)</formula>
    </cfRule>
  </conditionalFormatting>
  <conditionalFormatting sqref="D19">
    <cfRule type="expression" dxfId="2432" priority="13">
      <formula>ISERROR($D$19)</formula>
    </cfRule>
  </conditionalFormatting>
  <conditionalFormatting sqref="E19">
    <cfRule type="expression" dxfId="2431" priority="12">
      <formula>ISERROR($E$19)</formula>
    </cfRule>
  </conditionalFormatting>
  <conditionalFormatting sqref="F19">
    <cfRule type="expression" dxfId="2430" priority="11">
      <formula>ISERROR($F$19)</formula>
    </cfRule>
  </conditionalFormatting>
  <conditionalFormatting sqref="C14">
    <cfRule type="expression" dxfId="2429" priority="9">
      <formula>ISERROR($C$14)</formula>
    </cfRule>
  </conditionalFormatting>
  <conditionalFormatting sqref="I8:I12">
    <cfRule type="cellIs" dxfId="2428" priority="7" operator="equal">
      <formula>1</formula>
    </cfRule>
    <cfRule type="cellIs" dxfId="2427" priority="8" operator="lessThan">
      <formula>1</formula>
    </cfRule>
  </conditionalFormatting>
  <conditionalFormatting sqref="B11 D11:F11">
    <cfRule type="cellIs" dxfId="2426" priority="4" operator="greaterThan">
      <formula>0.749</formula>
    </cfRule>
    <cfRule type="cellIs" dxfId="2425" priority="5" operator="between">
      <formula>0.51</formula>
      <formula>0.748</formula>
    </cfRule>
    <cfRule type="cellIs" dxfId="2424" priority="6" operator="lessThanOrEqual">
      <formula>0.5</formula>
    </cfRule>
  </conditionalFormatting>
  <conditionalFormatting sqref="C11">
    <cfRule type="cellIs" dxfId="2423" priority="1" operator="greaterThan">
      <formula>0.749</formula>
    </cfRule>
    <cfRule type="cellIs" dxfId="2422" priority="2" operator="between">
      <formula>0.51</formula>
      <formula>0.74</formula>
    </cfRule>
    <cfRule type="cellIs" dxfId="2421" priority="3" operator="lessThanOrEqual">
      <formula>0.5</formula>
    </cfRule>
  </conditionalFormatting>
  <pageMargins left="0.7" right="0.7" top="0.75" bottom="0.75" header="0.3" footer="0.3"/>
  <pageSetup orientation="portrait" r:id="rId1"/>
  <ignoredErrors>
    <ignoredError sqref="D18:F18 G15:G17 B15:B18 C15:C18 E17 E15 E16" evalError="1"/>
  </ignoredErrors>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6C4F-E500-4E80-AB65-9F2B3E7EE23F}">
  <sheetPr codeName="Sheet10"/>
  <dimension ref="A3:J18"/>
  <sheetViews>
    <sheetView workbookViewId="0">
      <selection activeCell="J15" sqref="J15"/>
    </sheetView>
  </sheetViews>
  <sheetFormatPr defaultRowHeight="15" x14ac:dyDescent="0.25"/>
  <cols>
    <col min="1" max="1" width="13.140625" bestFit="1" customWidth="1"/>
    <col min="2" max="2" width="14" bestFit="1" customWidth="1"/>
    <col min="3" max="3" width="14.7109375" bestFit="1" customWidth="1"/>
    <col min="4" max="4" width="12.5703125" bestFit="1" customWidth="1"/>
    <col min="5" max="5" width="14" bestFit="1" customWidth="1"/>
    <col min="6" max="6" width="14.7109375" bestFit="1" customWidth="1"/>
    <col min="7" max="7" width="22.7109375" bestFit="1" customWidth="1"/>
    <col min="8" max="8" width="16.28515625" bestFit="1" customWidth="1"/>
    <col min="9" max="9" width="8.28515625" bestFit="1" customWidth="1"/>
    <col min="10" max="11" width="11.28515625" bestFit="1" customWidth="1"/>
    <col min="12" max="12" width="14.7109375" bestFit="1" customWidth="1"/>
    <col min="13" max="13" width="12.5703125" bestFit="1" customWidth="1"/>
    <col min="14" max="14" width="14" bestFit="1" customWidth="1"/>
    <col min="15" max="15" width="14.7109375" bestFit="1" customWidth="1"/>
    <col min="16" max="16" width="12.5703125" bestFit="1" customWidth="1"/>
    <col min="17" max="17" width="14" bestFit="1" customWidth="1"/>
    <col min="18" max="18" width="14.7109375" bestFit="1" customWidth="1"/>
    <col min="19" max="19" width="12.5703125" bestFit="1" customWidth="1"/>
    <col min="20" max="20" width="19" bestFit="1" customWidth="1"/>
    <col min="21" max="21" width="19.7109375" bestFit="1" customWidth="1"/>
    <col min="22" max="22" width="17.7109375" bestFit="1" customWidth="1"/>
  </cols>
  <sheetData>
    <row r="3" spans="1:10" x14ac:dyDescent="0.25">
      <c r="A3" s="5" t="s">
        <v>10</v>
      </c>
      <c r="B3" t="s">
        <v>35</v>
      </c>
      <c r="C3" t="s">
        <v>36</v>
      </c>
      <c r="D3" t="s">
        <v>37</v>
      </c>
    </row>
    <row r="4" spans="1:10" x14ac:dyDescent="0.25">
      <c r="A4" s="1" t="s">
        <v>61</v>
      </c>
      <c r="B4" s="23">
        <v>0.63</v>
      </c>
      <c r="C4" s="23">
        <v>0.7358422174840078</v>
      </c>
      <c r="D4" s="22">
        <v>0.79999999999999993</v>
      </c>
    </row>
    <row r="5" spans="1:10" x14ac:dyDescent="0.25">
      <c r="A5" s="1" t="s">
        <v>64</v>
      </c>
      <c r="B5" s="23">
        <v>0.62</v>
      </c>
      <c r="C5" s="23">
        <v>0.73529824561403523</v>
      </c>
      <c r="D5" s="22">
        <v>0.79999999999999993</v>
      </c>
    </row>
    <row r="6" spans="1:10" x14ac:dyDescent="0.25">
      <c r="A6" s="1" t="s">
        <v>65</v>
      </c>
      <c r="B6" s="23">
        <v>0.66999999999999993</v>
      </c>
      <c r="C6" s="23">
        <v>0.73260563380281685</v>
      </c>
      <c r="D6" s="22">
        <v>0.79999999999999993</v>
      </c>
    </row>
    <row r="7" spans="1:10" x14ac:dyDescent="0.25">
      <c r="A7" s="1" t="s">
        <v>63</v>
      </c>
      <c r="B7" s="23">
        <v>0.62</v>
      </c>
      <c r="C7" s="23">
        <v>0.7367990654205604</v>
      </c>
      <c r="D7" s="22">
        <v>0.79999999999999993</v>
      </c>
    </row>
    <row r="8" spans="1:10" x14ac:dyDescent="0.25">
      <c r="A8" s="1" t="s">
        <v>62</v>
      </c>
      <c r="B8" s="23">
        <v>0.6</v>
      </c>
      <c r="C8" s="23">
        <v>0.73244999999999938</v>
      </c>
      <c r="D8" s="22">
        <v>0.79999999999999993</v>
      </c>
    </row>
    <row r="9" spans="1:10" x14ac:dyDescent="0.25">
      <c r="A9" s="1" t="s">
        <v>11</v>
      </c>
      <c r="B9" s="23">
        <v>0.6</v>
      </c>
      <c r="C9" s="23">
        <v>0.73446798493409049</v>
      </c>
      <c r="D9" s="22">
        <v>0.79999999999999993</v>
      </c>
    </row>
    <row r="11" spans="1:10" x14ac:dyDescent="0.25">
      <c r="G11" s="5" t="s">
        <v>38</v>
      </c>
      <c r="H11" s="5" t="s">
        <v>17</v>
      </c>
    </row>
    <row r="12" spans="1:10" x14ac:dyDescent="0.25">
      <c r="G12" s="5" t="s">
        <v>10</v>
      </c>
      <c r="H12" t="s">
        <v>32</v>
      </c>
      <c r="I12" t="s">
        <v>44</v>
      </c>
      <c r="J12" t="s">
        <v>11</v>
      </c>
    </row>
    <row r="13" spans="1:10" x14ac:dyDescent="0.25">
      <c r="G13" s="1" t="s">
        <v>61</v>
      </c>
      <c r="H13" s="7">
        <v>0.43307086614173229</v>
      </c>
      <c r="I13" s="7">
        <v>0.56692913385826771</v>
      </c>
      <c r="J13" s="7">
        <v>1</v>
      </c>
    </row>
    <row r="14" spans="1:10" x14ac:dyDescent="0.25">
      <c r="G14" s="1" t="s">
        <v>64</v>
      </c>
      <c r="H14" s="7">
        <v>0.35877862595419846</v>
      </c>
      <c r="I14" s="7">
        <v>0.64122137404580148</v>
      </c>
      <c r="J14" s="7">
        <v>1</v>
      </c>
    </row>
    <row r="15" spans="1:10" x14ac:dyDescent="0.25">
      <c r="G15" s="1" t="s">
        <v>65</v>
      </c>
      <c r="H15" s="7">
        <v>0.5056179775280899</v>
      </c>
      <c r="I15" s="7">
        <v>0.4943820224719101</v>
      </c>
      <c r="J15" s="7">
        <v>1</v>
      </c>
    </row>
    <row r="16" spans="1:10" x14ac:dyDescent="0.25">
      <c r="G16" s="1" t="s">
        <v>63</v>
      </c>
      <c r="H16" s="7">
        <v>0.77033492822966509</v>
      </c>
      <c r="I16" s="7">
        <v>0.22966507177033493</v>
      </c>
      <c r="J16" s="7">
        <v>1</v>
      </c>
    </row>
    <row r="17" spans="7:10" x14ac:dyDescent="0.25">
      <c r="G17" s="1" t="s">
        <v>62</v>
      </c>
      <c r="H17" s="7">
        <v>0.24242424242424243</v>
      </c>
      <c r="I17" s="7">
        <v>0.75757575757575757</v>
      </c>
      <c r="J17" s="7">
        <v>1</v>
      </c>
    </row>
    <row r="18" spans="7:10" x14ac:dyDescent="0.25">
      <c r="G18" s="1" t="s">
        <v>11</v>
      </c>
      <c r="H18" s="7">
        <v>0.43116634799235182</v>
      </c>
      <c r="I18" s="7">
        <v>0.56883365200764824</v>
      </c>
      <c r="J18" s="7">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80919-6A0F-4131-963F-17E0701DC199}">
  <sheetPr codeName="Sheet12"/>
  <dimension ref="A3:D15"/>
  <sheetViews>
    <sheetView workbookViewId="0">
      <selection activeCell="I17" sqref="I17"/>
    </sheetView>
  </sheetViews>
  <sheetFormatPr defaultRowHeight="15" x14ac:dyDescent="0.25"/>
  <cols>
    <col min="1" max="1" width="22.140625" bestFit="1" customWidth="1"/>
    <col min="2" max="2" width="16.28515625" bestFit="1" customWidth="1"/>
    <col min="3" max="3" width="9.85546875" bestFit="1" customWidth="1"/>
    <col min="4" max="4" width="11.28515625" bestFit="1" customWidth="1"/>
  </cols>
  <sheetData>
    <row r="3" spans="1:4" x14ac:dyDescent="0.25">
      <c r="A3" s="5" t="s">
        <v>55</v>
      </c>
      <c r="B3" s="5" t="s">
        <v>17</v>
      </c>
    </row>
    <row r="4" spans="1:4" x14ac:dyDescent="0.25">
      <c r="A4" s="5" t="s">
        <v>10</v>
      </c>
      <c r="B4" t="s">
        <v>59</v>
      </c>
      <c r="C4" t="s">
        <v>53</v>
      </c>
      <c r="D4" t="s">
        <v>11</v>
      </c>
    </row>
    <row r="5" spans="1:4" x14ac:dyDescent="0.25">
      <c r="A5" s="1" t="s">
        <v>65</v>
      </c>
      <c r="B5" s="7">
        <v>0.13380281690140844</v>
      </c>
      <c r="C5" s="7">
        <v>0.86619718309859151</v>
      </c>
      <c r="D5" s="7">
        <v>1</v>
      </c>
    </row>
    <row r="6" spans="1:4" x14ac:dyDescent="0.25">
      <c r="A6" s="1" t="s">
        <v>64</v>
      </c>
      <c r="B6" s="7">
        <v>9.8245614035087719E-2</v>
      </c>
      <c r="C6" s="7">
        <v>0.90175438596491231</v>
      </c>
      <c r="D6" s="7">
        <v>1</v>
      </c>
    </row>
    <row r="7" spans="1:4" x14ac:dyDescent="0.25">
      <c r="A7" s="1" t="s">
        <v>63</v>
      </c>
      <c r="B7" s="7">
        <v>8.4112149532710276E-2</v>
      </c>
      <c r="C7" s="7">
        <v>0.91588785046728971</v>
      </c>
      <c r="D7" s="7">
        <v>1</v>
      </c>
    </row>
    <row r="8" spans="1:4" x14ac:dyDescent="0.25">
      <c r="A8" s="1" t="s">
        <v>62</v>
      </c>
      <c r="B8" s="7">
        <v>9.375E-2</v>
      </c>
      <c r="C8" s="7">
        <v>0.90625</v>
      </c>
      <c r="D8" s="7">
        <v>1</v>
      </c>
    </row>
    <row r="9" spans="1:4" x14ac:dyDescent="0.25">
      <c r="A9" s="1" t="s">
        <v>61</v>
      </c>
      <c r="B9" s="7">
        <v>9.5948827292110878E-2</v>
      </c>
      <c r="C9" s="7">
        <v>0.90405117270788915</v>
      </c>
      <c r="D9" s="7">
        <v>1</v>
      </c>
    </row>
    <row r="10" spans="1:4" x14ac:dyDescent="0.25">
      <c r="A10" s="1" t="s">
        <v>11</v>
      </c>
      <c r="B10" s="7">
        <v>9.5574387947269301E-2</v>
      </c>
      <c r="C10" s="7">
        <v>0.90442561205273064</v>
      </c>
      <c r="D10" s="7">
        <v>1</v>
      </c>
    </row>
    <row r="15" spans="1:4" x14ac:dyDescent="0.25">
      <c r="D15"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ED32-64A4-4B79-8A6E-3B465C60E59D}">
  <sheetPr codeName="Sheet11">
    <tabColor theme="9"/>
  </sheetPr>
  <dimension ref="A1:H9"/>
  <sheetViews>
    <sheetView showGridLines="0" zoomScale="115" zoomScaleNormal="115" workbookViewId="0">
      <selection activeCell="C29" sqref="C29"/>
    </sheetView>
  </sheetViews>
  <sheetFormatPr defaultRowHeight="15" x14ac:dyDescent="0.25"/>
  <cols>
    <col min="1" max="1" width="26.5703125" customWidth="1"/>
    <col min="2" max="3" width="14.85546875" bestFit="1" customWidth="1"/>
  </cols>
  <sheetData>
    <row r="1" spans="1:8" x14ac:dyDescent="0.25">
      <c r="A1" s="52"/>
      <c r="B1" s="52"/>
      <c r="C1" s="52"/>
      <c r="D1" s="52"/>
      <c r="E1" s="52"/>
      <c r="F1" s="52"/>
      <c r="G1" s="52"/>
      <c r="H1" s="52"/>
    </row>
    <row r="2" spans="1:8" ht="26.25" x14ac:dyDescent="0.4">
      <c r="A2" s="110" t="s">
        <v>52</v>
      </c>
      <c r="B2" s="111"/>
      <c r="C2" s="112"/>
    </row>
    <row r="3" spans="1:8" ht="26.25" x14ac:dyDescent="0.4">
      <c r="A3" s="53"/>
      <c r="B3" s="53" t="s">
        <v>39</v>
      </c>
      <c r="C3" s="53" t="s">
        <v>41</v>
      </c>
    </row>
    <row r="4" spans="1:8" ht="26.25" x14ac:dyDescent="0.4">
      <c r="A4" s="53" t="str">
        <f>Carrier_Options!A6</f>
        <v>Carrier 1</v>
      </c>
      <c r="B4" s="54">
        <f>Carrier_Options!B6</f>
        <v>0.72916666666666663</v>
      </c>
      <c r="C4" s="54">
        <f>Carrier_Options!C6</f>
        <v>0.77083333333333337</v>
      </c>
    </row>
    <row r="5" spans="1:8" ht="26.25" hidden="1" x14ac:dyDescent="0.4">
      <c r="A5" s="53" t="str">
        <f>Carrier_Options!A7</f>
        <v>Carrier 2 test</v>
      </c>
      <c r="B5" s="54">
        <f>Carrier_Options!B7</f>
        <v>0.66666666666666663</v>
      </c>
      <c r="C5" s="54">
        <f>Carrier_Options!C7</f>
        <v>0.6875</v>
      </c>
    </row>
    <row r="6" spans="1:8" ht="26.25" x14ac:dyDescent="0.4">
      <c r="A6" s="53" t="str">
        <f>Carrier_Options!A8</f>
        <v>Carrier 2</v>
      </c>
      <c r="B6" s="54">
        <f>Carrier_Options!B8</f>
        <v>0.68402777777777779</v>
      </c>
      <c r="C6" s="54">
        <f>Carrier_Options!C8</f>
        <v>0.70833333333333337</v>
      </c>
    </row>
    <row r="7" spans="1:8" ht="26.25" x14ac:dyDescent="0.4">
      <c r="A7" s="53" t="str">
        <f>Carrier_Options!A9</f>
        <v>Carrier 3</v>
      </c>
      <c r="B7" s="54">
        <f>Carrier_Options!B9</f>
        <v>0.64583333333333337</v>
      </c>
      <c r="C7" s="54">
        <f>Carrier_Options!C9</f>
        <v>0.77083333333333337</v>
      </c>
    </row>
    <row r="8" spans="1:8" ht="26.25" x14ac:dyDescent="0.4">
      <c r="A8" s="53" t="str">
        <f>Carrier_Options!A10</f>
        <v>Carrier 5</v>
      </c>
      <c r="B8" s="54">
        <f>Carrier_Options!B10</f>
        <v>0.75</v>
      </c>
      <c r="C8" s="54">
        <f>Carrier_Options!C10</f>
        <v>0.77083333333333337</v>
      </c>
    </row>
    <row r="9" spans="1:8" ht="26.25" x14ac:dyDescent="0.4">
      <c r="A9" s="53" t="str">
        <f>Carrier_Options!A11</f>
        <v>Carrier 4</v>
      </c>
      <c r="B9" s="54">
        <f>Carrier_Options!B11</f>
        <v>0.69791666666666663</v>
      </c>
      <c r="C9" s="54">
        <f>Carrier_Options!C11</f>
        <v>0.75</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7"/>
  </sheetPr>
  <dimension ref="A1:AE2125"/>
  <sheetViews>
    <sheetView zoomScaleNormal="100" workbookViewId="0">
      <pane ySplit="1" topLeftCell="A1186" activePane="bottomLeft" state="frozen"/>
      <selection pane="bottomLeft" activeCell="B1212" sqref="B1212"/>
    </sheetView>
  </sheetViews>
  <sheetFormatPr defaultRowHeight="15" x14ac:dyDescent="0.25"/>
  <cols>
    <col min="1" max="1" width="15.140625" style="3" customWidth="1"/>
    <col min="2" max="2" width="20" style="3" customWidth="1"/>
    <col min="3" max="3" width="22.7109375" style="3" bestFit="1" customWidth="1"/>
    <col min="4" max="4" width="12.42578125" style="4" customWidth="1"/>
    <col min="5" max="5" width="11.28515625" style="3" customWidth="1"/>
    <col min="6" max="6" width="18.42578125" customWidth="1"/>
    <col min="7" max="7" width="13.85546875" style="6" bestFit="1" customWidth="1"/>
    <col min="8" max="8" width="14" style="66" bestFit="1" customWidth="1"/>
    <col min="9" max="9" width="16.7109375" bestFit="1" customWidth="1"/>
    <col min="10" max="10" width="16.7109375" customWidth="1"/>
    <col min="11" max="11" width="9.7109375" style="49" bestFit="1" customWidth="1"/>
    <col min="24" max="24" width="12.7109375" customWidth="1"/>
  </cols>
  <sheetData>
    <row r="1" spans="1:11" x14ac:dyDescent="0.25">
      <c r="A1" s="3" t="s">
        <v>0</v>
      </c>
      <c r="B1" s="3" t="s">
        <v>1</v>
      </c>
      <c r="C1" s="3" t="s">
        <v>24</v>
      </c>
      <c r="D1" s="4" t="s">
        <v>2</v>
      </c>
      <c r="E1" s="3" t="s">
        <v>3</v>
      </c>
      <c r="F1" s="3" t="s">
        <v>16</v>
      </c>
      <c r="G1" s="50" t="s">
        <v>51</v>
      </c>
      <c r="H1" s="125" t="s">
        <v>33</v>
      </c>
      <c r="I1" s="3" t="s">
        <v>34</v>
      </c>
      <c r="J1" s="3" t="s">
        <v>54</v>
      </c>
      <c r="K1" s="48" t="s">
        <v>49</v>
      </c>
    </row>
    <row r="2" spans="1:11" x14ac:dyDescent="0.25">
      <c r="A2" s="26" t="s">
        <v>64</v>
      </c>
      <c r="B2" s="26" t="s">
        <v>71</v>
      </c>
      <c r="C2" s="32" t="s">
        <v>23</v>
      </c>
      <c r="D2" s="4">
        <v>43832</v>
      </c>
      <c r="E2" s="3">
        <f ca="1">RANDBETWEEN(0,1000)</f>
        <v>725</v>
      </c>
      <c r="F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 s="50">
        <f>IF(WEEKNUM(Table1[[#This Row],[Date]])-WEEKNUM(DATE(YEAR(Table1[[#This Row],[Date]]),2,1)-1)&lt;=0,52+WEEKNUM(Table1[[#This Row],[Date]])-WEEKNUM(DATE(YEAR(Table1[[#This Row],[Date]]),2,1)-1),WEEKNUM(Table1[[#This Row],[Date]])-WEEKNUM(DATE(YEAR(Table1[[#This Row],[Date]]),2,1)-1))</f>
        <v>48</v>
      </c>
      <c r="H2" s="126">
        <f ca="1">RANDBETWEEN(67,80)/100</f>
        <v>0.71</v>
      </c>
      <c r="I2" s="3" t="s">
        <v>50</v>
      </c>
      <c r="J2" s="3" t="str">
        <f ca="1">IF(Table1[[#This Row],[Quantity]]&gt;=300,"Picked Up","Missed Pickup")</f>
        <v>Picked Up</v>
      </c>
      <c r="K2" s="48" t="str">
        <f>TEXT(Table1[[#This Row],[Date]],"mmmm")</f>
        <v>January</v>
      </c>
    </row>
    <row r="3" spans="1:11" x14ac:dyDescent="0.25">
      <c r="A3" s="28" t="s">
        <v>64</v>
      </c>
      <c r="B3" s="28" t="s">
        <v>70</v>
      </c>
      <c r="C3" s="33" t="s">
        <v>22</v>
      </c>
      <c r="D3" s="4">
        <v>43832</v>
      </c>
      <c r="E3" s="3">
        <f t="shared" ref="E3:E66" ca="1" si="0">RANDBETWEEN(0,1000)</f>
        <v>59</v>
      </c>
      <c r="F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 s="50">
        <f>IF(WEEKNUM(Table1[[#This Row],[Date]])-WEEKNUM(DATE(YEAR(Table1[[#This Row],[Date]]),2,1)-1)&lt;=0,52+WEEKNUM(Table1[[#This Row],[Date]])-WEEKNUM(DATE(YEAR(Table1[[#This Row],[Date]]),2,1)-1),WEEKNUM(Table1[[#This Row],[Date]])-WEEKNUM(DATE(YEAR(Table1[[#This Row],[Date]]),2,1)-1))</f>
        <v>48</v>
      </c>
      <c r="H3" s="126">
        <f t="shared" ref="H3:H66" ca="1" si="1">RANDBETWEEN(67,80)/100</f>
        <v>0.74</v>
      </c>
      <c r="I3" s="3" t="s">
        <v>50</v>
      </c>
      <c r="J3" s="3" t="str">
        <f ca="1">IF(Table1[[#This Row],[Quantity]]&gt;=100,"Picked Up","Missed Pickup")</f>
        <v>Missed Pickup</v>
      </c>
      <c r="K3" s="48" t="str">
        <f>TEXT(Table1[[#This Row],[Date]],"mmmm")</f>
        <v>January</v>
      </c>
    </row>
    <row r="4" spans="1:11" x14ac:dyDescent="0.25">
      <c r="A4" s="26" t="s">
        <v>65</v>
      </c>
      <c r="B4" s="26" t="s">
        <v>67</v>
      </c>
      <c r="C4" s="32" t="s">
        <v>20</v>
      </c>
      <c r="D4" s="24">
        <v>43832</v>
      </c>
      <c r="E4" s="3">
        <f t="shared" ca="1" si="0"/>
        <v>678</v>
      </c>
      <c r="F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4" s="50">
        <f>IF(WEEKNUM(Table1[[#This Row],[Date]])-WEEKNUM(DATE(YEAR(Table1[[#This Row],[Date]]),2,1)-1)&lt;=0,52+WEEKNUM(Table1[[#This Row],[Date]])-WEEKNUM(DATE(YEAR(Table1[[#This Row],[Date]]),2,1)-1),WEEKNUM(Table1[[#This Row],[Date]])-WEEKNUM(DATE(YEAR(Table1[[#This Row],[Date]]),2,1)-1))</f>
        <v>48</v>
      </c>
      <c r="H4" s="126">
        <f t="shared" ca="1" si="1"/>
        <v>0.74</v>
      </c>
      <c r="I4" s="3" t="s">
        <v>50</v>
      </c>
      <c r="J4" s="3" t="str">
        <f ca="1">IF(Table1[[#This Row],[Quantity]]&gt;=100,"Picked Up","Missed Pickup")</f>
        <v>Picked Up</v>
      </c>
      <c r="K4" s="48" t="str">
        <f>TEXT(Table1[[#This Row],[Date]],"mmmm")</f>
        <v>January</v>
      </c>
    </row>
    <row r="5" spans="1:11" x14ac:dyDescent="0.25">
      <c r="A5" s="25" t="s">
        <v>63</v>
      </c>
      <c r="B5" s="25" t="s">
        <v>4</v>
      </c>
      <c r="C5" s="25" t="s">
        <v>20</v>
      </c>
      <c r="D5" s="4">
        <v>43832</v>
      </c>
      <c r="E5" s="3">
        <f t="shared" ca="1" si="0"/>
        <v>350</v>
      </c>
      <c r="F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5" s="50">
        <f>IF(WEEKNUM(Table1[[#This Row],[Date]])-WEEKNUM(DATE(YEAR(Table1[[#This Row],[Date]]),2,1)-1)&lt;=0,52+WEEKNUM(Table1[[#This Row],[Date]])-WEEKNUM(DATE(YEAR(Table1[[#This Row],[Date]]),2,1)-1),WEEKNUM(Table1[[#This Row],[Date]])-WEEKNUM(DATE(YEAR(Table1[[#This Row],[Date]]),2,1)-1))</f>
        <v>48</v>
      </c>
      <c r="H5" s="126">
        <f t="shared" ca="1" si="1"/>
        <v>0.78</v>
      </c>
      <c r="I5" s="3"/>
      <c r="J5" s="3" t="str">
        <f ca="1">IF(Table1[[#This Row],[Quantity]]&gt;=100,"Picked Up","Missed Pickup")</f>
        <v>Picked Up</v>
      </c>
      <c r="K5" s="48" t="str">
        <f>TEXT(Table1[[#This Row],[Date]],"mmmm")</f>
        <v>January</v>
      </c>
    </row>
    <row r="6" spans="1:11" x14ac:dyDescent="0.25">
      <c r="A6" s="25" t="s">
        <v>63</v>
      </c>
      <c r="B6" s="25" t="s">
        <v>75</v>
      </c>
      <c r="C6" s="25" t="s">
        <v>20</v>
      </c>
      <c r="D6" s="4">
        <v>43832</v>
      </c>
      <c r="E6" s="3">
        <f t="shared" ca="1" si="0"/>
        <v>82</v>
      </c>
      <c r="F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6" s="50">
        <f>IF(WEEKNUM(Table1[[#This Row],[Date]])-WEEKNUM(DATE(YEAR(Table1[[#This Row],[Date]]),2,1)-1)&lt;=0,52+WEEKNUM(Table1[[#This Row],[Date]])-WEEKNUM(DATE(YEAR(Table1[[#This Row],[Date]]),2,1)-1),WEEKNUM(Table1[[#This Row],[Date]])-WEEKNUM(DATE(YEAR(Table1[[#This Row],[Date]]),2,1)-1))</f>
        <v>48</v>
      </c>
      <c r="H6" s="126">
        <f t="shared" ca="1" si="1"/>
        <v>0.73</v>
      </c>
      <c r="I6" s="3"/>
      <c r="J6" s="3" t="str">
        <f ca="1">IF(Table1[[#This Row],[Quantity]]&gt;=100,"Picked Up","Missed Pickup")</f>
        <v>Missed Pickup</v>
      </c>
      <c r="K6" s="48" t="str">
        <f>TEXT(Table1[[#This Row],[Date]],"mmmm")</f>
        <v>January</v>
      </c>
    </row>
    <row r="7" spans="1:11" x14ac:dyDescent="0.25">
      <c r="A7" s="25" t="s">
        <v>62</v>
      </c>
      <c r="B7" s="25" t="s">
        <v>4</v>
      </c>
      <c r="C7" s="25" t="s">
        <v>20</v>
      </c>
      <c r="D7" s="4">
        <v>43832</v>
      </c>
      <c r="E7" s="3">
        <f t="shared" ca="1" si="0"/>
        <v>68</v>
      </c>
      <c r="F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7" s="50">
        <f>IF(WEEKNUM(Table1[[#This Row],[Date]])-WEEKNUM(DATE(YEAR(Table1[[#This Row],[Date]]),2,1)-1)&lt;=0,52+WEEKNUM(Table1[[#This Row],[Date]])-WEEKNUM(DATE(YEAR(Table1[[#This Row],[Date]]),2,1)-1),WEEKNUM(Table1[[#This Row],[Date]])-WEEKNUM(DATE(YEAR(Table1[[#This Row],[Date]]),2,1)-1))</f>
        <v>48</v>
      </c>
      <c r="H7" s="126">
        <f t="shared" ca="1" si="1"/>
        <v>0.73</v>
      </c>
      <c r="I7" s="3"/>
      <c r="J7" s="3" t="str">
        <f ca="1">IF(Table1[[#This Row],[Quantity]]&gt;=100,"Picked Up","Missed Pickup")</f>
        <v>Missed Pickup</v>
      </c>
      <c r="K7" s="48" t="str">
        <f>TEXT(Table1[[#This Row],[Date]],"mmmm")</f>
        <v>January</v>
      </c>
    </row>
    <row r="8" spans="1:11" x14ac:dyDescent="0.25">
      <c r="A8" s="3" t="s">
        <v>62</v>
      </c>
      <c r="B8" s="3" t="s">
        <v>5</v>
      </c>
      <c r="C8" s="3" t="s">
        <v>22</v>
      </c>
      <c r="D8" s="4">
        <v>43832</v>
      </c>
      <c r="E8" s="3">
        <f t="shared" ca="1" si="0"/>
        <v>661</v>
      </c>
      <c r="F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8" s="50">
        <f>IF(WEEKNUM(Table1[[#This Row],[Date]])-WEEKNUM(DATE(YEAR(Table1[[#This Row],[Date]]),2,1)-1)&lt;=0,52+WEEKNUM(Table1[[#This Row],[Date]])-WEEKNUM(DATE(YEAR(Table1[[#This Row],[Date]]),2,1)-1),WEEKNUM(Table1[[#This Row],[Date]])-WEEKNUM(DATE(YEAR(Table1[[#This Row],[Date]]),2,1)-1))</f>
        <v>48</v>
      </c>
      <c r="H8" s="126">
        <f t="shared" ca="1" si="1"/>
        <v>0.75</v>
      </c>
      <c r="I8" s="3"/>
      <c r="J8" s="3" t="str">
        <f ca="1">IF(Table1[[#This Row],[Quantity]]&gt;=100,"Picked Up","Missed Pickup")</f>
        <v>Picked Up</v>
      </c>
      <c r="K8" s="48" t="str">
        <f>TEXT(Table1[[#This Row],[Date]],"mmmm")</f>
        <v>January</v>
      </c>
    </row>
    <row r="9" spans="1:11" x14ac:dyDescent="0.25">
      <c r="A9" s="3" t="s">
        <v>62</v>
      </c>
      <c r="B9" s="3" t="s">
        <v>6</v>
      </c>
      <c r="C9" s="3" t="s">
        <v>21</v>
      </c>
      <c r="D9" s="4">
        <v>43832</v>
      </c>
      <c r="E9" s="3">
        <f t="shared" ca="1" si="0"/>
        <v>383</v>
      </c>
      <c r="F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9" s="50">
        <f>IF(WEEKNUM(Table1[[#This Row],[Date]])-WEEKNUM(DATE(YEAR(Table1[[#This Row],[Date]]),2,1)-1)&lt;=0,52+WEEKNUM(Table1[[#This Row],[Date]])-WEEKNUM(DATE(YEAR(Table1[[#This Row],[Date]]),2,1)-1),WEEKNUM(Table1[[#This Row],[Date]])-WEEKNUM(DATE(YEAR(Table1[[#This Row],[Date]]),2,1)-1))</f>
        <v>48</v>
      </c>
      <c r="H9" s="126">
        <f t="shared" ca="1" si="1"/>
        <v>0.8</v>
      </c>
      <c r="I9" s="3"/>
      <c r="J9" s="3" t="str">
        <f ca="1">IF(Table1[[#This Row],[Quantity]]&gt;=100,"Picked Up","Missed Pickup")</f>
        <v>Picked Up</v>
      </c>
      <c r="K9" s="48" t="str">
        <f>TEXT(Table1[[#This Row],[Date]],"mmmm")</f>
        <v>January</v>
      </c>
    </row>
    <row r="10" spans="1:11" x14ac:dyDescent="0.25">
      <c r="A10" s="25" t="s">
        <v>61</v>
      </c>
      <c r="B10" s="25" t="s">
        <v>7</v>
      </c>
      <c r="C10" s="25" t="s">
        <v>20</v>
      </c>
      <c r="D10" s="4">
        <v>43832</v>
      </c>
      <c r="E10" s="3">
        <f t="shared" ca="1" si="0"/>
        <v>440</v>
      </c>
      <c r="F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0" s="50">
        <f>IF(WEEKNUM(Table1[[#This Row],[Date]])-WEEKNUM(DATE(YEAR(Table1[[#This Row],[Date]]),2,1)-1)&lt;=0,52+WEEKNUM(Table1[[#This Row],[Date]])-WEEKNUM(DATE(YEAR(Table1[[#This Row],[Date]]),2,1)-1),WEEKNUM(Table1[[#This Row],[Date]])-WEEKNUM(DATE(YEAR(Table1[[#This Row],[Date]]),2,1)-1))</f>
        <v>48</v>
      </c>
      <c r="H10" s="126">
        <f t="shared" ca="1" si="1"/>
        <v>0.75</v>
      </c>
      <c r="I10" s="3"/>
      <c r="J10" s="3" t="str">
        <f ca="1">IF(Table1[[#This Row],[Quantity]]&gt;=100,"Picked Up","Missed Pickup")</f>
        <v>Picked Up</v>
      </c>
      <c r="K10" s="48" t="str">
        <f>TEXT(Table1[[#This Row],[Date]],"mmmm")</f>
        <v>January</v>
      </c>
    </row>
    <row r="11" spans="1:11" x14ac:dyDescent="0.25">
      <c r="A11" s="25" t="s">
        <v>61</v>
      </c>
      <c r="B11" s="25" t="s">
        <v>8</v>
      </c>
      <c r="C11" s="25" t="s">
        <v>20</v>
      </c>
      <c r="D11" s="4">
        <v>43832</v>
      </c>
      <c r="E11" s="3">
        <f t="shared" ca="1" si="0"/>
        <v>68</v>
      </c>
      <c r="F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1" s="50">
        <f>IF(WEEKNUM(Table1[[#This Row],[Date]])-WEEKNUM(DATE(YEAR(Table1[[#This Row],[Date]]),2,1)-1)&lt;=0,52+WEEKNUM(Table1[[#This Row],[Date]])-WEEKNUM(DATE(YEAR(Table1[[#This Row],[Date]]),2,1)-1),WEEKNUM(Table1[[#This Row],[Date]])-WEEKNUM(DATE(YEAR(Table1[[#This Row],[Date]]),2,1)-1))</f>
        <v>48</v>
      </c>
      <c r="H11" s="126">
        <f t="shared" ca="1" si="1"/>
        <v>0.78</v>
      </c>
      <c r="I11" s="3"/>
      <c r="J11" s="3" t="str">
        <f ca="1">IF(Table1[[#This Row],[Quantity]]&gt;=100,"Picked Up","Missed Pickup")</f>
        <v>Missed Pickup</v>
      </c>
      <c r="K11" s="48" t="str">
        <f>TEXT(Table1[[#This Row],[Date]],"mmmm")</f>
        <v>January</v>
      </c>
    </row>
    <row r="12" spans="1:11" x14ac:dyDescent="0.25">
      <c r="A12" s="26" t="s">
        <v>64</v>
      </c>
      <c r="B12" s="26" t="s">
        <v>71</v>
      </c>
      <c r="C12" s="32" t="s">
        <v>23</v>
      </c>
      <c r="D12" s="4">
        <v>43833</v>
      </c>
      <c r="E12" s="3">
        <f t="shared" ca="1" si="0"/>
        <v>460</v>
      </c>
      <c r="F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2" s="50">
        <f>IF(WEEKNUM(Table1[[#This Row],[Date]])-WEEKNUM(DATE(YEAR(Table1[[#This Row],[Date]]),2,1)-1)&lt;=0,52+WEEKNUM(Table1[[#This Row],[Date]])-WEEKNUM(DATE(YEAR(Table1[[#This Row],[Date]]),2,1)-1),WEEKNUM(Table1[[#This Row],[Date]])-WEEKNUM(DATE(YEAR(Table1[[#This Row],[Date]]),2,1)-1))</f>
        <v>48</v>
      </c>
      <c r="H12" s="126">
        <f t="shared" ca="1" si="1"/>
        <v>0.8</v>
      </c>
      <c r="I12" s="3" t="s">
        <v>50</v>
      </c>
      <c r="J12" s="3" t="str">
        <f ca="1">IF(Table1[[#This Row],[Quantity]]&gt;=100,"Picked Up","Missed Pickup")</f>
        <v>Picked Up</v>
      </c>
      <c r="K12" s="48" t="str">
        <f>TEXT(Table1[[#This Row],[Date]],"mmmm")</f>
        <v>January</v>
      </c>
    </row>
    <row r="13" spans="1:11" x14ac:dyDescent="0.25">
      <c r="A13" s="28" t="s">
        <v>64</v>
      </c>
      <c r="B13" s="28" t="s">
        <v>70</v>
      </c>
      <c r="C13" s="33" t="s">
        <v>22</v>
      </c>
      <c r="D13" s="4">
        <v>43833</v>
      </c>
      <c r="E13" s="3">
        <f t="shared" ca="1" si="0"/>
        <v>952</v>
      </c>
      <c r="F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3" s="50">
        <f>IF(WEEKNUM(Table1[[#This Row],[Date]])-WEEKNUM(DATE(YEAR(Table1[[#This Row],[Date]]),2,1)-1)&lt;=0,52+WEEKNUM(Table1[[#This Row],[Date]])-WEEKNUM(DATE(YEAR(Table1[[#This Row],[Date]]),2,1)-1),WEEKNUM(Table1[[#This Row],[Date]])-WEEKNUM(DATE(YEAR(Table1[[#This Row],[Date]]),2,1)-1))</f>
        <v>48</v>
      </c>
      <c r="H13" s="126">
        <f t="shared" ca="1" si="1"/>
        <v>0.79</v>
      </c>
      <c r="I13" s="3" t="s">
        <v>50</v>
      </c>
      <c r="J13" s="3" t="str">
        <f ca="1">IF(Table1[[#This Row],[Quantity]]&gt;=100,"Picked Up","Missed Pickup")</f>
        <v>Picked Up</v>
      </c>
      <c r="K13" s="48" t="str">
        <f>TEXT(Table1[[#This Row],[Date]],"mmmm")</f>
        <v>January</v>
      </c>
    </row>
    <row r="14" spans="1:11" x14ac:dyDescent="0.25">
      <c r="A14" s="26" t="s">
        <v>65</v>
      </c>
      <c r="B14" s="26" t="s">
        <v>67</v>
      </c>
      <c r="C14" s="32" t="s">
        <v>20</v>
      </c>
      <c r="D14" s="4">
        <v>43833</v>
      </c>
      <c r="E14" s="3">
        <f t="shared" ca="1" si="0"/>
        <v>608</v>
      </c>
      <c r="F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4" s="50">
        <f>IF(WEEKNUM(Table1[[#This Row],[Date]])-WEEKNUM(DATE(YEAR(Table1[[#This Row],[Date]]),2,1)-1)&lt;=0,52+WEEKNUM(Table1[[#This Row],[Date]])-WEEKNUM(DATE(YEAR(Table1[[#This Row],[Date]]),2,1)-1),WEEKNUM(Table1[[#This Row],[Date]])-WEEKNUM(DATE(YEAR(Table1[[#This Row],[Date]]),2,1)-1))</f>
        <v>48</v>
      </c>
      <c r="H14" s="126">
        <f t="shared" ca="1" si="1"/>
        <v>0.76</v>
      </c>
      <c r="I14" s="3" t="s">
        <v>50</v>
      </c>
      <c r="J14" s="3" t="str">
        <f ca="1">IF(Table1[[#This Row],[Quantity]]&gt;=100,"Picked Up","Missed Pickup")</f>
        <v>Picked Up</v>
      </c>
      <c r="K14" s="48" t="str">
        <f>TEXT(Table1[[#This Row],[Date]],"mmmm")</f>
        <v>January</v>
      </c>
    </row>
    <row r="15" spans="1:11" x14ac:dyDescent="0.25">
      <c r="A15" s="25" t="s">
        <v>63</v>
      </c>
      <c r="B15" s="25" t="s">
        <v>4</v>
      </c>
      <c r="C15" s="25" t="s">
        <v>20</v>
      </c>
      <c r="D15" s="4">
        <v>43833</v>
      </c>
      <c r="E15" s="3">
        <f t="shared" ca="1" si="0"/>
        <v>714</v>
      </c>
      <c r="F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5" s="50">
        <f>IF(WEEKNUM(Table1[[#This Row],[Date]])-WEEKNUM(DATE(YEAR(Table1[[#This Row],[Date]]),2,1)-1)&lt;=0,52+WEEKNUM(Table1[[#This Row],[Date]])-WEEKNUM(DATE(YEAR(Table1[[#This Row],[Date]]),2,1)-1),WEEKNUM(Table1[[#This Row],[Date]])-WEEKNUM(DATE(YEAR(Table1[[#This Row],[Date]]),2,1)-1))</f>
        <v>48</v>
      </c>
      <c r="H15" s="126">
        <f t="shared" ca="1" si="1"/>
        <v>0.67</v>
      </c>
      <c r="I15" s="3" t="s">
        <v>50</v>
      </c>
      <c r="J15" s="3" t="str">
        <f ca="1">IF(Table1[[#This Row],[Quantity]]&gt;=100,"Picked Up","Missed Pickup")</f>
        <v>Picked Up</v>
      </c>
      <c r="K15" s="48" t="str">
        <f>TEXT(Table1[[#This Row],[Date]],"mmmm")</f>
        <v>January</v>
      </c>
    </row>
    <row r="16" spans="1:11" x14ac:dyDescent="0.25">
      <c r="A16" s="25" t="s">
        <v>63</v>
      </c>
      <c r="B16" s="25" t="s">
        <v>74</v>
      </c>
      <c r="C16" s="25" t="s">
        <v>20</v>
      </c>
      <c r="D16" s="4">
        <v>43833</v>
      </c>
      <c r="E16" s="3">
        <f t="shared" ca="1" si="0"/>
        <v>280</v>
      </c>
      <c r="F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6" s="50">
        <f>IF(WEEKNUM(Table1[[#This Row],[Date]])-WEEKNUM(DATE(YEAR(Table1[[#This Row],[Date]]),2,1)-1)&lt;=0,52+WEEKNUM(Table1[[#This Row],[Date]])-WEEKNUM(DATE(YEAR(Table1[[#This Row],[Date]]),2,1)-1),WEEKNUM(Table1[[#This Row],[Date]])-WEEKNUM(DATE(YEAR(Table1[[#This Row],[Date]]),2,1)-1))</f>
        <v>48</v>
      </c>
      <c r="H16" s="126">
        <f t="shared" ca="1" si="1"/>
        <v>0.79</v>
      </c>
      <c r="I16" s="3" t="s">
        <v>50</v>
      </c>
      <c r="J16" s="3" t="str">
        <f ca="1">IF(Table1[[#This Row],[Quantity]]&gt;=100,"Picked Up","Missed Pickup")</f>
        <v>Picked Up</v>
      </c>
      <c r="K16" s="48" t="str">
        <f>TEXT(Table1[[#This Row],[Date]],"mmmm")</f>
        <v>January</v>
      </c>
    </row>
    <row r="17" spans="1:11" x14ac:dyDescent="0.25">
      <c r="A17" s="25" t="s">
        <v>63</v>
      </c>
      <c r="B17" s="25" t="s">
        <v>75</v>
      </c>
      <c r="C17" s="25" t="s">
        <v>20</v>
      </c>
      <c r="D17" s="4">
        <v>43833</v>
      </c>
      <c r="E17" s="3">
        <f t="shared" ca="1" si="0"/>
        <v>819</v>
      </c>
      <c r="F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7" s="50">
        <f>IF(WEEKNUM(Table1[[#This Row],[Date]])-WEEKNUM(DATE(YEAR(Table1[[#This Row],[Date]]),2,1)-1)&lt;=0,52+WEEKNUM(Table1[[#This Row],[Date]])-WEEKNUM(DATE(YEAR(Table1[[#This Row],[Date]]),2,1)-1),WEEKNUM(Table1[[#This Row],[Date]])-WEEKNUM(DATE(YEAR(Table1[[#This Row],[Date]]),2,1)-1))</f>
        <v>48</v>
      </c>
      <c r="H17" s="126">
        <f t="shared" ca="1" si="1"/>
        <v>0.71</v>
      </c>
      <c r="I17" s="3" t="s">
        <v>50</v>
      </c>
      <c r="J17" s="3" t="str">
        <f ca="1">IF(Table1[[#This Row],[Quantity]]&gt;=100,"Picked Up","Missed Pickup")</f>
        <v>Picked Up</v>
      </c>
      <c r="K17" s="48" t="str">
        <f>TEXT(Table1[[#This Row],[Date]],"mmmm")</f>
        <v>January</v>
      </c>
    </row>
    <row r="18" spans="1:11" x14ac:dyDescent="0.25">
      <c r="A18" s="25" t="s">
        <v>62</v>
      </c>
      <c r="B18" s="25" t="s">
        <v>4</v>
      </c>
      <c r="C18" s="25" t="s">
        <v>20</v>
      </c>
      <c r="D18" s="4">
        <v>43833</v>
      </c>
      <c r="E18" s="3">
        <f t="shared" ca="1" si="0"/>
        <v>743</v>
      </c>
      <c r="F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8" s="50">
        <f>IF(WEEKNUM(Table1[[#This Row],[Date]])-WEEKNUM(DATE(YEAR(Table1[[#This Row],[Date]]),2,1)-1)&lt;=0,52+WEEKNUM(Table1[[#This Row],[Date]])-WEEKNUM(DATE(YEAR(Table1[[#This Row],[Date]]),2,1)-1),WEEKNUM(Table1[[#This Row],[Date]])-WEEKNUM(DATE(YEAR(Table1[[#This Row],[Date]]),2,1)-1))</f>
        <v>48</v>
      </c>
      <c r="H18" s="126">
        <f t="shared" ca="1" si="1"/>
        <v>0.73</v>
      </c>
      <c r="I18" s="3" t="s">
        <v>50</v>
      </c>
      <c r="J18" s="3" t="str">
        <f ca="1">IF(Table1[[#This Row],[Quantity]]&gt;=100,"Picked Up","Missed Pickup")</f>
        <v>Picked Up</v>
      </c>
      <c r="K18" s="48" t="str">
        <f>TEXT(Table1[[#This Row],[Date]],"mmmm")</f>
        <v>January</v>
      </c>
    </row>
    <row r="19" spans="1:11" x14ac:dyDescent="0.25">
      <c r="A19" s="3" t="s">
        <v>62</v>
      </c>
      <c r="B19" s="3" t="s">
        <v>5</v>
      </c>
      <c r="C19" s="3" t="s">
        <v>22</v>
      </c>
      <c r="D19" s="4">
        <v>43833</v>
      </c>
      <c r="E19" s="3">
        <f t="shared" ca="1" si="0"/>
        <v>390</v>
      </c>
      <c r="F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19" s="50">
        <f>IF(WEEKNUM(Table1[[#This Row],[Date]])-WEEKNUM(DATE(YEAR(Table1[[#This Row],[Date]]),2,1)-1)&lt;=0,52+WEEKNUM(Table1[[#This Row],[Date]])-WEEKNUM(DATE(YEAR(Table1[[#This Row],[Date]]),2,1)-1),WEEKNUM(Table1[[#This Row],[Date]])-WEEKNUM(DATE(YEAR(Table1[[#This Row],[Date]]),2,1)-1))</f>
        <v>48</v>
      </c>
      <c r="H19" s="126">
        <f t="shared" ca="1" si="1"/>
        <v>0.74</v>
      </c>
      <c r="I19" s="3" t="s">
        <v>50</v>
      </c>
      <c r="J19" s="3" t="str">
        <f ca="1">IF(Table1[[#This Row],[Quantity]]&gt;=100,"Picked Up","Missed Pickup")</f>
        <v>Picked Up</v>
      </c>
      <c r="K19" s="48" t="str">
        <f>TEXT(Table1[[#This Row],[Date]],"mmmm")</f>
        <v>January</v>
      </c>
    </row>
    <row r="20" spans="1:11" x14ac:dyDescent="0.25">
      <c r="A20" s="3" t="s">
        <v>62</v>
      </c>
      <c r="B20" s="3" t="s">
        <v>6</v>
      </c>
      <c r="C20" s="3" t="s">
        <v>21</v>
      </c>
      <c r="D20" s="4">
        <v>43833</v>
      </c>
      <c r="E20" s="3">
        <f t="shared" ca="1" si="0"/>
        <v>640</v>
      </c>
      <c r="F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0" s="50">
        <f>IF(WEEKNUM(Table1[[#This Row],[Date]])-WEEKNUM(DATE(YEAR(Table1[[#This Row],[Date]]),2,1)-1)&lt;=0,52+WEEKNUM(Table1[[#This Row],[Date]])-WEEKNUM(DATE(YEAR(Table1[[#This Row],[Date]]),2,1)-1),WEEKNUM(Table1[[#This Row],[Date]])-WEEKNUM(DATE(YEAR(Table1[[#This Row],[Date]]),2,1)-1))</f>
        <v>48</v>
      </c>
      <c r="H20" s="126">
        <f t="shared" ca="1" si="1"/>
        <v>0.78</v>
      </c>
      <c r="I20" s="3" t="s">
        <v>50</v>
      </c>
      <c r="J20" s="3" t="str">
        <f ca="1">IF(Table1[[#This Row],[Quantity]]&gt;=100,"Picked Up","Missed Pickup")</f>
        <v>Picked Up</v>
      </c>
      <c r="K20" s="48" t="str">
        <f>TEXT(Table1[[#This Row],[Date]],"mmmm")</f>
        <v>January</v>
      </c>
    </row>
    <row r="21" spans="1:11" x14ac:dyDescent="0.25">
      <c r="A21" s="3" t="s">
        <v>62</v>
      </c>
      <c r="B21" s="3" t="s">
        <v>9</v>
      </c>
      <c r="C21" s="3" t="s">
        <v>23</v>
      </c>
      <c r="D21" s="4">
        <v>43833</v>
      </c>
      <c r="E21" s="3">
        <f t="shared" ca="1" si="0"/>
        <v>572</v>
      </c>
      <c r="F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1" s="50">
        <f>IF(WEEKNUM(Table1[[#This Row],[Date]])-WEEKNUM(DATE(YEAR(Table1[[#This Row],[Date]]),2,1)-1)&lt;=0,52+WEEKNUM(Table1[[#This Row],[Date]])-WEEKNUM(DATE(YEAR(Table1[[#This Row],[Date]]),2,1)-1),WEEKNUM(Table1[[#This Row],[Date]])-WEEKNUM(DATE(YEAR(Table1[[#This Row],[Date]]),2,1)-1))</f>
        <v>48</v>
      </c>
      <c r="H21" s="126">
        <f t="shared" ca="1" si="1"/>
        <v>0.72</v>
      </c>
      <c r="I21" s="3" t="s">
        <v>50</v>
      </c>
      <c r="J21" s="3" t="str">
        <f ca="1">IF(Table1[[#This Row],[Quantity]]&gt;=100,"Picked Up","Missed Pickup")</f>
        <v>Picked Up</v>
      </c>
      <c r="K21" s="48" t="str">
        <f>TEXT(Table1[[#This Row],[Date]],"mmmm")</f>
        <v>January</v>
      </c>
    </row>
    <row r="22" spans="1:11" x14ac:dyDescent="0.25">
      <c r="A22" s="25" t="s">
        <v>61</v>
      </c>
      <c r="B22" s="25" t="s">
        <v>7</v>
      </c>
      <c r="C22" s="25" t="s">
        <v>20</v>
      </c>
      <c r="D22" s="4">
        <v>43833</v>
      </c>
      <c r="E22" s="3">
        <f t="shared" ca="1" si="0"/>
        <v>746</v>
      </c>
      <c r="F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2" s="50">
        <f>IF(WEEKNUM(Table1[[#This Row],[Date]])-WEEKNUM(DATE(YEAR(Table1[[#This Row],[Date]]),2,1)-1)&lt;=0,52+WEEKNUM(Table1[[#This Row],[Date]])-WEEKNUM(DATE(YEAR(Table1[[#This Row],[Date]]),2,1)-1),WEEKNUM(Table1[[#This Row],[Date]])-WEEKNUM(DATE(YEAR(Table1[[#This Row],[Date]]),2,1)-1))</f>
        <v>48</v>
      </c>
      <c r="H22" s="126">
        <f t="shared" ca="1" si="1"/>
        <v>0.7</v>
      </c>
      <c r="I22" s="3" t="s">
        <v>50</v>
      </c>
      <c r="J22" s="3" t="str">
        <f ca="1">IF(Table1[[#This Row],[Quantity]]&gt;=100,"Picked Up","Missed Pickup")</f>
        <v>Picked Up</v>
      </c>
      <c r="K22" s="48" t="str">
        <f>TEXT(Table1[[#This Row],[Date]],"mmmm")</f>
        <v>January</v>
      </c>
    </row>
    <row r="23" spans="1:11" x14ac:dyDescent="0.25">
      <c r="A23" s="25" t="s">
        <v>61</v>
      </c>
      <c r="B23" s="25" t="s">
        <v>8</v>
      </c>
      <c r="C23" s="25" t="s">
        <v>20</v>
      </c>
      <c r="D23" s="4">
        <v>43833</v>
      </c>
      <c r="E23" s="3">
        <f t="shared" ca="1" si="0"/>
        <v>483</v>
      </c>
      <c r="F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3" s="50">
        <f>IF(WEEKNUM(Table1[[#This Row],[Date]])-WEEKNUM(DATE(YEAR(Table1[[#This Row],[Date]]),2,1)-1)&lt;=0,52+WEEKNUM(Table1[[#This Row],[Date]])-WEEKNUM(DATE(YEAR(Table1[[#This Row],[Date]]),2,1)-1),WEEKNUM(Table1[[#This Row],[Date]])-WEEKNUM(DATE(YEAR(Table1[[#This Row],[Date]]),2,1)-1))</f>
        <v>48</v>
      </c>
      <c r="H23" s="126">
        <f t="shared" ca="1" si="1"/>
        <v>0.74</v>
      </c>
      <c r="I23" s="3" t="s">
        <v>50</v>
      </c>
      <c r="J23" s="3" t="str">
        <f ca="1">IF(Table1[[#This Row],[Quantity]]&gt;=100,"Picked Up","Missed Pickup")</f>
        <v>Picked Up</v>
      </c>
      <c r="K23" s="48" t="str">
        <f>TEXT(Table1[[#This Row],[Date]],"mmmm")</f>
        <v>January</v>
      </c>
    </row>
    <row r="24" spans="1:11" x14ac:dyDescent="0.25">
      <c r="A24" s="26" t="s">
        <v>64</v>
      </c>
      <c r="B24" s="26" t="s">
        <v>71</v>
      </c>
      <c r="C24" s="32" t="s">
        <v>23</v>
      </c>
      <c r="D24" s="4">
        <v>43834</v>
      </c>
      <c r="E24" s="3">
        <f t="shared" ca="1" si="0"/>
        <v>686</v>
      </c>
      <c r="F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4" s="50">
        <f>IF(WEEKNUM(Table1[[#This Row],[Date]])-WEEKNUM(DATE(YEAR(Table1[[#This Row],[Date]]),2,1)-1)&lt;=0,52+WEEKNUM(Table1[[#This Row],[Date]])-WEEKNUM(DATE(YEAR(Table1[[#This Row],[Date]]),2,1)-1),WEEKNUM(Table1[[#This Row],[Date]])-WEEKNUM(DATE(YEAR(Table1[[#This Row],[Date]]),2,1)-1))</f>
        <v>48</v>
      </c>
      <c r="H24" s="126">
        <f t="shared" ca="1" si="1"/>
        <v>0.8</v>
      </c>
      <c r="I24" s="3" t="s">
        <v>50</v>
      </c>
      <c r="J24" s="3" t="str">
        <f ca="1">IF(Table1[[#This Row],[Quantity]]&gt;=100,"Picked Up","Missed Pickup")</f>
        <v>Picked Up</v>
      </c>
      <c r="K24" s="48" t="str">
        <f>TEXT(Table1[[#This Row],[Date]],"mmmm")</f>
        <v>January</v>
      </c>
    </row>
    <row r="25" spans="1:11" x14ac:dyDescent="0.25">
      <c r="A25" s="28" t="s">
        <v>64</v>
      </c>
      <c r="B25" s="28" t="s">
        <v>70</v>
      </c>
      <c r="C25" s="33" t="s">
        <v>22</v>
      </c>
      <c r="D25" s="4">
        <v>43834</v>
      </c>
      <c r="E25" s="3">
        <f t="shared" ca="1" si="0"/>
        <v>923</v>
      </c>
      <c r="F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5" s="50">
        <f>IF(WEEKNUM(Table1[[#This Row],[Date]])-WEEKNUM(DATE(YEAR(Table1[[#This Row],[Date]]),2,1)-1)&lt;=0,52+WEEKNUM(Table1[[#This Row],[Date]])-WEEKNUM(DATE(YEAR(Table1[[#This Row],[Date]]),2,1)-1),WEEKNUM(Table1[[#This Row],[Date]])-WEEKNUM(DATE(YEAR(Table1[[#This Row],[Date]]),2,1)-1))</f>
        <v>48</v>
      </c>
      <c r="H25" s="126">
        <f t="shared" ca="1" si="1"/>
        <v>0.68</v>
      </c>
      <c r="I25" s="3" t="s">
        <v>50</v>
      </c>
      <c r="J25" s="3" t="str">
        <f ca="1">IF(Table1[[#This Row],[Quantity]]&gt;=100,"Picked Up","Missed Pickup")</f>
        <v>Picked Up</v>
      </c>
      <c r="K25" s="48" t="str">
        <f>TEXT(Table1[[#This Row],[Date]],"mmmm")</f>
        <v>January</v>
      </c>
    </row>
    <row r="26" spans="1:11" x14ac:dyDescent="0.25">
      <c r="A26" s="26" t="s">
        <v>65</v>
      </c>
      <c r="B26" s="26" t="s">
        <v>67</v>
      </c>
      <c r="C26" s="32" t="s">
        <v>20</v>
      </c>
      <c r="D26" s="4">
        <v>43834</v>
      </c>
      <c r="E26" s="3">
        <f t="shared" ca="1" si="0"/>
        <v>11</v>
      </c>
      <c r="F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6" s="50">
        <f>IF(WEEKNUM(Table1[[#This Row],[Date]])-WEEKNUM(DATE(YEAR(Table1[[#This Row],[Date]]),2,1)-1)&lt;=0,52+WEEKNUM(Table1[[#This Row],[Date]])-WEEKNUM(DATE(YEAR(Table1[[#This Row],[Date]]),2,1)-1),WEEKNUM(Table1[[#This Row],[Date]])-WEEKNUM(DATE(YEAR(Table1[[#This Row],[Date]]),2,1)-1))</f>
        <v>48</v>
      </c>
      <c r="H26" s="126">
        <f t="shared" ca="1" si="1"/>
        <v>0.77</v>
      </c>
      <c r="I26" s="3" t="s">
        <v>50</v>
      </c>
      <c r="J26" s="3" t="str">
        <f ca="1">IF(Table1[[#This Row],[Quantity]]&gt;=100,"Picked Up","Missed Pickup")</f>
        <v>Missed Pickup</v>
      </c>
      <c r="K26" s="48" t="str">
        <f>TEXT(Table1[[#This Row],[Date]],"mmmm")</f>
        <v>January</v>
      </c>
    </row>
    <row r="27" spans="1:11" x14ac:dyDescent="0.25">
      <c r="A27" s="25" t="s">
        <v>63</v>
      </c>
      <c r="B27" s="25" t="s">
        <v>4</v>
      </c>
      <c r="C27" s="25" t="s">
        <v>20</v>
      </c>
      <c r="D27" s="4">
        <v>43834</v>
      </c>
      <c r="E27" s="3">
        <f t="shared" ca="1" si="0"/>
        <v>333</v>
      </c>
      <c r="F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7" s="50">
        <f>IF(WEEKNUM(Table1[[#This Row],[Date]])-WEEKNUM(DATE(YEAR(Table1[[#This Row],[Date]]),2,1)-1)&lt;=0,52+WEEKNUM(Table1[[#This Row],[Date]])-WEEKNUM(DATE(YEAR(Table1[[#This Row],[Date]]),2,1)-1),WEEKNUM(Table1[[#This Row],[Date]])-WEEKNUM(DATE(YEAR(Table1[[#This Row],[Date]]),2,1)-1))</f>
        <v>48</v>
      </c>
      <c r="H27" s="126">
        <f t="shared" ca="1" si="1"/>
        <v>0.71</v>
      </c>
      <c r="I27" s="3" t="s">
        <v>50</v>
      </c>
      <c r="J27" s="3" t="str">
        <f ca="1">IF(Table1[[#This Row],[Quantity]]&gt;=100,"Picked Up","Missed Pickup")</f>
        <v>Picked Up</v>
      </c>
      <c r="K27" s="48" t="str">
        <f>TEXT(Table1[[#This Row],[Date]],"mmmm")</f>
        <v>January</v>
      </c>
    </row>
    <row r="28" spans="1:11" x14ac:dyDescent="0.25">
      <c r="A28" s="25" t="s">
        <v>63</v>
      </c>
      <c r="B28" s="25" t="s">
        <v>74</v>
      </c>
      <c r="C28" s="25" t="s">
        <v>20</v>
      </c>
      <c r="D28" s="4">
        <v>43834</v>
      </c>
      <c r="E28" s="3">
        <f t="shared" ca="1" si="0"/>
        <v>872</v>
      </c>
      <c r="F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8" s="50">
        <f>IF(WEEKNUM(Table1[[#This Row],[Date]])-WEEKNUM(DATE(YEAR(Table1[[#This Row],[Date]]),2,1)-1)&lt;=0,52+WEEKNUM(Table1[[#This Row],[Date]])-WEEKNUM(DATE(YEAR(Table1[[#This Row],[Date]]),2,1)-1),WEEKNUM(Table1[[#This Row],[Date]])-WEEKNUM(DATE(YEAR(Table1[[#This Row],[Date]]),2,1)-1))</f>
        <v>48</v>
      </c>
      <c r="H28" s="126">
        <f t="shared" ca="1" si="1"/>
        <v>0.78</v>
      </c>
      <c r="I28" s="3" t="s">
        <v>50</v>
      </c>
      <c r="J28" s="3" t="str">
        <f ca="1">IF(Table1[[#This Row],[Quantity]]&gt;=100,"Picked Up","Missed Pickup")</f>
        <v>Picked Up</v>
      </c>
      <c r="K28" s="48" t="str">
        <f>TEXT(Table1[[#This Row],[Date]],"mmmm")</f>
        <v>January</v>
      </c>
    </row>
    <row r="29" spans="1:11" x14ac:dyDescent="0.25">
      <c r="A29" s="25" t="s">
        <v>63</v>
      </c>
      <c r="B29" s="25" t="s">
        <v>75</v>
      </c>
      <c r="C29" s="25" t="s">
        <v>20</v>
      </c>
      <c r="D29" s="4">
        <v>43834</v>
      </c>
      <c r="E29" s="3">
        <f t="shared" ca="1" si="0"/>
        <v>988</v>
      </c>
      <c r="F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29" s="50">
        <f>IF(WEEKNUM(Table1[[#This Row],[Date]])-WEEKNUM(DATE(YEAR(Table1[[#This Row],[Date]]),2,1)-1)&lt;=0,52+WEEKNUM(Table1[[#This Row],[Date]])-WEEKNUM(DATE(YEAR(Table1[[#This Row],[Date]]),2,1)-1),WEEKNUM(Table1[[#This Row],[Date]])-WEEKNUM(DATE(YEAR(Table1[[#This Row],[Date]]),2,1)-1))</f>
        <v>48</v>
      </c>
      <c r="H29" s="126">
        <f t="shared" ca="1" si="1"/>
        <v>0.74</v>
      </c>
      <c r="I29" s="3" t="s">
        <v>50</v>
      </c>
      <c r="J29" s="3" t="str">
        <f ca="1">IF(Table1[[#This Row],[Quantity]]&gt;=100,"Picked Up","Missed Pickup")</f>
        <v>Picked Up</v>
      </c>
      <c r="K29" s="48" t="str">
        <f>TEXT(Table1[[#This Row],[Date]],"mmmm")</f>
        <v>January</v>
      </c>
    </row>
    <row r="30" spans="1:11" x14ac:dyDescent="0.25">
      <c r="A30" s="25" t="s">
        <v>62</v>
      </c>
      <c r="B30" s="25" t="s">
        <v>4</v>
      </c>
      <c r="C30" s="25" t="s">
        <v>20</v>
      </c>
      <c r="D30" s="4">
        <v>43834</v>
      </c>
      <c r="E30" s="3">
        <f t="shared" ca="1" si="0"/>
        <v>246</v>
      </c>
      <c r="F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0" s="50">
        <f>IF(WEEKNUM(Table1[[#This Row],[Date]])-WEEKNUM(DATE(YEAR(Table1[[#This Row],[Date]]),2,1)-1)&lt;=0,52+WEEKNUM(Table1[[#This Row],[Date]])-WEEKNUM(DATE(YEAR(Table1[[#This Row],[Date]]),2,1)-1),WEEKNUM(Table1[[#This Row],[Date]])-WEEKNUM(DATE(YEAR(Table1[[#This Row],[Date]]),2,1)-1))</f>
        <v>48</v>
      </c>
      <c r="H30" s="126">
        <f t="shared" ca="1" si="1"/>
        <v>0.7</v>
      </c>
      <c r="I30" s="3" t="s">
        <v>50</v>
      </c>
      <c r="J30" s="3" t="str">
        <f ca="1">IF(Table1[[#This Row],[Quantity]]&gt;=100,"Picked Up","Missed Pickup")</f>
        <v>Picked Up</v>
      </c>
      <c r="K30" s="48" t="str">
        <f>TEXT(Table1[[#This Row],[Date]],"mmmm")</f>
        <v>January</v>
      </c>
    </row>
    <row r="31" spans="1:11" x14ac:dyDescent="0.25">
      <c r="A31" s="3" t="s">
        <v>62</v>
      </c>
      <c r="B31" s="3" t="s">
        <v>5</v>
      </c>
      <c r="C31" s="3" t="s">
        <v>22</v>
      </c>
      <c r="D31" s="4">
        <v>43834</v>
      </c>
      <c r="E31" s="3">
        <f t="shared" ca="1" si="0"/>
        <v>29</v>
      </c>
      <c r="F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1" s="50">
        <f>IF(WEEKNUM(Table1[[#This Row],[Date]])-WEEKNUM(DATE(YEAR(Table1[[#This Row],[Date]]),2,1)-1)&lt;=0,52+WEEKNUM(Table1[[#This Row],[Date]])-WEEKNUM(DATE(YEAR(Table1[[#This Row],[Date]]),2,1)-1),WEEKNUM(Table1[[#This Row],[Date]])-WEEKNUM(DATE(YEAR(Table1[[#This Row],[Date]]),2,1)-1))</f>
        <v>48</v>
      </c>
      <c r="H31" s="126">
        <f t="shared" ca="1" si="1"/>
        <v>0.77</v>
      </c>
      <c r="I31" s="3" t="s">
        <v>50</v>
      </c>
      <c r="J31" s="3" t="str">
        <f ca="1">IF(Table1[[#This Row],[Quantity]]&gt;=100,"Picked Up","Missed Pickup")</f>
        <v>Missed Pickup</v>
      </c>
      <c r="K31" s="48" t="str">
        <f>TEXT(Table1[[#This Row],[Date]],"mmmm")</f>
        <v>January</v>
      </c>
    </row>
    <row r="32" spans="1:11" x14ac:dyDescent="0.25">
      <c r="A32" s="3" t="s">
        <v>62</v>
      </c>
      <c r="B32" s="3" t="s">
        <v>6</v>
      </c>
      <c r="C32" s="3" t="s">
        <v>21</v>
      </c>
      <c r="D32" s="4">
        <v>43834</v>
      </c>
      <c r="E32" s="3">
        <f t="shared" ca="1" si="0"/>
        <v>727</v>
      </c>
      <c r="F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2" s="50">
        <f>IF(WEEKNUM(Table1[[#This Row],[Date]])-WEEKNUM(DATE(YEAR(Table1[[#This Row],[Date]]),2,1)-1)&lt;=0,52+WEEKNUM(Table1[[#This Row],[Date]])-WEEKNUM(DATE(YEAR(Table1[[#This Row],[Date]]),2,1)-1),WEEKNUM(Table1[[#This Row],[Date]])-WEEKNUM(DATE(YEAR(Table1[[#This Row],[Date]]),2,1)-1))</f>
        <v>48</v>
      </c>
      <c r="H32" s="126">
        <f t="shared" ca="1" si="1"/>
        <v>0.77</v>
      </c>
      <c r="I32" s="3" t="s">
        <v>50</v>
      </c>
      <c r="J32" s="3" t="str">
        <f ca="1">IF(Table1[[#This Row],[Quantity]]&gt;=100,"Picked Up","Missed Pickup")</f>
        <v>Picked Up</v>
      </c>
      <c r="K32" s="48" t="str">
        <f>TEXT(Table1[[#This Row],[Date]],"mmmm")</f>
        <v>January</v>
      </c>
    </row>
    <row r="33" spans="1:11" x14ac:dyDescent="0.25">
      <c r="A33" s="3" t="s">
        <v>62</v>
      </c>
      <c r="B33" s="3" t="s">
        <v>9</v>
      </c>
      <c r="C33" s="3" t="s">
        <v>23</v>
      </c>
      <c r="D33" s="4">
        <v>43834</v>
      </c>
      <c r="E33" s="3">
        <f t="shared" ca="1" si="0"/>
        <v>381</v>
      </c>
      <c r="F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3" s="50">
        <f>IF(WEEKNUM(Table1[[#This Row],[Date]])-WEEKNUM(DATE(YEAR(Table1[[#This Row],[Date]]),2,1)-1)&lt;=0,52+WEEKNUM(Table1[[#This Row],[Date]])-WEEKNUM(DATE(YEAR(Table1[[#This Row],[Date]]),2,1)-1),WEEKNUM(Table1[[#This Row],[Date]])-WEEKNUM(DATE(YEAR(Table1[[#This Row],[Date]]),2,1)-1))</f>
        <v>48</v>
      </c>
      <c r="H33" s="126">
        <f t="shared" ca="1" si="1"/>
        <v>0.7</v>
      </c>
      <c r="I33" s="3" t="s">
        <v>50</v>
      </c>
      <c r="J33" s="3" t="str">
        <f ca="1">IF(Table1[[#This Row],[Quantity]]&gt;=100,"Picked Up","Missed Pickup")</f>
        <v>Picked Up</v>
      </c>
      <c r="K33" s="48" t="str">
        <f>TEXT(Table1[[#This Row],[Date]],"mmmm")</f>
        <v>January</v>
      </c>
    </row>
    <row r="34" spans="1:11" x14ac:dyDescent="0.25">
      <c r="A34" s="25" t="s">
        <v>61</v>
      </c>
      <c r="B34" s="25" t="s">
        <v>7</v>
      </c>
      <c r="C34" s="25" t="s">
        <v>20</v>
      </c>
      <c r="D34" s="4">
        <v>43834</v>
      </c>
      <c r="E34" s="3">
        <f t="shared" ca="1" si="0"/>
        <v>873</v>
      </c>
      <c r="F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4" s="50">
        <f>IF(WEEKNUM(Table1[[#This Row],[Date]])-WEEKNUM(DATE(YEAR(Table1[[#This Row],[Date]]),2,1)-1)&lt;=0,52+WEEKNUM(Table1[[#This Row],[Date]])-WEEKNUM(DATE(YEAR(Table1[[#This Row],[Date]]),2,1)-1),WEEKNUM(Table1[[#This Row],[Date]])-WEEKNUM(DATE(YEAR(Table1[[#This Row],[Date]]),2,1)-1))</f>
        <v>48</v>
      </c>
      <c r="H34" s="126">
        <f t="shared" ca="1" si="1"/>
        <v>0.73</v>
      </c>
      <c r="I34" s="3" t="s">
        <v>50</v>
      </c>
      <c r="J34" s="3" t="str">
        <f ca="1">IF(Table1[[#This Row],[Quantity]]&gt;=100,"Picked Up","Missed Pickup")</f>
        <v>Picked Up</v>
      </c>
      <c r="K34" s="48" t="str">
        <f>TEXT(Table1[[#This Row],[Date]],"mmmm")</f>
        <v>January</v>
      </c>
    </row>
    <row r="35" spans="1:11" x14ac:dyDescent="0.25">
      <c r="A35" s="25" t="s">
        <v>61</v>
      </c>
      <c r="B35" s="25" t="s">
        <v>8</v>
      </c>
      <c r="C35" s="25" t="s">
        <v>20</v>
      </c>
      <c r="D35" s="4">
        <v>43834</v>
      </c>
      <c r="E35" s="3">
        <f t="shared" ca="1" si="0"/>
        <v>950</v>
      </c>
      <c r="F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W9</v>
      </c>
      <c r="G35" s="50">
        <f>IF(WEEKNUM(Table1[[#This Row],[Date]])-WEEKNUM(DATE(YEAR(Table1[[#This Row],[Date]]),2,1)-1)&lt;=0,52+WEEKNUM(Table1[[#This Row],[Date]])-WEEKNUM(DATE(YEAR(Table1[[#This Row],[Date]]),2,1)-1),WEEKNUM(Table1[[#This Row],[Date]])-WEEKNUM(DATE(YEAR(Table1[[#This Row],[Date]]),2,1)-1))</f>
        <v>48</v>
      </c>
      <c r="H35" s="126">
        <f t="shared" ca="1" si="1"/>
        <v>0.71</v>
      </c>
      <c r="I35" s="3" t="s">
        <v>50</v>
      </c>
      <c r="J35" s="3" t="str">
        <f ca="1">IF(Table1[[#This Row],[Quantity]]&gt;=100,"Picked Up","Missed Pickup")</f>
        <v>Picked Up</v>
      </c>
      <c r="K35" s="48" t="str">
        <f>TEXT(Table1[[#This Row],[Date]],"mmmm")</f>
        <v>January</v>
      </c>
    </row>
    <row r="36" spans="1:11" x14ac:dyDescent="0.25">
      <c r="A36" s="26" t="s">
        <v>64</v>
      </c>
      <c r="B36" s="26" t="s">
        <v>71</v>
      </c>
      <c r="C36" s="32" t="s">
        <v>23</v>
      </c>
      <c r="D36" s="4">
        <v>43835</v>
      </c>
      <c r="E36" s="3">
        <f t="shared" ca="1" si="0"/>
        <v>407</v>
      </c>
      <c r="F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36" s="50">
        <f>IF(WEEKNUM(Table1[[#This Row],[Date]])-WEEKNUM(DATE(YEAR(Table1[[#This Row],[Date]]),2,1)-1)&lt;=0,52+WEEKNUM(Table1[[#This Row],[Date]])-WEEKNUM(DATE(YEAR(Table1[[#This Row],[Date]]),2,1)-1),WEEKNUM(Table1[[#This Row],[Date]])-WEEKNUM(DATE(YEAR(Table1[[#This Row],[Date]]),2,1)-1))</f>
        <v>49</v>
      </c>
      <c r="H36" s="126">
        <f t="shared" ca="1" si="1"/>
        <v>0.67</v>
      </c>
      <c r="I36" s="3" t="s">
        <v>50</v>
      </c>
      <c r="J36" s="3" t="str">
        <f ca="1">IF(Table1[[#This Row],[Quantity]]&gt;=100,"Picked Up","Missed Pickup")</f>
        <v>Picked Up</v>
      </c>
      <c r="K36" s="48" t="str">
        <f>TEXT(Table1[[#This Row],[Date]],"mmmm")</f>
        <v>January</v>
      </c>
    </row>
    <row r="37" spans="1:11" x14ac:dyDescent="0.25">
      <c r="A37" s="28" t="s">
        <v>64</v>
      </c>
      <c r="B37" s="28" t="s">
        <v>70</v>
      </c>
      <c r="C37" s="33" t="s">
        <v>22</v>
      </c>
      <c r="D37" s="4">
        <v>43835</v>
      </c>
      <c r="E37" s="3">
        <f t="shared" ca="1" si="0"/>
        <v>446</v>
      </c>
      <c r="F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37" s="50">
        <f>IF(WEEKNUM(Table1[[#This Row],[Date]])-WEEKNUM(DATE(YEAR(Table1[[#This Row],[Date]]),2,1)-1)&lt;=0,52+WEEKNUM(Table1[[#This Row],[Date]])-WEEKNUM(DATE(YEAR(Table1[[#This Row],[Date]]),2,1)-1),WEEKNUM(Table1[[#This Row],[Date]])-WEEKNUM(DATE(YEAR(Table1[[#This Row],[Date]]),2,1)-1))</f>
        <v>49</v>
      </c>
      <c r="H37" s="126">
        <f t="shared" ca="1" si="1"/>
        <v>0.68</v>
      </c>
      <c r="I37" s="3" t="s">
        <v>50</v>
      </c>
      <c r="J37" s="3" t="str">
        <f ca="1">IF(Table1[[#This Row],[Quantity]]&gt;=100,"Picked Up","Missed Pickup")</f>
        <v>Picked Up</v>
      </c>
      <c r="K37" s="48" t="str">
        <f>TEXT(Table1[[#This Row],[Date]],"mmmm")</f>
        <v>January</v>
      </c>
    </row>
    <row r="38" spans="1:11" x14ac:dyDescent="0.25">
      <c r="A38" s="26" t="s">
        <v>65</v>
      </c>
      <c r="B38" s="26" t="s">
        <v>67</v>
      </c>
      <c r="C38" s="32" t="s">
        <v>20</v>
      </c>
      <c r="D38" s="4">
        <v>43835</v>
      </c>
      <c r="E38" s="3">
        <f t="shared" ca="1" si="0"/>
        <v>836</v>
      </c>
      <c r="F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38" s="50">
        <f>IF(WEEKNUM(Table1[[#This Row],[Date]])-WEEKNUM(DATE(YEAR(Table1[[#This Row],[Date]]),2,1)-1)&lt;=0,52+WEEKNUM(Table1[[#This Row],[Date]])-WEEKNUM(DATE(YEAR(Table1[[#This Row],[Date]]),2,1)-1),WEEKNUM(Table1[[#This Row],[Date]])-WEEKNUM(DATE(YEAR(Table1[[#This Row],[Date]]),2,1)-1))</f>
        <v>49</v>
      </c>
      <c r="H38" s="126">
        <f t="shared" ca="1" si="1"/>
        <v>0.67</v>
      </c>
      <c r="I38" s="3" t="s">
        <v>50</v>
      </c>
      <c r="J38" s="3" t="str">
        <f ca="1">IF(Table1[[#This Row],[Quantity]]&gt;=100,"Picked Up","Missed Pickup")</f>
        <v>Picked Up</v>
      </c>
      <c r="K38" s="48" t="str">
        <f>TEXT(Table1[[#This Row],[Date]],"mmmm")</f>
        <v>January</v>
      </c>
    </row>
    <row r="39" spans="1:11" x14ac:dyDescent="0.25">
      <c r="A39" s="25" t="s">
        <v>63</v>
      </c>
      <c r="B39" s="25" t="s">
        <v>4</v>
      </c>
      <c r="C39" s="25" t="s">
        <v>20</v>
      </c>
      <c r="D39" s="4">
        <v>43835</v>
      </c>
      <c r="E39" s="3">
        <f t="shared" ca="1" si="0"/>
        <v>977</v>
      </c>
      <c r="F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39" s="50">
        <f>IF(WEEKNUM(Table1[[#This Row],[Date]])-WEEKNUM(DATE(YEAR(Table1[[#This Row],[Date]]),2,1)-1)&lt;=0,52+WEEKNUM(Table1[[#This Row],[Date]])-WEEKNUM(DATE(YEAR(Table1[[#This Row],[Date]]),2,1)-1),WEEKNUM(Table1[[#This Row],[Date]])-WEEKNUM(DATE(YEAR(Table1[[#This Row],[Date]]),2,1)-1))</f>
        <v>49</v>
      </c>
      <c r="H39" s="126">
        <f t="shared" ca="1" si="1"/>
        <v>0.71</v>
      </c>
      <c r="I39" s="3" t="s">
        <v>50</v>
      </c>
      <c r="J39" s="3" t="str">
        <f ca="1">IF(Table1[[#This Row],[Quantity]]&gt;=100,"Picked Up","Missed Pickup")</f>
        <v>Picked Up</v>
      </c>
      <c r="K39" s="48" t="str">
        <f>TEXT(Table1[[#This Row],[Date]],"mmmm")</f>
        <v>January</v>
      </c>
    </row>
    <row r="40" spans="1:11" x14ac:dyDescent="0.25">
      <c r="A40" s="25" t="s">
        <v>63</v>
      </c>
      <c r="B40" s="25" t="s">
        <v>74</v>
      </c>
      <c r="C40" s="25" t="s">
        <v>20</v>
      </c>
      <c r="D40" s="4">
        <v>43835</v>
      </c>
      <c r="E40" s="3">
        <f t="shared" ca="1" si="0"/>
        <v>560</v>
      </c>
      <c r="F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0" s="50">
        <f>IF(WEEKNUM(Table1[[#This Row],[Date]])-WEEKNUM(DATE(YEAR(Table1[[#This Row],[Date]]),2,1)-1)&lt;=0,52+WEEKNUM(Table1[[#This Row],[Date]])-WEEKNUM(DATE(YEAR(Table1[[#This Row],[Date]]),2,1)-1),WEEKNUM(Table1[[#This Row],[Date]])-WEEKNUM(DATE(YEAR(Table1[[#This Row],[Date]]),2,1)-1))</f>
        <v>49</v>
      </c>
      <c r="H40" s="126">
        <f t="shared" ca="1" si="1"/>
        <v>0.72</v>
      </c>
      <c r="I40" s="3" t="s">
        <v>50</v>
      </c>
      <c r="J40" s="3" t="str">
        <f ca="1">IF(Table1[[#This Row],[Quantity]]&gt;=100,"Picked Up","Missed Pickup")</f>
        <v>Picked Up</v>
      </c>
      <c r="K40" s="48" t="str">
        <f>TEXT(Table1[[#This Row],[Date]],"mmmm")</f>
        <v>January</v>
      </c>
    </row>
    <row r="41" spans="1:11" x14ac:dyDescent="0.25">
      <c r="A41" s="25" t="s">
        <v>63</v>
      </c>
      <c r="B41" s="25" t="s">
        <v>75</v>
      </c>
      <c r="C41" s="25" t="s">
        <v>20</v>
      </c>
      <c r="D41" s="4">
        <v>43835</v>
      </c>
      <c r="E41" s="3">
        <f t="shared" ca="1" si="0"/>
        <v>123</v>
      </c>
      <c r="F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1" s="50">
        <f>IF(WEEKNUM(Table1[[#This Row],[Date]])-WEEKNUM(DATE(YEAR(Table1[[#This Row],[Date]]),2,1)-1)&lt;=0,52+WEEKNUM(Table1[[#This Row],[Date]])-WEEKNUM(DATE(YEAR(Table1[[#This Row],[Date]]),2,1)-1),WEEKNUM(Table1[[#This Row],[Date]])-WEEKNUM(DATE(YEAR(Table1[[#This Row],[Date]]),2,1)-1))</f>
        <v>49</v>
      </c>
      <c r="H41" s="126">
        <f t="shared" ca="1" si="1"/>
        <v>0.78</v>
      </c>
      <c r="I41" s="3" t="s">
        <v>50</v>
      </c>
      <c r="J41" s="3" t="str">
        <f ca="1">IF(Table1[[#This Row],[Quantity]]&gt;=100,"Picked Up","Missed Pickup")</f>
        <v>Picked Up</v>
      </c>
      <c r="K41" s="48" t="str">
        <f>TEXT(Table1[[#This Row],[Date]],"mmmm")</f>
        <v>January</v>
      </c>
    </row>
    <row r="42" spans="1:11" x14ac:dyDescent="0.25">
      <c r="A42" s="3" t="s">
        <v>62</v>
      </c>
      <c r="B42" s="3" t="s">
        <v>4</v>
      </c>
      <c r="C42" s="3" t="s">
        <v>20</v>
      </c>
      <c r="D42" s="4">
        <v>43835</v>
      </c>
      <c r="E42" s="3">
        <f t="shared" ca="1" si="0"/>
        <v>423</v>
      </c>
      <c r="F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2" s="50">
        <f>IF(WEEKNUM(Table1[[#This Row],[Date]])-WEEKNUM(DATE(YEAR(Table1[[#This Row],[Date]]),2,1)-1)&lt;=0,52+WEEKNUM(Table1[[#This Row],[Date]])-WEEKNUM(DATE(YEAR(Table1[[#This Row],[Date]]),2,1)-1),WEEKNUM(Table1[[#This Row],[Date]])-WEEKNUM(DATE(YEAR(Table1[[#This Row],[Date]]),2,1)-1))</f>
        <v>49</v>
      </c>
      <c r="H42" s="126">
        <f t="shared" ca="1" si="1"/>
        <v>0.71</v>
      </c>
      <c r="I42" s="3" t="s">
        <v>50</v>
      </c>
      <c r="J42" s="3" t="str">
        <f ca="1">IF(Table1[[#This Row],[Quantity]]&gt;=100,"Picked Up","Missed Pickup")</f>
        <v>Picked Up</v>
      </c>
      <c r="K42" s="48" t="str">
        <f>TEXT(Table1[[#This Row],[Date]],"mmmm")</f>
        <v>January</v>
      </c>
    </row>
    <row r="43" spans="1:11" x14ac:dyDescent="0.25">
      <c r="A43" s="3" t="s">
        <v>62</v>
      </c>
      <c r="B43" s="3" t="s">
        <v>5</v>
      </c>
      <c r="C43" s="3" t="s">
        <v>22</v>
      </c>
      <c r="D43" s="4">
        <v>43835</v>
      </c>
      <c r="E43" s="3">
        <f t="shared" ca="1" si="0"/>
        <v>297</v>
      </c>
      <c r="F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3" s="50">
        <f>IF(WEEKNUM(Table1[[#This Row],[Date]])-WEEKNUM(DATE(YEAR(Table1[[#This Row],[Date]]),2,1)-1)&lt;=0,52+WEEKNUM(Table1[[#This Row],[Date]])-WEEKNUM(DATE(YEAR(Table1[[#This Row],[Date]]),2,1)-1),WEEKNUM(Table1[[#This Row],[Date]])-WEEKNUM(DATE(YEAR(Table1[[#This Row],[Date]]),2,1)-1))</f>
        <v>49</v>
      </c>
      <c r="H43" s="126">
        <f t="shared" ca="1" si="1"/>
        <v>0.78</v>
      </c>
      <c r="I43" s="3" t="s">
        <v>50</v>
      </c>
      <c r="J43" s="3" t="str">
        <f ca="1">IF(Table1[[#This Row],[Quantity]]&gt;=100,"Picked Up","Missed Pickup")</f>
        <v>Picked Up</v>
      </c>
      <c r="K43" s="48" t="str">
        <f>TEXT(Table1[[#This Row],[Date]],"mmmm")</f>
        <v>January</v>
      </c>
    </row>
    <row r="44" spans="1:11" x14ac:dyDescent="0.25">
      <c r="A44" s="3" t="s">
        <v>62</v>
      </c>
      <c r="B44" s="3" t="s">
        <v>6</v>
      </c>
      <c r="C44" s="3" t="s">
        <v>21</v>
      </c>
      <c r="D44" s="4">
        <v>43835</v>
      </c>
      <c r="E44" s="3">
        <f t="shared" ca="1" si="0"/>
        <v>177</v>
      </c>
      <c r="F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4" s="50">
        <f>IF(WEEKNUM(Table1[[#This Row],[Date]])-WEEKNUM(DATE(YEAR(Table1[[#This Row],[Date]]),2,1)-1)&lt;=0,52+WEEKNUM(Table1[[#This Row],[Date]])-WEEKNUM(DATE(YEAR(Table1[[#This Row],[Date]]),2,1)-1),WEEKNUM(Table1[[#This Row],[Date]])-WEEKNUM(DATE(YEAR(Table1[[#This Row],[Date]]),2,1)-1))</f>
        <v>49</v>
      </c>
      <c r="H44" s="126">
        <f t="shared" ca="1" si="1"/>
        <v>0.79</v>
      </c>
      <c r="I44" s="3" t="s">
        <v>50</v>
      </c>
      <c r="J44" s="3" t="str">
        <f ca="1">IF(Table1[[#This Row],[Quantity]]&gt;=100,"Picked Up","Missed Pickup")</f>
        <v>Picked Up</v>
      </c>
      <c r="K44" s="48" t="str">
        <f>TEXT(Table1[[#This Row],[Date]],"mmmm")</f>
        <v>January</v>
      </c>
    </row>
    <row r="45" spans="1:11" x14ac:dyDescent="0.25">
      <c r="A45" s="3" t="s">
        <v>62</v>
      </c>
      <c r="B45" s="3" t="s">
        <v>9</v>
      </c>
      <c r="C45" s="3" t="s">
        <v>23</v>
      </c>
      <c r="D45" s="4">
        <v>43835</v>
      </c>
      <c r="E45" s="3">
        <f t="shared" ca="1" si="0"/>
        <v>857</v>
      </c>
      <c r="F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5" s="50">
        <f>IF(WEEKNUM(Table1[[#This Row],[Date]])-WEEKNUM(DATE(YEAR(Table1[[#This Row],[Date]]),2,1)-1)&lt;=0,52+WEEKNUM(Table1[[#This Row],[Date]])-WEEKNUM(DATE(YEAR(Table1[[#This Row],[Date]]),2,1)-1),WEEKNUM(Table1[[#This Row],[Date]])-WEEKNUM(DATE(YEAR(Table1[[#This Row],[Date]]),2,1)-1))</f>
        <v>49</v>
      </c>
      <c r="H45" s="126">
        <f t="shared" ca="1" si="1"/>
        <v>0.7</v>
      </c>
      <c r="I45" s="3" t="s">
        <v>50</v>
      </c>
      <c r="J45" s="3" t="str">
        <f ca="1">IF(Table1[[#This Row],[Quantity]]&gt;=100,"Picked Up","Missed Pickup")</f>
        <v>Picked Up</v>
      </c>
      <c r="K45" s="48" t="str">
        <f>TEXT(Table1[[#This Row],[Date]],"mmmm")</f>
        <v>January</v>
      </c>
    </row>
    <row r="46" spans="1:11" x14ac:dyDescent="0.25">
      <c r="A46" s="25" t="s">
        <v>61</v>
      </c>
      <c r="B46" s="25" t="s">
        <v>7</v>
      </c>
      <c r="C46" s="25" t="s">
        <v>20</v>
      </c>
      <c r="D46" s="4">
        <v>43835</v>
      </c>
      <c r="E46" s="3">
        <f t="shared" ca="1" si="0"/>
        <v>102</v>
      </c>
      <c r="F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6" s="50">
        <f>IF(WEEKNUM(Table1[[#This Row],[Date]])-WEEKNUM(DATE(YEAR(Table1[[#This Row],[Date]]),2,1)-1)&lt;=0,52+WEEKNUM(Table1[[#This Row],[Date]])-WEEKNUM(DATE(YEAR(Table1[[#This Row],[Date]]),2,1)-1),WEEKNUM(Table1[[#This Row],[Date]])-WEEKNUM(DATE(YEAR(Table1[[#This Row],[Date]]),2,1)-1))</f>
        <v>49</v>
      </c>
      <c r="H46" s="126">
        <f t="shared" ca="1" si="1"/>
        <v>0.72</v>
      </c>
      <c r="I46" s="3" t="s">
        <v>50</v>
      </c>
      <c r="J46" s="3" t="str">
        <f ca="1">IF(Table1[[#This Row],[Quantity]]&gt;=100,"Picked Up","Missed Pickup")</f>
        <v>Picked Up</v>
      </c>
      <c r="K46" s="48" t="str">
        <f>TEXT(Table1[[#This Row],[Date]],"mmmm")</f>
        <v>January</v>
      </c>
    </row>
    <row r="47" spans="1:11" x14ac:dyDescent="0.25">
      <c r="A47" s="25" t="s">
        <v>61</v>
      </c>
      <c r="B47" s="25" t="s">
        <v>8</v>
      </c>
      <c r="C47" s="25" t="s">
        <v>20</v>
      </c>
      <c r="D47" s="4">
        <v>43835</v>
      </c>
      <c r="E47" s="3">
        <f t="shared" ca="1" si="0"/>
        <v>811</v>
      </c>
      <c r="F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7" s="50">
        <f>IF(WEEKNUM(Table1[[#This Row],[Date]])-WEEKNUM(DATE(YEAR(Table1[[#This Row],[Date]]),2,1)-1)&lt;=0,52+WEEKNUM(Table1[[#This Row],[Date]])-WEEKNUM(DATE(YEAR(Table1[[#This Row],[Date]]),2,1)-1),WEEKNUM(Table1[[#This Row],[Date]])-WEEKNUM(DATE(YEAR(Table1[[#This Row],[Date]]),2,1)-1))</f>
        <v>49</v>
      </c>
      <c r="H47" s="126">
        <f t="shared" ca="1" si="1"/>
        <v>0.76</v>
      </c>
      <c r="I47" s="3" t="s">
        <v>50</v>
      </c>
      <c r="J47" s="3" t="str">
        <f ca="1">IF(Table1[[#This Row],[Quantity]]&gt;=100,"Picked Up","Missed Pickup")</f>
        <v>Picked Up</v>
      </c>
      <c r="K47" s="48" t="str">
        <f>TEXT(Table1[[#This Row],[Date]],"mmmm")</f>
        <v>January</v>
      </c>
    </row>
    <row r="48" spans="1:11" x14ac:dyDescent="0.25">
      <c r="A48" s="26" t="s">
        <v>64</v>
      </c>
      <c r="B48" s="26" t="s">
        <v>71</v>
      </c>
      <c r="C48" s="32" t="s">
        <v>23</v>
      </c>
      <c r="D48" s="4">
        <v>43836</v>
      </c>
      <c r="E48" s="3">
        <f t="shared" ca="1" si="0"/>
        <v>792</v>
      </c>
      <c r="F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8" s="50">
        <f>IF(WEEKNUM(Table1[[#This Row],[Date]])-WEEKNUM(DATE(YEAR(Table1[[#This Row],[Date]]),2,1)-1)&lt;=0,52+WEEKNUM(Table1[[#This Row],[Date]])-WEEKNUM(DATE(YEAR(Table1[[#This Row],[Date]]),2,1)-1),WEEKNUM(Table1[[#This Row],[Date]])-WEEKNUM(DATE(YEAR(Table1[[#This Row],[Date]]),2,1)-1))</f>
        <v>49</v>
      </c>
      <c r="H48" s="126">
        <f t="shared" ca="1" si="1"/>
        <v>0.72</v>
      </c>
      <c r="I48" s="3" t="s">
        <v>50</v>
      </c>
      <c r="J48" s="3" t="str">
        <f ca="1">IF(Table1[[#This Row],[Quantity]]&gt;=100,"Picked Up","Missed Pickup")</f>
        <v>Picked Up</v>
      </c>
      <c r="K48" s="48" t="str">
        <f>TEXT(Table1[[#This Row],[Date]],"mmmm")</f>
        <v>January</v>
      </c>
    </row>
    <row r="49" spans="1:11" x14ac:dyDescent="0.25">
      <c r="A49" s="28" t="s">
        <v>64</v>
      </c>
      <c r="B49" s="28" t="s">
        <v>70</v>
      </c>
      <c r="C49" s="33" t="s">
        <v>22</v>
      </c>
      <c r="D49" s="4">
        <v>43836</v>
      </c>
      <c r="E49" s="3">
        <f t="shared" ca="1" si="0"/>
        <v>178</v>
      </c>
      <c r="F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49" s="50">
        <f>IF(WEEKNUM(Table1[[#This Row],[Date]])-WEEKNUM(DATE(YEAR(Table1[[#This Row],[Date]]),2,1)-1)&lt;=0,52+WEEKNUM(Table1[[#This Row],[Date]])-WEEKNUM(DATE(YEAR(Table1[[#This Row],[Date]]),2,1)-1),WEEKNUM(Table1[[#This Row],[Date]])-WEEKNUM(DATE(YEAR(Table1[[#This Row],[Date]]),2,1)-1))</f>
        <v>49</v>
      </c>
      <c r="H49" s="126">
        <f t="shared" ca="1" si="1"/>
        <v>0.73</v>
      </c>
      <c r="I49" s="3" t="s">
        <v>50</v>
      </c>
      <c r="J49" s="3" t="str">
        <f ca="1">IF(Table1[[#This Row],[Quantity]]&gt;=100,"Picked Up","Missed Pickup")</f>
        <v>Picked Up</v>
      </c>
      <c r="K49" s="48" t="str">
        <f>TEXT(Table1[[#This Row],[Date]],"mmmm")</f>
        <v>January</v>
      </c>
    </row>
    <row r="50" spans="1:11" x14ac:dyDescent="0.25">
      <c r="A50" s="26" t="s">
        <v>65</v>
      </c>
      <c r="B50" s="26" t="s">
        <v>67</v>
      </c>
      <c r="C50" s="32" t="s">
        <v>20</v>
      </c>
      <c r="D50" s="4">
        <v>43836</v>
      </c>
      <c r="E50" s="3">
        <f t="shared" ca="1" si="0"/>
        <v>140</v>
      </c>
      <c r="F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0" s="50">
        <f>IF(WEEKNUM(Table1[[#This Row],[Date]])-WEEKNUM(DATE(YEAR(Table1[[#This Row],[Date]]),2,1)-1)&lt;=0,52+WEEKNUM(Table1[[#This Row],[Date]])-WEEKNUM(DATE(YEAR(Table1[[#This Row],[Date]]),2,1)-1),WEEKNUM(Table1[[#This Row],[Date]])-WEEKNUM(DATE(YEAR(Table1[[#This Row],[Date]]),2,1)-1))</f>
        <v>49</v>
      </c>
      <c r="H50" s="126">
        <f t="shared" ca="1" si="1"/>
        <v>0.73</v>
      </c>
      <c r="I50" s="3" t="s">
        <v>50</v>
      </c>
      <c r="J50" s="3" t="str">
        <f ca="1">IF(Table1[[#This Row],[Quantity]]&gt;=100,"Picked Up","Missed Pickup")</f>
        <v>Picked Up</v>
      </c>
      <c r="K50" s="48" t="str">
        <f>TEXT(Table1[[#This Row],[Date]],"mmmm")</f>
        <v>January</v>
      </c>
    </row>
    <row r="51" spans="1:11" x14ac:dyDescent="0.25">
      <c r="A51" s="25" t="s">
        <v>63</v>
      </c>
      <c r="B51" s="25" t="s">
        <v>4</v>
      </c>
      <c r="C51" s="25" t="s">
        <v>20</v>
      </c>
      <c r="D51" s="4">
        <v>43836</v>
      </c>
      <c r="E51" s="3">
        <f t="shared" ca="1" si="0"/>
        <v>15</v>
      </c>
      <c r="F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1" s="50">
        <f>IF(WEEKNUM(Table1[[#This Row],[Date]])-WEEKNUM(DATE(YEAR(Table1[[#This Row],[Date]]),2,1)-1)&lt;=0,52+WEEKNUM(Table1[[#This Row],[Date]])-WEEKNUM(DATE(YEAR(Table1[[#This Row],[Date]]),2,1)-1),WEEKNUM(Table1[[#This Row],[Date]])-WEEKNUM(DATE(YEAR(Table1[[#This Row],[Date]]),2,1)-1))</f>
        <v>49</v>
      </c>
      <c r="H51" s="126">
        <f t="shared" ca="1" si="1"/>
        <v>0.68</v>
      </c>
      <c r="I51" s="3" t="s">
        <v>50</v>
      </c>
      <c r="J51" s="3" t="str">
        <f ca="1">IF(Table1[[#This Row],[Quantity]]&gt;=100,"Picked Up","Missed Pickup")</f>
        <v>Missed Pickup</v>
      </c>
      <c r="K51" s="48" t="str">
        <f>TEXT(Table1[[#This Row],[Date]],"mmmm")</f>
        <v>January</v>
      </c>
    </row>
    <row r="52" spans="1:11" x14ac:dyDescent="0.25">
      <c r="A52" s="25" t="s">
        <v>63</v>
      </c>
      <c r="B52" s="25" t="s">
        <v>74</v>
      </c>
      <c r="C52" s="25" t="s">
        <v>20</v>
      </c>
      <c r="D52" s="4">
        <v>43836</v>
      </c>
      <c r="E52" s="3">
        <f t="shared" ca="1" si="0"/>
        <v>21</v>
      </c>
      <c r="F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2" s="50">
        <f>IF(WEEKNUM(Table1[[#This Row],[Date]])-WEEKNUM(DATE(YEAR(Table1[[#This Row],[Date]]),2,1)-1)&lt;=0,52+WEEKNUM(Table1[[#This Row],[Date]])-WEEKNUM(DATE(YEAR(Table1[[#This Row],[Date]]),2,1)-1),WEEKNUM(Table1[[#This Row],[Date]])-WEEKNUM(DATE(YEAR(Table1[[#This Row],[Date]]),2,1)-1))</f>
        <v>49</v>
      </c>
      <c r="H52" s="126">
        <f t="shared" ca="1" si="1"/>
        <v>0.69</v>
      </c>
      <c r="I52" s="3" t="s">
        <v>50</v>
      </c>
      <c r="J52" s="3" t="str">
        <f ca="1">IF(Table1[[#This Row],[Quantity]]&gt;=100,"Picked Up","Missed Pickup")</f>
        <v>Missed Pickup</v>
      </c>
      <c r="K52" s="48" t="str">
        <f>TEXT(Table1[[#This Row],[Date]],"mmmm")</f>
        <v>January</v>
      </c>
    </row>
    <row r="53" spans="1:11" x14ac:dyDescent="0.25">
      <c r="A53" s="25" t="s">
        <v>63</v>
      </c>
      <c r="B53" s="25" t="s">
        <v>75</v>
      </c>
      <c r="C53" s="25" t="s">
        <v>20</v>
      </c>
      <c r="D53" s="4">
        <v>43836</v>
      </c>
      <c r="E53" s="3">
        <f t="shared" ca="1" si="0"/>
        <v>53</v>
      </c>
      <c r="F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3" s="50">
        <f>IF(WEEKNUM(Table1[[#This Row],[Date]])-WEEKNUM(DATE(YEAR(Table1[[#This Row],[Date]]),2,1)-1)&lt;=0,52+WEEKNUM(Table1[[#This Row],[Date]])-WEEKNUM(DATE(YEAR(Table1[[#This Row],[Date]]),2,1)-1),WEEKNUM(Table1[[#This Row],[Date]])-WEEKNUM(DATE(YEAR(Table1[[#This Row],[Date]]),2,1)-1))</f>
        <v>49</v>
      </c>
      <c r="H53" s="126">
        <f t="shared" ca="1" si="1"/>
        <v>0.69</v>
      </c>
      <c r="I53" s="3" t="s">
        <v>50</v>
      </c>
      <c r="J53" s="3" t="str">
        <f ca="1">IF(Table1[[#This Row],[Quantity]]&gt;=100,"Picked Up","Missed Pickup")</f>
        <v>Missed Pickup</v>
      </c>
      <c r="K53" s="48" t="str">
        <f>TEXT(Table1[[#This Row],[Date]],"mmmm")</f>
        <v>January</v>
      </c>
    </row>
    <row r="54" spans="1:11" x14ac:dyDescent="0.25">
      <c r="A54" s="25" t="s">
        <v>62</v>
      </c>
      <c r="B54" s="25" t="s">
        <v>4</v>
      </c>
      <c r="C54" s="25" t="s">
        <v>20</v>
      </c>
      <c r="D54" s="4">
        <v>43836</v>
      </c>
      <c r="E54" s="3">
        <f t="shared" ca="1" si="0"/>
        <v>223</v>
      </c>
      <c r="F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4" s="50">
        <f>IF(WEEKNUM(Table1[[#This Row],[Date]])-WEEKNUM(DATE(YEAR(Table1[[#This Row],[Date]]),2,1)-1)&lt;=0,52+WEEKNUM(Table1[[#This Row],[Date]])-WEEKNUM(DATE(YEAR(Table1[[#This Row],[Date]]),2,1)-1),WEEKNUM(Table1[[#This Row],[Date]])-WEEKNUM(DATE(YEAR(Table1[[#This Row],[Date]]),2,1)-1))</f>
        <v>49</v>
      </c>
      <c r="H54" s="126">
        <f t="shared" ca="1" si="1"/>
        <v>0.73</v>
      </c>
      <c r="I54" s="3" t="s">
        <v>50</v>
      </c>
      <c r="J54" s="3" t="str">
        <f ca="1">IF(Table1[[#This Row],[Quantity]]&gt;=100,"Picked Up","Missed Pickup")</f>
        <v>Picked Up</v>
      </c>
      <c r="K54" s="48" t="str">
        <f>TEXT(Table1[[#This Row],[Date]],"mmmm")</f>
        <v>January</v>
      </c>
    </row>
    <row r="55" spans="1:11" x14ac:dyDescent="0.25">
      <c r="A55" s="3" t="s">
        <v>62</v>
      </c>
      <c r="B55" s="3" t="s">
        <v>5</v>
      </c>
      <c r="C55" s="3" t="s">
        <v>22</v>
      </c>
      <c r="D55" s="4">
        <v>43836</v>
      </c>
      <c r="E55" s="3">
        <f t="shared" ca="1" si="0"/>
        <v>340</v>
      </c>
      <c r="F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5" s="50">
        <f>IF(WEEKNUM(Table1[[#This Row],[Date]])-WEEKNUM(DATE(YEAR(Table1[[#This Row],[Date]]),2,1)-1)&lt;=0,52+WEEKNUM(Table1[[#This Row],[Date]])-WEEKNUM(DATE(YEAR(Table1[[#This Row],[Date]]),2,1)-1),WEEKNUM(Table1[[#This Row],[Date]])-WEEKNUM(DATE(YEAR(Table1[[#This Row],[Date]]),2,1)-1))</f>
        <v>49</v>
      </c>
      <c r="H55" s="126">
        <f t="shared" ca="1" si="1"/>
        <v>0.78</v>
      </c>
      <c r="I55" s="3" t="s">
        <v>50</v>
      </c>
      <c r="J55" s="3" t="str">
        <f ca="1">IF(Table1[[#This Row],[Quantity]]&gt;=100,"Picked Up","Missed Pickup")</f>
        <v>Picked Up</v>
      </c>
      <c r="K55" s="48" t="str">
        <f>TEXT(Table1[[#This Row],[Date]],"mmmm")</f>
        <v>January</v>
      </c>
    </row>
    <row r="56" spans="1:11" x14ac:dyDescent="0.25">
      <c r="A56" s="3" t="s">
        <v>62</v>
      </c>
      <c r="B56" s="3" t="s">
        <v>6</v>
      </c>
      <c r="C56" s="3" t="s">
        <v>21</v>
      </c>
      <c r="D56" s="4">
        <v>43836</v>
      </c>
      <c r="E56" s="3">
        <f t="shared" ca="1" si="0"/>
        <v>491</v>
      </c>
      <c r="F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6" s="50">
        <f>IF(WEEKNUM(Table1[[#This Row],[Date]])-WEEKNUM(DATE(YEAR(Table1[[#This Row],[Date]]),2,1)-1)&lt;=0,52+WEEKNUM(Table1[[#This Row],[Date]])-WEEKNUM(DATE(YEAR(Table1[[#This Row],[Date]]),2,1)-1),WEEKNUM(Table1[[#This Row],[Date]])-WEEKNUM(DATE(YEAR(Table1[[#This Row],[Date]]),2,1)-1))</f>
        <v>49</v>
      </c>
      <c r="H56" s="126">
        <f t="shared" ca="1" si="1"/>
        <v>0.8</v>
      </c>
      <c r="I56" s="3" t="s">
        <v>50</v>
      </c>
      <c r="J56" s="3" t="str">
        <f ca="1">IF(Table1[[#This Row],[Quantity]]&gt;=100,"Picked Up","Missed Pickup")</f>
        <v>Picked Up</v>
      </c>
      <c r="K56" s="48" t="str">
        <f>TEXT(Table1[[#This Row],[Date]],"mmmm")</f>
        <v>January</v>
      </c>
    </row>
    <row r="57" spans="1:11" x14ac:dyDescent="0.25">
      <c r="A57" s="3" t="s">
        <v>62</v>
      </c>
      <c r="B57" s="3" t="s">
        <v>9</v>
      </c>
      <c r="C57" s="3" t="s">
        <v>23</v>
      </c>
      <c r="D57" s="4">
        <v>43836</v>
      </c>
      <c r="E57" s="3">
        <f t="shared" ca="1" si="0"/>
        <v>187</v>
      </c>
      <c r="F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7" s="50">
        <f>IF(WEEKNUM(Table1[[#This Row],[Date]])-WEEKNUM(DATE(YEAR(Table1[[#This Row],[Date]]),2,1)-1)&lt;=0,52+WEEKNUM(Table1[[#This Row],[Date]])-WEEKNUM(DATE(YEAR(Table1[[#This Row],[Date]]),2,1)-1),WEEKNUM(Table1[[#This Row],[Date]])-WEEKNUM(DATE(YEAR(Table1[[#This Row],[Date]]),2,1)-1))</f>
        <v>49</v>
      </c>
      <c r="H57" s="126">
        <f t="shared" ca="1" si="1"/>
        <v>0.8</v>
      </c>
      <c r="I57" s="3" t="s">
        <v>50</v>
      </c>
      <c r="J57" s="3" t="str">
        <f ca="1">IF(Table1[[#This Row],[Quantity]]&gt;=100,"Picked Up","Missed Pickup")</f>
        <v>Picked Up</v>
      </c>
      <c r="K57" s="48" t="str">
        <f>TEXT(Table1[[#This Row],[Date]],"mmmm")</f>
        <v>January</v>
      </c>
    </row>
    <row r="58" spans="1:11" x14ac:dyDescent="0.25">
      <c r="A58" s="25" t="s">
        <v>61</v>
      </c>
      <c r="B58" s="25" t="s">
        <v>7</v>
      </c>
      <c r="C58" s="25" t="s">
        <v>20</v>
      </c>
      <c r="D58" s="4">
        <v>43836</v>
      </c>
      <c r="E58" s="3">
        <f t="shared" ca="1" si="0"/>
        <v>876</v>
      </c>
      <c r="F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8" s="50">
        <f>IF(WEEKNUM(Table1[[#This Row],[Date]])-WEEKNUM(DATE(YEAR(Table1[[#This Row],[Date]]),2,1)-1)&lt;=0,52+WEEKNUM(Table1[[#This Row],[Date]])-WEEKNUM(DATE(YEAR(Table1[[#This Row],[Date]]),2,1)-1),WEEKNUM(Table1[[#This Row],[Date]])-WEEKNUM(DATE(YEAR(Table1[[#This Row],[Date]]),2,1)-1))</f>
        <v>49</v>
      </c>
      <c r="H58" s="126">
        <f t="shared" ca="1" si="1"/>
        <v>0.71</v>
      </c>
      <c r="I58" s="3" t="s">
        <v>50</v>
      </c>
      <c r="J58" s="3" t="str">
        <f ca="1">IF(Table1[[#This Row],[Quantity]]&gt;=100,"Picked Up","Missed Pickup")</f>
        <v>Picked Up</v>
      </c>
      <c r="K58" s="48" t="str">
        <f>TEXT(Table1[[#This Row],[Date]],"mmmm")</f>
        <v>January</v>
      </c>
    </row>
    <row r="59" spans="1:11" x14ac:dyDescent="0.25">
      <c r="A59" s="25" t="s">
        <v>61</v>
      </c>
      <c r="B59" s="25" t="s">
        <v>8</v>
      </c>
      <c r="C59" s="25" t="s">
        <v>20</v>
      </c>
      <c r="D59" s="4">
        <v>43836</v>
      </c>
      <c r="E59" s="3">
        <f t="shared" ca="1" si="0"/>
        <v>808</v>
      </c>
      <c r="F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59" s="50">
        <f>IF(WEEKNUM(Table1[[#This Row],[Date]])-WEEKNUM(DATE(YEAR(Table1[[#This Row],[Date]]),2,1)-1)&lt;=0,52+WEEKNUM(Table1[[#This Row],[Date]])-WEEKNUM(DATE(YEAR(Table1[[#This Row],[Date]]),2,1)-1),WEEKNUM(Table1[[#This Row],[Date]])-WEEKNUM(DATE(YEAR(Table1[[#This Row],[Date]]),2,1)-1))</f>
        <v>49</v>
      </c>
      <c r="H59" s="126">
        <f t="shared" ca="1" si="1"/>
        <v>0.69</v>
      </c>
      <c r="I59" s="3" t="s">
        <v>50</v>
      </c>
      <c r="J59" s="3" t="str">
        <f ca="1">IF(Table1[[#This Row],[Quantity]]&gt;=100,"Picked Up","Missed Pickup")</f>
        <v>Picked Up</v>
      </c>
      <c r="K59" s="48" t="str">
        <f>TEXT(Table1[[#This Row],[Date]],"mmmm")</f>
        <v>January</v>
      </c>
    </row>
    <row r="60" spans="1:11" x14ac:dyDescent="0.25">
      <c r="A60" s="26" t="s">
        <v>64</v>
      </c>
      <c r="B60" s="26" t="s">
        <v>71</v>
      </c>
      <c r="C60" s="32" t="s">
        <v>23</v>
      </c>
      <c r="D60" s="4">
        <v>43837</v>
      </c>
      <c r="E60" s="3">
        <f t="shared" ca="1" si="0"/>
        <v>976</v>
      </c>
      <c r="F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0" s="50">
        <f>IF(WEEKNUM(Table1[[#This Row],[Date]])-WEEKNUM(DATE(YEAR(Table1[[#This Row],[Date]]),2,1)-1)&lt;=0,52+WEEKNUM(Table1[[#This Row],[Date]])-WEEKNUM(DATE(YEAR(Table1[[#This Row],[Date]]),2,1)-1),WEEKNUM(Table1[[#This Row],[Date]])-WEEKNUM(DATE(YEAR(Table1[[#This Row],[Date]]),2,1)-1))</f>
        <v>49</v>
      </c>
      <c r="H60" s="126">
        <f t="shared" ca="1" si="1"/>
        <v>0.79</v>
      </c>
      <c r="I60" s="3" t="s">
        <v>50</v>
      </c>
      <c r="J60" s="3" t="str">
        <f ca="1">IF(Table1[[#This Row],[Quantity]]&gt;=100,"Picked Up","Missed Pickup")</f>
        <v>Picked Up</v>
      </c>
      <c r="K60" s="48" t="str">
        <f>TEXT(Table1[[#This Row],[Date]],"mmmm")</f>
        <v>January</v>
      </c>
    </row>
    <row r="61" spans="1:11" x14ac:dyDescent="0.25">
      <c r="A61" s="28" t="s">
        <v>64</v>
      </c>
      <c r="B61" s="28" t="s">
        <v>70</v>
      </c>
      <c r="C61" s="33" t="s">
        <v>22</v>
      </c>
      <c r="D61" s="4">
        <v>43837</v>
      </c>
      <c r="E61" s="3">
        <f t="shared" ca="1" si="0"/>
        <v>696</v>
      </c>
      <c r="F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1" s="50">
        <f>IF(WEEKNUM(Table1[[#This Row],[Date]])-WEEKNUM(DATE(YEAR(Table1[[#This Row],[Date]]),2,1)-1)&lt;=0,52+WEEKNUM(Table1[[#This Row],[Date]])-WEEKNUM(DATE(YEAR(Table1[[#This Row],[Date]]),2,1)-1),WEEKNUM(Table1[[#This Row],[Date]])-WEEKNUM(DATE(YEAR(Table1[[#This Row],[Date]]),2,1)-1))</f>
        <v>49</v>
      </c>
      <c r="H61" s="126">
        <f t="shared" ca="1" si="1"/>
        <v>0.73</v>
      </c>
      <c r="I61" s="3" t="s">
        <v>50</v>
      </c>
      <c r="J61" s="3" t="str">
        <f ca="1">IF(Table1[[#This Row],[Quantity]]&gt;=100,"Picked Up","Missed Pickup")</f>
        <v>Picked Up</v>
      </c>
      <c r="K61" s="48" t="str">
        <f>TEXT(Table1[[#This Row],[Date]],"mmmm")</f>
        <v>January</v>
      </c>
    </row>
    <row r="62" spans="1:11" x14ac:dyDescent="0.25">
      <c r="A62" s="26" t="s">
        <v>65</v>
      </c>
      <c r="B62" s="26" t="s">
        <v>67</v>
      </c>
      <c r="C62" s="32" t="s">
        <v>20</v>
      </c>
      <c r="D62" s="4">
        <v>43837</v>
      </c>
      <c r="E62" s="3">
        <f t="shared" ca="1" si="0"/>
        <v>468</v>
      </c>
      <c r="F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2" s="50">
        <f>IF(WEEKNUM(Table1[[#This Row],[Date]])-WEEKNUM(DATE(YEAR(Table1[[#This Row],[Date]]),2,1)-1)&lt;=0,52+WEEKNUM(Table1[[#This Row],[Date]])-WEEKNUM(DATE(YEAR(Table1[[#This Row],[Date]]),2,1)-1),WEEKNUM(Table1[[#This Row],[Date]])-WEEKNUM(DATE(YEAR(Table1[[#This Row],[Date]]),2,1)-1))</f>
        <v>49</v>
      </c>
      <c r="H62" s="126">
        <f t="shared" ca="1" si="1"/>
        <v>0.78</v>
      </c>
      <c r="I62" s="3" t="s">
        <v>50</v>
      </c>
      <c r="J62" s="3" t="str">
        <f ca="1">IF(Table1[[#This Row],[Quantity]]&gt;=100,"Picked Up","Missed Pickup")</f>
        <v>Picked Up</v>
      </c>
      <c r="K62" s="48" t="str">
        <f>TEXT(Table1[[#This Row],[Date]],"mmmm")</f>
        <v>January</v>
      </c>
    </row>
    <row r="63" spans="1:11" x14ac:dyDescent="0.25">
      <c r="A63" s="25" t="s">
        <v>63</v>
      </c>
      <c r="B63" s="25" t="s">
        <v>4</v>
      </c>
      <c r="C63" s="25" t="s">
        <v>20</v>
      </c>
      <c r="D63" s="4">
        <v>43837</v>
      </c>
      <c r="E63" s="3">
        <f t="shared" ca="1" si="0"/>
        <v>151</v>
      </c>
      <c r="F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3" s="50">
        <f>IF(WEEKNUM(Table1[[#This Row],[Date]])-WEEKNUM(DATE(YEAR(Table1[[#This Row],[Date]]),2,1)-1)&lt;=0,52+WEEKNUM(Table1[[#This Row],[Date]])-WEEKNUM(DATE(YEAR(Table1[[#This Row],[Date]]),2,1)-1),WEEKNUM(Table1[[#This Row],[Date]])-WEEKNUM(DATE(YEAR(Table1[[#This Row],[Date]]),2,1)-1))</f>
        <v>49</v>
      </c>
      <c r="H63" s="126">
        <f t="shared" ca="1" si="1"/>
        <v>0.8</v>
      </c>
      <c r="I63" s="3" t="s">
        <v>50</v>
      </c>
      <c r="J63" s="3" t="str">
        <f ca="1">IF(Table1[[#This Row],[Quantity]]&gt;=100,"Picked Up","Missed Pickup")</f>
        <v>Picked Up</v>
      </c>
      <c r="K63" s="48" t="str">
        <f>TEXT(Table1[[#This Row],[Date]],"mmmm")</f>
        <v>January</v>
      </c>
    </row>
    <row r="64" spans="1:11" x14ac:dyDescent="0.25">
      <c r="A64" s="25" t="s">
        <v>63</v>
      </c>
      <c r="B64" s="25" t="s">
        <v>74</v>
      </c>
      <c r="C64" s="25" t="s">
        <v>20</v>
      </c>
      <c r="D64" s="4">
        <v>43837</v>
      </c>
      <c r="E64" s="3">
        <f t="shared" ca="1" si="0"/>
        <v>81</v>
      </c>
      <c r="F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4" s="50">
        <f>IF(WEEKNUM(Table1[[#This Row],[Date]])-WEEKNUM(DATE(YEAR(Table1[[#This Row],[Date]]),2,1)-1)&lt;=0,52+WEEKNUM(Table1[[#This Row],[Date]])-WEEKNUM(DATE(YEAR(Table1[[#This Row],[Date]]),2,1)-1),WEEKNUM(Table1[[#This Row],[Date]])-WEEKNUM(DATE(YEAR(Table1[[#This Row],[Date]]),2,1)-1))</f>
        <v>49</v>
      </c>
      <c r="H64" s="126">
        <f t="shared" ca="1" si="1"/>
        <v>0.73</v>
      </c>
      <c r="I64" s="3" t="s">
        <v>50</v>
      </c>
      <c r="J64" s="3" t="str">
        <f ca="1">IF(Table1[[#This Row],[Quantity]]&gt;=100,"Picked Up","Missed Pickup")</f>
        <v>Missed Pickup</v>
      </c>
      <c r="K64" s="48" t="str">
        <f>TEXT(Table1[[#This Row],[Date]],"mmmm")</f>
        <v>January</v>
      </c>
    </row>
    <row r="65" spans="1:11" x14ac:dyDescent="0.25">
      <c r="A65" s="25" t="s">
        <v>63</v>
      </c>
      <c r="B65" s="25" t="s">
        <v>75</v>
      </c>
      <c r="C65" s="25" t="s">
        <v>20</v>
      </c>
      <c r="D65" s="4">
        <v>43837</v>
      </c>
      <c r="E65" s="3">
        <f t="shared" ca="1" si="0"/>
        <v>450</v>
      </c>
      <c r="F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5" s="50">
        <f>IF(WEEKNUM(Table1[[#This Row],[Date]])-WEEKNUM(DATE(YEAR(Table1[[#This Row],[Date]]),2,1)-1)&lt;=0,52+WEEKNUM(Table1[[#This Row],[Date]])-WEEKNUM(DATE(YEAR(Table1[[#This Row],[Date]]),2,1)-1),WEEKNUM(Table1[[#This Row],[Date]])-WEEKNUM(DATE(YEAR(Table1[[#This Row],[Date]]),2,1)-1))</f>
        <v>49</v>
      </c>
      <c r="H65" s="126">
        <f t="shared" ca="1" si="1"/>
        <v>0.67</v>
      </c>
      <c r="I65" s="3" t="s">
        <v>50</v>
      </c>
      <c r="J65" s="3" t="str">
        <f ca="1">IF(Table1[[#This Row],[Quantity]]&gt;=100,"Picked Up","Missed Pickup")</f>
        <v>Picked Up</v>
      </c>
      <c r="K65" s="48" t="str">
        <f>TEXT(Table1[[#This Row],[Date]],"mmmm")</f>
        <v>January</v>
      </c>
    </row>
    <row r="66" spans="1:11" x14ac:dyDescent="0.25">
      <c r="A66" s="25" t="s">
        <v>62</v>
      </c>
      <c r="B66" s="25" t="s">
        <v>4</v>
      </c>
      <c r="C66" s="25" t="s">
        <v>20</v>
      </c>
      <c r="D66" s="4">
        <v>43837</v>
      </c>
      <c r="E66" s="3">
        <f t="shared" ca="1" si="0"/>
        <v>968</v>
      </c>
      <c r="F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6" s="50">
        <f>IF(WEEKNUM(Table1[[#This Row],[Date]])-WEEKNUM(DATE(YEAR(Table1[[#This Row],[Date]]),2,1)-1)&lt;=0,52+WEEKNUM(Table1[[#This Row],[Date]])-WEEKNUM(DATE(YEAR(Table1[[#This Row],[Date]]),2,1)-1),WEEKNUM(Table1[[#This Row],[Date]])-WEEKNUM(DATE(YEAR(Table1[[#This Row],[Date]]),2,1)-1))</f>
        <v>49</v>
      </c>
      <c r="H66" s="126">
        <f t="shared" ca="1" si="1"/>
        <v>0.75</v>
      </c>
      <c r="I66" s="3" t="s">
        <v>50</v>
      </c>
      <c r="J66" s="3" t="str">
        <f ca="1">IF(Table1[[#This Row],[Quantity]]&gt;=100,"Picked Up","Missed Pickup")</f>
        <v>Picked Up</v>
      </c>
      <c r="K66" s="48" t="str">
        <f>TEXT(Table1[[#This Row],[Date]],"mmmm")</f>
        <v>January</v>
      </c>
    </row>
    <row r="67" spans="1:11" x14ac:dyDescent="0.25">
      <c r="A67" s="3" t="s">
        <v>62</v>
      </c>
      <c r="B67" s="3" t="s">
        <v>5</v>
      </c>
      <c r="C67" s="3" t="s">
        <v>22</v>
      </c>
      <c r="D67" s="4">
        <v>43837</v>
      </c>
      <c r="E67" s="3">
        <f t="shared" ref="E67:E130" ca="1" si="2">RANDBETWEEN(0,1000)</f>
        <v>61</v>
      </c>
      <c r="F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7" s="50">
        <f>IF(WEEKNUM(Table1[[#This Row],[Date]])-WEEKNUM(DATE(YEAR(Table1[[#This Row],[Date]]),2,1)-1)&lt;=0,52+WEEKNUM(Table1[[#This Row],[Date]])-WEEKNUM(DATE(YEAR(Table1[[#This Row],[Date]]),2,1)-1),WEEKNUM(Table1[[#This Row],[Date]])-WEEKNUM(DATE(YEAR(Table1[[#This Row],[Date]]),2,1)-1))</f>
        <v>49</v>
      </c>
      <c r="H67" s="126">
        <f t="shared" ref="H67:H130" ca="1" si="3">RANDBETWEEN(67,80)/100</f>
        <v>0.8</v>
      </c>
      <c r="I67" s="3" t="s">
        <v>50</v>
      </c>
      <c r="J67" s="3" t="str">
        <f ca="1">IF(Table1[[#This Row],[Quantity]]&gt;=100,"Picked Up","Missed Pickup")</f>
        <v>Missed Pickup</v>
      </c>
      <c r="K67" s="48" t="str">
        <f>TEXT(Table1[[#This Row],[Date]],"mmmm")</f>
        <v>January</v>
      </c>
    </row>
    <row r="68" spans="1:11" x14ac:dyDescent="0.25">
      <c r="A68" s="3" t="s">
        <v>62</v>
      </c>
      <c r="B68" s="3" t="s">
        <v>6</v>
      </c>
      <c r="C68" s="3" t="s">
        <v>21</v>
      </c>
      <c r="D68" s="4">
        <v>43837</v>
      </c>
      <c r="E68" s="3">
        <f t="shared" ca="1" si="2"/>
        <v>364</v>
      </c>
      <c r="F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8" s="50">
        <f>IF(WEEKNUM(Table1[[#This Row],[Date]])-WEEKNUM(DATE(YEAR(Table1[[#This Row],[Date]]),2,1)-1)&lt;=0,52+WEEKNUM(Table1[[#This Row],[Date]])-WEEKNUM(DATE(YEAR(Table1[[#This Row],[Date]]),2,1)-1),WEEKNUM(Table1[[#This Row],[Date]])-WEEKNUM(DATE(YEAR(Table1[[#This Row],[Date]]),2,1)-1))</f>
        <v>49</v>
      </c>
      <c r="H68" s="126">
        <f t="shared" ca="1" si="3"/>
        <v>0.75</v>
      </c>
      <c r="I68" s="3" t="s">
        <v>50</v>
      </c>
      <c r="J68" s="3" t="str">
        <f ca="1">IF(Table1[[#This Row],[Quantity]]&gt;=100,"Picked Up","Missed Pickup")</f>
        <v>Picked Up</v>
      </c>
      <c r="K68" s="48" t="str">
        <f>TEXT(Table1[[#This Row],[Date]],"mmmm")</f>
        <v>January</v>
      </c>
    </row>
    <row r="69" spans="1:11" x14ac:dyDescent="0.25">
      <c r="A69" s="3" t="s">
        <v>62</v>
      </c>
      <c r="B69" s="3" t="s">
        <v>9</v>
      </c>
      <c r="C69" s="3" t="s">
        <v>23</v>
      </c>
      <c r="D69" s="4">
        <v>43837</v>
      </c>
      <c r="E69" s="3">
        <f t="shared" ca="1" si="2"/>
        <v>369</v>
      </c>
      <c r="F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69" s="50">
        <f>IF(WEEKNUM(Table1[[#This Row],[Date]])-WEEKNUM(DATE(YEAR(Table1[[#This Row],[Date]]),2,1)-1)&lt;=0,52+WEEKNUM(Table1[[#This Row],[Date]])-WEEKNUM(DATE(YEAR(Table1[[#This Row],[Date]]),2,1)-1),WEEKNUM(Table1[[#This Row],[Date]])-WEEKNUM(DATE(YEAR(Table1[[#This Row],[Date]]),2,1)-1))</f>
        <v>49</v>
      </c>
      <c r="H69" s="126">
        <f t="shared" ca="1" si="3"/>
        <v>0.8</v>
      </c>
      <c r="I69" s="3" t="s">
        <v>50</v>
      </c>
      <c r="J69" s="3" t="str">
        <f ca="1">IF(Table1[[#This Row],[Quantity]]&gt;=100,"Picked Up","Missed Pickup")</f>
        <v>Picked Up</v>
      </c>
      <c r="K69" s="48" t="str">
        <f>TEXT(Table1[[#This Row],[Date]],"mmmm")</f>
        <v>January</v>
      </c>
    </row>
    <row r="70" spans="1:11" x14ac:dyDescent="0.25">
      <c r="A70" s="25" t="s">
        <v>61</v>
      </c>
      <c r="B70" s="25" t="s">
        <v>7</v>
      </c>
      <c r="C70" s="25" t="s">
        <v>20</v>
      </c>
      <c r="D70" s="4">
        <v>43837</v>
      </c>
      <c r="E70" s="3">
        <f t="shared" ca="1" si="2"/>
        <v>565</v>
      </c>
      <c r="F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0" s="50">
        <f>IF(WEEKNUM(Table1[[#This Row],[Date]])-WEEKNUM(DATE(YEAR(Table1[[#This Row],[Date]]),2,1)-1)&lt;=0,52+WEEKNUM(Table1[[#This Row],[Date]])-WEEKNUM(DATE(YEAR(Table1[[#This Row],[Date]]),2,1)-1),WEEKNUM(Table1[[#This Row],[Date]])-WEEKNUM(DATE(YEAR(Table1[[#This Row],[Date]]),2,1)-1))</f>
        <v>49</v>
      </c>
      <c r="H70" s="126">
        <f t="shared" ca="1" si="3"/>
        <v>0.69</v>
      </c>
      <c r="I70" s="3" t="s">
        <v>50</v>
      </c>
      <c r="J70" s="3" t="str">
        <f ca="1">IF(Table1[[#This Row],[Quantity]]&gt;=100,"Picked Up","Missed Pickup")</f>
        <v>Picked Up</v>
      </c>
      <c r="K70" s="48" t="str">
        <f>TEXT(Table1[[#This Row],[Date]],"mmmm")</f>
        <v>January</v>
      </c>
    </row>
    <row r="71" spans="1:11" x14ac:dyDescent="0.25">
      <c r="A71" s="25" t="s">
        <v>61</v>
      </c>
      <c r="B71" s="25" t="s">
        <v>8</v>
      </c>
      <c r="C71" s="25" t="s">
        <v>20</v>
      </c>
      <c r="D71" s="4">
        <v>43837</v>
      </c>
      <c r="E71" s="3">
        <f t="shared" ca="1" si="2"/>
        <v>220</v>
      </c>
      <c r="F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1" s="50">
        <f>IF(WEEKNUM(Table1[[#This Row],[Date]])-WEEKNUM(DATE(YEAR(Table1[[#This Row],[Date]]),2,1)-1)&lt;=0,52+WEEKNUM(Table1[[#This Row],[Date]])-WEEKNUM(DATE(YEAR(Table1[[#This Row],[Date]]),2,1)-1),WEEKNUM(Table1[[#This Row],[Date]])-WEEKNUM(DATE(YEAR(Table1[[#This Row],[Date]]),2,1)-1))</f>
        <v>49</v>
      </c>
      <c r="H71" s="126">
        <f t="shared" ca="1" si="3"/>
        <v>0.73</v>
      </c>
      <c r="I71" s="3" t="s">
        <v>50</v>
      </c>
      <c r="J71" s="3" t="str">
        <f ca="1">IF(Table1[[#This Row],[Quantity]]&gt;=100,"Picked Up","Missed Pickup")</f>
        <v>Picked Up</v>
      </c>
      <c r="K71" s="48" t="str">
        <f>TEXT(Table1[[#This Row],[Date]],"mmmm")</f>
        <v>January</v>
      </c>
    </row>
    <row r="72" spans="1:11" x14ac:dyDescent="0.25">
      <c r="A72" s="3" t="s">
        <v>64</v>
      </c>
      <c r="B72" s="3" t="s">
        <v>70</v>
      </c>
      <c r="C72" s="3" t="s">
        <v>22</v>
      </c>
      <c r="D72" s="4">
        <v>43838</v>
      </c>
      <c r="E72" s="3">
        <f t="shared" ca="1" si="2"/>
        <v>111</v>
      </c>
      <c r="F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2" s="50">
        <f>IF(WEEKNUM(Table1[[#This Row],[Date]])-WEEKNUM(DATE(YEAR(Table1[[#This Row],[Date]]),2,1)-1)&lt;=0,52+WEEKNUM(Table1[[#This Row],[Date]])-WEEKNUM(DATE(YEAR(Table1[[#This Row],[Date]]),2,1)-1),WEEKNUM(Table1[[#This Row],[Date]])-WEEKNUM(DATE(YEAR(Table1[[#This Row],[Date]]),2,1)-1))</f>
        <v>49</v>
      </c>
      <c r="H72" s="126">
        <f t="shared" ca="1" si="3"/>
        <v>0.79</v>
      </c>
      <c r="I72" s="3" t="s">
        <v>50</v>
      </c>
      <c r="J72" s="3" t="str">
        <f ca="1">IF(Table1[[#This Row],[Quantity]]&gt;=100,"Picked Up","Missed Pickup")</f>
        <v>Picked Up</v>
      </c>
      <c r="K72" s="48" t="str">
        <f>TEXT(Table1[[#This Row],[Date]],"mmmm")</f>
        <v>January</v>
      </c>
    </row>
    <row r="73" spans="1:11" x14ac:dyDescent="0.25">
      <c r="A73" s="25" t="s">
        <v>63</v>
      </c>
      <c r="B73" s="25" t="s">
        <v>4</v>
      </c>
      <c r="C73" s="25" t="s">
        <v>20</v>
      </c>
      <c r="D73" s="4">
        <v>43838</v>
      </c>
      <c r="E73" s="3">
        <f t="shared" ca="1" si="2"/>
        <v>842</v>
      </c>
      <c r="F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3" s="50">
        <f>IF(WEEKNUM(Table1[[#This Row],[Date]])-WEEKNUM(DATE(YEAR(Table1[[#This Row],[Date]]),2,1)-1)&lt;=0,52+WEEKNUM(Table1[[#This Row],[Date]])-WEEKNUM(DATE(YEAR(Table1[[#This Row],[Date]]),2,1)-1),WEEKNUM(Table1[[#This Row],[Date]])-WEEKNUM(DATE(YEAR(Table1[[#This Row],[Date]]),2,1)-1))</f>
        <v>49</v>
      </c>
      <c r="H73" s="126">
        <f t="shared" ca="1" si="3"/>
        <v>0.69</v>
      </c>
      <c r="I73" s="3" t="s">
        <v>50</v>
      </c>
      <c r="J73" s="3" t="str">
        <f ca="1">IF(Table1[[#This Row],[Quantity]]&gt;=100,"Picked Up","Missed Pickup")</f>
        <v>Picked Up</v>
      </c>
      <c r="K73" s="48" t="str">
        <f>TEXT(Table1[[#This Row],[Date]],"mmmm")</f>
        <v>January</v>
      </c>
    </row>
    <row r="74" spans="1:11" x14ac:dyDescent="0.25">
      <c r="A74" s="3" t="s">
        <v>63</v>
      </c>
      <c r="B74" s="3" t="s">
        <v>74</v>
      </c>
      <c r="C74" s="3" t="s">
        <v>20</v>
      </c>
      <c r="D74" s="4">
        <v>43838</v>
      </c>
      <c r="E74" s="3">
        <f t="shared" ca="1" si="2"/>
        <v>382</v>
      </c>
      <c r="F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4" s="50">
        <f>IF(WEEKNUM(Table1[[#This Row],[Date]])-WEEKNUM(DATE(YEAR(Table1[[#This Row],[Date]]),2,1)-1)&lt;=0,52+WEEKNUM(Table1[[#This Row],[Date]])-WEEKNUM(DATE(YEAR(Table1[[#This Row],[Date]]),2,1)-1),WEEKNUM(Table1[[#This Row],[Date]])-WEEKNUM(DATE(YEAR(Table1[[#This Row],[Date]]),2,1)-1))</f>
        <v>49</v>
      </c>
      <c r="H74" s="126">
        <f t="shared" ca="1" si="3"/>
        <v>0.79</v>
      </c>
      <c r="I74" s="3" t="s">
        <v>50</v>
      </c>
      <c r="J74" s="3" t="str">
        <f ca="1">IF(Table1[[#This Row],[Quantity]]&gt;=100,"Picked Up","Missed Pickup")</f>
        <v>Picked Up</v>
      </c>
      <c r="K74" s="48" t="str">
        <f>TEXT(Table1[[#This Row],[Date]],"mmmm")</f>
        <v>January</v>
      </c>
    </row>
    <row r="75" spans="1:11" x14ac:dyDescent="0.25">
      <c r="A75" s="25" t="s">
        <v>63</v>
      </c>
      <c r="B75" s="25" t="s">
        <v>75</v>
      </c>
      <c r="C75" s="25" t="s">
        <v>20</v>
      </c>
      <c r="D75" s="4">
        <v>43838</v>
      </c>
      <c r="E75" s="3">
        <f t="shared" ca="1" si="2"/>
        <v>997</v>
      </c>
      <c r="F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5" s="50">
        <f>IF(WEEKNUM(Table1[[#This Row],[Date]])-WEEKNUM(DATE(YEAR(Table1[[#This Row],[Date]]),2,1)-1)&lt;=0,52+WEEKNUM(Table1[[#This Row],[Date]])-WEEKNUM(DATE(YEAR(Table1[[#This Row],[Date]]),2,1)-1),WEEKNUM(Table1[[#This Row],[Date]])-WEEKNUM(DATE(YEAR(Table1[[#This Row],[Date]]),2,1)-1))</f>
        <v>49</v>
      </c>
      <c r="H75" s="126">
        <f t="shared" ca="1" si="3"/>
        <v>0.75</v>
      </c>
      <c r="I75" s="3" t="s">
        <v>50</v>
      </c>
      <c r="J75" s="3" t="str">
        <f ca="1">IF(Table1[[#This Row],[Quantity]]&gt;=100,"Picked Up","Missed Pickup")</f>
        <v>Picked Up</v>
      </c>
      <c r="K75" s="48" t="str">
        <f>TEXT(Table1[[#This Row],[Date]],"mmmm")</f>
        <v>January</v>
      </c>
    </row>
    <row r="76" spans="1:11" x14ac:dyDescent="0.25">
      <c r="A76" s="25" t="s">
        <v>62</v>
      </c>
      <c r="B76" s="25" t="s">
        <v>4</v>
      </c>
      <c r="C76" s="25" t="s">
        <v>20</v>
      </c>
      <c r="D76" s="4">
        <v>43838</v>
      </c>
      <c r="E76" s="3">
        <f t="shared" ca="1" si="2"/>
        <v>758</v>
      </c>
      <c r="F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6" s="50">
        <f>IF(WEEKNUM(Table1[[#This Row],[Date]])-WEEKNUM(DATE(YEAR(Table1[[#This Row],[Date]]),2,1)-1)&lt;=0,52+WEEKNUM(Table1[[#This Row],[Date]])-WEEKNUM(DATE(YEAR(Table1[[#This Row],[Date]]),2,1)-1),WEEKNUM(Table1[[#This Row],[Date]])-WEEKNUM(DATE(YEAR(Table1[[#This Row],[Date]]),2,1)-1))</f>
        <v>49</v>
      </c>
      <c r="H76" s="126">
        <f t="shared" ca="1" si="3"/>
        <v>0.8</v>
      </c>
      <c r="I76" s="3" t="s">
        <v>50</v>
      </c>
      <c r="J76" s="3" t="str">
        <f ca="1">IF(Table1[[#This Row],[Quantity]]&gt;=100,"Picked Up","Missed Pickup")</f>
        <v>Picked Up</v>
      </c>
      <c r="K76" s="48" t="str">
        <f>TEXT(Table1[[#This Row],[Date]],"mmmm")</f>
        <v>January</v>
      </c>
    </row>
    <row r="77" spans="1:11" x14ac:dyDescent="0.25">
      <c r="A77" s="3" t="s">
        <v>62</v>
      </c>
      <c r="B77" s="3" t="s">
        <v>5</v>
      </c>
      <c r="C77" s="3" t="s">
        <v>22</v>
      </c>
      <c r="D77" s="4">
        <v>43838</v>
      </c>
      <c r="E77" s="3">
        <f t="shared" ca="1" si="2"/>
        <v>888</v>
      </c>
      <c r="F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7" s="50">
        <f>IF(WEEKNUM(Table1[[#This Row],[Date]])-WEEKNUM(DATE(YEAR(Table1[[#This Row],[Date]]),2,1)-1)&lt;=0,52+WEEKNUM(Table1[[#This Row],[Date]])-WEEKNUM(DATE(YEAR(Table1[[#This Row],[Date]]),2,1)-1),WEEKNUM(Table1[[#This Row],[Date]])-WEEKNUM(DATE(YEAR(Table1[[#This Row],[Date]]),2,1)-1))</f>
        <v>49</v>
      </c>
      <c r="H77" s="126">
        <f t="shared" ca="1" si="3"/>
        <v>0.7</v>
      </c>
      <c r="I77" s="3" t="s">
        <v>50</v>
      </c>
      <c r="J77" s="3" t="str">
        <f ca="1">IF(Table1[[#This Row],[Quantity]]&gt;=100,"Picked Up","Missed Pickup")</f>
        <v>Picked Up</v>
      </c>
      <c r="K77" s="48" t="str">
        <f>TEXT(Table1[[#This Row],[Date]],"mmmm")</f>
        <v>January</v>
      </c>
    </row>
    <row r="78" spans="1:11" x14ac:dyDescent="0.25">
      <c r="A78" s="3" t="s">
        <v>62</v>
      </c>
      <c r="B78" s="3" t="s">
        <v>6</v>
      </c>
      <c r="C78" s="3" t="s">
        <v>21</v>
      </c>
      <c r="D78" s="4">
        <v>43838</v>
      </c>
      <c r="E78" s="3">
        <f t="shared" ca="1" si="2"/>
        <v>719</v>
      </c>
      <c r="F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8" s="50">
        <f>IF(WEEKNUM(Table1[[#This Row],[Date]])-WEEKNUM(DATE(YEAR(Table1[[#This Row],[Date]]),2,1)-1)&lt;=0,52+WEEKNUM(Table1[[#This Row],[Date]])-WEEKNUM(DATE(YEAR(Table1[[#This Row],[Date]]),2,1)-1),WEEKNUM(Table1[[#This Row],[Date]])-WEEKNUM(DATE(YEAR(Table1[[#This Row],[Date]]),2,1)-1))</f>
        <v>49</v>
      </c>
      <c r="H78" s="126">
        <f t="shared" ca="1" si="3"/>
        <v>0.78</v>
      </c>
      <c r="I78" s="3" t="s">
        <v>50</v>
      </c>
      <c r="J78" s="3" t="str">
        <f ca="1">IF(Table1[[#This Row],[Quantity]]&gt;=100,"Picked Up","Missed Pickup")</f>
        <v>Picked Up</v>
      </c>
      <c r="K78" s="48" t="str">
        <f>TEXT(Table1[[#This Row],[Date]],"mmmm")</f>
        <v>January</v>
      </c>
    </row>
    <row r="79" spans="1:11" x14ac:dyDescent="0.25">
      <c r="A79" s="3" t="s">
        <v>62</v>
      </c>
      <c r="B79" s="3" t="s">
        <v>9</v>
      </c>
      <c r="C79" s="3" t="s">
        <v>23</v>
      </c>
      <c r="D79" s="4">
        <v>43838</v>
      </c>
      <c r="E79" s="3">
        <f t="shared" ca="1" si="2"/>
        <v>494</v>
      </c>
      <c r="F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79" s="50">
        <f>IF(WEEKNUM(Table1[[#This Row],[Date]])-WEEKNUM(DATE(YEAR(Table1[[#This Row],[Date]]),2,1)-1)&lt;=0,52+WEEKNUM(Table1[[#This Row],[Date]])-WEEKNUM(DATE(YEAR(Table1[[#This Row],[Date]]),2,1)-1),WEEKNUM(Table1[[#This Row],[Date]])-WEEKNUM(DATE(YEAR(Table1[[#This Row],[Date]]),2,1)-1))</f>
        <v>49</v>
      </c>
      <c r="H79" s="126">
        <f t="shared" ca="1" si="3"/>
        <v>0.72</v>
      </c>
      <c r="I79" s="3" t="s">
        <v>50</v>
      </c>
      <c r="J79" s="3" t="str">
        <f ca="1">IF(Table1[[#This Row],[Quantity]]&gt;=100,"Picked Up","Missed Pickup")</f>
        <v>Picked Up</v>
      </c>
      <c r="K79" s="48" t="str">
        <f>TEXT(Table1[[#This Row],[Date]],"mmmm")</f>
        <v>January</v>
      </c>
    </row>
    <row r="80" spans="1:11" x14ac:dyDescent="0.25">
      <c r="A80" s="25" t="s">
        <v>61</v>
      </c>
      <c r="B80" s="25" t="s">
        <v>7</v>
      </c>
      <c r="C80" s="25" t="s">
        <v>20</v>
      </c>
      <c r="D80" s="4">
        <v>43838</v>
      </c>
      <c r="E80" s="3">
        <f t="shared" ca="1" si="2"/>
        <v>330</v>
      </c>
      <c r="F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0" s="50">
        <f>IF(WEEKNUM(Table1[[#This Row],[Date]])-WEEKNUM(DATE(YEAR(Table1[[#This Row],[Date]]),2,1)-1)&lt;=0,52+WEEKNUM(Table1[[#This Row],[Date]])-WEEKNUM(DATE(YEAR(Table1[[#This Row],[Date]]),2,1)-1),WEEKNUM(Table1[[#This Row],[Date]])-WEEKNUM(DATE(YEAR(Table1[[#This Row],[Date]]),2,1)-1))</f>
        <v>49</v>
      </c>
      <c r="H80" s="126">
        <f t="shared" ca="1" si="3"/>
        <v>0.67</v>
      </c>
      <c r="I80" s="3" t="s">
        <v>50</v>
      </c>
      <c r="J80" s="3" t="str">
        <f ca="1">IF(Table1[[#This Row],[Quantity]]&gt;=100,"Picked Up","Missed Pickup")</f>
        <v>Picked Up</v>
      </c>
      <c r="K80" s="48" t="str">
        <f>TEXT(Table1[[#This Row],[Date]],"mmmm")</f>
        <v>January</v>
      </c>
    </row>
    <row r="81" spans="1:11" x14ac:dyDescent="0.25">
      <c r="A81" s="25" t="s">
        <v>61</v>
      </c>
      <c r="B81" s="25" t="s">
        <v>8</v>
      </c>
      <c r="C81" s="25" t="s">
        <v>20</v>
      </c>
      <c r="D81" s="4">
        <v>43838</v>
      </c>
      <c r="E81" s="3">
        <f t="shared" ca="1" si="2"/>
        <v>940</v>
      </c>
      <c r="F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1" s="50">
        <f>IF(WEEKNUM(Table1[[#This Row],[Date]])-WEEKNUM(DATE(YEAR(Table1[[#This Row],[Date]]),2,1)-1)&lt;=0,52+WEEKNUM(Table1[[#This Row],[Date]])-WEEKNUM(DATE(YEAR(Table1[[#This Row],[Date]]),2,1)-1),WEEKNUM(Table1[[#This Row],[Date]])-WEEKNUM(DATE(YEAR(Table1[[#This Row],[Date]]),2,1)-1))</f>
        <v>49</v>
      </c>
      <c r="H81" s="126">
        <f t="shared" ca="1" si="3"/>
        <v>0.71</v>
      </c>
      <c r="I81" s="3" t="s">
        <v>50</v>
      </c>
      <c r="J81" s="3" t="str">
        <f ca="1">IF(Table1[[#This Row],[Quantity]]&gt;=100,"Picked Up","Missed Pickup")</f>
        <v>Picked Up</v>
      </c>
      <c r="K81" s="48" t="str">
        <f>TEXT(Table1[[#This Row],[Date]],"mmmm")</f>
        <v>January</v>
      </c>
    </row>
    <row r="82" spans="1:11" x14ac:dyDescent="0.25">
      <c r="A82" s="25" t="s">
        <v>64</v>
      </c>
      <c r="B82" s="25" t="s">
        <v>71</v>
      </c>
      <c r="C82" s="25" t="s">
        <v>23</v>
      </c>
      <c r="D82" s="4">
        <v>43839</v>
      </c>
      <c r="E82" s="3">
        <f t="shared" ca="1" si="2"/>
        <v>317</v>
      </c>
      <c r="F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2" s="50">
        <f>IF(WEEKNUM(Table1[[#This Row],[Date]])-WEEKNUM(DATE(YEAR(Table1[[#This Row],[Date]]),2,1)-1)&lt;=0,52+WEEKNUM(Table1[[#This Row],[Date]])-WEEKNUM(DATE(YEAR(Table1[[#This Row],[Date]]),2,1)-1),WEEKNUM(Table1[[#This Row],[Date]])-WEEKNUM(DATE(YEAR(Table1[[#This Row],[Date]]),2,1)-1))</f>
        <v>49</v>
      </c>
      <c r="H82" s="126">
        <f t="shared" ca="1" si="3"/>
        <v>0.73</v>
      </c>
      <c r="I82" s="3" t="s">
        <v>32</v>
      </c>
      <c r="J82" s="3" t="str">
        <f ca="1">IF(Table1[[#This Row],[Quantity]]&gt;=100,"Picked Up","Missed Pickup")</f>
        <v>Picked Up</v>
      </c>
      <c r="K82" s="48" t="str">
        <f>TEXT(Table1[[#This Row],[Date]],"mmmm")</f>
        <v>January</v>
      </c>
    </row>
    <row r="83" spans="1:11" x14ac:dyDescent="0.25">
      <c r="A83" s="3" t="s">
        <v>64</v>
      </c>
      <c r="B83" s="3" t="s">
        <v>70</v>
      </c>
      <c r="C83" s="3" t="s">
        <v>22</v>
      </c>
      <c r="D83" s="4">
        <v>43839</v>
      </c>
      <c r="E83" s="3">
        <f t="shared" ca="1" si="2"/>
        <v>648</v>
      </c>
      <c r="F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3" s="50">
        <f>IF(WEEKNUM(Table1[[#This Row],[Date]])-WEEKNUM(DATE(YEAR(Table1[[#This Row],[Date]]),2,1)-1)&lt;=0,52+WEEKNUM(Table1[[#This Row],[Date]])-WEEKNUM(DATE(YEAR(Table1[[#This Row],[Date]]),2,1)-1),WEEKNUM(Table1[[#This Row],[Date]])-WEEKNUM(DATE(YEAR(Table1[[#This Row],[Date]]),2,1)-1))</f>
        <v>49</v>
      </c>
      <c r="H83" s="126">
        <f t="shared" ca="1" si="3"/>
        <v>0.67</v>
      </c>
      <c r="I83" s="3" t="s">
        <v>44</v>
      </c>
      <c r="J83" s="3" t="str">
        <f ca="1">IF(Table1[[#This Row],[Quantity]]&gt;=100,"Picked Up","Missed Pickup")</f>
        <v>Picked Up</v>
      </c>
      <c r="K83" s="48" t="str">
        <f>TEXT(Table1[[#This Row],[Date]],"mmmm")</f>
        <v>January</v>
      </c>
    </row>
    <row r="84" spans="1:11" x14ac:dyDescent="0.25">
      <c r="A84" s="25" t="s">
        <v>65</v>
      </c>
      <c r="B84" s="25" t="s">
        <v>67</v>
      </c>
      <c r="C84" s="25" t="s">
        <v>20</v>
      </c>
      <c r="D84" s="4">
        <v>43839</v>
      </c>
      <c r="E84" s="3">
        <f t="shared" ca="1" si="2"/>
        <v>109</v>
      </c>
      <c r="F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4" s="50">
        <f>IF(WEEKNUM(Table1[[#This Row],[Date]])-WEEKNUM(DATE(YEAR(Table1[[#This Row],[Date]]),2,1)-1)&lt;=0,52+WEEKNUM(Table1[[#This Row],[Date]])-WEEKNUM(DATE(YEAR(Table1[[#This Row],[Date]]),2,1)-1),WEEKNUM(Table1[[#This Row],[Date]])-WEEKNUM(DATE(YEAR(Table1[[#This Row],[Date]]),2,1)-1))</f>
        <v>49</v>
      </c>
      <c r="H84" s="126">
        <f t="shared" ca="1" si="3"/>
        <v>0.67</v>
      </c>
      <c r="I84" s="3" t="s">
        <v>44</v>
      </c>
      <c r="J84" s="3" t="str">
        <f ca="1">IF(Table1[[#This Row],[Quantity]]&gt;=100,"Picked Up","Missed Pickup")</f>
        <v>Picked Up</v>
      </c>
      <c r="K84" s="48" t="str">
        <f>TEXT(Table1[[#This Row],[Date]],"mmmm")</f>
        <v>January</v>
      </c>
    </row>
    <row r="85" spans="1:11" x14ac:dyDescent="0.25">
      <c r="A85" s="25" t="s">
        <v>63</v>
      </c>
      <c r="B85" s="25" t="s">
        <v>4</v>
      </c>
      <c r="C85" s="25" t="s">
        <v>20</v>
      </c>
      <c r="D85" s="4">
        <v>43839</v>
      </c>
      <c r="E85" s="3">
        <f t="shared" ca="1" si="2"/>
        <v>927</v>
      </c>
      <c r="F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5" s="50">
        <f>IF(WEEKNUM(Table1[[#This Row],[Date]])-WEEKNUM(DATE(YEAR(Table1[[#This Row],[Date]]),2,1)-1)&lt;=0,52+WEEKNUM(Table1[[#This Row],[Date]])-WEEKNUM(DATE(YEAR(Table1[[#This Row],[Date]]),2,1)-1),WEEKNUM(Table1[[#This Row],[Date]])-WEEKNUM(DATE(YEAR(Table1[[#This Row],[Date]]),2,1)-1))</f>
        <v>49</v>
      </c>
      <c r="H85" s="126">
        <f t="shared" ca="1" si="3"/>
        <v>0.68</v>
      </c>
      <c r="I85" s="3" t="s">
        <v>32</v>
      </c>
      <c r="J85" s="3" t="str">
        <f ca="1">IF(Table1[[#This Row],[Quantity]]&gt;=100,"Picked Up","Missed Pickup")</f>
        <v>Picked Up</v>
      </c>
      <c r="K85" s="48" t="str">
        <f>TEXT(Table1[[#This Row],[Date]],"mmmm")</f>
        <v>January</v>
      </c>
    </row>
    <row r="86" spans="1:11" x14ac:dyDescent="0.25">
      <c r="A86" s="25" t="s">
        <v>63</v>
      </c>
      <c r="B86" s="25" t="s">
        <v>74</v>
      </c>
      <c r="C86" s="25" t="s">
        <v>20</v>
      </c>
      <c r="D86" s="4">
        <v>43839</v>
      </c>
      <c r="E86" s="3">
        <f t="shared" ca="1" si="2"/>
        <v>0</v>
      </c>
      <c r="F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6" s="50">
        <f>IF(WEEKNUM(Table1[[#This Row],[Date]])-WEEKNUM(DATE(YEAR(Table1[[#This Row],[Date]]),2,1)-1)&lt;=0,52+WEEKNUM(Table1[[#This Row],[Date]])-WEEKNUM(DATE(YEAR(Table1[[#This Row],[Date]]),2,1)-1),WEEKNUM(Table1[[#This Row],[Date]])-WEEKNUM(DATE(YEAR(Table1[[#This Row],[Date]]),2,1)-1))</f>
        <v>49</v>
      </c>
      <c r="H86" s="126">
        <f t="shared" ca="1" si="3"/>
        <v>0.72</v>
      </c>
      <c r="I86" s="3" t="s">
        <v>32</v>
      </c>
      <c r="J86" s="3" t="str">
        <f ca="1">IF(Table1[[#This Row],[Quantity]]&gt;=100,"Picked Up","Missed Pickup")</f>
        <v>Missed Pickup</v>
      </c>
      <c r="K86" s="48" t="str">
        <f>TEXT(Table1[[#This Row],[Date]],"mmmm")</f>
        <v>January</v>
      </c>
    </row>
    <row r="87" spans="1:11" x14ac:dyDescent="0.25">
      <c r="A87" s="25" t="s">
        <v>63</v>
      </c>
      <c r="B87" s="25" t="s">
        <v>75</v>
      </c>
      <c r="C87" s="25" t="s">
        <v>20</v>
      </c>
      <c r="D87" s="4">
        <v>43839</v>
      </c>
      <c r="E87" s="3">
        <f t="shared" ca="1" si="2"/>
        <v>906</v>
      </c>
      <c r="F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7" s="50">
        <f>IF(WEEKNUM(Table1[[#This Row],[Date]])-WEEKNUM(DATE(YEAR(Table1[[#This Row],[Date]]),2,1)-1)&lt;=0,52+WEEKNUM(Table1[[#This Row],[Date]])-WEEKNUM(DATE(YEAR(Table1[[#This Row],[Date]]),2,1)-1),WEEKNUM(Table1[[#This Row],[Date]])-WEEKNUM(DATE(YEAR(Table1[[#This Row],[Date]]),2,1)-1))</f>
        <v>49</v>
      </c>
      <c r="H87" s="126">
        <f t="shared" ca="1" si="3"/>
        <v>0.69</v>
      </c>
      <c r="I87" s="3" t="s">
        <v>32</v>
      </c>
      <c r="J87" s="3" t="str">
        <f ca="1">IF(Table1[[#This Row],[Quantity]]&gt;=100,"Picked Up","Missed Pickup")</f>
        <v>Picked Up</v>
      </c>
      <c r="K87" s="48" t="str">
        <f>TEXT(Table1[[#This Row],[Date]],"mmmm")</f>
        <v>January</v>
      </c>
    </row>
    <row r="88" spans="1:11" x14ac:dyDescent="0.25">
      <c r="A88" s="3" t="s">
        <v>62</v>
      </c>
      <c r="B88" s="3" t="s">
        <v>9</v>
      </c>
      <c r="C88" s="3" t="s">
        <v>23</v>
      </c>
      <c r="D88" s="4">
        <v>43839</v>
      </c>
      <c r="E88" s="3">
        <f t="shared" ca="1" si="2"/>
        <v>357</v>
      </c>
      <c r="F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8" s="50">
        <f>IF(WEEKNUM(Table1[[#This Row],[Date]])-WEEKNUM(DATE(YEAR(Table1[[#This Row],[Date]]),2,1)-1)&lt;=0,52+WEEKNUM(Table1[[#This Row],[Date]])-WEEKNUM(DATE(YEAR(Table1[[#This Row],[Date]]),2,1)-1),WEEKNUM(Table1[[#This Row],[Date]])-WEEKNUM(DATE(YEAR(Table1[[#This Row],[Date]]),2,1)-1))</f>
        <v>49</v>
      </c>
      <c r="H88" s="126">
        <f t="shared" ca="1" si="3"/>
        <v>0.78</v>
      </c>
      <c r="I88" s="3" t="s">
        <v>32</v>
      </c>
      <c r="J88" s="3" t="str">
        <f ca="1">IF(Table1[[#This Row],[Quantity]]&gt;=100,"Picked Up","Missed Pickup")</f>
        <v>Picked Up</v>
      </c>
      <c r="K88" s="48" t="str">
        <f>TEXT(Table1[[#This Row],[Date]],"mmmm")</f>
        <v>January</v>
      </c>
    </row>
    <row r="89" spans="1:11" x14ac:dyDescent="0.25">
      <c r="A89" s="3" t="s">
        <v>62</v>
      </c>
      <c r="B89" s="3" t="s">
        <v>6</v>
      </c>
      <c r="C89" s="3" t="s">
        <v>21</v>
      </c>
      <c r="D89" s="4">
        <v>43839</v>
      </c>
      <c r="E89" s="3">
        <f t="shared" ca="1" si="2"/>
        <v>352</v>
      </c>
      <c r="F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89" s="50">
        <f>IF(WEEKNUM(Table1[[#This Row],[Date]])-WEEKNUM(DATE(YEAR(Table1[[#This Row],[Date]]),2,1)-1)&lt;=0,52+WEEKNUM(Table1[[#This Row],[Date]])-WEEKNUM(DATE(YEAR(Table1[[#This Row],[Date]]),2,1)-1),WEEKNUM(Table1[[#This Row],[Date]])-WEEKNUM(DATE(YEAR(Table1[[#This Row],[Date]]),2,1)-1))</f>
        <v>49</v>
      </c>
      <c r="H89" s="126">
        <f t="shared" ca="1" si="3"/>
        <v>0.78</v>
      </c>
      <c r="I89" s="3" t="s">
        <v>32</v>
      </c>
      <c r="J89" s="3" t="str">
        <f ca="1">IF(Table1[[#This Row],[Quantity]]&gt;=100,"Picked Up","Missed Pickup")</f>
        <v>Picked Up</v>
      </c>
      <c r="K89" s="48" t="str">
        <f>TEXT(Table1[[#This Row],[Date]],"mmmm")</f>
        <v>January</v>
      </c>
    </row>
    <row r="90" spans="1:11" x14ac:dyDescent="0.25">
      <c r="A90" s="3" t="s">
        <v>62</v>
      </c>
      <c r="B90" s="3" t="s">
        <v>5</v>
      </c>
      <c r="C90" s="3" t="s">
        <v>22</v>
      </c>
      <c r="D90" s="4">
        <v>43839</v>
      </c>
      <c r="E90" s="3">
        <f t="shared" ca="1" si="2"/>
        <v>955</v>
      </c>
      <c r="F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0" s="50">
        <f>IF(WEEKNUM(Table1[[#This Row],[Date]])-WEEKNUM(DATE(YEAR(Table1[[#This Row],[Date]]),2,1)-1)&lt;=0,52+WEEKNUM(Table1[[#This Row],[Date]])-WEEKNUM(DATE(YEAR(Table1[[#This Row],[Date]]),2,1)-1),WEEKNUM(Table1[[#This Row],[Date]])-WEEKNUM(DATE(YEAR(Table1[[#This Row],[Date]]),2,1)-1))</f>
        <v>49</v>
      </c>
      <c r="H90" s="126">
        <f t="shared" ca="1" si="3"/>
        <v>0.77</v>
      </c>
      <c r="I90" s="3" t="s">
        <v>32</v>
      </c>
      <c r="J90" s="3" t="str">
        <f ca="1">IF(Table1[[#This Row],[Quantity]]&gt;=100,"Picked Up","Missed Pickup")</f>
        <v>Picked Up</v>
      </c>
      <c r="K90" s="48" t="str">
        <f>TEXT(Table1[[#This Row],[Date]],"mmmm")</f>
        <v>January</v>
      </c>
    </row>
    <row r="91" spans="1:11" x14ac:dyDescent="0.25">
      <c r="A91" s="25" t="s">
        <v>62</v>
      </c>
      <c r="B91" s="25" t="s">
        <v>4</v>
      </c>
      <c r="C91" s="25" t="s">
        <v>20</v>
      </c>
      <c r="D91" s="4">
        <v>43839</v>
      </c>
      <c r="E91" s="3">
        <f t="shared" ca="1" si="2"/>
        <v>679</v>
      </c>
      <c r="F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1" s="50">
        <f>IF(WEEKNUM(Table1[[#This Row],[Date]])-WEEKNUM(DATE(YEAR(Table1[[#This Row],[Date]]),2,1)-1)&lt;=0,52+WEEKNUM(Table1[[#This Row],[Date]])-WEEKNUM(DATE(YEAR(Table1[[#This Row],[Date]]),2,1)-1),WEEKNUM(Table1[[#This Row],[Date]])-WEEKNUM(DATE(YEAR(Table1[[#This Row],[Date]]),2,1)-1))</f>
        <v>49</v>
      </c>
      <c r="H91" s="126">
        <f t="shared" ca="1" si="3"/>
        <v>0.77</v>
      </c>
      <c r="I91" s="3" t="s">
        <v>32</v>
      </c>
      <c r="J91" s="3" t="str">
        <f ca="1">IF(Table1[[#This Row],[Quantity]]&gt;=100,"Picked Up","Missed Pickup")</f>
        <v>Picked Up</v>
      </c>
      <c r="K91" s="48" t="str">
        <f>TEXT(Table1[[#This Row],[Date]],"mmmm")</f>
        <v>January</v>
      </c>
    </row>
    <row r="92" spans="1:11" x14ac:dyDescent="0.25">
      <c r="A92" s="25" t="s">
        <v>61</v>
      </c>
      <c r="B92" s="25" t="s">
        <v>7</v>
      </c>
      <c r="C92" s="25" t="s">
        <v>20</v>
      </c>
      <c r="D92" s="4">
        <v>43839</v>
      </c>
      <c r="E92" s="3">
        <f t="shared" ca="1" si="2"/>
        <v>145</v>
      </c>
      <c r="F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2" s="50">
        <f>IF(WEEKNUM(Table1[[#This Row],[Date]])-WEEKNUM(DATE(YEAR(Table1[[#This Row],[Date]]),2,1)-1)&lt;=0,52+WEEKNUM(Table1[[#This Row],[Date]])-WEEKNUM(DATE(YEAR(Table1[[#This Row],[Date]]),2,1)-1),WEEKNUM(Table1[[#This Row],[Date]])-WEEKNUM(DATE(YEAR(Table1[[#This Row],[Date]]),2,1)-1))</f>
        <v>49</v>
      </c>
      <c r="H92" s="126">
        <f t="shared" ca="1" si="3"/>
        <v>0.77</v>
      </c>
      <c r="I92" s="3" t="s">
        <v>32</v>
      </c>
      <c r="J92" s="3" t="str">
        <f ca="1">IF(Table1[[#This Row],[Quantity]]&gt;=100,"Picked Up","Missed Pickup")</f>
        <v>Picked Up</v>
      </c>
      <c r="K92" s="48" t="str">
        <f>TEXT(Table1[[#This Row],[Date]],"mmmm")</f>
        <v>January</v>
      </c>
    </row>
    <row r="93" spans="1:11" x14ac:dyDescent="0.25">
      <c r="A93" s="25" t="s">
        <v>61</v>
      </c>
      <c r="B93" s="25" t="s">
        <v>8</v>
      </c>
      <c r="C93" s="25" t="s">
        <v>20</v>
      </c>
      <c r="D93" s="4">
        <v>43839</v>
      </c>
      <c r="E93" s="3">
        <f t="shared" ca="1" si="2"/>
        <v>361</v>
      </c>
      <c r="F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3" s="50">
        <f>IF(WEEKNUM(Table1[[#This Row],[Date]])-WEEKNUM(DATE(YEAR(Table1[[#This Row],[Date]]),2,1)-1)&lt;=0,52+WEEKNUM(Table1[[#This Row],[Date]])-WEEKNUM(DATE(YEAR(Table1[[#This Row],[Date]]),2,1)-1),WEEKNUM(Table1[[#This Row],[Date]])-WEEKNUM(DATE(YEAR(Table1[[#This Row],[Date]]),2,1)-1))</f>
        <v>49</v>
      </c>
      <c r="H93" s="126">
        <f t="shared" ca="1" si="3"/>
        <v>0.74</v>
      </c>
      <c r="I93" s="3" t="s">
        <v>32</v>
      </c>
      <c r="J93" s="3" t="str">
        <f ca="1">IF(Table1[[#This Row],[Quantity]]&gt;=100,"Picked Up","Missed Pickup")</f>
        <v>Picked Up</v>
      </c>
      <c r="K93" s="48" t="str">
        <f>TEXT(Table1[[#This Row],[Date]],"mmmm")</f>
        <v>January</v>
      </c>
    </row>
    <row r="94" spans="1:11" x14ac:dyDescent="0.25">
      <c r="A94" s="3" t="s">
        <v>64</v>
      </c>
      <c r="B94" s="3" t="s">
        <v>70</v>
      </c>
      <c r="C94" s="3" t="s">
        <v>22</v>
      </c>
      <c r="D94" s="4">
        <v>43840</v>
      </c>
      <c r="E94" s="3">
        <f t="shared" ca="1" si="2"/>
        <v>316</v>
      </c>
      <c r="F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4" s="50">
        <f>IF(WEEKNUM(Table1[[#This Row],[Date]])-WEEKNUM(DATE(YEAR(Table1[[#This Row],[Date]]),2,1)-1)&lt;=0,52+WEEKNUM(Table1[[#This Row],[Date]])-WEEKNUM(DATE(YEAR(Table1[[#This Row],[Date]]),2,1)-1),WEEKNUM(Table1[[#This Row],[Date]])-WEEKNUM(DATE(YEAR(Table1[[#This Row],[Date]]),2,1)-1))</f>
        <v>49</v>
      </c>
      <c r="H94" s="126">
        <f t="shared" ca="1" si="3"/>
        <v>0.75</v>
      </c>
      <c r="I94" s="3" t="s">
        <v>50</v>
      </c>
      <c r="J94" s="3" t="str">
        <f ca="1">IF(Table1[[#This Row],[Quantity]]&gt;=100,"Picked Up","Missed Pickup")</f>
        <v>Picked Up</v>
      </c>
      <c r="K94" s="48" t="str">
        <f>TEXT(Table1[[#This Row],[Date]],"mmmm")</f>
        <v>January</v>
      </c>
    </row>
    <row r="95" spans="1:11" x14ac:dyDescent="0.25">
      <c r="A95" s="25" t="s">
        <v>64</v>
      </c>
      <c r="B95" s="25" t="s">
        <v>71</v>
      </c>
      <c r="C95" s="25" t="s">
        <v>23</v>
      </c>
      <c r="D95" s="4">
        <v>43840</v>
      </c>
      <c r="E95" s="3">
        <f t="shared" ca="1" si="2"/>
        <v>666</v>
      </c>
      <c r="F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5" s="50">
        <f>IF(WEEKNUM(Table1[[#This Row],[Date]])-WEEKNUM(DATE(YEAR(Table1[[#This Row],[Date]]),2,1)-1)&lt;=0,52+WEEKNUM(Table1[[#This Row],[Date]])-WEEKNUM(DATE(YEAR(Table1[[#This Row],[Date]]),2,1)-1),WEEKNUM(Table1[[#This Row],[Date]])-WEEKNUM(DATE(YEAR(Table1[[#This Row],[Date]]),2,1)-1))</f>
        <v>49</v>
      </c>
      <c r="H95" s="126">
        <f t="shared" ca="1" si="3"/>
        <v>0.76</v>
      </c>
      <c r="I95" s="3" t="s">
        <v>50</v>
      </c>
      <c r="J95" s="3" t="str">
        <f ca="1">IF(Table1[[#This Row],[Quantity]]&gt;=100,"Picked Up","Missed Pickup")</f>
        <v>Picked Up</v>
      </c>
      <c r="K95" s="48" t="str">
        <f>TEXT(Table1[[#This Row],[Date]],"mmmm")</f>
        <v>January</v>
      </c>
    </row>
    <row r="96" spans="1:11" x14ac:dyDescent="0.25">
      <c r="A96" s="25" t="s">
        <v>65</v>
      </c>
      <c r="B96" s="25" t="s">
        <v>67</v>
      </c>
      <c r="C96" s="25" t="s">
        <v>20</v>
      </c>
      <c r="D96" s="4">
        <v>43840</v>
      </c>
      <c r="E96" s="3">
        <f t="shared" ca="1" si="2"/>
        <v>364</v>
      </c>
      <c r="F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6" s="50">
        <f>IF(WEEKNUM(Table1[[#This Row],[Date]])-WEEKNUM(DATE(YEAR(Table1[[#This Row],[Date]]),2,1)-1)&lt;=0,52+WEEKNUM(Table1[[#This Row],[Date]])-WEEKNUM(DATE(YEAR(Table1[[#This Row],[Date]]),2,1)-1),WEEKNUM(Table1[[#This Row],[Date]])-WEEKNUM(DATE(YEAR(Table1[[#This Row],[Date]]),2,1)-1))</f>
        <v>49</v>
      </c>
      <c r="H96" s="126">
        <f t="shared" ca="1" si="3"/>
        <v>0.7</v>
      </c>
      <c r="I96" s="3" t="s">
        <v>50</v>
      </c>
      <c r="J96" s="3" t="str">
        <f ca="1">IF(Table1[[#This Row],[Quantity]]&gt;=100,"Picked Up","Missed Pickup")</f>
        <v>Picked Up</v>
      </c>
      <c r="K96" s="48" t="str">
        <f>TEXT(Table1[[#This Row],[Date]],"mmmm")</f>
        <v>January</v>
      </c>
    </row>
    <row r="97" spans="1:11" x14ac:dyDescent="0.25">
      <c r="A97" s="25" t="s">
        <v>63</v>
      </c>
      <c r="B97" s="25" t="s">
        <v>4</v>
      </c>
      <c r="C97" s="25" t="s">
        <v>20</v>
      </c>
      <c r="D97" s="4">
        <v>43840</v>
      </c>
      <c r="E97" s="3">
        <f t="shared" ca="1" si="2"/>
        <v>702</v>
      </c>
      <c r="F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7" s="50">
        <f>IF(WEEKNUM(Table1[[#This Row],[Date]])-WEEKNUM(DATE(YEAR(Table1[[#This Row],[Date]]),2,1)-1)&lt;=0,52+WEEKNUM(Table1[[#This Row],[Date]])-WEEKNUM(DATE(YEAR(Table1[[#This Row],[Date]]),2,1)-1),WEEKNUM(Table1[[#This Row],[Date]])-WEEKNUM(DATE(YEAR(Table1[[#This Row],[Date]]),2,1)-1))</f>
        <v>49</v>
      </c>
      <c r="H97" s="126">
        <f t="shared" ca="1" si="3"/>
        <v>0.79</v>
      </c>
      <c r="I97" s="3" t="s">
        <v>32</v>
      </c>
      <c r="J97" s="3" t="str">
        <f ca="1">IF(Table1[[#This Row],[Quantity]]&gt;=100,"Picked Up","Missed Pickup")</f>
        <v>Picked Up</v>
      </c>
      <c r="K97" s="48" t="str">
        <f>TEXT(Table1[[#This Row],[Date]],"mmmm")</f>
        <v>January</v>
      </c>
    </row>
    <row r="98" spans="1:11" x14ac:dyDescent="0.25">
      <c r="A98" s="25" t="s">
        <v>63</v>
      </c>
      <c r="B98" s="25" t="s">
        <v>74</v>
      </c>
      <c r="C98" s="25" t="s">
        <v>20</v>
      </c>
      <c r="D98" s="4">
        <v>43840</v>
      </c>
      <c r="E98" s="3">
        <f t="shared" ca="1" si="2"/>
        <v>540</v>
      </c>
      <c r="F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8" s="50">
        <f>IF(WEEKNUM(Table1[[#This Row],[Date]])-WEEKNUM(DATE(YEAR(Table1[[#This Row],[Date]]),2,1)-1)&lt;=0,52+WEEKNUM(Table1[[#This Row],[Date]])-WEEKNUM(DATE(YEAR(Table1[[#This Row],[Date]]),2,1)-1),WEEKNUM(Table1[[#This Row],[Date]])-WEEKNUM(DATE(YEAR(Table1[[#This Row],[Date]]),2,1)-1))</f>
        <v>49</v>
      </c>
      <c r="H98" s="126">
        <f t="shared" ca="1" si="3"/>
        <v>0.72</v>
      </c>
      <c r="I98" s="3" t="s">
        <v>32</v>
      </c>
      <c r="J98" s="3" t="str">
        <f ca="1">IF(Table1[[#This Row],[Quantity]]&gt;=100,"Picked Up","Missed Pickup")</f>
        <v>Picked Up</v>
      </c>
      <c r="K98" s="48" t="str">
        <f>TEXT(Table1[[#This Row],[Date]],"mmmm")</f>
        <v>January</v>
      </c>
    </row>
    <row r="99" spans="1:11" x14ac:dyDescent="0.25">
      <c r="A99" s="25" t="s">
        <v>63</v>
      </c>
      <c r="B99" s="25" t="s">
        <v>75</v>
      </c>
      <c r="C99" s="25" t="s">
        <v>20</v>
      </c>
      <c r="D99" s="4">
        <v>43840</v>
      </c>
      <c r="E99" s="3">
        <f t="shared" ca="1" si="2"/>
        <v>862</v>
      </c>
      <c r="F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99" s="50">
        <f>IF(WEEKNUM(Table1[[#This Row],[Date]])-WEEKNUM(DATE(YEAR(Table1[[#This Row],[Date]]),2,1)-1)&lt;=0,52+WEEKNUM(Table1[[#This Row],[Date]])-WEEKNUM(DATE(YEAR(Table1[[#This Row],[Date]]),2,1)-1),WEEKNUM(Table1[[#This Row],[Date]])-WEEKNUM(DATE(YEAR(Table1[[#This Row],[Date]]),2,1)-1))</f>
        <v>49</v>
      </c>
      <c r="H99" s="126">
        <f t="shared" ca="1" si="3"/>
        <v>0.79</v>
      </c>
      <c r="I99" s="3" t="s">
        <v>32</v>
      </c>
      <c r="J99" s="3" t="str">
        <f ca="1">IF(Table1[[#This Row],[Quantity]]&gt;=100,"Picked Up","Missed Pickup")</f>
        <v>Picked Up</v>
      </c>
      <c r="K99" s="48" t="str">
        <f>TEXT(Table1[[#This Row],[Date]],"mmmm")</f>
        <v>January</v>
      </c>
    </row>
    <row r="100" spans="1:11" x14ac:dyDescent="0.25">
      <c r="A100" s="3" t="s">
        <v>62</v>
      </c>
      <c r="B100" s="3" t="s">
        <v>9</v>
      </c>
      <c r="C100" s="3" t="s">
        <v>23</v>
      </c>
      <c r="D100" s="4">
        <v>43840</v>
      </c>
      <c r="E100" s="3">
        <f t="shared" ca="1" si="2"/>
        <v>133</v>
      </c>
      <c r="F1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0" s="50">
        <f>IF(WEEKNUM(Table1[[#This Row],[Date]])-WEEKNUM(DATE(YEAR(Table1[[#This Row],[Date]]),2,1)-1)&lt;=0,52+WEEKNUM(Table1[[#This Row],[Date]])-WEEKNUM(DATE(YEAR(Table1[[#This Row],[Date]]),2,1)-1),WEEKNUM(Table1[[#This Row],[Date]])-WEEKNUM(DATE(YEAR(Table1[[#This Row],[Date]]),2,1)-1))</f>
        <v>49</v>
      </c>
      <c r="H100" s="126">
        <f t="shared" ca="1" si="3"/>
        <v>0.78</v>
      </c>
      <c r="I100" s="3" t="s">
        <v>32</v>
      </c>
      <c r="J100" s="3" t="str">
        <f ca="1">IF(Table1[[#This Row],[Quantity]]&gt;=100,"Picked Up","Missed Pickup")</f>
        <v>Picked Up</v>
      </c>
      <c r="K100" s="48" t="str">
        <f>TEXT(Table1[[#This Row],[Date]],"mmmm")</f>
        <v>January</v>
      </c>
    </row>
    <row r="101" spans="1:11" x14ac:dyDescent="0.25">
      <c r="A101" s="25" t="s">
        <v>62</v>
      </c>
      <c r="B101" s="25" t="s">
        <v>4</v>
      </c>
      <c r="C101" s="25" t="s">
        <v>20</v>
      </c>
      <c r="D101" s="4">
        <v>43840</v>
      </c>
      <c r="E101" s="3">
        <f t="shared" ca="1" si="2"/>
        <v>160</v>
      </c>
      <c r="F1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1" s="50">
        <f>IF(WEEKNUM(Table1[[#This Row],[Date]])-WEEKNUM(DATE(YEAR(Table1[[#This Row],[Date]]),2,1)-1)&lt;=0,52+WEEKNUM(Table1[[#This Row],[Date]])-WEEKNUM(DATE(YEAR(Table1[[#This Row],[Date]]),2,1)-1),WEEKNUM(Table1[[#This Row],[Date]])-WEEKNUM(DATE(YEAR(Table1[[#This Row],[Date]]),2,1)-1))</f>
        <v>49</v>
      </c>
      <c r="H101" s="126">
        <f t="shared" ca="1" si="3"/>
        <v>0.73</v>
      </c>
      <c r="I101" s="3" t="s">
        <v>32</v>
      </c>
      <c r="J101" s="3" t="str">
        <f ca="1">IF(Table1[[#This Row],[Quantity]]&gt;=100,"Picked Up","Missed Pickup")</f>
        <v>Picked Up</v>
      </c>
      <c r="K101" s="48" t="str">
        <f>TEXT(Table1[[#This Row],[Date]],"mmmm")</f>
        <v>January</v>
      </c>
    </row>
    <row r="102" spans="1:11" x14ac:dyDescent="0.25">
      <c r="A102" s="3" t="s">
        <v>62</v>
      </c>
      <c r="B102" s="3" t="s">
        <v>5</v>
      </c>
      <c r="C102" s="3" t="s">
        <v>22</v>
      </c>
      <c r="D102" s="4">
        <v>43840</v>
      </c>
      <c r="E102" s="3">
        <f t="shared" ca="1" si="2"/>
        <v>975</v>
      </c>
      <c r="F1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2" s="50">
        <f>IF(WEEKNUM(Table1[[#This Row],[Date]])-WEEKNUM(DATE(YEAR(Table1[[#This Row],[Date]]),2,1)-1)&lt;=0,52+WEEKNUM(Table1[[#This Row],[Date]])-WEEKNUM(DATE(YEAR(Table1[[#This Row],[Date]]),2,1)-1),WEEKNUM(Table1[[#This Row],[Date]])-WEEKNUM(DATE(YEAR(Table1[[#This Row],[Date]]),2,1)-1))</f>
        <v>49</v>
      </c>
      <c r="H102" s="126">
        <f t="shared" ca="1" si="3"/>
        <v>0.73</v>
      </c>
      <c r="I102" s="3" t="s">
        <v>32</v>
      </c>
      <c r="J102" s="3" t="str">
        <f ca="1">IF(Table1[[#This Row],[Quantity]]&gt;=100,"Picked Up","Missed Pickup")</f>
        <v>Picked Up</v>
      </c>
      <c r="K102" s="48" t="str">
        <f>TEXT(Table1[[#This Row],[Date]],"mmmm")</f>
        <v>January</v>
      </c>
    </row>
    <row r="103" spans="1:11" x14ac:dyDescent="0.25">
      <c r="A103" s="3" t="s">
        <v>62</v>
      </c>
      <c r="B103" s="3" t="s">
        <v>6</v>
      </c>
      <c r="C103" s="3" t="s">
        <v>21</v>
      </c>
      <c r="D103" s="4">
        <v>43840</v>
      </c>
      <c r="E103" s="3">
        <f t="shared" ca="1" si="2"/>
        <v>989</v>
      </c>
      <c r="F1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3" s="50">
        <f>IF(WEEKNUM(Table1[[#This Row],[Date]])-WEEKNUM(DATE(YEAR(Table1[[#This Row],[Date]]),2,1)-1)&lt;=0,52+WEEKNUM(Table1[[#This Row],[Date]])-WEEKNUM(DATE(YEAR(Table1[[#This Row],[Date]]),2,1)-1),WEEKNUM(Table1[[#This Row],[Date]])-WEEKNUM(DATE(YEAR(Table1[[#This Row],[Date]]),2,1)-1))</f>
        <v>49</v>
      </c>
      <c r="H103" s="126">
        <f t="shared" ca="1" si="3"/>
        <v>0.67</v>
      </c>
      <c r="I103" s="3" t="s">
        <v>32</v>
      </c>
      <c r="J103" s="3" t="str">
        <f ca="1">IF(Table1[[#This Row],[Quantity]]&gt;=100,"Picked Up","Missed Pickup")</f>
        <v>Picked Up</v>
      </c>
      <c r="K103" s="48" t="str">
        <f>TEXT(Table1[[#This Row],[Date]],"mmmm")</f>
        <v>January</v>
      </c>
    </row>
    <row r="104" spans="1:11" x14ac:dyDescent="0.25">
      <c r="A104" s="25" t="s">
        <v>61</v>
      </c>
      <c r="B104" s="25" t="s">
        <v>7</v>
      </c>
      <c r="C104" s="25" t="s">
        <v>20</v>
      </c>
      <c r="D104" s="4">
        <v>43840</v>
      </c>
      <c r="E104" s="3">
        <f t="shared" ca="1" si="2"/>
        <v>923</v>
      </c>
      <c r="F1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4" s="50">
        <f>IF(WEEKNUM(Table1[[#This Row],[Date]])-WEEKNUM(DATE(YEAR(Table1[[#This Row],[Date]]),2,1)-1)&lt;=0,52+WEEKNUM(Table1[[#This Row],[Date]])-WEEKNUM(DATE(YEAR(Table1[[#This Row],[Date]]),2,1)-1),WEEKNUM(Table1[[#This Row],[Date]])-WEEKNUM(DATE(YEAR(Table1[[#This Row],[Date]]),2,1)-1))</f>
        <v>49</v>
      </c>
      <c r="H104" s="126">
        <f t="shared" ca="1" si="3"/>
        <v>0.79</v>
      </c>
      <c r="I104" s="3" t="s">
        <v>32</v>
      </c>
      <c r="J104" s="3" t="str">
        <f ca="1">IF(Table1[[#This Row],[Quantity]]&gt;=100,"Picked Up","Missed Pickup")</f>
        <v>Picked Up</v>
      </c>
      <c r="K104" s="48" t="str">
        <f>TEXT(Table1[[#This Row],[Date]],"mmmm")</f>
        <v>January</v>
      </c>
    </row>
    <row r="105" spans="1:11" x14ac:dyDescent="0.25">
      <c r="A105" s="25" t="s">
        <v>61</v>
      </c>
      <c r="B105" s="25" t="s">
        <v>8</v>
      </c>
      <c r="C105" s="25" t="s">
        <v>20</v>
      </c>
      <c r="D105" s="4">
        <v>43840</v>
      </c>
      <c r="E105" s="3">
        <f t="shared" ca="1" si="2"/>
        <v>328</v>
      </c>
      <c r="F1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5" s="50">
        <f>IF(WEEKNUM(Table1[[#This Row],[Date]])-WEEKNUM(DATE(YEAR(Table1[[#This Row],[Date]]),2,1)-1)&lt;=0,52+WEEKNUM(Table1[[#This Row],[Date]])-WEEKNUM(DATE(YEAR(Table1[[#This Row],[Date]]),2,1)-1),WEEKNUM(Table1[[#This Row],[Date]])-WEEKNUM(DATE(YEAR(Table1[[#This Row],[Date]]),2,1)-1))</f>
        <v>49</v>
      </c>
      <c r="H105" s="126">
        <f t="shared" ca="1" si="3"/>
        <v>0.67</v>
      </c>
      <c r="I105" s="3" t="s">
        <v>32</v>
      </c>
      <c r="J105" s="3" t="str">
        <f ca="1">IF(Table1[[#This Row],[Quantity]]&gt;=100,"Picked Up","Missed Pickup")</f>
        <v>Picked Up</v>
      </c>
      <c r="K105" s="48" t="str">
        <f>TEXT(Table1[[#This Row],[Date]],"mmmm")</f>
        <v>January</v>
      </c>
    </row>
    <row r="106" spans="1:11" x14ac:dyDescent="0.25">
      <c r="A106" s="25" t="s">
        <v>64</v>
      </c>
      <c r="B106" s="25" t="s">
        <v>71</v>
      </c>
      <c r="C106" s="25" t="s">
        <v>23</v>
      </c>
      <c r="D106" s="4">
        <v>43841</v>
      </c>
      <c r="E106" s="3">
        <f t="shared" ca="1" si="2"/>
        <v>989</v>
      </c>
      <c r="F1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6" s="50">
        <f>IF(WEEKNUM(Table1[[#This Row],[Date]])-WEEKNUM(DATE(YEAR(Table1[[#This Row],[Date]]),2,1)-1)&lt;=0,52+WEEKNUM(Table1[[#This Row],[Date]])-WEEKNUM(DATE(YEAR(Table1[[#This Row],[Date]]),2,1)-1),WEEKNUM(Table1[[#This Row],[Date]])-WEEKNUM(DATE(YEAR(Table1[[#This Row],[Date]]),2,1)-1))</f>
        <v>49</v>
      </c>
      <c r="H106" s="126">
        <f t="shared" ca="1" si="3"/>
        <v>0.72</v>
      </c>
      <c r="I106" s="3" t="s">
        <v>44</v>
      </c>
      <c r="J106" s="3" t="str">
        <f ca="1">IF(Table1[[#This Row],[Quantity]]&gt;=100,"Picked Up","Missed Pickup")</f>
        <v>Picked Up</v>
      </c>
      <c r="K106" s="48" t="str">
        <f>TEXT(Table1[[#This Row],[Date]],"mmmm")</f>
        <v>January</v>
      </c>
    </row>
    <row r="107" spans="1:11" x14ac:dyDescent="0.25">
      <c r="A107" s="3" t="s">
        <v>64</v>
      </c>
      <c r="B107" s="3" t="s">
        <v>70</v>
      </c>
      <c r="C107" s="3" t="s">
        <v>22</v>
      </c>
      <c r="D107" s="4">
        <v>43841</v>
      </c>
      <c r="E107" s="3">
        <f t="shared" ca="1" si="2"/>
        <v>614</v>
      </c>
      <c r="F1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7" s="50">
        <f>IF(WEEKNUM(Table1[[#This Row],[Date]])-WEEKNUM(DATE(YEAR(Table1[[#This Row],[Date]]),2,1)-1)&lt;=0,52+WEEKNUM(Table1[[#This Row],[Date]])-WEEKNUM(DATE(YEAR(Table1[[#This Row],[Date]]),2,1)-1),WEEKNUM(Table1[[#This Row],[Date]])-WEEKNUM(DATE(YEAR(Table1[[#This Row],[Date]]),2,1)-1))</f>
        <v>49</v>
      </c>
      <c r="H107" s="126">
        <f t="shared" ca="1" si="3"/>
        <v>0.72</v>
      </c>
      <c r="I107" s="3" t="s">
        <v>50</v>
      </c>
      <c r="J107" s="3" t="str">
        <f ca="1">IF(Table1[[#This Row],[Quantity]]&gt;=100,"Picked Up","Missed Pickup")</f>
        <v>Picked Up</v>
      </c>
      <c r="K107" s="48" t="str">
        <f>TEXT(Table1[[#This Row],[Date]],"mmmm")</f>
        <v>January</v>
      </c>
    </row>
    <row r="108" spans="1:11" x14ac:dyDescent="0.25">
      <c r="A108" s="25" t="s">
        <v>65</v>
      </c>
      <c r="B108" s="25" t="s">
        <v>67</v>
      </c>
      <c r="C108" s="25" t="s">
        <v>20</v>
      </c>
      <c r="D108" s="4">
        <v>43841</v>
      </c>
      <c r="E108" s="3">
        <f t="shared" ca="1" si="2"/>
        <v>744</v>
      </c>
      <c r="F1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8" s="50">
        <f>IF(WEEKNUM(Table1[[#This Row],[Date]])-WEEKNUM(DATE(YEAR(Table1[[#This Row],[Date]]),2,1)-1)&lt;=0,52+WEEKNUM(Table1[[#This Row],[Date]])-WEEKNUM(DATE(YEAR(Table1[[#This Row],[Date]]),2,1)-1),WEEKNUM(Table1[[#This Row],[Date]])-WEEKNUM(DATE(YEAR(Table1[[#This Row],[Date]]),2,1)-1))</f>
        <v>49</v>
      </c>
      <c r="H108" s="126">
        <f t="shared" ca="1" si="3"/>
        <v>0.76</v>
      </c>
      <c r="I108" s="3" t="s">
        <v>50</v>
      </c>
      <c r="J108" s="3" t="str">
        <f ca="1">IF(Table1[[#This Row],[Quantity]]&gt;=100,"Picked Up","Missed Pickup")</f>
        <v>Picked Up</v>
      </c>
      <c r="K108" s="48" t="str">
        <f>TEXT(Table1[[#This Row],[Date]],"mmmm")</f>
        <v>January</v>
      </c>
    </row>
    <row r="109" spans="1:11" x14ac:dyDescent="0.25">
      <c r="A109" s="25" t="s">
        <v>63</v>
      </c>
      <c r="B109" s="25" t="s">
        <v>4</v>
      </c>
      <c r="C109" s="25" t="s">
        <v>20</v>
      </c>
      <c r="D109" s="4">
        <v>43841</v>
      </c>
      <c r="E109" s="3">
        <f t="shared" ca="1" si="2"/>
        <v>658</v>
      </c>
      <c r="F1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09" s="50">
        <f>IF(WEEKNUM(Table1[[#This Row],[Date]])-WEEKNUM(DATE(YEAR(Table1[[#This Row],[Date]]),2,1)-1)&lt;=0,52+WEEKNUM(Table1[[#This Row],[Date]])-WEEKNUM(DATE(YEAR(Table1[[#This Row],[Date]]),2,1)-1),WEEKNUM(Table1[[#This Row],[Date]])-WEEKNUM(DATE(YEAR(Table1[[#This Row],[Date]]),2,1)-1))</f>
        <v>49</v>
      </c>
      <c r="H109" s="126">
        <f t="shared" ca="1" si="3"/>
        <v>0.74</v>
      </c>
      <c r="I109" s="3" t="s">
        <v>32</v>
      </c>
      <c r="J109" s="3" t="str">
        <f ca="1">IF(Table1[[#This Row],[Quantity]]&gt;=100,"Picked Up","Missed Pickup")</f>
        <v>Picked Up</v>
      </c>
      <c r="K109" s="48" t="str">
        <f>TEXT(Table1[[#This Row],[Date]],"mmmm")</f>
        <v>January</v>
      </c>
    </row>
    <row r="110" spans="1:11" x14ac:dyDescent="0.25">
      <c r="A110" s="25" t="s">
        <v>63</v>
      </c>
      <c r="B110" s="25" t="s">
        <v>74</v>
      </c>
      <c r="C110" s="25" t="s">
        <v>20</v>
      </c>
      <c r="D110" s="4">
        <v>43841</v>
      </c>
      <c r="E110" s="3">
        <f t="shared" ca="1" si="2"/>
        <v>779</v>
      </c>
      <c r="F1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0" s="50">
        <f>IF(WEEKNUM(Table1[[#This Row],[Date]])-WEEKNUM(DATE(YEAR(Table1[[#This Row],[Date]]),2,1)-1)&lt;=0,52+WEEKNUM(Table1[[#This Row],[Date]])-WEEKNUM(DATE(YEAR(Table1[[#This Row],[Date]]),2,1)-1),WEEKNUM(Table1[[#This Row],[Date]])-WEEKNUM(DATE(YEAR(Table1[[#This Row],[Date]]),2,1)-1))</f>
        <v>49</v>
      </c>
      <c r="H110" s="126">
        <f t="shared" ca="1" si="3"/>
        <v>0.71</v>
      </c>
      <c r="I110" s="3" t="s">
        <v>32</v>
      </c>
      <c r="J110" s="3" t="str">
        <f ca="1">IF(Table1[[#This Row],[Quantity]]&gt;=100,"Picked Up","Missed Pickup")</f>
        <v>Picked Up</v>
      </c>
      <c r="K110" s="48" t="str">
        <f>TEXT(Table1[[#This Row],[Date]],"mmmm")</f>
        <v>January</v>
      </c>
    </row>
    <row r="111" spans="1:11" x14ac:dyDescent="0.25">
      <c r="A111" s="25" t="s">
        <v>63</v>
      </c>
      <c r="B111" s="25" t="s">
        <v>75</v>
      </c>
      <c r="C111" s="25" t="s">
        <v>20</v>
      </c>
      <c r="D111" s="4">
        <v>43841</v>
      </c>
      <c r="E111" s="3">
        <f t="shared" ca="1" si="2"/>
        <v>492</v>
      </c>
      <c r="F1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1" s="50">
        <f>IF(WEEKNUM(Table1[[#This Row],[Date]])-WEEKNUM(DATE(YEAR(Table1[[#This Row],[Date]]),2,1)-1)&lt;=0,52+WEEKNUM(Table1[[#This Row],[Date]])-WEEKNUM(DATE(YEAR(Table1[[#This Row],[Date]]),2,1)-1),WEEKNUM(Table1[[#This Row],[Date]])-WEEKNUM(DATE(YEAR(Table1[[#This Row],[Date]]),2,1)-1))</f>
        <v>49</v>
      </c>
      <c r="H111" s="126">
        <f t="shared" ca="1" si="3"/>
        <v>0.67</v>
      </c>
      <c r="I111" s="3" t="s">
        <v>50</v>
      </c>
      <c r="J111" s="3" t="str">
        <f ca="1">IF(Table1[[#This Row],[Quantity]]&gt;=100,"Picked Up","Missed Pickup")</f>
        <v>Picked Up</v>
      </c>
      <c r="K111" s="48" t="str">
        <f>TEXT(Table1[[#This Row],[Date]],"mmmm")</f>
        <v>January</v>
      </c>
    </row>
    <row r="112" spans="1:11" x14ac:dyDescent="0.25">
      <c r="A112" s="3" t="s">
        <v>62</v>
      </c>
      <c r="B112" s="3" t="s">
        <v>9</v>
      </c>
      <c r="C112" s="3" t="s">
        <v>23</v>
      </c>
      <c r="D112" s="4">
        <v>43841</v>
      </c>
      <c r="E112" s="3">
        <f t="shared" ca="1" si="2"/>
        <v>296</v>
      </c>
      <c r="F1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2" s="50">
        <f>IF(WEEKNUM(Table1[[#This Row],[Date]])-WEEKNUM(DATE(YEAR(Table1[[#This Row],[Date]]),2,1)-1)&lt;=0,52+WEEKNUM(Table1[[#This Row],[Date]])-WEEKNUM(DATE(YEAR(Table1[[#This Row],[Date]]),2,1)-1),WEEKNUM(Table1[[#This Row],[Date]])-WEEKNUM(DATE(YEAR(Table1[[#This Row],[Date]]),2,1)-1))</f>
        <v>49</v>
      </c>
      <c r="H112" s="126">
        <f t="shared" ca="1" si="3"/>
        <v>0.72</v>
      </c>
      <c r="I112" s="3" t="s">
        <v>44</v>
      </c>
      <c r="J112" s="3" t="str">
        <f ca="1">IF(Table1[[#This Row],[Quantity]]&gt;=100,"Picked Up","Missed Pickup")</f>
        <v>Picked Up</v>
      </c>
      <c r="K112" s="48" t="str">
        <f>TEXT(Table1[[#This Row],[Date]],"mmmm")</f>
        <v>January</v>
      </c>
    </row>
    <row r="113" spans="1:11" x14ac:dyDescent="0.25">
      <c r="A113" s="25" t="s">
        <v>62</v>
      </c>
      <c r="B113" s="25" t="s">
        <v>4</v>
      </c>
      <c r="C113" s="25" t="s">
        <v>20</v>
      </c>
      <c r="D113" s="4">
        <v>43841</v>
      </c>
      <c r="E113" s="3">
        <f t="shared" ca="1" si="2"/>
        <v>632</v>
      </c>
      <c r="F1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3" s="50">
        <f>IF(WEEKNUM(Table1[[#This Row],[Date]])-WEEKNUM(DATE(YEAR(Table1[[#This Row],[Date]]),2,1)-1)&lt;=0,52+WEEKNUM(Table1[[#This Row],[Date]])-WEEKNUM(DATE(YEAR(Table1[[#This Row],[Date]]),2,1)-1),WEEKNUM(Table1[[#This Row],[Date]])-WEEKNUM(DATE(YEAR(Table1[[#This Row],[Date]]),2,1)-1))</f>
        <v>49</v>
      </c>
      <c r="H113" s="126">
        <f t="shared" ca="1" si="3"/>
        <v>0.69</v>
      </c>
      <c r="I113" s="3" t="s">
        <v>44</v>
      </c>
      <c r="J113" s="3" t="str">
        <f ca="1">IF(Table1[[#This Row],[Quantity]]&gt;=100,"Picked Up","Missed Pickup")</f>
        <v>Picked Up</v>
      </c>
      <c r="K113" s="48" t="str">
        <f>TEXT(Table1[[#This Row],[Date]],"mmmm")</f>
        <v>January</v>
      </c>
    </row>
    <row r="114" spans="1:11" x14ac:dyDescent="0.25">
      <c r="A114" s="3" t="s">
        <v>62</v>
      </c>
      <c r="B114" s="3" t="s">
        <v>5</v>
      </c>
      <c r="C114" s="3" t="s">
        <v>22</v>
      </c>
      <c r="D114" s="4">
        <v>43841</v>
      </c>
      <c r="E114" s="3">
        <f t="shared" ca="1" si="2"/>
        <v>991</v>
      </c>
      <c r="F1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4" s="50">
        <f>IF(WEEKNUM(Table1[[#This Row],[Date]])-WEEKNUM(DATE(YEAR(Table1[[#This Row],[Date]]),2,1)-1)&lt;=0,52+WEEKNUM(Table1[[#This Row],[Date]])-WEEKNUM(DATE(YEAR(Table1[[#This Row],[Date]]),2,1)-1),WEEKNUM(Table1[[#This Row],[Date]])-WEEKNUM(DATE(YEAR(Table1[[#This Row],[Date]]),2,1)-1))</f>
        <v>49</v>
      </c>
      <c r="H114" s="126">
        <f t="shared" ca="1" si="3"/>
        <v>0.78</v>
      </c>
      <c r="I114" s="3" t="s">
        <v>44</v>
      </c>
      <c r="J114" s="3" t="str">
        <f ca="1">IF(Table1[[#This Row],[Quantity]]&gt;=100,"Picked Up","Missed Pickup")</f>
        <v>Picked Up</v>
      </c>
      <c r="K114" s="48" t="str">
        <f>TEXT(Table1[[#This Row],[Date]],"mmmm")</f>
        <v>January</v>
      </c>
    </row>
    <row r="115" spans="1:11" x14ac:dyDescent="0.25">
      <c r="A115" s="3" t="s">
        <v>62</v>
      </c>
      <c r="B115" s="3" t="s">
        <v>6</v>
      </c>
      <c r="C115" s="3" t="s">
        <v>21</v>
      </c>
      <c r="D115" s="4">
        <v>43841</v>
      </c>
      <c r="E115" s="3">
        <f t="shared" ca="1" si="2"/>
        <v>470</v>
      </c>
      <c r="F1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5" s="50">
        <f>IF(WEEKNUM(Table1[[#This Row],[Date]])-WEEKNUM(DATE(YEAR(Table1[[#This Row],[Date]]),2,1)-1)&lt;=0,52+WEEKNUM(Table1[[#This Row],[Date]])-WEEKNUM(DATE(YEAR(Table1[[#This Row],[Date]]),2,1)-1),WEEKNUM(Table1[[#This Row],[Date]])-WEEKNUM(DATE(YEAR(Table1[[#This Row],[Date]]),2,1)-1))</f>
        <v>49</v>
      </c>
      <c r="H115" s="126">
        <f t="shared" ca="1" si="3"/>
        <v>0.67</v>
      </c>
      <c r="I115" s="3" t="s">
        <v>44</v>
      </c>
      <c r="J115" s="3" t="str">
        <f ca="1">IF(Table1[[#This Row],[Quantity]]&gt;=100,"Picked Up","Missed Pickup")</f>
        <v>Picked Up</v>
      </c>
      <c r="K115" s="48" t="str">
        <f>TEXT(Table1[[#This Row],[Date]],"mmmm")</f>
        <v>January</v>
      </c>
    </row>
    <row r="116" spans="1:11" x14ac:dyDescent="0.25">
      <c r="A116" s="25" t="s">
        <v>61</v>
      </c>
      <c r="B116" s="25" t="s">
        <v>7</v>
      </c>
      <c r="C116" s="25" t="s">
        <v>20</v>
      </c>
      <c r="D116" s="4">
        <v>43841</v>
      </c>
      <c r="E116" s="3">
        <f t="shared" ca="1" si="2"/>
        <v>269</v>
      </c>
      <c r="F1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6" s="50">
        <f>IF(WEEKNUM(Table1[[#This Row],[Date]])-WEEKNUM(DATE(YEAR(Table1[[#This Row],[Date]]),2,1)-1)&lt;=0,52+WEEKNUM(Table1[[#This Row],[Date]])-WEEKNUM(DATE(YEAR(Table1[[#This Row],[Date]]),2,1)-1),WEEKNUM(Table1[[#This Row],[Date]])-WEEKNUM(DATE(YEAR(Table1[[#This Row],[Date]]),2,1)-1))</f>
        <v>49</v>
      </c>
      <c r="H116" s="126">
        <f t="shared" ca="1" si="3"/>
        <v>0.68</v>
      </c>
      <c r="I116" s="3" t="s">
        <v>32</v>
      </c>
      <c r="J116" s="3" t="str">
        <f ca="1">IF(Table1[[#This Row],[Quantity]]&gt;=100,"Picked Up","Missed Pickup")</f>
        <v>Picked Up</v>
      </c>
      <c r="K116" s="48" t="str">
        <f>TEXT(Table1[[#This Row],[Date]],"mmmm")</f>
        <v>January</v>
      </c>
    </row>
    <row r="117" spans="1:11" x14ac:dyDescent="0.25">
      <c r="A117" s="25" t="s">
        <v>61</v>
      </c>
      <c r="B117" s="25" t="s">
        <v>8</v>
      </c>
      <c r="C117" s="25" t="s">
        <v>20</v>
      </c>
      <c r="D117" s="4">
        <v>43841</v>
      </c>
      <c r="E117" s="3">
        <f t="shared" ca="1" si="2"/>
        <v>962</v>
      </c>
      <c r="F1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W10</v>
      </c>
      <c r="G117" s="50">
        <f>IF(WEEKNUM(Table1[[#This Row],[Date]])-WEEKNUM(DATE(YEAR(Table1[[#This Row],[Date]]),2,1)-1)&lt;=0,52+WEEKNUM(Table1[[#This Row],[Date]])-WEEKNUM(DATE(YEAR(Table1[[#This Row],[Date]]),2,1)-1),WEEKNUM(Table1[[#This Row],[Date]])-WEEKNUM(DATE(YEAR(Table1[[#This Row],[Date]]),2,1)-1))</f>
        <v>49</v>
      </c>
      <c r="H117" s="126">
        <f t="shared" ca="1" si="3"/>
        <v>0.75</v>
      </c>
      <c r="I117" s="3" t="s">
        <v>32</v>
      </c>
      <c r="J117" s="3" t="str">
        <f ca="1">IF(Table1[[#This Row],[Quantity]]&gt;=100,"Picked Up","Missed Pickup")</f>
        <v>Picked Up</v>
      </c>
      <c r="K117" s="48" t="str">
        <f>TEXT(Table1[[#This Row],[Date]],"mmmm")</f>
        <v>January</v>
      </c>
    </row>
    <row r="118" spans="1:11" x14ac:dyDescent="0.25">
      <c r="A118" s="3" t="s">
        <v>64</v>
      </c>
      <c r="B118" s="3" t="s">
        <v>70</v>
      </c>
      <c r="C118" s="3" t="s">
        <v>22</v>
      </c>
      <c r="D118" s="4">
        <v>43842</v>
      </c>
      <c r="E118" s="3">
        <f t="shared" ca="1" si="2"/>
        <v>956</v>
      </c>
      <c r="F1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18" s="50">
        <f>IF(WEEKNUM(Table1[[#This Row],[Date]])-WEEKNUM(DATE(YEAR(Table1[[#This Row],[Date]]),2,1)-1)&lt;=0,52+WEEKNUM(Table1[[#This Row],[Date]])-WEEKNUM(DATE(YEAR(Table1[[#This Row],[Date]]),2,1)-1),WEEKNUM(Table1[[#This Row],[Date]])-WEEKNUM(DATE(YEAR(Table1[[#This Row],[Date]]),2,1)-1))</f>
        <v>50</v>
      </c>
      <c r="H118" s="126">
        <f t="shared" ca="1" si="3"/>
        <v>0.79</v>
      </c>
      <c r="I118" s="3" t="s">
        <v>50</v>
      </c>
      <c r="J118" s="3" t="str">
        <f ca="1">IF(Table1[[#This Row],[Quantity]]&gt;=100,"Picked Up","Missed Pickup")</f>
        <v>Picked Up</v>
      </c>
      <c r="K118" s="48" t="str">
        <f>TEXT(Table1[[#This Row],[Date]],"mmmm")</f>
        <v>January</v>
      </c>
    </row>
    <row r="119" spans="1:11" x14ac:dyDescent="0.25">
      <c r="A119" s="25" t="s">
        <v>64</v>
      </c>
      <c r="B119" s="25" t="s">
        <v>71</v>
      </c>
      <c r="C119" s="25" t="s">
        <v>23</v>
      </c>
      <c r="D119" s="4">
        <v>43842</v>
      </c>
      <c r="E119" s="3">
        <f t="shared" ca="1" si="2"/>
        <v>316</v>
      </c>
      <c r="F1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19" s="50">
        <f>IF(WEEKNUM(Table1[[#This Row],[Date]])-WEEKNUM(DATE(YEAR(Table1[[#This Row],[Date]]),2,1)-1)&lt;=0,52+WEEKNUM(Table1[[#This Row],[Date]])-WEEKNUM(DATE(YEAR(Table1[[#This Row],[Date]]),2,1)-1),WEEKNUM(Table1[[#This Row],[Date]])-WEEKNUM(DATE(YEAR(Table1[[#This Row],[Date]]),2,1)-1))</f>
        <v>50</v>
      </c>
      <c r="H119" s="126">
        <f t="shared" ca="1" si="3"/>
        <v>0.73</v>
      </c>
      <c r="I119" s="3" t="s">
        <v>50</v>
      </c>
      <c r="J119" s="3" t="str">
        <f ca="1">IF(Table1[[#This Row],[Quantity]]&gt;=100,"Picked Up","Missed Pickup")</f>
        <v>Picked Up</v>
      </c>
      <c r="K119" s="48" t="str">
        <f>TEXT(Table1[[#This Row],[Date]],"mmmm")</f>
        <v>January</v>
      </c>
    </row>
    <row r="120" spans="1:11" x14ac:dyDescent="0.25">
      <c r="A120" s="25" t="s">
        <v>65</v>
      </c>
      <c r="B120" s="25" t="s">
        <v>67</v>
      </c>
      <c r="C120" s="25" t="s">
        <v>20</v>
      </c>
      <c r="D120" s="4">
        <v>43842</v>
      </c>
      <c r="E120" s="3">
        <f t="shared" ca="1" si="2"/>
        <v>677</v>
      </c>
      <c r="F1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0" s="50">
        <f>IF(WEEKNUM(Table1[[#This Row],[Date]])-WEEKNUM(DATE(YEAR(Table1[[#This Row],[Date]]),2,1)-1)&lt;=0,52+WEEKNUM(Table1[[#This Row],[Date]])-WEEKNUM(DATE(YEAR(Table1[[#This Row],[Date]]),2,1)-1),WEEKNUM(Table1[[#This Row],[Date]])-WEEKNUM(DATE(YEAR(Table1[[#This Row],[Date]]),2,1)-1))</f>
        <v>50</v>
      </c>
      <c r="H120" s="126">
        <f t="shared" ca="1" si="3"/>
        <v>0.78</v>
      </c>
      <c r="I120" s="3" t="s">
        <v>50</v>
      </c>
      <c r="J120" s="3" t="str">
        <f ca="1">IF(Table1[[#This Row],[Quantity]]&gt;=100,"Picked Up","Missed Pickup")</f>
        <v>Picked Up</v>
      </c>
      <c r="K120" s="48" t="str">
        <f>TEXT(Table1[[#This Row],[Date]],"mmmm")</f>
        <v>January</v>
      </c>
    </row>
    <row r="121" spans="1:11" x14ac:dyDescent="0.25">
      <c r="A121" s="25" t="s">
        <v>63</v>
      </c>
      <c r="B121" s="25" t="s">
        <v>4</v>
      </c>
      <c r="C121" s="25" t="s">
        <v>20</v>
      </c>
      <c r="D121" s="4">
        <v>43842</v>
      </c>
      <c r="E121" s="3">
        <f t="shared" ca="1" si="2"/>
        <v>10</v>
      </c>
      <c r="F1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1" s="50">
        <f>IF(WEEKNUM(Table1[[#This Row],[Date]])-WEEKNUM(DATE(YEAR(Table1[[#This Row],[Date]]),2,1)-1)&lt;=0,52+WEEKNUM(Table1[[#This Row],[Date]])-WEEKNUM(DATE(YEAR(Table1[[#This Row],[Date]]),2,1)-1),WEEKNUM(Table1[[#This Row],[Date]])-WEEKNUM(DATE(YEAR(Table1[[#This Row],[Date]]),2,1)-1))</f>
        <v>50</v>
      </c>
      <c r="H121" s="126">
        <f t="shared" ca="1" si="3"/>
        <v>0.8</v>
      </c>
      <c r="I121" s="3" t="s">
        <v>50</v>
      </c>
      <c r="J121" s="3" t="str">
        <f ca="1">IF(Table1[[#This Row],[Quantity]]&gt;=100,"Picked Up","Missed Pickup")</f>
        <v>Missed Pickup</v>
      </c>
      <c r="K121" s="48" t="str">
        <f>TEXT(Table1[[#This Row],[Date]],"mmmm")</f>
        <v>January</v>
      </c>
    </row>
    <row r="122" spans="1:11" x14ac:dyDescent="0.25">
      <c r="A122" s="25" t="s">
        <v>63</v>
      </c>
      <c r="B122" s="25" t="s">
        <v>74</v>
      </c>
      <c r="C122" s="25" t="s">
        <v>20</v>
      </c>
      <c r="D122" s="4">
        <v>43842</v>
      </c>
      <c r="E122" s="3">
        <f t="shared" ca="1" si="2"/>
        <v>665</v>
      </c>
      <c r="F1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2" s="50">
        <f>IF(WEEKNUM(Table1[[#This Row],[Date]])-WEEKNUM(DATE(YEAR(Table1[[#This Row],[Date]]),2,1)-1)&lt;=0,52+WEEKNUM(Table1[[#This Row],[Date]])-WEEKNUM(DATE(YEAR(Table1[[#This Row],[Date]]),2,1)-1),WEEKNUM(Table1[[#This Row],[Date]])-WEEKNUM(DATE(YEAR(Table1[[#This Row],[Date]]),2,1)-1))</f>
        <v>50</v>
      </c>
      <c r="H122" s="126">
        <f t="shared" ca="1" si="3"/>
        <v>0.79</v>
      </c>
      <c r="I122" s="3" t="s">
        <v>50</v>
      </c>
      <c r="J122" s="3" t="str">
        <f ca="1">IF(Table1[[#This Row],[Quantity]]&gt;=100,"Picked Up","Missed Pickup")</f>
        <v>Picked Up</v>
      </c>
      <c r="K122" s="48" t="str">
        <f>TEXT(Table1[[#This Row],[Date]],"mmmm")</f>
        <v>January</v>
      </c>
    </row>
    <row r="123" spans="1:11" x14ac:dyDescent="0.25">
      <c r="A123" s="25" t="s">
        <v>63</v>
      </c>
      <c r="B123" s="25" t="s">
        <v>75</v>
      </c>
      <c r="C123" s="25" t="s">
        <v>20</v>
      </c>
      <c r="D123" s="4">
        <v>43842</v>
      </c>
      <c r="E123" s="3">
        <f t="shared" ca="1" si="2"/>
        <v>376</v>
      </c>
      <c r="F1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3" s="50">
        <f>IF(WEEKNUM(Table1[[#This Row],[Date]])-WEEKNUM(DATE(YEAR(Table1[[#This Row],[Date]]),2,1)-1)&lt;=0,52+WEEKNUM(Table1[[#This Row],[Date]])-WEEKNUM(DATE(YEAR(Table1[[#This Row],[Date]]),2,1)-1),WEEKNUM(Table1[[#This Row],[Date]])-WEEKNUM(DATE(YEAR(Table1[[#This Row],[Date]]),2,1)-1))</f>
        <v>50</v>
      </c>
      <c r="H123" s="126">
        <f t="shared" ca="1" si="3"/>
        <v>0.7</v>
      </c>
      <c r="I123" s="3" t="s">
        <v>50</v>
      </c>
      <c r="J123" s="3" t="str">
        <f ca="1">IF(Table1[[#This Row],[Quantity]]&gt;=100,"Picked Up","Missed Pickup")</f>
        <v>Picked Up</v>
      </c>
      <c r="K123" s="48" t="str">
        <f>TEXT(Table1[[#This Row],[Date]],"mmmm")</f>
        <v>January</v>
      </c>
    </row>
    <row r="124" spans="1:11" x14ac:dyDescent="0.25">
      <c r="A124" s="25" t="s">
        <v>62</v>
      </c>
      <c r="B124" s="25" t="s">
        <v>4</v>
      </c>
      <c r="C124" s="25" t="s">
        <v>20</v>
      </c>
      <c r="D124" s="4">
        <v>43842</v>
      </c>
      <c r="E124" s="3">
        <f t="shared" ca="1" si="2"/>
        <v>622</v>
      </c>
      <c r="F1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4" s="50">
        <f>IF(WEEKNUM(Table1[[#This Row],[Date]])-WEEKNUM(DATE(YEAR(Table1[[#This Row],[Date]]),2,1)-1)&lt;=0,52+WEEKNUM(Table1[[#This Row],[Date]])-WEEKNUM(DATE(YEAR(Table1[[#This Row],[Date]]),2,1)-1),WEEKNUM(Table1[[#This Row],[Date]])-WEEKNUM(DATE(YEAR(Table1[[#This Row],[Date]]),2,1)-1))</f>
        <v>50</v>
      </c>
      <c r="H124" s="126">
        <f t="shared" ca="1" si="3"/>
        <v>0.69</v>
      </c>
      <c r="I124" s="3" t="s">
        <v>50</v>
      </c>
      <c r="J124" s="3" t="str">
        <f ca="1">IF(Table1[[#This Row],[Quantity]]&gt;=100,"Picked Up","Missed Pickup")</f>
        <v>Picked Up</v>
      </c>
      <c r="K124" s="48" t="str">
        <f>TEXT(Table1[[#This Row],[Date]],"mmmm")</f>
        <v>January</v>
      </c>
    </row>
    <row r="125" spans="1:11" x14ac:dyDescent="0.25">
      <c r="A125" s="3" t="s">
        <v>62</v>
      </c>
      <c r="B125" s="3" t="s">
        <v>5</v>
      </c>
      <c r="C125" s="3" t="s">
        <v>22</v>
      </c>
      <c r="D125" s="4">
        <v>43842</v>
      </c>
      <c r="E125" s="3">
        <f t="shared" ca="1" si="2"/>
        <v>617</v>
      </c>
      <c r="F1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5" s="50">
        <f>IF(WEEKNUM(Table1[[#This Row],[Date]])-WEEKNUM(DATE(YEAR(Table1[[#This Row],[Date]]),2,1)-1)&lt;=0,52+WEEKNUM(Table1[[#This Row],[Date]])-WEEKNUM(DATE(YEAR(Table1[[#This Row],[Date]]),2,1)-1),WEEKNUM(Table1[[#This Row],[Date]])-WEEKNUM(DATE(YEAR(Table1[[#This Row],[Date]]),2,1)-1))</f>
        <v>50</v>
      </c>
      <c r="H125" s="126">
        <f t="shared" ca="1" si="3"/>
        <v>0.8</v>
      </c>
      <c r="I125" s="3" t="s">
        <v>50</v>
      </c>
      <c r="J125" s="3" t="str">
        <f ca="1">IF(Table1[[#This Row],[Quantity]]&gt;=100,"Picked Up","Missed Pickup")</f>
        <v>Picked Up</v>
      </c>
      <c r="K125" s="48" t="str">
        <f>TEXT(Table1[[#This Row],[Date]],"mmmm")</f>
        <v>January</v>
      </c>
    </row>
    <row r="126" spans="1:11" x14ac:dyDescent="0.25">
      <c r="A126" s="3" t="s">
        <v>62</v>
      </c>
      <c r="B126" s="3" t="s">
        <v>6</v>
      </c>
      <c r="C126" s="3" t="s">
        <v>21</v>
      </c>
      <c r="D126" s="4">
        <v>43842</v>
      </c>
      <c r="E126" s="3">
        <f t="shared" ca="1" si="2"/>
        <v>640</v>
      </c>
      <c r="F1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6" s="50">
        <f>IF(WEEKNUM(Table1[[#This Row],[Date]])-WEEKNUM(DATE(YEAR(Table1[[#This Row],[Date]]),2,1)-1)&lt;=0,52+WEEKNUM(Table1[[#This Row],[Date]])-WEEKNUM(DATE(YEAR(Table1[[#This Row],[Date]]),2,1)-1),WEEKNUM(Table1[[#This Row],[Date]])-WEEKNUM(DATE(YEAR(Table1[[#This Row],[Date]]),2,1)-1))</f>
        <v>50</v>
      </c>
      <c r="H126" s="126">
        <f t="shared" ca="1" si="3"/>
        <v>0.79</v>
      </c>
      <c r="I126" s="3" t="s">
        <v>50</v>
      </c>
      <c r="J126" s="3" t="str">
        <f ca="1">IF(Table1[[#This Row],[Quantity]]&gt;=100,"Picked Up","Missed Pickup")</f>
        <v>Picked Up</v>
      </c>
      <c r="K126" s="48" t="str">
        <f>TEXT(Table1[[#This Row],[Date]],"mmmm")</f>
        <v>January</v>
      </c>
    </row>
    <row r="127" spans="1:11" x14ac:dyDescent="0.25">
      <c r="A127" s="3" t="s">
        <v>62</v>
      </c>
      <c r="B127" s="3" t="s">
        <v>9</v>
      </c>
      <c r="C127" s="3" t="s">
        <v>23</v>
      </c>
      <c r="D127" s="4">
        <v>43842</v>
      </c>
      <c r="E127" s="3">
        <f t="shared" ca="1" si="2"/>
        <v>546</v>
      </c>
      <c r="F1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7" s="50">
        <f>IF(WEEKNUM(Table1[[#This Row],[Date]])-WEEKNUM(DATE(YEAR(Table1[[#This Row],[Date]]),2,1)-1)&lt;=0,52+WEEKNUM(Table1[[#This Row],[Date]])-WEEKNUM(DATE(YEAR(Table1[[#This Row],[Date]]),2,1)-1),WEEKNUM(Table1[[#This Row],[Date]])-WEEKNUM(DATE(YEAR(Table1[[#This Row],[Date]]),2,1)-1))</f>
        <v>50</v>
      </c>
      <c r="H127" s="126">
        <f t="shared" ca="1" si="3"/>
        <v>0.75</v>
      </c>
      <c r="I127" s="3" t="s">
        <v>50</v>
      </c>
      <c r="J127" s="3" t="str">
        <f ca="1">IF(Table1[[#This Row],[Quantity]]&gt;=100,"Picked Up","Missed Pickup")</f>
        <v>Picked Up</v>
      </c>
      <c r="K127" s="48" t="str">
        <f>TEXT(Table1[[#This Row],[Date]],"mmmm")</f>
        <v>January</v>
      </c>
    </row>
    <row r="128" spans="1:11" x14ac:dyDescent="0.25">
      <c r="A128" s="25" t="s">
        <v>61</v>
      </c>
      <c r="B128" s="25" t="s">
        <v>7</v>
      </c>
      <c r="C128" s="25" t="s">
        <v>20</v>
      </c>
      <c r="D128" s="4">
        <v>43842</v>
      </c>
      <c r="E128" s="3">
        <f t="shared" ca="1" si="2"/>
        <v>635</v>
      </c>
      <c r="F1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8" s="50">
        <f>IF(WEEKNUM(Table1[[#This Row],[Date]])-WEEKNUM(DATE(YEAR(Table1[[#This Row],[Date]]),2,1)-1)&lt;=0,52+WEEKNUM(Table1[[#This Row],[Date]])-WEEKNUM(DATE(YEAR(Table1[[#This Row],[Date]]),2,1)-1),WEEKNUM(Table1[[#This Row],[Date]])-WEEKNUM(DATE(YEAR(Table1[[#This Row],[Date]]),2,1)-1))</f>
        <v>50</v>
      </c>
      <c r="H128" s="126">
        <f t="shared" ca="1" si="3"/>
        <v>0.68</v>
      </c>
      <c r="I128" s="3" t="s">
        <v>50</v>
      </c>
      <c r="J128" s="3" t="str">
        <f ca="1">IF(Table1[[#This Row],[Quantity]]&gt;=100,"Picked Up","Missed Pickup")</f>
        <v>Picked Up</v>
      </c>
      <c r="K128" s="48" t="str">
        <f>TEXT(Table1[[#This Row],[Date]],"mmmm")</f>
        <v>January</v>
      </c>
    </row>
    <row r="129" spans="1:11" x14ac:dyDescent="0.25">
      <c r="A129" s="25" t="s">
        <v>61</v>
      </c>
      <c r="B129" s="25" t="s">
        <v>8</v>
      </c>
      <c r="C129" s="25" t="s">
        <v>20</v>
      </c>
      <c r="D129" s="4">
        <v>43842</v>
      </c>
      <c r="E129" s="3">
        <f t="shared" ca="1" si="2"/>
        <v>900</v>
      </c>
      <c r="F1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29" s="50">
        <f>IF(WEEKNUM(Table1[[#This Row],[Date]])-WEEKNUM(DATE(YEAR(Table1[[#This Row],[Date]]),2,1)-1)&lt;=0,52+WEEKNUM(Table1[[#This Row],[Date]])-WEEKNUM(DATE(YEAR(Table1[[#This Row],[Date]]),2,1)-1),WEEKNUM(Table1[[#This Row],[Date]])-WEEKNUM(DATE(YEAR(Table1[[#This Row],[Date]]),2,1)-1))</f>
        <v>50</v>
      </c>
      <c r="H129" s="126">
        <f t="shared" ca="1" si="3"/>
        <v>0.78</v>
      </c>
      <c r="I129" s="3" t="s">
        <v>50</v>
      </c>
      <c r="J129" s="3" t="str">
        <f ca="1">IF(Table1[[#This Row],[Quantity]]&gt;=100,"Picked Up","Missed Pickup")</f>
        <v>Picked Up</v>
      </c>
      <c r="K129" s="48" t="str">
        <f>TEXT(Table1[[#This Row],[Date]],"mmmm")</f>
        <v>January</v>
      </c>
    </row>
    <row r="130" spans="1:11" x14ac:dyDescent="0.25">
      <c r="A130" s="3" t="s">
        <v>64</v>
      </c>
      <c r="B130" s="3" t="s">
        <v>70</v>
      </c>
      <c r="C130" s="3" t="s">
        <v>22</v>
      </c>
      <c r="D130" s="4">
        <v>43843</v>
      </c>
      <c r="E130" s="3">
        <f t="shared" ca="1" si="2"/>
        <v>513</v>
      </c>
      <c r="F1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0" s="50">
        <f>IF(WEEKNUM(Table1[[#This Row],[Date]])-WEEKNUM(DATE(YEAR(Table1[[#This Row],[Date]]),2,1)-1)&lt;=0,52+WEEKNUM(Table1[[#This Row],[Date]])-WEEKNUM(DATE(YEAR(Table1[[#This Row],[Date]]),2,1)-1),WEEKNUM(Table1[[#This Row],[Date]])-WEEKNUM(DATE(YEAR(Table1[[#This Row],[Date]]),2,1)-1))</f>
        <v>50</v>
      </c>
      <c r="H130" s="126">
        <f t="shared" ca="1" si="3"/>
        <v>0.69</v>
      </c>
      <c r="I130" s="3" t="s">
        <v>32</v>
      </c>
      <c r="J130" s="3" t="str">
        <f ca="1">IF(Table1[[#This Row],[Quantity]]&gt;=100,"Picked Up","Missed Pickup")</f>
        <v>Picked Up</v>
      </c>
      <c r="K130" s="48" t="str">
        <f>TEXT(Table1[[#This Row],[Date]],"mmmm")</f>
        <v>January</v>
      </c>
    </row>
    <row r="131" spans="1:11" x14ac:dyDescent="0.25">
      <c r="A131" s="25" t="s">
        <v>64</v>
      </c>
      <c r="B131" s="25" t="s">
        <v>71</v>
      </c>
      <c r="C131" s="25" t="s">
        <v>23</v>
      </c>
      <c r="D131" s="4">
        <v>43843</v>
      </c>
      <c r="E131" s="3">
        <f t="shared" ref="E131:E194" ca="1" si="4">RANDBETWEEN(0,1000)</f>
        <v>612</v>
      </c>
      <c r="F1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1" s="50">
        <f>IF(WEEKNUM(Table1[[#This Row],[Date]])-WEEKNUM(DATE(YEAR(Table1[[#This Row],[Date]]),2,1)-1)&lt;=0,52+WEEKNUM(Table1[[#This Row],[Date]])-WEEKNUM(DATE(YEAR(Table1[[#This Row],[Date]]),2,1)-1),WEEKNUM(Table1[[#This Row],[Date]])-WEEKNUM(DATE(YEAR(Table1[[#This Row],[Date]]),2,1)-1))</f>
        <v>50</v>
      </c>
      <c r="H131" s="126">
        <f t="shared" ref="H131:H194" ca="1" si="5">RANDBETWEEN(67,80)/100</f>
        <v>0.68</v>
      </c>
      <c r="I131" s="3" t="s">
        <v>50</v>
      </c>
      <c r="J131" s="3" t="str">
        <f ca="1">IF(Table1[[#This Row],[Quantity]]&gt;=100,"Picked Up","Missed Pickup")</f>
        <v>Picked Up</v>
      </c>
      <c r="K131" s="48" t="str">
        <f>TEXT(Table1[[#This Row],[Date]],"mmmm")</f>
        <v>January</v>
      </c>
    </row>
    <row r="132" spans="1:11" x14ac:dyDescent="0.25">
      <c r="A132" s="25" t="s">
        <v>65</v>
      </c>
      <c r="B132" s="25" t="s">
        <v>67</v>
      </c>
      <c r="C132" s="25" t="s">
        <v>20</v>
      </c>
      <c r="D132" s="4">
        <v>43843</v>
      </c>
      <c r="E132" s="3">
        <f t="shared" ca="1" si="4"/>
        <v>846</v>
      </c>
      <c r="F1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2" s="50">
        <f>IF(WEEKNUM(Table1[[#This Row],[Date]])-WEEKNUM(DATE(YEAR(Table1[[#This Row],[Date]]),2,1)-1)&lt;=0,52+WEEKNUM(Table1[[#This Row],[Date]])-WEEKNUM(DATE(YEAR(Table1[[#This Row],[Date]]),2,1)-1),WEEKNUM(Table1[[#This Row],[Date]])-WEEKNUM(DATE(YEAR(Table1[[#This Row],[Date]]),2,1)-1))</f>
        <v>50</v>
      </c>
      <c r="H132" s="126">
        <f t="shared" ca="1" si="5"/>
        <v>0.7</v>
      </c>
      <c r="I132" s="3" t="s">
        <v>50</v>
      </c>
      <c r="J132" s="3" t="str">
        <f ca="1">IF(Table1[[#This Row],[Quantity]]&gt;=100,"Picked Up","Missed Pickup")</f>
        <v>Picked Up</v>
      </c>
      <c r="K132" s="48" t="str">
        <f>TEXT(Table1[[#This Row],[Date]],"mmmm")</f>
        <v>January</v>
      </c>
    </row>
    <row r="133" spans="1:11" x14ac:dyDescent="0.25">
      <c r="A133" s="3" t="s">
        <v>63</v>
      </c>
      <c r="B133" s="3" t="s">
        <v>4</v>
      </c>
      <c r="C133" s="3" t="s">
        <v>20</v>
      </c>
      <c r="D133" s="4">
        <v>43843</v>
      </c>
      <c r="E133" s="3">
        <f t="shared" ca="1" si="4"/>
        <v>49</v>
      </c>
      <c r="F1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3" s="50">
        <f>IF(WEEKNUM(Table1[[#This Row],[Date]])-WEEKNUM(DATE(YEAR(Table1[[#This Row],[Date]]),2,1)-1)&lt;=0,52+WEEKNUM(Table1[[#This Row],[Date]])-WEEKNUM(DATE(YEAR(Table1[[#This Row],[Date]]),2,1)-1),WEEKNUM(Table1[[#This Row],[Date]])-WEEKNUM(DATE(YEAR(Table1[[#This Row],[Date]]),2,1)-1))</f>
        <v>50</v>
      </c>
      <c r="H133" s="126">
        <f t="shared" ca="1" si="5"/>
        <v>0.7</v>
      </c>
      <c r="I133" s="3" t="s">
        <v>32</v>
      </c>
      <c r="J133" s="3" t="str">
        <f ca="1">IF(Table1[[#This Row],[Quantity]]&gt;=100,"Picked Up","Missed Pickup")</f>
        <v>Missed Pickup</v>
      </c>
      <c r="K133" s="48" t="str">
        <f>TEXT(Table1[[#This Row],[Date]],"mmmm")</f>
        <v>January</v>
      </c>
    </row>
    <row r="134" spans="1:11" x14ac:dyDescent="0.25">
      <c r="A134" s="25" t="s">
        <v>63</v>
      </c>
      <c r="B134" s="25" t="s">
        <v>74</v>
      </c>
      <c r="C134" s="25" t="s">
        <v>20</v>
      </c>
      <c r="D134" s="4">
        <v>43843</v>
      </c>
      <c r="E134" s="3">
        <f t="shared" ca="1" si="4"/>
        <v>299</v>
      </c>
      <c r="F1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4" s="50">
        <f>IF(WEEKNUM(Table1[[#This Row],[Date]])-WEEKNUM(DATE(YEAR(Table1[[#This Row],[Date]]),2,1)-1)&lt;=0,52+WEEKNUM(Table1[[#This Row],[Date]])-WEEKNUM(DATE(YEAR(Table1[[#This Row],[Date]]),2,1)-1),WEEKNUM(Table1[[#This Row],[Date]])-WEEKNUM(DATE(YEAR(Table1[[#This Row],[Date]]),2,1)-1))</f>
        <v>50</v>
      </c>
      <c r="H134" s="126">
        <f t="shared" ca="1" si="5"/>
        <v>0.79</v>
      </c>
      <c r="I134" s="3" t="s">
        <v>32</v>
      </c>
      <c r="J134" s="3" t="str">
        <f ca="1">IF(Table1[[#This Row],[Quantity]]&gt;=100,"Picked Up","Missed Pickup")</f>
        <v>Picked Up</v>
      </c>
      <c r="K134" s="48" t="str">
        <f>TEXT(Table1[[#This Row],[Date]],"mmmm")</f>
        <v>January</v>
      </c>
    </row>
    <row r="135" spans="1:11" x14ac:dyDescent="0.25">
      <c r="A135" s="25" t="s">
        <v>63</v>
      </c>
      <c r="B135" s="25" t="s">
        <v>75</v>
      </c>
      <c r="C135" s="25" t="s">
        <v>20</v>
      </c>
      <c r="D135" s="4">
        <v>43843</v>
      </c>
      <c r="E135" s="3">
        <f t="shared" ca="1" si="4"/>
        <v>905</v>
      </c>
      <c r="F1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5" s="50">
        <f>IF(WEEKNUM(Table1[[#This Row],[Date]])-WEEKNUM(DATE(YEAR(Table1[[#This Row],[Date]]),2,1)-1)&lt;=0,52+WEEKNUM(Table1[[#This Row],[Date]])-WEEKNUM(DATE(YEAR(Table1[[#This Row],[Date]]),2,1)-1),WEEKNUM(Table1[[#This Row],[Date]])-WEEKNUM(DATE(YEAR(Table1[[#This Row],[Date]]),2,1)-1))</f>
        <v>50</v>
      </c>
      <c r="H135" s="126">
        <f t="shared" ca="1" si="5"/>
        <v>0.68</v>
      </c>
      <c r="I135" s="3" t="s">
        <v>32</v>
      </c>
      <c r="J135" s="3" t="str">
        <f ca="1">IF(Table1[[#This Row],[Quantity]]&gt;=100,"Picked Up","Missed Pickup")</f>
        <v>Picked Up</v>
      </c>
      <c r="K135" s="48" t="str">
        <f>TEXT(Table1[[#This Row],[Date]],"mmmm")</f>
        <v>January</v>
      </c>
    </row>
    <row r="136" spans="1:11" x14ac:dyDescent="0.25">
      <c r="A136" s="3" t="s">
        <v>62</v>
      </c>
      <c r="B136" s="3" t="s">
        <v>9</v>
      </c>
      <c r="C136" s="3" t="s">
        <v>23</v>
      </c>
      <c r="D136" s="4">
        <v>43843</v>
      </c>
      <c r="E136" s="3">
        <f t="shared" ca="1" si="4"/>
        <v>748</v>
      </c>
      <c r="F1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6" s="50">
        <f>IF(WEEKNUM(Table1[[#This Row],[Date]])-WEEKNUM(DATE(YEAR(Table1[[#This Row],[Date]]),2,1)-1)&lt;=0,52+WEEKNUM(Table1[[#This Row],[Date]])-WEEKNUM(DATE(YEAR(Table1[[#This Row],[Date]]),2,1)-1),WEEKNUM(Table1[[#This Row],[Date]])-WEEKNUM(DATE(YEAR(Table1[[#This Row],[Date]]),2,1)-1))</f>
        <v>50</v>
      </c>
      <c r="H136" s="126">
        <f t="shared" ca="1" si="5"/>
        <v>0.76</v>
      </c>
      <c r="I136" s="3" t="s">
        <v>32</v>
      </c>
      <c r="J136" s="3" t="str">
        <f ca="1">IF(Table1[[#This Row],[Quantity]]&gt;=100,"Picked Up","Missed Pickup")</f>
        <v>Picked Up</v>
      </c>
      <c r="K136" s="48" t="str">
        <f>TEXT(Table1[[#This Row],[Date]],"mmmm")</f>
        <v>January</v>
      </c>
    </row>
    <row r="137" spans="1:11" x14ac:dyDescent="0.25">
      <c r="A137" s="25" t="s">
        <v>62</v>
      </c>
      <c r="B137" s="25" t="s">
        <v>4</v>
      </c>
      <c r="C137" s="25" t="s">
        <v>20</v>
      </c>
      <c r="D137" s="4">
        <v>43843</v>
      </c>
      <c r="E137" s="3">
        <f t="shared" ca="1" si="4"/>
        <v>25</v>
      </c>
      <c r="F1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7" s="50">
        <f>IF(WEEKNUM(Table1[[#This Row],[Date]])-WEEKNUM(DATE(YEAR(Table1[[#This Row],[Date]]),2,1)-1)&lt;=0,52+WEEKNUM(Table1[[#This Row],[Date]])-WEEKNUM(DATE(YEAR(Table1[[#This Row],[Date]]),2,1)-1),WEEKNUM(Table1[[#This Row],[Date]])-WEEKNUM(DATE(YEAR(Table1[[#This Row],[Date]]),2,1)-1))</f>
        <v>50</v>
      </c>
      <c r="H137" s="126">
        <f t="shared" ca="1" si="5"/>
        <v>0.8</v>
      </c>
      <c r="I137" s="3" t="s">
        <v>32</v>
      </c>
      <c r="J137" s="3" t="str">
        <f ca="1">IF(Table1[[#This Row],[Quantity]]&gt;=100,"Picked Up","Missed Pickup")</f>
        <v>Missed Pickup</v>
      </c>
      <c r="K137" s="48" t="str">
        <f>TEXT(Table1[[#This Row],[Date]],"mmmm")</f>
        <v>January</v>
      </c>
    </row>
    <row r="138" spans="1:11" x14ac:dyDescent="0.25">
      <c r="A138" s="3" t="s">
        <v>62</v>
      </c>
      <c r="B138" s="3" t="s">
        <v>5</v>
      </c>
      <c r="C138" s="3" t="s">
        <v>22</v>
      </c>
      <c r="D138" s="4">
        <v>43843</v>
      </c>
      <c r="E138" s="3">
        <f t="shared" ca="1" si="4"/>
        <v>349</v>
      </c>
      <c r="F1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8" s="50">
        <f>IF(WEEKNUM(Table1[[#This Row],[Date]])-WEEKNUM(DATE(YEAR(Table1[[#This Row],[Date]]),2,1)-1)&lt;=0,52+WEEKNUM(Table1[[#This Row],[Date]])-WEEKNUM(DATE(YEAR(Table1[[#This Row],[Date]]),2,1)-1),WEEKNUM(Table1[[#This Row],[Date]])-WEEKNUM(DATE(YEAR(Table1[[#This Row],[Date]]),2,1)-1))</f>
        <v>50</v>
      </c>
      <c r="H138" s="126">
        <f t="shared" ca="1" si="5"/>
        <v>0.78</v>
      </c>
      <c r="I138" s="3" t="s">
        <v>32</v>
      </c>
      <c r="J138" s="3" t="str">
        <f ca="1">IF(Table1[[#This Row],[Quantity]]&gt;=100,"Picked Up","Missed Pickup")</f>
        <v>Picked Up</v>
      </c>
      <c r="K138" s="48" t="str">
        <f>TEXT(Table1[[#This Row],[Date]],"mmmm")</f>
        <v>January</v>
      </c>
    </row>
    <row r="139" spans="1:11" x14ac:dyDescent="0.25">
      <c r="A139" s="3" t="s">
        <v>62</v>
      </c>
      <c r="B139" s="3" t="s">
        <v>6</v>
      </c>
      <c r="C139" s="3" t="s">
        <v>21</v>
      </c>
      <c r="D139" s="4">
        <v>43843</v>
      </c>
      <c r="E139" s="3">
        <f t="shared" ca="1" si="4"/>
        <v>327</v>
      </c>
      <c r="F1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39" s="50">
        <f>IF(WEEKNUM(Table1[[#This Row],[Date]])-WEEKNUM(DATE(YEAR(Table1[[#This Row],[Date]]),2,1)-1)&lt;=0,52+WEEKNUM(Table1[[#This Row],[Date]])-WEEKNUM(DATE(YEAR(Table1[[#This Row],[Date]]),2,1)-1),WEEKNUM(Table1[[#This Row],[Date]])-WEEKNUM(DATE(YEAR(Table1[[#This Row],[Date]]),2,1)-1))</f>
        <v>50</v>
      </c>
      <c r="H139" s="126">
        <f t="shared" ca="1" si="5"/>
        <v>0.67</v>
      </c>
      <c r="I139" s="3" t="s">
        <v>32</v>
      </c>
      <c r="J139" s="3" t="str">
        <f ca="1">IF(Table1[[#This Row],[Quantity]]&gt;=100,"Picked Up","Missed Pickup")</f>
        <v>Picked Up</v>
      </c>
      <c r="K139" s="48" t="str">
        <f>TEXT(Table1[[#This Row],[Date]],"mmmm")</f>
        <v>January</v>
      </c>
    </row>
    <row r="140" spans="1:11" x14ac:dyDescent="0.25">
      <c r="A140" s="25" t="s">
        <v>61</v>
      </c>
      <c r="B140" s="25" t="s">
        <v>7</v>
      </c>
      <c r="C140" s="25" t="s">
        <v>20</v>
      </c>
      <c r="D140" s="4">
        <v>43843</v>
      </c>
      <c r="E140" s="3">
        <f t="shared" ca="1" si="4"/>
        <v>127</v>
      </c>
      <c r="F1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0" s="50">
        <f>IF(WEEKNUM(Table1[[#This Row],[Date]])-WEEKNUM(DATE(YEAR(Table1[[#This Row],[Date]]),2,1)-1)&lt;=0,52+WEEKNUM(Table1[[#This Row],[Date]])-WEEKNUM(DATE(YEAR(Table1[[#This Row],[Date]]),2,1)-1),WEEKNUM(Table1[[#This Row],[Date]])-WEEKNUM(DATE(YEAR(Table1[[#This Row],[Date]]),2,1)-1))</f>
        <v>50</v>
      </c>
      <c r="H140" s="126">
        <f t="shared" ca="1" si="5"/>
        <v>0.76</v>
      </c>
      <c r="I140" s="3" t="s">
        <v>32</v>
      </c>
      <c r="J140" s="3" t="str">
        <f ca="1">IF(Table1[[#This Row],[Quantity]]&gt;=100,"Picked Up","Missed Pickup")</f>
        <v>Picked Up</v>
      </c>
      <c r="K140" s="48" t="str">
        <f>TEXT(Table1[[#This Row],[Date]],"mmmm")</f>
        <v>January</v>
      </c>
    </row>
    <row r="141" spans="1:11" x14ac:dyDescent="0.25">
      <c r="A141" s="25" t="s">
        <v>61</v>
      </c>
      <c r="B141" s="25" t="s">
        <v>8</v>
      </c>
      <c r="C141" s="25" t="s">
        <v>20</v>
      </c>
      <c r="D141" s="4">
        <v>43843</v>
      </c>
      <c r="E141" s="3">
        <f t="shared" ca="1" si="4"/>
        <v>978</v>
      </c>
      <c r="F1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1" s="50">
        <f>IF(WEEKNUM(Table1[[#This Row],[Date]])-WEEKNUM(DATE(YEAR(Table1[[#This Row],[Date]]),2,1)-1)&lt;=0,52+WEEKNUM(Table1[[#This Row],[Date]])-WEEKNUM(DATE(YEAR(Table1[[#This Row],[Date]]),2,1)-1),WEEKNUM(Table1[[#This Row],[Date]])-WEEKNUM(DATE(YEAR(Table1[[#This Row],[Date]]),2,1)-1))</f>
        <v>50</v>
      </c>
      <c r="H141" s="126">
        <f t="shared" ca="1" si="5"/>
        <v>0.7</v>
      </c>
      <c r="I141" s="3" t="s">
        <v>32</v>
      </c>
      <c r="J141" s="3" t="str">
        <f ca="1">IF(Table1[[#This Row],[Quantity]]&gt;=100,"Picked Up","Missed Pickup")</f>
        <v>Picked Up</v>
      </c>
      <c r="K141" s="48" t="str">
        <f>TEXT(Table1[[#This Row],[Date]],"mmmm")</f>
        <v>January</v>
      </c>
    </row>
    <row r="142" spans="1:11" x14ac:dyDescent="0.25">
      <c r="A142" s="3" t="s">
        <v>64</v>
      </c>
      <c r="B142" s="3" t="s">
        <v>70</v>
      </c>
      <c r="C142" s="3" t="s">
        <v>22</v>
      </c>
      <c r="D142" s="4">
        <v>43844</v>
      </c>
      <c r="E142" s="3">
        <f t="shared" ca="1" si="4"/>
        <v>664</v>
      </c>
      <c r="F1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2" s="50">
        <f>IF(WEEKNUM(Table1[[#This Row],[Date]])-WEEKNUM(DATE(YEAR(Table1[[#This Row],[Date]]),2,1)-1)&lt;=0,52+WEEKNUM(Table1[[#This Row],[Date]])-WEEKNUM(DATE(YEAR(Table1[[#This Row],[Date]]),2,1)-1),WEEKNUM(Table1[[#This Row],[Date]])-WEEKNUM(DATE(YEAR(Table1[[#This Row],[Date]]),2,1)-1))</f>
        <v>50</v>
      </c>
      <c r="H142" s="126">
        <f t="shared" ca="1" si="5"/>
        <v>0.71</v>
      </c>
      <c r="I142" s="3" t="s">
        <v>50</v>
      </c>
      <c r="J142" s="3" t="str">
        <f ca="1">IF(Table1[[#This Row],[Quantity]]&gt;=100,"Picked Up","Missed Pickup")</f>
        <v>Picked Up</v>
      </c>
      <c r="K142" s="48" t="str">
        <f>TEXT(Table1[[#This Row],[Date]],"mmmm")</f>
        <v>January</v>
      </c>
    </row>
    <row r="143" spans="1:11" x14ac:dyDescent="0.25">
      <c r="A143" s="25" t="s">
        <v>64</v>
      </c>
      <c r="B143" s="25" t="s">
        <v>71</v>
      </c>
      <c r="C143" s="25" t="s">
        <v>23</v>
      </c>
      <c r="D143" s="4">
        <v>43844</v>
      </c>
      <c r="E143" s="3">
        <f t="shared" ca="1" si="4"/>
        <v>165</v>
      </c>
      <c r="F1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3" s="50">
        <f>IF(WEEKNUM(Table1[[#This Row],[Date]])-WEEKNUM(DATE(YEAR(Table1[[#This Row],[Date]]),2,1)-1)&lt;=0,52+WEEKNUM(Table1[[#This Row],[Date]])-WEEKNUM(DATE(YEAR(Table1[[#This Row],[Date]]),2,1)-1),WEEKNUM(Table1[[#This Row],[Date]])-WEEKNUM(DATE(YEAR(Table1[[#This Row],[Date]]),2,1)-1))</f>
        <v>50</v>
      </c>
      <c r="H143" s="126">
        <f t="shared" ca="1" si="5"/>
        <v>0.78</v>
      </c>
      <c r="I143" s="3" t="s">
        <v>50</v>
      </c>
      <c r="J143" s="3" t="str">
        <f ca="1">IF(Table1[[#This Row],[Quantity]]&gt;=100,"Picked Up","Missed Pickup")</f>
        <v>Picked Up</v>
      </c>
      <c r="K143" s="48" t="str">
        <f>TEXT(Table1[[#This Row],[Date]],"mmmm")</f>
        <v>January</v>
      </c>
    </row>
    <row r="144" spans="1:11" x14ac:dyDescent="0.25">
      <c r="A144" s="25" t="s">
        <v>65</v>
      </c>
      <c r="B144" s="25" t="s">
        <v>67</v>
      </c>
      <c r="C144" s="25" t="s">
        <v>20</v>
      </c>
      <c r="D144" s="4">
        <v>43844</v>
      </c>
      <c r="E144" s="3">
        <f t="shared" ca="1" si="4"/>
        <v>282</v>
      </c>
      <c r="F1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4" s="50">
        <f>IF(WEEKNUM(Table1[[#This Row],[Date]])-WEEKNUM(DATE(YEAR(Table1[[#This Row],[Date]]),2,1)-1)&lt;=0,52+WEEKNUM(Table1[[#This Row],[Date]])-WEEKNUM(DATE(YEAR(Table1[[#This Row],[Date]]),2,1)-1),WEEKNUM(Table1[[#This Row],[Date]])-WEEKNUM(DATE(YEAR(Table1[[#This Row],[Date]]),2,1)-1))</f>
        <v>50</v>
      </c>
      <c r="H144" s="126">
        <f t="shared" ca="1" si="5"/>
        <v>0.78</v>
      </c>
      <c r="I144" s="3" t="s">
        <v>50</v>
      </c>
      <c r="J144" s="3" t="str">
        <f ca="1">IF(Table1[[#This Row],[Quantity]]&gt;=100,"Picked Up","Missed Pickup")</f>
        <v>Picked Up</v>
      </c>
      <c r="K144" s="48" t="str">
        <f>TEXT(Table1[[#This Row],[Date]],"mmmm")</f>
        <v>January</v>
      </c>
    </row>
    <row r="145" spans="1:11" x14ac:dyDescent="0.25">
      <c r="A145" s="25" t="s">
        <v>63</v>
      </c>
      <c r="B145" s="25" t="s">
        <v>4</v>
      </c>
      <c r="C145" s="25" t="s">
        <v>20</v>
      </c>
      <c r="D145" s="4">
        <v>43844</v>
      </c>
      <c r="E145" s="3">
        <f t="shared" ca="1" si="4"/>
        <v>917</v>
      </c>
      <c r="F1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5" s="50">
        <f>IF(WEEKNUM(Table1[[#This Row],[Date]])-WEEKNUM(DATE(YEAR(Table1[[#This Row],[Date]]),2,1)-1)&lt;=0,52+WEEKNUM(Table1[[#This Row],[Date]])-WEEKNUM(DATE(YEAR(Table1[[#This Row],[Date]]),2,1)-1),WEEKNUM(Table1[[#This Row],[Date]])-WEEKNUM(DATE(YEAR(Table1[[#This Row],[Date]]),2,1)-1))</f>
        <v>50</v>
      </c>
      <c r="H145" s="126">
        <f t="shared" ca="1" si="5"/>
        <v>0.79</v>
      </c>
      <c r="I145" s="3" t="s">
        <v>50</v>
      </c>
      <c r="J145" s="3" t="str">
        <f ca="1">IF(Table1[[#This Row],[Quantity]]&gt;=100,"Picked Up","Missed Pickup")</f>
        <v>Picked Up</v>
      </c>
      <c r="K145" s="48" t="str">
        <f>TEXT(Table1[[#This Row],[Date]],"mmmm")</f>
        <v>January</v>
      </c>
    </row>
    <row r="146" spans="1:11" x14ac:dyDescent="0.25">
      <c r="A146" s="25" t="s">
        <v>63</v>
      </c>
      <c r="B146" s="25" t="s">
        <v>74</v>
      </c>
      <c r="C146" s="25" t="s">
        <v>20</v>
      </c>
      <c r="D146" s="4">
        <v>43844</v>
      </c>
      <c r="E146" s="3">
        <f t="shared" ca="1" si="4"/>
        <v>541</v>
      </c>
      <c r="F1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6" s="50">
        <f>IF(WEEKNUM(Table1[[#This Row],[Date]])-WEEKNUM(DATE(YEAR(Table1[[#This Row],[Date]]),2,1)-1)&lt;=0,52+WEEKNUM(Table1[[#This Row],[Date]])-WEEKNUM(DATE(YEAR(Table1[[#This Row],[Date]]),2,1)-1),WEEKNUM(Table1[[#This Row],[Date]])-WEEKNUM(DATE(YEAR(Table1[[#This Row],[Date]]),2,1)-1))</f>
        <v>50</v>
      </c>
      <c r="H146" s="126">
        <f t="shared" ca="1" si="5"/>
        <v>0.74</v>
      </c>
      <c r="I146" s="3" t="s">
        <v>50</v>
      </c>
      <c r="J146" s="3" t="str">
        <f ca="1">IF(Table1[[#This Row],[Quantity]]&gt;=100,"Picked Up","Missed Pickup")</f>
        <v>Picked Up</v>
      </c>
      <c r="K146" s="48" t="str">
        <f>TEXT(Table1[[#This Row],[Date]],"mmmm")</f>
        <v>January</v>
      </c>
    </row>
    <row r="147" spans="1:11" x14ac:dyDescent="0.25">
      <c r="A147" s="25" t="s">
        <v>63</v>
      </c>
      <c r="B147" s="25" t="s">
        <v>75</v>
      </c>
      <c r="C147" s="25" t="s">
        <v>20</v>
      </c>
      <c r="D147" s="4">
        <v>43844</v>
      </c>
      <c r="E147" s="3">
        <f t="shared" ca="1" si="4"/>
        <v>227</v>
      </c>
      <c r="F1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7" s="50">
        <f>IF(WEEKNUM(Table1[[#This Row],[Date]])-WEEKNUM(DATE(YEAR(Table1[[#This Row],[Date]]),2,1)-1)&lt;=0,52+WEEKNUM(Table1[[#This Row],[Date]])-WEEKNUM(DATE(YEAR(Table1[[#This Row],[Date]]),2,1)-1),WEEKNUM(Table1[[#This Row],[Date]])-WEEKNUM(DATE(YEAR(Table1[[#This Row],[Date]]),2,1)-1))</f>
        <v>50</v>
      </c>
      <c r="H147" s="126">
        <f t="shared" ca="1" si="5"/>
        <v>0.69</v>
      </c>
      <c r="I147" s="3" t="s">
        <v>50</v>
      </c>
      <c r="J147" s="3" t="str">
        <f ca="1">IF(Table1[[#This Row],[Quantity]]&gt;=100,"Picked Up","Missed Pickup")</f>
        <v>Picked Up</v>
      </c>
      <c r="K147" s="48" t="str">
        <f>TEXT(Table1[[#This Row],[Date]],"mmmm")</f>
        <v>January</v>
      </c>
    </row>
    <row r="148" spans="1:11" x14ac:dyDescent="0.25">
      <c r="A148" s="25" t="s">
        <v>62</v>
      </c>
      <c r="B148" s="25" t="s">
        <v>4</v>
      </c>
      <c r="C148" s="25" t="s">
        <v>20</v>
      </c>
      <c r="D148" s="4">
        <v>43844</v>
      </c>
      <c r="E148" s="3">
        <f t="shared" ca="1" si="4"/>
        <v>401</v>
      </c>
      <c r="F1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8" s="50">
        <f>IF(WEEKNUM(Table1[[#This Row],[Date]])-WEEKNUM(DATE(YEAR(Table1[[#This Row],[Date]]),2,1)-1)&lt;=0,52+WEEKNUM(Table1[[#This Row],[Date]])-WEEKNUM(DATE(YEAR(Table1[[#This Row],[Date]]),2,1)-1),WEEKNUM(Table1[[#This Row],[Date]])-WEEKNUM(DATE(YEAR(Table1[[#This Row],[Date]]),2,1)-1))</f>
        <v>50</v>
      </c>
      <c r="H148" s="126">
        <f t="shared" ca="1" si="5"/>
        <v>0.76</v>
      </c>
      <c r="I148" s="3" t="s">
        <v>50</v>
      </c>
      <c r="J148" s="3" t="str">
        <f ca="1">IF(Table1[[#This Row],[Quantity]]&gt;=100,"Picked Up","Missed Pickup")</f>
        <v>Picked Up</v>
      </c>
      <c r="K148" s="48" t="str">
        <f>TEXT(Table1[[#This Row],[Date]],"mmmm")</f>
        <v>January</v>
      </c>
    </row>
    <row r="149" spans="1:11" x14ac:dyDescent="0.25">
      <c r="A149" s="3" t="s">
        <v>62</v>
      </c>
      <c r="B149" s="3" t="s">
        <v>5</v>
      </c>
      <c r="C149" s="3" t="s">
        <v>22</v>
      </c>
      <c r="D149" s="4">
        <v>43844</v>
      </c>
      <c r="E149" s="3">
        <f t="shared" ca="1" si="4"/>
        <v>389</v>
      </c>
      <c r="F1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49" s="50">
        <f>IF(WEEKNUM(Table1[[#This Row],[Date]])-WEEKNUM(DATE(YEAR(Table1[[#This Row],[Date]]),2,1)-1)&lt;=0,52+WEEKNUM(Table1[[#This Row],[Date]])-WEEKNUM(DATE(YEAR(Table1[[#This Row],[Date]]),2,1)-1),WEEKNUM(Table1[[#This Row],[Date]])-WEEKNUM(DATE(YEAR(Table1[[#This Row],[Date]]),2,1)-1))</f>
        <v>50</v>
      </c>
      <c r="H149" s="126">
        <f t="shared" ca="1" si="5"/>
        <v>0.71</v>
      </c>
      <c r="I149" s="3" t="s">
        <v>50</v>
      </c>
      <c r="J149" s="3" t="str">
        <f ca="1">IF(Table1[[#This Row],[Quantity]]&gt;=100,"Picked Up","Missed Pickup")</f>
        <v>Picked Up</v>
      </c>
      <c r="K149" s="48" t="str">
        <f>TEXT(Table1[[#This Row],[Date]],"mmmm")</f>
        <v>January</v>
      </c>
    </row>
    <row r="150" spans="1:11" x14ac:dyDescent="0.25">
      <c r="A150" s="3" t="s">
        <v>62</v>
      </c>
      <c r="B150" s="3" t="s">
        <v>6</v>
      </c>
      <c r="C150" s="3" t="s">
        <v>21</v>
      </c>
      <c r="D150" s="4">
        <v>43844</v>
      </c>
      <c r="E150" s="3">
        <f t="shared" ca="1" si="4"/>
        <v>136</v>
      </c>
      <c r="F1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0" s="50">
        <f>IF(WEEKNUM(Table1[[#This Row],[Date]])-WEEKNUM(DATE(YEAR(Table1[[#This Row],[Date]]),2,1)-1)&lt;=0,52+WEEKNUM(Table1[[#This Row],[Date]])-WEEKNUM(DATE(YEAR(Table1[[#This Row],[Date]]),2,1)-1),WEEKNUM(Table1[[#This Row],[Date]])-WEEKNUM(DATE(YEAR(Table1[[#This Row],[Date]]),2,1)-1))</f>
        <v>50</v>
      </c>
      <c r="H150" s="126">
        <f t="shared" ca="1" si="5"/>
        <v>0.67</v>
      </c>
      <c r="I150" s="3" t="s">
        <v>50</v>
      </c>
      <c r="J150" s="3" t="str">
        <f ca="1">IF(Table1[[#This Row],[Quantity]]&gt;=100,"Picked Up","Missed Pickup")</f>
        <v>Picked Up</v>
      </c>
      <c r="K150" s="48" t="str">
        <f>TEXT(Table1[[#This Row],[Date]],"mmmm")</f>
        <v>January</v>
      </c>
    </row>
    <row r="151" spans="1:11" x14ac:dyDescent="0.25">
      <c r="A151" s="3" t="s">
        <v>62</v>
      </c>
      <c r="B151" s="3" t="s">
        <v>9</v>
      </c>
      <c r="C151" s="3" t="s">
        <v>23</v>
      </c>
      <c r="D151" s="4">
        <v>43844</v>
      </c>
      <c r="E151" s="3">
        <f t="shared" ca="1" si="4"/>
        <v>136</v>
      </c>
      <c r="F1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1" s="50">
        <f>IF(WEEKNUM(Table1[[#This Row],[Date]])-WEEKNUM(DATE(YEAR(Table1[[#This Row],[Date]]),2,1)-1)&lt;=0,52+WEEKNUM(Table1[[#This Row],[Date]])-WEEKNUM(DATE(YEAR(Table1[[#This Row],[Date]]),2,1)-1),WEEKNUM(Table1[[#This Row],[Date]])-WEEKNUM(DATE(YEAR(Table1[[#This Row],[Date]]),2,1)-1))</f>
        <v>50</v>
      </c>
      <c r="H151" s="126">
        <f t="shared" ca="1" si="5"/>
        <v>0.75</v>
      </c>
      <c r="I151" s="3" t="s">
        <v>50</v>
      </c>
      <c r="J151" s="3" t="str">
        <f ca="1">IF(Table1[[#This Row],[Quantity]]&gt;=100,"Picked Up","Missed Pickup")</f>
        <v>Picked Up</v>
      </c>
      <c r="K151" s="48" t="str">
        <f>TEXT(Table1[[#This Row],[Date]],"mmmm")</f>
        <v>January</v>
      </c>
    </row>
    <row r="152" spans="1:11" x14ac:dyDescent="0.25">
      <c r="A152" s="25" t="s">
        <v>61</v>
      </c>
      <c r="B152" s="25" t="s">
        <v>7</v>
      </c>
      <c r="C152" s="25" t="s">
        <v>20</v>
      </c>
      <c r="D152" s="4">
        <v>43844</v>
      </c>
      <c r="E152" s="3">
        <f t="shared" ca="1" si="4"/>
        <v>573</v>
      </c>
      <c r="F1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2" s="50">
        <f>IF(WEEKNUM(Table1[[#This Row],[Date]])-WEEKNUM(DATE(YEAR(Table1[[#This Row],[Date]]),2,1)-1)&lt;=0,52+WEEKNUM(Table1[[#This Row],[Date]])-WEEKNUM(DATE(YEAR(Table1[[#This Row],[Date]]),2,1)-1),WEEKNUM(Table1[[#This Row],[Date]])-WEEKNUM(DATE(YEAR(Table1[[#This Row],[Date]]),2,1)-1))</f>
        <v>50</v>
      </c>
      <c r="H152" s="126">
        <f t="shared" ca="1" si="5"/>
        <v>0.73</v>
      </c>
      <c r="I152" s="3" t="s">
        <v>50</v>
      </c>
      <c r="J152" s="3" t="str">
        <f ca="1">IF(Table1[[#This Row],[Quantity]]&gt;=100,"Picked Up","Missed Pickup")</f>
        <v>Picked Up</v>
      </c>
      <c r="K152" s="48" t="str">
        <f>TEXT(Table1[[#This Row],[Date]],"mmmm")</f>
        <v>January</v>
      </c>
    </row>
    <row r="153" spans="1:11" x14ac:dyDescent="0.25">
      <c r="A153" s="25" t="s">
        <v>61</v>
      </c>
      <c r="B153" s="25" t="s">
        <v>8</v>
      </c>
      <c r="C153" s="25" t="s">
        <v>20</v>
      </c>
      <c r="D153" s="4">
        <v>43844</v>
      </c>
      <c r="E153" s="3">
        <f t="shared" ca="1" si="4"/>
        <v>628</v>
      </c>
      <c r="F1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3" s="50">
        <f>IF(WEEKNUM(Table1[[#This Row],[Date]])-WEEKNUM(DATE(YEAR(Table1[[#This Row],[Date]]),2,1)-1)&lt;=0,52+WEEKNUM(Table1[[#This Row],[Date]])-WEEKNUM(DATE(YEAR(Table1[[#This Row],[Date]]),2,1)-1),WEEKNUM(Table1[[#This Row],[Date]])-WEEKNUM(DATE(YEAR(Table1[[#This Row],[Date]]),2,1)-1))</f>
        <v>50</v>
      </c>
      <c r="H153" s="126">
        <f t="shared" ca="1" si="5"/>
        <v>0.67</v>
      </c>
      <c r="I153" s="3" t="s">
        <v>50</v>
      </c>
      <c r="J153" s="3" t="str">
        <f ca="1">IF(Table1[[#This Row],[Quantity]]&gt;=100,"Picked Up","Missed Pickup")</f>
        <v>Picked Up</v>
      </c>
      <c r="K153" s="48" t="str">
        <f>TEXT(Table1[[#This Row],[Date]],"mmmm")</f>
        <v>January</v>
      </c>
    </row>
    <row r="154" spans="1:11" x14ac:dyDescent="0.25">
      <c r="A154" s="3" t="s">
        <v>64</v>
      </c>
      <c r="B154" s="3" t="s">
        <v>70</v>
      </c>
      <c r="C154" s="3" t="s">
        <v>22</v>
      </c>
      <c r="D154" s="4">
        <v>43845</v>
      </c>
      <c r="E154" s="3">
        <f t="shared" ca="1" si="4"/>
        <v>722</v>
      </c>
      <c r="F1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4" s="50">
        <f>IF(WEEKNUM(Table1[[#This Row],[Date]])-WEEKNUM(DATE(YEAR(Table1[[#This Row],[Date]]),2,1)-1)&lt;=0,52+WEEKNUM(Table1[[#This Row],[Date]])-WEEKNUM(DATE(YEAR(Table1[[#This Row],[Date]]),2,1)-1),WEEKNUM(Table1[[#This Row],[Date]])-WEEKNUM(DATE(YEAR(Table1[[#This Row],[Date]]),2,1)-1))</f>
        <v>50</v>
      </c>
      <c r="H154" s="126">
        <f t="shared" ca="1" si="5"/>
        <v>0.72</v>
      </c>
      <c r="I154" s="3" t="s">
        <v>50</v>
      </c>
      <c r="J154" s="3" t="str">
        <f ca="1">IF(Table1[[#This Row],[Quantity]]&gt;=100,"Picked Up","Missed Pickup")</f>
        <v>Picked Up</v>
      </c>
      <c r="K154" s="48" t="str">
        <f>TEXT(Table1[[#This Row],[Date]],"mmmm")</f>
        <v>January</v>
      </c>
    </row>
    <row r="155" spans="1:11" x14ac:dyDescent="0.25">
      <c r="A155" s="25" t="s">
        <v>64</v>
      </c>
      <c r="B155" s="25" t="s">
        <v>71</v>
      </c>
      <c r="C155" s="25" t="s">
        <v>23</v>
      </c>
      <c r="D155" s="4">
        <v>43845</v>
      </c>
      <c r="E155" s="3">
        <f t="shared" ca="1" si="4"/>
        <v>217</v>
      </c>
      <c r="F1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5" s="50">
        <f>IF(WEEKNUM(Table1[[#This Row],[Date]])-WEEKNUM(DATE(YEAR(Table1[[#This Row],[Date]]),2,1)-1)&lt;=0,52+WEEKNUM(Table1[[#This Row],[Date]])-WEEKNUM(DATE(YEAR(Table1[[#This Row],[Date]]),2,1)-1),WEEKNUM(Table1[[#This Row],[Date]])-WEEKNUM(DATE(YEAR(Table1[[#This Row],[Date]]),2,1)-1))</f>
        <v>50</v>
      </c>
      <c r="H155" s="126">
        <f t="shared" ca="1" si="5"/>
        <v>0.75</v>
      </c>
      <c r="I155" s="3" t="s">
        <v>50</v>
      </c>
      <c r="J155" s="3" t="str">
        <f ca="1">IF(Table1[[#This Row],[Quantity]]&gt;=100,"Picked Up","Missed Pickup")</f>
        <v>Picked Up</v>
      </c>
      <c r="K155" s="48" t="str">
        <f>TEXT(Table1[[#This Row],[Date]],"mmmm")</f>
        <v>January</v>
      </c>
    </row>
    <row r="156" spans="1:11" x14ac:dyDescent="0.25">
      <c r="A156" s="25" t="s">
        <v>65</v>
      </c>
      <c r="B156" s="25" t="s">
        <v>67</v>
      </c>
      <c r="C156" s="25" t="s">
        <v>20</v>
      </c>
      <c r="D156" s="4">
        <v>43845</v>
      </c>
      <c r="E156" s="3">
        <f t="shared" ca="1" si="4"/>
        <v>16</v>
      </c>
      <c r="F1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6" s="50">
        <f>IF(WEEKNUM(Table1[[#This Row],[Date]])-WEEKNUM(DATE(YEAR(Table1[[#This Row],[Date]]),2,1)-1)&lt;=0,52+WEEKNUM(Table1[[#This Row],[Date]])-WEEKNUM(DATE(YEAR(Table1[[#This Row],[Date]]),2,1)-1),WEEKNUM(Table1[[#This Row],[Date]])-WEEKNUM(DATE(YEAR(Table1[[#This Row],[Date]]),2,1)-1))</f>
        <v>50</v>
      </c>
      <c r="H156" s="126">
        <f t="shared" ca="1" si="5"/>
        <v>0.68</v>
      </c>
      <c r="I156" s="3" t="s">
        <v>50</v>
      </c>
      <c r="J156" s="3" t="str">
        <f ca="1">IF(Table1[[#This Row],[Quantity]]&gt;=100,"Picked Up","Missed Pickup")</f>
        <v>Missed Pickup</v>
      </c>
      <c r="K156" s="48" t="str">
        <f>TEXT(Table1[[#This Row],[Date]],"mmmm")</f>
        <v>January</v>
      </c>
    </row>
    <row r="157" spans="1:11" x14ac:dyDescent="0.25">
      <c r="A157" s="25" t="s">
        <v>63</v>
      </c>
      <c r="B157" s="25" t="s">
        <v>4</v>
      </c>
      <c r="C157" s="25" t="s">
        <v>20</v>
      </c>
      <c r="D157" s="4">
        <v>43845</v>
      </c>
      <c r="E157" s="3">
        <f t="shared" ca="1" si="4"/>
        <v>799</v>
      </c>
      <c r="F1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7" s="50">
        <f>IF(WEEKNUM(Table1[[#This Row],[Date]])-WEEKNUM(DATE(YEAR(Table1[[#This Row],[Date]]),2,1)-1)&lt;=0,52+WEEKNUM(Table1[[#This Row],[Date]])-WEEKNUM(DATE(YEAR(Table1[[#This Row],[Date]]),2,1)-1),WEEKNUM(Table1[[#This Row],[Date]])-WEEKNUM(DATE(YEAR(Table1[[#This Row],[Date]]),2,1)-1))</f>
        <v>50</v>
      </c>
      <c r="H157" s="126">
        <f t="shared" ca="1" si="5"/>
        <v>0.71</v>
      </c>
      <c r="I157" s="3" t="s">
        <v>50</v>
      </c>
      <c r="J157" s="3" t="str">
        <f ca="1">IF(Table1[[#This Row],[Quantity]]&gt;=100,"Picked Up","Missed Pickup")</f>
        <v>Picked Up</v>
      </c>
      <c r="K157" s="48" t="str">
        <f>TEXT(Table1[[#This Row],[Date]],"mmmm")</f>
        <v>January</v>
      </c>
    </row>
    <row r="158" spans="1:11" x14ac:dyDescent="0.25">
      <c r="A158" s="25" t="s">
        <v>63</v>
      </c>
      <c r="B158" s="25" t="s">
        <v>74</v>
      </c>
      <c r="C158" s="25" t="s">
        <v>20</v>
      </c>
      <c r="D158" s="4">
        <v>43845</v>
      </c>
      <c r="E158" s="3">
        <f t="shared" ca="1" si="4"/>
        <v>141</v>
      </c>
      <c r="F1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8" s="50">
        <f>IF(WEEKNUM(Table1[[#This Row],[Date]])-WEEKNUM(DATE(YEAR(Table1[[#This Row],[Date]]),2,1)-1)&lt;=0,52+WEEKNUM(Table1[[#This Row],[Date]])-WEEKNUM(DATE(YEAR(Table1[[#This Row],[Date]]),2,1)-1),WEEKNUM(Table1[[#This Row],[Date]])-WEEKNUM(DATE(YEAR(Table1[[#This Row],[Date]]),2,1)-1))</f>
        <v>50</v>
      </c>
      <c r="H158" s="126">
        <f t="shared" ca="1" si="5"/>
        <v>0.72</v>
      </c>
      <c r="I158" s="3" t="s">
        <v>50</v>
      </c>
      <c r="J158" s="3" t="str">
        <f ca="1">IF(Table1[[#This Row],[Quantity]]&gt;=100,"Picked Up","Missed Pickup")</f>
        <v>Picked Up</v>
      </c>
      <c r="K158" s="48" t="str">
        <f>TEXT(Table1[[#This Row],[Date]],"mmmm")</f>
        <v>January</v>
      </c>
    </row>
    <row r="159" spans="1:11" x14ac:dyDescent="0.25">
      <c r="A159" s="25" t="s">
        <v>63</v>
      </c>
      <c r="B159" s="25" t="s">
        <v>75</v>
      </c>
      <c r="C159" s="25" t="s">
        <v>20</v>
      </c>
      <c r="D159" s="4">
        <v>43845</v>
      </c>
      <c r="E159" s="3">
        <f t="shared" ca="1" si="4"/>
        <v>246</v>
      </c>
      <c r="F1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59" s="50">
        <f>IF(WEEKNUM(Table1[[#This Row],[Date]])-WEEKNUM(DATE(YEAR(Table1[[#This Row],[Date]]),2,1)-1)&lt;=0,52+WEEKNUM(Table1[[#This Row],[Date]])-WEEKNUM(DATE(YEAR(Table1[[#This Row],[Date]]),2,1)-1),WEEKNUM(Table1[[#This Row],[Date]])-WEEKNUM(DATE(YEAR(Table1[[#This Row],[Date]]),2,1)-1))</f>
        <v>50</v>
      </c>
      <c r="H159" s="126">
        <f t="shared" ca="1" si="5"/>
        <v>0.77</v>
      </c>
      <c r="I159" s="3" t="s">
        <v>50</v>
      </c>
      <c r="J159" s="3" t="str">
        <f ca="1">IF(Table1[[#This Row],[Quantity]]&gt;=100,"Picked Up","Missed Pickup")</f>
        <v>Picked Up</v>
      </c>
      <c r="K159" s="48" t="str">
        <f>TEXT(Table1[[#This Row],[Date]],"mmmm")</f>
        <v>January</v>
      </c>
    </row>
    <row r="160" spans="1:11" x14ac:dyDescent="0.25">
      <c r="A160" s="25" t="s">
        <v>62</v>
      </c>
      <c r="B160" s="25" t="s">
        <v>4</v>
      </c>
      <c r="C160" s="25" t="s">
        <v>20</v>
      </c>
      <c r="D160" s="4">
        <v>43845</v>
      </c>
      <c r="E160" s="3">
        <f t="shared" ca="1" si="4"/>
        <v>561</v>
      </c>
      <c r="F1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0" s="50">
        <f>IF(WEEKNUM(Table1[[#This Row],[Date]])-WEEKNUM(DATE(YEAR(Table1[[#This Row],[Date]]),2,1)-1)&lt;=0,52+WEEKNUM(Table1[[#This Row],[Date]])-WEEKNUM(DATE(YEAR(Table1[[#This Row],[Date]]),2,1)-1),WEEKNUM(Table1[[#This Row],[Date]])-WEEKNUM(DATE(YEAR(Table1[[#This Row],[Date]]),2,1)-1))</f>
        <v>50</v>
      </c>
      <c r="H160" s="126">
        <f t="shared" ca="1" si="5"/>
        <v>0.69</v>
      </c>
      <c r="I160" s="3" t="s">
        <v>50</v>
      </c>
      <c r="J160" s="3" t="str">
        <f ca="1">IF(Table1[[#This Row],[Quantity]]&gt;=100,"Picked Up","Missed Pickup")</f>
        <v>Picked Up</v>
      </c>
      <c r="K160" s="48" t="str">
        <f>TEXT(Table1[[#This Row],[Date]],"mmmm")</f>
        <v>January</v>
      </c>
    </row>
    <row r="161" spans="1:11" x14ac:dyDescent="0.25">
      <c r="A161" s="3" t="s">
        <v>62</v>
      </c>
      <c r="B161" s="3" t="s">
        <v>5</v>
      </c>
      <c r="C161" s="3" t="s">
        <v>22</v>
      </c>
      <c r="D161" s="4">
        <v>43845</v>
      </c>
      <c r="E161" s="3">
        <f t="shared" ca="1" si="4"/>
        <v>370</v>
      </c>
      <c r="F1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1" s="50">
        <f>IF(WEEKNUM(Table1[[#This Row],[Date]])-WEEKNUM(DATE(YEAR(Table1[[#This Row],[Date]]),2,1)-1)&lt;=0,52+WEEKNUM(Table1[[#This Row],[Date]])-WEEKNUM(DATE(YEAR(Table1[[#This Row],[Date]]),2,1)-1),WEEKNUM(Table1[[#This Row],[Date]])-WEEKNUM(DATE(YEAR(Table1[[#This Row],[Date]]),2,1)-1))</f>
        <v>50</v>
      </c>
      <c r="H161" s="126">
        <f t="shared" ca="1" si="5"/>
        <v>0.75</v>
      </c>
      <c r="I161" s="3" t="s">
        <v>50</v>
      </c>
      <c r="J161" s="3" t="str">
        <f ca="1">IF(Table1[[#This Row],[Quantity]]&gt;=100,"Picked Up","Missed Pickup")</f>
        <v>Picked Up</v>
      </c>
      <c r="K161" s="48" t="str">
        <f>TEXT(Table1[[#This Row],[Date]],"mmmm")</f>
        <v>January</v>
      </c>
    </row>
    <row r="162" spans="1:11" x14ac:dyDescent="0.25">
      <c r="A162" s="3" t="s">
        <v>62</v>
      </c>
      <c r="B162" s="3" t="s">
        <v>6</v>
      </c>
      <c r="C162" s="3" t="s">
        <v>21</v>
      </c>
      <c r="D162" s="4">
        <v>43845</v>
      </c>
      <c r="E162" s="3">
        <f t="shared" ca="1" si="4"/>
        <v>412</v>
      </c>
      <c r="F1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2" s="50">
        <f>IF(WEEKNUM(Table1[[#This Row],[Date]])-WEEKNUM(DATE(YEAR(Table1[[#This Row],[Date]]),2,1)-1)&lt;=0,52+WEEKNUM(Table1[[#This Row],[Date]])-WEEKNUM(DATE(YEAR(Table1[[#This Row],[Date]]),2,1)-1),WEEKNUM(Table1[[#This Row],[Date]])-WEEKNUM(DATE(YEAR(Table1[[#This Row],[Date]]),2,1)-1))</f>
        <v>50</v>
      </c>
      <c r="H162" s="126">
        <f t="shared" ca="1" si="5"/>
        <v>0.72</v>
      </c>
      <c r="I162" s="3" t="s">
        <v>50</v>
      </c>
      <c r="J162" s="3" t="str">
        <f ca="1">IF(Table1[[#This Row],[Quantity]]&gt;=100,"Picked Up","Missed Pickup")</f>
        <v>Picked Up</v>
      </c>
      <c r="K162" s="48" t="str">
        <f>TEXT(Table1[[#This Row],[Date]],"mmmm")</f>
        <v>January</v>
      </c>
    </row>
    <row r="163" spans="1:11" x14ac:dyDescent="0.25">
      <c r="A163" s="3" t="s">
        <v>62</v>
      </c>
      <c r="B163" s="3" t="s">
        <v>9</v>
      </c>
      <c r="C163" s="3" t="s">
        <v>23</v>
      </c>
      <c r="D163" s="4">
        <v>43845</v>
      </c>
      <c r="E163" s="3">
        <f t="shared" ca="1" si="4"/>
        <v>944</v>
      </c>
      <c r="F1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3" s="50">
        <f>IF(WEEKNUM(Table1[[#This Row],[Date]])-WEEKNUM(DATE(YEAR(Table1[[#This Row],[Date]]),2,1)-1)&lt;=0,52+WEEKNUM(Table1[[#This Row],[Date]])-WEEKNUM(DATE(YEAR(Table1[[#This Row],[Date]]),2,1)-1),WEEKNUM(Table1[[#This Row],[Date]])-WEEKNUM(DATE(YEAR(Table1[[#This Row],[Date]]),2,1)-1))</f>
        <v>50</v>
      </c>
      <c r="H163" s="126">
        <f t="shared" ca="1" si="5"/>
        <v>0.68</v>
      </c>
      <c r="I163" s="3" t="s">
        <v>50</v>
      </c>
      <c r="J163" s="3" t="str">
        <f ca="1">IF(Table1[[#This Row],[Quantity]]&gt;=100,"Picked Up","Missed Pickup")</f>
        <v>Picked Up</v>
      </c>
      <c r="K163" s="48" t="str">
        <f>TEXT(Table1[[#This Row],[Date]],"mmmm")</f>
        <v>January</v>
      </c>
    </row>
    <row r="164" spans="1:11" x14ac:dyDescent="0.25">
      <c r="A164" s="25" t="s">
        <v>61</v>
      </c>
      <c r="B164" s="25" t="s">
        <v>7</v>
      </c>
      <c r="C164" s="25" t="s">
        <v>20</v>
      </c>
      <c r="D164" s="4">
        <v>43845</v>
      </c>
      <c r="E164" s="3">
        <f t="shared" ca="1" si="4"/>
        <v>703</v>
      </c>
      <c r="F1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4" s="50">
        <f>IF(WEEKNUM(Table1[[#This Row],[Date]])-WEEKNUM(DATE(YEAR(Table1[[#This Row],[Date]]),2,1)-1)&lt;=0,52+WEEKNUM(Table1[[#This Row],[Date]])-WEEKNUM(DATE(YEAR(Table1[[#This Row],[Date]]),2,1)-1),WEEKNUM(Table1[[#This Row],[Date]])-WEEKNUM(DATE(YEAR(Table1[[#This Row],[Date]]),2,1)-1))</f>
        <v>50</v>
      </c>
      <c r="H164" s="126">
        <f t="shared" ca="1" si="5"/>
        <v>0.75</v>
      </c>
      <c r="I164" s="3" t="s">
        <v>50</v>
      </c>
      <c r="J164" s="3" t="str">
        <f ca="1">IF(Table1[[#This Row],[Quantity]]&gt;=100,"Picked Up","Missed Pickup")</f>
        <v>Picked Up</v>
      </c>
      <c r="K164" s="48" t="str">
        <f>TEXT(Table1[[#This Row],[Date]],"mmmm")</f>
        <v>January</v>
      </c>
    </row>
    <row r="165" spans="1:11" x14ac:dyDescent="0.25">
      <c r="A165" s="25" t="s">
        <v>61</v>
      </c>
      <c r="B165" s="25" t="s">
        <v>8</v>
      </c>
      <c r="C165" s="25" t="s">
        <v>20</v>
      </c>
      <c r="D165" s="4">
        <v>43845</v>
      </c>
      <c r="E165" s="3">
        <f t="shared" ca="1" si="4"/>
        <v>832</v>
      </c>
      <c r="F1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5" s="50">
        <f>IF(WEEKNUM(Table1[[#This Row],[Date]])-WEEKNUM(DATE(YEAR(Table1[[#This Row],[Date]]),2,1)-1)&lt;=0,52+WEEKNUM(Table1[[#This Row],[Date]])-WEEKNUM(DATE(YEAR(Table1[[#This Row],[Date]]),2,1)-1),WEEKNUM(Table1[[#This Row],[Date]])-WEEKNUM(DATE(YEAR(Table1[[#This Row],[Date]]),2,1)-1))</f>
        <v>50</v>
      </c>
      <c r="H165" s="126">
        <f t="shared" ca="1" si="5"/>
        <v>0.71</v>
      </c>
      <c r="I165" s="3" t="s">
        <v>50</v>
      </c>
      <c r="J165" s="3" t="str">
        <f ca="1">IF(Table1[[#This Row],[Quantity]]&gt;=100,"Picked Up","Missed Pickup")</f>
        <v>Picked Up</v>
      </c>
      <c r="K165" s="48" t="str">
        <f>TEXT(Table1[[#This Row],[Date]],"mmmm")</f>
        <v>January</v>
      </c>
    </row>
    <row r="166" spans="1:11" x14ac:dyDescent="0.25">
      <c r="A166" s="3" t="s">
        <v>64</v>
      </c>
      <c r="B166" s="3" t="s">
        <v>70</v>
      </c>
      <c r="C166" s="3" t="s">
        <v>22</v>
      </c>
      <c r="D166" s="4">
        <v>43846</v>
      </c>
      <c r="E166" s="3">
        <f t="shared" ca="1" si="4"/>
        <v>300</v>
      </c>
      <c r="F1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6" s="50">
        <f>IF(WEEKNUM(Table1[[#This Row],[Date]])-WEEKNUM(DATE(YEAR(Table1[[#This Row],[Date]]),2,1)-1)&lt;=0,52+WEEKNUM(Table1[[#This Row],[Date]])-WEEKNUM(DATE(YEAR(Table1[[#This Row],[Date]]),2,1)-1),WEEKNUM(Table1[[#This Row],[Date]])-WEEKNUM(DATE(YEAR(Table1[[#This Row],[Date]]),2,1)-1))</f>
        <v>50</v>
      </c>
      <c r="H166" s="126">
        <f t="shared" ca="1" si="5"/>
        <v>0.74</v>
      </c>
      <c r="I166" s="3" t="s">
        <v>50</v>
      </c>
      <c r="J166" s="3" t="str">
        <f ca="1">IF(Table1[[#This Row],[Quantity]]&gt;=100,"Picked Up","Missed Pickup")</f>
        <v>Picked Up</v>
      </c>
      <c r="K166" s="48" t="str">
        <f>TEXT(Table1[[#This Row],[Date]],"mmmm")</f>
        <v>January</v>
      </c>
    </row>
    <row r="167" spans="1:11" x14ac:dyDescent="0.25">
      <c r="A167" s="25" t="s">
        <v>64</v>
      </c>
      <c r="B167" s="25" t="s">
        <v>71</v>
      </c>
      <c r="C167" s="25" t="s">
        <v>23</v>
      </c>
      <c r="D167" s="4">
        <v>43846</v>
      </c>
      <c r="E167" s="3">
        <f t="shared" ca="1" si="4"/>
        <v>148</v>
      </c>
      <c r="F1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7" s="50">
        <f>IF(WEEKNUM(Table1[[#This Row],[Date]])-WEEKNUM(DATE(YEAR(Table1[[#This Row],[Date]]),2,1)-1)&lt;=0,52+WEEKNUM(Table1[[#This Row],[Date]])-WEEKNUM(DATE(YEAR(Table1[[#This Row],[Date]]),2,1)-1),WEEKNUM(Table1[[#This Row],[Date]])-WEEKNUM(DATE(YEAR(Table1[[#This Row],[Date]]),2,1)-1))</f>
        <v>50</v>
      </c>
      <c r="H167" s="126">
        <f t="shared" ca="1" si="5"/>
        <v>0.68</v>
      </c>
      <c r="I167" s="3" t="s">
        <v>50</v>
      </c>
      <c r="J167" s="3" t="str">
        <f ca="1">IF(Table1[[#This Row],[Quantity]]&gt;=100,"Picked Up","Missed Pickup")</f>
        <v>Picked Up</v>
      </c>
      <c r="K167" s="48" t="str">
        <f>TEXT(Table1[[#This Row],[Date]],"mmmm")</f>
        <v>January</v>
      </c>
    </row>
    <row r="168" spans="1:11" x14ac:dyDescent="0.25">
      <c r="A168" s="25" t="s">
        <v>65</v>
      </c>
      <c r="B168" s="25" t="s">
        <v>67</v>
      </c>
      <c r="C168" s="25" t="s">
        <v>20</v>
      </c>
      <c r="D168" s="4">
        <v>43846</v>
      </c>
      <c r="E168" s="3">
        <f t="shared" ca="1" si="4"/>
        <v>232</v>
      </c>
      <c r="F1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8" s="50">
        <f>IF(WEEKNUM(Table1[[#This Row],[Date]])-WEEKNUM(DATE(YEAR(Table1[[#This Row],[Date]]),2,1)-1)&lt;=0,52+WEEKNUM(Table1[[#This Row],[Date]])-WEEKNUM(DATE(YEAR(Table1[[#This Row],[Date]]),2,1)-1),WEEKNUM(Table1[[#This Row],[Date]])-WEEKNUM(DATE(YEAR(Table1[[#This Row],[Date]]),2,1)-1))</f>
        <v>50</v>
      </c>
      <c r="H168" s="126">
        <f t="shared" ca="1" si="5"/>
        <v>0.78</v>
      </c>
      <c r="I168" s="3" t="s">
        <v>50</v>
      </c>
      <c r="J168" s="3" t="str">
        <f ca="1">IF(Table1[[#This Row],[Quantity]]&gt;=100,"Picked Up","Missed Pickup")</f>
        <v>Picked Up</v>
      </c>
      <c r="K168" s="48" t="str">
        <f>TEXT(Table1[[#This Row],[Date]],"mmmm")</f>
        <v>January</v>
      </c>
    </row>
    <row r="169" spans="1:11" x14ac:dyDescent="0.25">
      <c r="A169" s="25" t="s">
        <v>63</v>
      </c>
      <c r="B169" s="25" t="s">
        <v>4</v>
      </c>
      <c r="C169" s="25" t="s">
        <v>20</v>
      </c>
      <c r="D169" s="4">
        <v>43846</v>
      </c>
      <c r="E169" s="3">
        <f t="shared" ca="1" si="4"/>
        <v>951</v>
      </c>
      <c r="F1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69" s="50">
        <f>IF(WEEKNUM(Table1[[#This Row],[Date]])-WEEKNUM(DATE(YEAR(Table1[[#This Row],[Date]]),2,1)-1)&lt;=0,52+WEEKNUM(Table1[[#This Row],[Date]])-WEEKNUM(DATE(YEAR(Table1[[#This Row],[Date]]),2,1)-1),WEEKNUM(Table1[[#This Row],[Date]])-WEEKNUM(DATE(YEAR(Table1[[#This Row],[Date]]),2,1)-1))</f>
        <v>50</v>
      </c>
      <c r="H169" s="126">
        <f t="shared" ca="1" si="5"/>
        <v>0.79</v>
      </c>
      <c r="I169" s="3" t="s">
        <v>50</v>
      </c>
      <c r="J169" s="3" t="str">
        <f ca="1">IF(Table1[[#This Row],[Quantity]]&gt;=100,"Picked Up","Missed Pickup")</f>
        <v>Picked Up</v>
      </c>
      <c r="K169" s="48" t="str">
        <f>TEXT(Table1[[#This Row],[Date]],"mmmm")</f>
        <v>January</v>
      </c>
    </row>
    <row r="170" spans="1:11" x14ac:dyDescent="0.25">
      <c r="A170" s="25" t="s">
        <v>63</v>
      </c>
      <c r="B170" s="25" t="s">
        <v>74</v>
      </c>
      <c r="C170" s="25" t="s">
        <v>20</v>
      </c>
      <c r="D170" s="4">
        <v>43846</v>
      </c>
      <c r="E170" s="3">
        <f t="shared" ca="1" si="4"/>
        <v>511</v>
      </c>
      <c r="F1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0" s="50">
        <f>IF(WEEKNUM(Table1[[#This Row],[Date]])-WEEKNUM(DATE(YEAR(Table1[[#This Row],[Date]]),2,1)-1)&lt;=0,52+WEEKNUM(Table1[[#This Row],[Date]])-WEEKNUM(DATE(YEAR(Table1[[#This Row],[Date]]),2,1)-1),WEEKNUM(Table1[[#This Row],[Date]])-WEEKNUM(DATE(YEAR(Table1[[#This Row],[Date]]),2,1)-1))</f>
        <v>50</v>
      </c>
      <c r="H170" s="126">
        <f t="shared" ca="1" si="5"/>
        <v>0.7</v>
      </c>
      <c r="I170" s="3" t="s">
        <v>50</v>
      </c>
      <c r="J170" s="3" t="str">
        <f ca="1">IF(Table1[[#This Row],[Quantity]]&gt;=100,"Picked Up","Missed Pickup")</f>
        <v>Picked Up</v>
      </c>
      <c r="K170" s="48" t="str">
        <f>TEXT(Table1[[#This Row],[Date]],"mmmm")</f>
        <v>January</v>
      </c>
    </row>
    <row r="171" spans="1:11" x14ac:dyDescent="0.25">
      <c r="A171" s="3" t="s">
        <v>63</v>
      </c>
      <c r="B171" s="3" t="s">
        <v>75</v>
      </c>
      <c r="C171" s="3" t="s">
        <v>20</v>
      </c>
      <c r="D171" s="4">
        <v>43846</v>
      </c>
      <c r="E171" s="3">
        <f t="shared" ca="1" si="4"/>
        <v>213</v>
      </c>
      <c r="F1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1" s="50">
        <f>IF(WEEKNUM(Table1[[#This Row],[Date]])-WEEKNUM(DATE(YEAR(Table1[[#This Row],[Date]]),2,1)-1)&lt;=0,52+WEEKNUM(Table1[[#This Row],[Date]])-WEEKNUM(DATE(YEAR(Table1[[#This Row],[Date]]),2,1)-1),WEEKNUM(Table1[[#This Row],[Date]])-WEEKNUM(DATE(YEAR(Table1[[#This Row],[Date]]),2,1)-1))</f>
        <v>50</v>
      </c>
      <c r="H171" s="126">
        <f t="shared" ca="1" si="5"/>
        <v>0.7</v>
      </c>
      <c r="I171" s="3" t="s">
        <v>50</v>
      </c>
      <c r="J171" s="3" t="str">
        <f ca="1">IF(Table1[[#This Row],[Quantity]]&gt;=100,"Picked Up","Missed Pickup")</f>
        <v>Picked Up</v>
      </c>
      <c r="K171" s="48" t="str">
        <f>TEXT(Table1[[#This Row],[Date]],"mmmm")</f>
        <v>January</v>
      </c>
    </row>
    <row r="172" spans="1:11" x14ac:dyDescent="0.25">
      <c r="A172" s="25" t="s">
        <v>62</v>
      </c>
      <c r="B172" s="25" t="s">
        <v>4</v>
      </c>
      <c r="C172" s="25" t="s">
        <v>20</v>
      </c>
      <c r="D172" s="4">
        <v>43846</v>
      </c>
      <c r="E172" s="3">
        <f t="shared" ca="1" si="4"/>
        <v>620</v>
      </c>
      <c r="F1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2" s="50">
        <f>IF(WEEKNUM(Table1[[#This Row],[Date]])-WEEKNUM(DATE(YEAR(Table1[[#This Row],[Date]]),2,1)-1)&lt;=0,52+WEEKNUM(Table1[[#This Row],[Date]])-WEEKNUM(DATE(YEAR(Table1[[#This Row],[Date]]),2,1)-1),WEEKNUM(Table1[[#This Row],[Date]])-WEEKNUM(DATE(YEAR(Table1[[#This Row],[Date]]),2,1)-1))</f>
        <v>50</v>
      </c>
      <c r="H172" s="126">
        <f t="shared" ca="1" si="5"/>
        <v>0.8</v>
      </c>
      <c r="I172" s="3" t="s">
        <v>50</v>
      </c>
      <c r="J172" s="3" t="str">
        <f ca="1">IF(Table1[[#This Row],[Quantity]]&gt;=100,"Picked Up","Missed Pickup")</f>
        <v>Picked Up</v>
      </c>
      <c r="K172" s="48" t="str">
        <f>TEXT(Table1[[#This Row],[Date]],"mmmm")</f>
        <v>January</v>
      </c>
    </row>
    <row r="173" spans="1:11" x14ac:dyDescent="0.25">
      <c r="A173" s="3" t="s">
        <v>62</v>
      </c>
      <c r="B173" s="3" t="s">
        <v>5</v>
      </c>
      <c r="C173" s="3" t="s">
        <v>22</v>
      </c>
      <c r="D173" s="4">
        <v>43846</v>
      </c>
      <c r="E173" s="3">
        <f t="shared" ca="1" si="4"/>
        <v>847</v>
      </c>
      <c r="F1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3" s="50">
        <f>IF(WEEKNUM(Table1[[#This Row],[Date]])-WEEKNUM(DATE(YEAR(Table1[[#This Row],[Date]]),2,1)-1)&lt;=0,52+WEEKNUM(Table1[[#This Row],[Date]])-WEEKNUM(DATE(YEAR(Table1[[#This Row],[Date]]),2,1)-1),WEEKNUM(Table1[[#This Row],[Date]])-WEEKNUM(DATE(YEAR(Table1[[#This Row],[Date]]),2,1)-1))</f>
        <v>50</v>
      </c>
      <c r="H173" s="126">
        <f t="shared" ca="1" si="5"/>
        <v>0.78</v>
      </c>
      <c r="I173" s="3" t="s">
        <v>50</v>
      </c>
      <c r="J173" s="3" t="str">
        <f ca="1">IF(Table1[[#This Row],[Quantity]]&gt;=100,"Picked Up","Missed Pickup")</f>
        <v>Picked Up</v>
      </c>
      <c r="K173" s="48" t="str">
        <f>TEXT(Table1[[#This Row],[Date]],"mmmm")</f>
        <v>January</v>
      </c>
    </row>
    <row r="174" spans="1:11" x14ac:dyDescent="0.25">
      <c r="A174" s="3" t="s">
        <v>62</v>
      </c>
      <c r="B174" s="3" t="s">
        <v>6</v>
      </c>
      <c r="C174" s="3" t="s">
        <v>21</v>
      </c>
      <c r="D174" s="4">
        <v>43846</v>
      </c>
      <c r="E174" s="3">
        <f t="shared" ca="1" si="4"/>
        <v>809</v>
      </c>
      <c r="F1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4" s="50">
        <f>IF(WEEKNUM(Table1[[#This Row],[Date]])-WEEKNUM(DATE(YEAR(Table1[[#This Row],[Date]]),2,1)-1)&lt;=0,52+WEEKNUM(Table1[[#This Row],[Date]])-WEEKNUM(DATE(YEAR(Table1[[#This Row],[Date]]),2,1)-1),WEEKNUM(Table1[[#This Row],[Date]])-WEEKNUM(DATE(YEAR(Table1[[#This Row],[Date]]),2,1)-1))</f>
        <v>50</v>
      </c>
      <c r="H174" s="126">
        <f t="shared" ca="1" si="5"/>
        <v>0.73</v>
      </c>
      <c r="I174" s="3" t="s">
        <v>50</v>
      </c>
      <c r="J174" s="3" t="str">
        <f ca="1">IF(Table1[[#This Row],[Quantity]]&gt;=100,"Picked Up","Missed Pickup")</f>
        <v>Picked Up</v>
      </c>
      <c r="K174" s="48" t="str">
        <f>TEXT(Table1[[#This Row],[Date]],"mmmm")</f>
        <v>January</v>
      </c>
    </row>
    <row r="175" spans="1:11" x14ac:dyDescent="0.25">
      <c r="A175" s="3" t="s">
        <v>62</v>
      </c>
      <c r="B175" s="3" t="s">
        <v>9</v>
      </c>
      <c r="C175" s="3" t="s">
        <v>23</v>
      </c>
      <c r="D175" s="4">
        <v>43846</v>
      </c>
      <c r="E175" s="3">
        <f t="shared" ca="1" si="4"/>
        <v>323</v>
      </c>
      <c r="F1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5" s="50">
        <f>IF(WEEKNUM(Table1[[#This Row],[Date]])-WEEKNUM(DATE(YEAR(Table1[[#This Row],[Date]]),2,1)-1)&lt;=0,52+WEEKNUM(Table1[[#This Row],[Date]])-WEEKNUM(DATE(YEAR(Table1[[#This Row],[Date]]),2,1)-1),WEEKNUM(Table1[[#This Row],[Date]])-WEEKNUM(DATE(YEAR(Table1[[#This Row],[Date]]),2,1)-1))</f>
        <v>50</v>
      </c>
      <c r="H175" s="126">
        <f t="shared" ca="1" si="5"/>
        <v>0.77</v>
      </c>
      <c r="I175" s="3" t="s">
        <v>50</v>
      </c>
      <c r="J175" s="3" t="str">
        <f ca="1">IF(Table1[[#This Row],[Quantity]]&gt;=100,"Picked Up","Missed Pickup")</f>
        <v>Picked Up</v>
      </c>
      <c r="K175" s="48" t="str">
        <f>TEXT(Table1[[#This Row],[Date]],"mmmm")</f>
        <v>January</v>
      </c>
    </row>
    <row r="176" spans="1:11" x14ac:dyDescent="0.25">
      <c r="A176" s="25" t="s">
        <v>61</v>
      </c>
      <c r="B176" s="25" t="s">
        <v>7</v>
      </c>
      <c r="C176" s="25" t="s">
        <v>20</v>
      </c>
      <c r="D176" s="4">
        <v>43846</v>
      </c>
      <c r="E176" s="3">
        <f t="shared" ca="1" si="4"/>
        <v>131</v>
      </c>
      <c r="F1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6" s="50">
        <f>IF(WEEKNUM(Table1[[#This Row],[Date]])-WEEKNUM(DATE(YEAR(Table1[[#This Row],[Date]]),2,1)-1)&lt;=0,52+WEEKNUM(Table1[[#This Row],[Date]])-WEEKNUM(DATE(YEAR(Table1[[#This Row],[Date]]),2,1)-1),WEEKNUM(Table1[[#This Row],[Date]])-WEEKNUM(DATE(YEAR(Table1[[#This Row],[Date]]),2,1)-1))</f>
        <v>50</v>
      </c>
      <c r="H176" s="126">
        <f t="shared" ca="1" si="5"/>
        <v>0.8</v>
      </c>
      <c r="I176" s="3" t="s">
        <v>50</v>
      </c>
      <c r="J176" s="3" t="str">
        <f ca="1">IF(Table1[[#This Row],[Quantity]]&gt;=100,"Picked Up","Missed Pickup")</f>
        <v>Picked Up</v>
      </c>
      <c r="K176" s="48" t="str">
        <f>TEXT(Table1[[#This Row],[Date]],"mmmm")</f>
        <v>January</v>
      </c>
    </row>
    <row r="177" spans="1:11" x14ac:dyDescent="0.25">
      <c r="A177" s="25" t="s">
        <v>61</v>
      </c>
      <c r="B177" s="25" t="s">
        <v>8</v>
      </c>
      <c r="C177" s="25" t="s">
        <v>20</v>
      </c>
      <c r="D177" s="4">
        <v>43846</v>
      </c>
      <c r="E177" s="3">
        <f t="shared" ca="1" si="4"/>
        <v>273</v>
      </c>
      <c r="F1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7" s="50">
        <f>IF(WEEKNUM(Table1[[#This Row],[Date]])-WEEKNUM(DATE(YEAR(Table1[[#This Row],[Date]]),2,1)-1)&lt;=0,52+WEEKNUM(Table1[[#This Row],[Date]])-WEEKNUM(DATE(YEAR(Table1[[#This Row],[Date]]),2,1)-1),WEEKNUM(Table1[[#This Row],[Date]])-WEEKNUM(DATE(YEAR(Table1[[#This Row],[Date]]),2,1)-1))</f>
        <v>50</v>
      </c>
      <c r="H177" s="126">
        <f t="shared" ca="1" si="5"/>
        <v>0.79</v>
      </c>
      <c r="I177" s="3" t="s">
        <v>50</v>
      </c>
      <c r="J177" s="3" t="str">
        <f ca="1">IF(Table1[[#This Row],[Quantity]]&gt;=100,"Picked Up","Missed Pickup")</f>
        <v>Picked Up</v>
      </c>
      <c r="K177" s="48" t="str">
        <f>TEXT(Table1[[#This Row],[Date]],"mmmm")</f>
        <v>January</v>
      </c>
    </row>
    <row r="178" spans="1:11" x14ac:dyDescent="0.25">
      <c r="A178" s="3" t="s">
        <v>64</v>
      </c>
      <c r="B178" s="3" t="s">
        <v>70</v>
      </c>
      <c r="C178" s="3" t="s">
        <v>22</v>
      </c>
      <c r="D178" s="4">
        <v>43847</v>
      </c>
      <c r="E178" s="3">
        <f t="shared" ca="1" si="4"/>
        <v>674</v>
      </c>
      <c r="F1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8" s="50">
        <f>IF(WEEKNUM(Table1[[#This Row],[Date]])-WEEKNUM(DATE(YEAR(Table1[[#This Row],[Date]]),2,1)-1)&lt;=0,52+WEEKNUM(Table1[[#This Row],[Date]])-WEEKNUM(DATE(YEAR(Table1[[#This Row],[Date]]),2,1)-1),WEEKNUM(Table1[[#This Row],[Date]])-WEEKNUM(DATE(YEAR(Table1[[#This Row],[Date]]),2,1)-1))</f>
        <v>50</v>
      </c>
      <c r="H178" s="126">
        <f t="shared" ca="1" si="5"/>
        <v>0.67</v>
      </c>
      <c r="I178" s="3" t="s">
        <v>50</v>
      </c>
      <c r="J178" s="3" t="str">
        <f ca="1">IF(Table1[[#This Row],[Quantity]]&gt;=100,"Picked Up","Missed Pickup")</f>
        <v>Picked Up</v>
      </c>
      <c r="K178" s="48" t="str">
        <f>TEXT(Table1[[#This Row],[Date]],"mmmm")</f>
        <v>January</v>
      </c>
    </row>
    <row r="179" spans="1:11" x14ac:dyDescent="0.25">
      <c r="A179" s="25" t="s">
        <v>64</v>
      </c>
      <c r="B179" s="25" t="s">
        <v>71</v>
      </c>
      <c r="C179" s="25" t="s">
        <v>23</v>
      </c>
      <c r="D179" s="4">
        <v>43847</v>
      </c>
      <c r="E179" s="3">
        <f t="shared" ca="1" si="4"/>
        <v>352</v>
      </c>
      <c r="F1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79" s="50">
        <f>IF(WEEKNUM(Table1[[#This Row],[Date]])-WEEKNUM(DATE(YEAR(Table1[[#This Row],[Date]]),2,1)-1)&lt;=0,52+WEEKNUM(Table1[[#This Row],[Date]])-WEEKNUM(DATE(YEAR(Table1[[#This Row],[Date]]),2,1)-1),WEEKNUM(Table1[[#This Row],[Date]])-WEEKNUM(DATE(YEAR(Table1[[#This Row],[Date]]),2,1)-1))</f>
        <v>50</v>
      </c>
      <c r="H179" s="126">
        <f t="shared" ca="1" si="5"/>
        <v>0.76</v>
      </c>
      <c r="I179" s="3" t="s">
        <v>50</v>
      </c>
      <c r="J179" s="3" t="str">
        <f ca="1">IF(Table1[[#This Row],[Quantity]]&gt;=100,"Picked Up","Missed Pickup")</f>
        <v>Picked Up</v>
      </c>
      <c r="K179" s="48" t="str">
        <f>TEXT(Table1[[#This Row],[Date]],"mmmm")</f>
        <v>January</v>
      </c>
    </row>
    <row r="180" spans="1:11" x14ac:dyDescent="0.25">
      <c r="A180" s="25" t="s">
        <v>65</v>
      </c>
      <c r="B180" s="25" t="s">
        <v>67</v>
      </c>
      <c r="C180" s="25" t="s">
        <v>20</v>
      </c>
      <c r="D180" s="4">
        <v>43847</v>
      </c>
      <c r="E180" s="3">
        <f t="shared" ca="1" si="4"/>
        <v>687</v>
      </c>
      <c r="F1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0" s="50">
        <f>IF(WEEKNUM(Table1[[#This Row],[Date]])-WEEKNUM(DATE(YEAR(Table1[[#This Row],[Date]]),2,1)-1)&lt;=0,52+WEEKNUM(Table1[[#This Row],[Date]])-WEEKNUM(DATE(YEAR(Table1[[#This Row],[Date]]),2,1)-1),WEEKNUM(Table1[[#This Row],[Date]])-WEEKNUM(DATE(YEAR(Table1[[#This Row],[Date]]),2,1)-1))</f>
        <v>50</v>
      </c>
      <c r="H180" s="126">
        <f t="shared" ca="1" si="5"/>
        <v>0.75</v>
      </c>
      <c r="I180" s="3" t="s">
        <v>50</v>
      </c>
      <c r="J180" s="3" t="str">
        <f ca="1">IF(Table1[[#This Row],[Quantity]]&gt;=100,"Picked Up","Missed Pickup")</f>
        <v>Picked Up</v>
      </c>
      <c r="K180" s="48" t="str">
        <f>TEXT(Table1[[#This Row],[Date]],"mmmm")</f>
        <v>January</v>
      </c>
    </row>
    <row r="181" spans="1:11" x14ac:dyDescent="0.25">
      <c r="A181" s="25" t="s">
        <v>63</v>
      </c>
      <c r="B181" s="25" t="s">
        <v>4</v>
      </c>
      <c r="C181" s="25" t="s">
        <v>20</v>
      </c>
      <c r="D181" s="4">
        <v>43847</v>
      </c>
      <c r="E181" s="3">
        <f t="shared" ca="1" si="4"/>
        <v>909</v>
      </c>
      <c r="F1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1" s="50">
        <f>IF(WEEKNUM(Table1[[#This Row],[Date]])-WEEKNUM(DATE(YEAR(Table1[[#This Row],[Date]]),2,1)-1)&lt;=0,52+WEEKNUM(Table1[[#This Row],[Date]])-WEEKNUM(DATE(YEAR(Table1[[#This Row],[Date]]),2,1)-1),WEEKNUM(Table1[[#This Row],[Date]])-WEEKNUM(DATE(YEAR(Table1[[#This Row],[Date]]),2,1)-1))</f>
        <v>50</v>
      </c>
      <c r="H181" s="126">
        <f t="shared" ca="1" si="5"/>
        <v>0.72</v>
      </c>
      <c r="I181" s="3" t="s">
        <v>50</v>
      </c>
      <c r="J181" s="3" t="str">
        <f ca="1">IF(Table1[[#This Row],[Quantity]]&gt;=100,"Picked Up","Missed Pickup")</f>
        <v>Picked Up</v>
      </c>
      <c r="K181" s="48" t="str">
        <f>TEXT(Table1[[#This Row],[Date]],"mmmm")</f>
        <v>January</v>
      </c>
    </row>
    <row r="182" spans="1:11" x14ac:dyDescent="0.25">
      <c r="A182" s="25" t="s">
        <v>63</v>
      </c>
      <c r="B182" s="25" t="s">
        <v>74</v>
      </c>
      <c r="C182" s="25" t="s">
        <v>20</v>
      </c>
      <c r="D182" s="4">
        <v>43847</v>
      </c>
      <c r="E182" s="3">
        <f t="shared" ca="1" si="4"/>
        <v>273</v>
      </c>
      <c r="F1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2" s="50">
        <f>IF(WEEKNUM(Table1[[#This Row],[Date]])-WEEKNUM(DATE(YEAR(Table1[[#This Row],[Date]]),2,1)-1)&lt;=0,52+WEEKNUM(Table1[[#This Row],[Date]])-WEEKNUM(DATE(YEAR(Table1[[#This Row],[Date]]),2,1)-1),WEEKNUM(Table1[[#This Row],[Date]])-WEEKNUM(DATE(YEAR(Table1[[#This Row],[Date]]),2,1)-1))</f>
        <v>50</v>
      </c>
      <c r="H182" s="126">
        <f t="shared" ca="1" si="5"/>
        <v>0.77</v>
      </c>
      <c r="I182" s="3" t="s">
        <v>50</v>
      </c>
      <c r="J182" s="3" t="str">
        <f ca="1">IF(Table1[[#This Row],[Quantity]]&gt;=100,"Picked Up","Missed Pickup")</f>
        <v>Picked Up</v>
      </c>
      <c r="K182" s="48" t="str">
        <f>TEXT(Table1[[#This Row],[Date]],"mmmm")</f>
        <v>January</v>
      </c>
    </row>
    <row r="183" spans="1:11" x14ac:dyDescent="0.25">
      <c r="A183" s="25" t="s">
        <v>63</v>
      </c>
      <c r="B183" s="25" t="s">
        <v>75</v>
      </c>
      <c r="C183" s="25" t="s">
        <v>20</v>
      </c>
      <c r="D183" s="4">
        <v>43847</v>
      </c>
      <c r="E183" s="3">
        <f t="shared" ca="1" si="4"/>
        <v>994</v>
      </c>
      <c r="F1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3" s="50">
        <f>IF(WEEKNUM(Table1[[#This Row],[Date]])-WEEKNUM(DATE(YEAR(Table1[[#This Row],[Date]]),2,1)-1)&lt;=0,52+WEEKNUM(Table1[[#This Row],[Date]])-WEEKNUM(DATE(YEAR(Table1[[#This Row],[Date]]),2,1)-1),WEEKNUM(Table1[[#This Row],[Date]])-WEEKNUM(DATE(YEAR(Table1[[#This Row],[Date]]),2,1)-1))</f>
        <v>50</v>
      </c>
      <c r="H183" s="126">
        <f t="shared" ca="1" si="5"/>
        <v>0.76</v>
      </c>
      <c r="I183" s="3" t="s">
        <v>50</v>
      </c>
      <c r="J183" s="3" t="str">
        <f ca="1">IF(Table1[[#This Row],[Quantity]]&gt;=100,"Picked Up","Missed Pickup")</f>
        <v>Picked Up</v>
      </c>
      <c r="K183" s="48" t="str">
        <f>TEXT(Table1[[#This Row],[Date]],"mmmm")</f>
        <v>January</v>
      </c>
    </row>
    <row r="184" spans="1:11" x14ac:dyDescent="0.25">
      <c r="A184" s="25" t="s">
        <v>62</v>
      </c>
      <c r="B184" s="25" t="s">
        <v>4</v>
      </c>
      <c r="C184" s="25" t="s">
        <v>20</v>
      </c>
      <c r="D184" s="4">
        <v>43847</v>
      </c>
      <c r="E184" s="3">
        <f t="shared" ca="1" si="4"/>
        <v>820</v>
      </c>
      <c r="F1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4" s="50">
        <f>IF(WEEKNUM(Table1[[#This Row],[Date]])-WEEKNUM(DATE(YEAR(Table1[[#This Row],[Date]]),2,1)-1)&lt;=0,52+WEEKNUM(Table1[[#This Row],[Date]])-WEEKNUM(DATE(YEAR(Table1[[#This Row],[Date]]),2,1)-1),WEEKNUM(Table1[[#This Row],[Date]])-WEEKNUM(DATE(YEAR(Table1[[#This Row],[Date]]),2,1)-1))</f>
        <v>50</v>
      </c>
      <c r="H184" s="126">
        <f t="shared" ca="1" si="5"/>
        <v>0.74</v>
      </c>
      <c r="I184" s="3" t="s">
        <v>50</v>
      </c>
      <c r="J184" s="3" t="str">
        <f ca="1">IF(Table1[[#This Row],[Quantity]]&gt;=100,"Picked Up","Missed Pickup")</f>
        <v>Picked Up</v>
      </c>
      <c r="K184" s="48" t="str">
        <f>TEXT(Table1[[#This Row],[Date]],"mmmm")</f>
        <v>January</v>
      </c>
    </row>
    <row r="185" spans="1:11" x14ac:dyDescent="0.25">
      <c r="A185" s="3" t="s">
        <v>62</v>
      </c>
      <c r="B185" s="3" t="s">
        <v>72</v>
      </c>
      <c r="C185" s="3" t="s">
        <v>20</v>
      </c>
      <c r="D185" s="4">
        <v>43847</v>
      </c>
      <c r="E185" s="3">
        <f t="shared" ca="1" si="4"/>
        <v>987</v>
      </c>
      <c r="F1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5" s="50">
        <f>IF(WEEKNUM(Table1[[#This Row],[Date]])-WEEKNUM(DATE(YEAR(Table1[[#This Row],[Date]]),2,1)-1)&lt;=0,52+WEEKNUM(Table1[[#This Row],[Date]])-WEEKNUM(DATE(YEAR(Table1[[#This Row],[Date]]),2,1)-1),WEEKNUM(Table1[[#This Row],[Date]])-WEEKNUM(DATE(YEAR(Table1[[#This Row],[Date]]),2,1)-1))</f>
        <v>50</v>
      </c>
      <c r="H185" s="126">
        <f t="shared" ca="1" si="5"/>
        <v>0.68</v>
      </c>
      <c r="I185" s="3" t="s">
        <v>50</v>
      </c>
      <c r="J185" s="3" t="str">
        <f ca="1">IF(Table1[[#This Row],[Quantity]]&gt;=100,"Picked Up","Missed Pickup")</f>
        <v>Picked Up</v>
      </c>
      <c r="K185" s="48" t="str">
        <f>TEXT(Table1[[#This Row],[Date]],"mmmm")</f>
        <v>January</v>
      </c>
    </row>
    <row r="186" spans="1:11" x14ac:dyDescent="0.25">
      <c r="A186" s="3" t="s">
        <v>62</v>
      </c>
      <c r="B186" s="3" t="s">
        <v>5</v>
      </c>
      <c r="C186" s="3" t="s">
        <v>22</v>
      </c>
      <c r="D186" s="4">
        <v>43847</v>
      </c>
      <c r="E186" s="3">
        <f t="shared" ca="1" si="4"/>
        <v>220</v>
      </c>
      <c r="F1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6" s="50">
        <f>IF(WEEKNUM(Table1[[#This Row],[Date]])-WEEKNUM(DATE(YEAR(Table1[[#This Row],[Date]]),2,1)-1)&lt;=0,52+WEEKNUM(Table1[[#This Row],[Date]])-WEEKNUM(DATE(YEAR(Table1[[#This Row],[Date]]),2,1)-1),WEEKNUM(Table1[[#This Row],[Date]])-WEEKNUM(DATE(YEAR(Table1[[#This Row],[Date]]),2,1)-1))</f>
        <v>50</v>
      </c>
      <c r="H186" s="126">
        <f t="shared" ca="1" si="5"/>
        <v>0.72</v>
      </c>
      <c r="I186" s="3" t="s">
        <v>50</v>
      </c>
      <c r="J186" s="3" t="str">
        <f ca="1">IF(Table1[[#This Row],[Quantity]]&gt;=100,"Picked Up","Missed Pickup")</f>
        <v>Picked Up</v>
      </c>
      <c r="K186" s="48" t="str">
        <f>TEXT(Table1[[#This Row],[Date]],"mmmm")</f>
        <v>January</v>
      </c>
    </row>
    <row r="187" spans="1:11" x14ac:dyDescent="0.25">
      <c r="A187" s="3" t="s">
        <v>62</v>
      </c>
      <c r="B187" s="3" t="s">
        <v>6</v>
      </c>
      <c r="C187" s="3" t="s">
        <v>21</v>
      </c>
      <c r="D187" s="4">
        <v>43847</v>
      </c>
      <c r="E187" s="3">
        <f t="shared" ca="1" si="4"/>
        <v>195</v>
      </c>
      <c r="F1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7" s="50">
        <f>IF(WEEKNUM(Table1[[#This Row],[Date]])-WEEKNUM(DATE(YEAR(Table1[[#This Row],[Date]]),2,1)-1)&lt;=0,52+WEEKNUM(Table1[[#This Row],[Date]])-WEEKNUM(DATE(YEAR(Table1[[#This Row],[Date]]),2,1)-1),WEEKNUM(Table1[[#This Row],[Date]])-WEEKNUM(DATE(YEAR(Table1[[#This Row],[Date]]),2,1)-1))</f>
        <v>50</v>
      </c>
      <c r="H187" s="126">
        <f t="shared" ca="1" si="5"/>
        <v>0.76</v>
      </c>
      <c r="I187" s="3" t="s">
        <v>50</v>
      </c>
      <c r="J187" s="3" t="str">
        <f ca="1">IF(Table1[[#This Row],[Quantity]]&gt;=100,"Picked Up","Missed Pickup")</f>
        <v>Picked Up</v>
      </c>
      <c r="K187" s="48" t="str">
        <f>TEXT(Table1[[#This Row],[Date]],"mmmm")</f>
        <v>January</v>
      </c>
    </row>
    <row r="188" spans="1:11" x14ac:dyDescent="0.25">
      <c r="A188" s="3" t="s">
        <v>62</v>
      </c>
      <c r="B188" s="3" t="s">
        <v>9</v>
      </c>
      <c r="C188" s="3" t="s">
        <v>23</v>
      </c>
      <c r="D188" s="4">
        <v>43847</v>
      </c>
      <c r="E188" s="3">
        <f t="shared" ca="1" si="4"/>
        <v>203</v>
      </c>
      <c r="F1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8" s="50">
        <f>IF(WEEKNUM(Table1[[#This Row],[Date]])-WEEKNUM(DATE(YEAR(Table1[[#This Row],[Date]]),2,1)-1)&lt;=0,52+WEEKNUM(Table1[[#This Row],[Date]])-WEEKNUM(DATE(YEAR(Table1[[#This Row],[Date]]),2,1)-1),WEEKNUM(Table1[[#This Row],[Date]])-WEEKNUM(DATE(YEAR(Table1[[#This Row],[Date]]),2,1)-1))</f>
        <v>50</v>
      </c>
      <c r="H188" s="126">
        <f t="shared" ca="1" si="5"/>
        <v>0.73</v>
      </c>
      <c r="I188" s="3" t="s">
        <v>50</v>
      </c>
      <c r="J188" s="3" t="str">
        <f ca="1">IF(Table1[[#This Row],[Quantity]]&gt;=100,"Picked Up","Missed Pickup")</f>
        <v>Picked Up</v>
      </c>
      <c r="K188" s="48" t="str">
        <f>TEXT(Table1[[#This Row],[Date]],"mmmm")</f>
        <v>January</v>
      </c>
    </row>
    <row r="189" spans="1:11" x14ac:dyDescent="0.25">
      <c r="A189" s="25" t="s">
        <v>61</v>
      </c>
      <c r="B189" s="25" t="s">
        <v>73</v>
      </c>
      <c r="C189" s="25" t="s">
        <v>20</v>
      </c>
      <c r="D189" s="4">
        <v>43847</v>
      </c>
      <c r="E189" s="3">
        <f t="shared" ca="1" si="4"/>
        <v>505</v>
      </c>
      <c r="F1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89" s="50">
        <f>IF(WEEKNUM(Table1[[#This Row],[Date]])-WEEKNUM(DATE(YEAR(Table1[[#This Row],[Date]]),2,1)-1)&lt;=0,52+WEEKNUM(Table1[[#This Row],[Date]])-WEEKNUM(DATE(YEAR(Table1[[#This Row],[Date]]),2,1)-1),WEEKNUM(Table1[[#This Row],[Date]])-WEEKNUM(DATE(YEAR(Table1[[#This Row],[Date]]),2,1)-1))</f>
        <v>50</v>
      </c>
      <c r="H189" s="126">
        <f t="shared" ca="1" si="5"/>
        <v>0.8</v>
      </c>
      <c r="I189" s="3" t="s">
        <v>50</v>
      </c>
      <c r="J189" s="3" t="str">
        <f ca="1">IF(Table1[[#This Row],[Quantity]]&gt;=100,"Picked Up","Missed Pickup")</f>
        <v>Picked Up</v>
      </c>
      <c r="K189" s="48" t="str">
        <f>TEXT(Table1[[#This Row],[Date]],"mmmm")</f>
        <v>January</v>
      </c>
    </row>
    <row r="190" spans="1:11" x14ac:dyDescent="0.25">
      <c r="A190" s="25" t="s">
        <v>61</v>
      </c>
      <c r="B190" s="25" t="s">
        <v>7</v>
      </c>
      <c r="C190" s="25" t="s">
        <v>20</v>
      </c>
      <c r="D190" s="4">
        <v>43847</v>
      </c>
      <c r="E190" s="3">
        <f t="shared" ca="1" si="4"/>
        <v>526</v>
      </c>
      <c r="F1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0" s="50">
        <f>IF(WEEKNUM(Table1[[#This Row],[Date]])-WEEKNUM(DATE(YEAR(Table1[[#This Row],[Date]]),2,1)-1)&lt;=0,52+WEEKNUM(Table1[[#This Row],[Date]])-WEEKNUM(DATE(YEAR(Table1[[#This Row],[Date]]),2,1)-1),WEEKNUM(Table1[[#This Row],[Date]])-WEEKNUM(DATE(YEAR(Table1[[#This Row],[Date]]),2,1)-1))</f>
        <v>50</v>
      </c>
      <c r="H190" s="126">
        <f t="shared" ca="1" si="5"/>
        <v>0.68</v>
      </c>
      <c r="I190" s="3" t="s">
        <v>50</v>
      </c>
      <c r="J190" s="3" t="str">
        <f ca="1">IF(Table1[[#This Row],[Quantity]]&gt;=100,"Picked Up","Missed Pickup")</f>
        <v>Picked Up</v>
      </c>
      <c r="K190" s="48" t="str">
        <f>TEXT(Table1[[#This Row],[Date]],"mmmm")</f>
        <v>January</v>
      </c>
    </row>
    <row r="191" spans="1:11" x14ac:dyDescent="0.25">
      <c r="A191" s="25" t="s">
        <v>61</v>
      </c>
      <c r="B191" s="25" t="s">
        <v>8</v>
      </c>
      <c r="C191" s="25" t="s">
        <v>20</v>
      </c>
      <c r="D191" s="4">
        <v>43847</v>
      </c>
      <c r="E191" s="3">
        <f t="shared" ca="1" si="4"/>
        <v>381</v>
      </c>
      <c r="F1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1" s="50">
        <f>IF(WEEKNUM(Table1[[#This Row],[Date]])-WEEKNUM(DATE(YEAR(Table1[[#This Row],[Date]]),2,1)-1)&lt;=0,52+WEEKNUM(Table1[[#This Row],[Date]])-WEEKNUM(DATE(YEAR(Table1[[#This Row],[Date]]),2,1)-1),WEEKNUM(Table1[[#This Row],[Date]])-WEEKNUM(DATE(YEAR(Table1[[#This Row],[Date]]),2,1)-1))</f>
        <v>50</v>
      </c>
      <c r="H191" s="126">
        <f t="shared" ca="1" si="5"/>
        <v>0.71</v>
      </c>
      <c r="I191" s="3" t="s">
        <v>50</v>
      </c>
      <c r="J191" s="3" t="str">
        <f ca="1">IF(Table1[[#This Row],[Quantity]]&gt;=100,"Picked Up","Missed Pickup")</f>
        <v>Picked Up</v>
      </c>
      <c r="K191" s="48" t="str">
        <f>TEXT(Table1[[#This Row],[Date]],"mmmm")</f>
        <v>January</v>
      </c>
    </row>
    <row r="192" spans="1:11" x14ac:dyDescent="0.25">
      <c r="A192" s="3" t="s">
        <v>64</v>
      </c>
      <c r="B192" s="3" t="s">
        <v>70</v>
      </c>
      <c r="C192" s="3" t="s">
        <v>22</v>
      </c>
      <c r="D192" s="4">
        <v>43848</v>
      </c>
      <c r="E192" s="3">
        <f t="shared" ca="1" si="4"/>
        <v>548</v>
      </c>
      <c r="F1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2" s="50">
        <f>IF(WEEKNUM(Table1[[#This Row],[Date]])-WEEKNUM(DATE(YEAR(Table1[[#This Row],[Date]]),2,1)-1)&lt;=0,52+WEEKNUM(Table1[[#This Row],[Date]])-WEEKNUM(DATE(YEAR(Table1[[#This Row],[Date]]),2,1)-1),WEEKNUM(Table1[[#This Row],[Date]])-WEEKNUM(DATE(YEAR(Table1[[#This Row],[Date]]),2,1)-1))</f>
        <v>50</v>
      </c>
      <c r="H192" s="126">
        <f t="shared" ca="1" si="5"/>
        <v>0.73</v>
      </c>
      <c r="I192" s="3" t="s">
        <v>50</v>
      </c>
      <c r="J192" s="3" t="str">
        <f ca="1">IF(Table1[[#This Row],[Quantity]]&gt;=100,"Picked Up","Missed Pickup")</f>
        <v>Picked Up</v>
      </c>
      <c r="K192" s="48" t="str">
        <f>TEXT(Table1[[#This Row],[Date]],"mmmm")</f>
        <v>January</v>
      </c>
    </row>
    <row r="193" spans="1:11" x14ac:dyDescent="0.25">
      <c r="A193" s="25" t="s">
        <v>64</v>
      </c>
      <c r="B193" s="25" t="s">
        <v>71</v>
      </c>
      <c r="C193" s="25" t="s">
        <v>23</v>
      </c>
      <c r="D193" s="4">
        <v>43848</v>
      </c>
      <c r="E193" s="3">
        <f t="shared" ca="1" si="4"/>
        <v>967</v>
      </c>
      <c r="F1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3" s="50">
        <f>IF(WEEKNUM(Table1[[#This Row],[Date]])-WEEKNUM(DATE(YEAR(Table1[[#This Row],[Date]]),2,1)-1)&lt;=0,52+WEEKNUM(Table1[[#This Row],[Date]])-WEEKNUM(DATE(YEAR(Table1[[#This Row],[Date]]),2,1)-1),WEEKNUM(Table1[[#This Row],[Date]])-WEEKNUM(DATE(YEAR(Table1[[#This Row],[Date]]),2,1)-1))</f>
        <v>50</v>
      </c>
      <c r="H193" s="126">
        <f t="shared" ca="1" si="5"/>
        <v>0.78</v>
      </c>
      <c r="I193" s="3" t="s">
        <v>50</v>
      </c>
      <c r="J193" s="3" t="str">
        <f ca="1">IF(Table1[[#This Row],[Quantity]]&gt;=100,"Picked Up","Missed Pickup")</f>
        <v>Picked Up</v>
      </c>
      <c r="K193" s="48" t="str">
        <f>TEXT(Table1[[#This Row],[Date]],"mmmm")</f>
        <v>January</v>
      </c>
    </row>
    <row r="194" spans="1:11" x14ac:dyDescent="0.25">
      <c r="A194" s="25" t="s">
        <v>65</v>
      </c>
      <c r="B194" s="25" t="s">
        <v>67</v>
      </c>
      <c r="C194" s="25" t="s">
        <v>20</v>
      </c>
      <c r="D194" s="4">
        <v>43848</v>
      </c>
      <c r="E194" s="3">
        <f t="shared" ca="1" si="4"/>
        <v>793</v>
      </c>
      <c r="F1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4" s="50">
        <f>IF(WEEKNUM(Table1[[#This Row],[Date]])-WEEKNUM(DATE(YEAR(Table1[[#This Row],[Date]]),2,1)-1)&lt;=0,52+WEEKNUM(Table1[[#This Row],[Date]])-WEEKNUM(DATE(YEAR(Table1[[#This Row],[Date]]),2,1)-1),WEEKNUM(Table1[[#This Row],[Date]])-WEEKNUM(DATE(YEAR(Table1[[#This Row],[Date]]),2,1)-1))</f>
        <v>50</v>
      </c>
      <c r="H194" s="126">
        <f t="shared" ca="1" si="5"/>
        <v>0.76</v>
      </c>
      <c r="I194" s="3" t="s">
        <v>50</v>
      </c>
      <c r="J194" s="3" t="str">
        <f ca="1">IF(Table1[[#This Row],[Quantity]]&gt;=100,"Picked Up","Missed Pickup")</f>
        <v>Picked Up</v>
      </c>
      <c r="K194" s="48" t="str">
        <f>TEXT(Table1[[#This Row],[Date]],"mmmm")</f>
        <v>January</v>
      </c>
    </row>
    <row r="195" spans="1:11" x14ac:dyDescent="0.25">
      <c r="A195" s="25" t="s">
        <v>63</v>
      </c>
      <c r="B195" s="25" t="s">
        <v>4</v>
      </c>
      <c r="C195" s="25" t="s">
        <v>20</v>
      </c>
      <c r="D195" s="4">
        <v>43848</v>
      </c>
      <c r="E195" s="3">
        <f t="shared" ref="E195:E258" ca="1" si="6">RANDBETWEEN(0,1000)</f>
        <v>382</v>
      </c>
      <c r="F1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5" s="50">
        <f>IF(WEEKNUM(Table1[[#This Row],[Date]])-WEEKNUM(DATE(YEAR(Table1[[#This Row],[Date]]),2,1)-1)&lt;=0,52+WEEKNUM(Table1[[#This Row],[Date]])-WEEKNUM(DATE(YEAR(Table1[[#This Row],[Date]]),2,1)-1),WEEKNUM(Table1[[#This Row],[Date]])-WEEKNUM(DATE(YEAR(Table1[[#This Row],[Date]]),2,1)-1))</f>
        <v>50</v>
      </c>
      <c r="H195" s="126">
        <f t="shared" ref="H195:H258" ca="1" si="7">RANDBETWEEN(67,80)/100</f>
        <v>0.7</v>
      </c>
      <c r="I195" s="3" t="s">
        <v>50</v>
      </c>
      <c r="J195" s="3" t="str">
        <f ca="1">IF(Table1[[#This Row],[Quantity]]&gt;=100,"Picked Up","Missed Pickup")</f>
        <v>Picked Up</v>
      </c>
      <c r="K195" s="48" t="str">
        <f>TEXT(Table1[[#This Row],[Date]],"mmmm")</f>
        <v>January</v>
      </c>
    </row>
    <row r="196" spans="1:11" x14ac:dyDescent="0.25">
      <c r="A196" s="25" t="s">
        <v>63</v>
      </c>
      <c r="B196" s="25" t="s">
        <v>74</v>
      </c>
      <c r="C196" s="25" t="s">
        <v>20</v>
      </c>
      <c r="D196" s="4">
        <v>43848</v>
      </c>
      <c r="E196" s="3">
        <f t="shared" ca="1" si="6"/>
        <v>780</v>
      </c>
      <c r="F1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6" s="50">
        <f>IF(WEEKNUM(Table1[[#This Row],[Date]])-WEEKNUM(DATE(YEAR(Table1[[#This Row],[Date]]),2,1)-1)&lt;=0,52+WEEKNUM(Table1[[#This Row],[Date]])-WEEKNUM(DATE(YEAR(Table1[[#This Row],[Date]]),2,1)-1),WEEKNUM(Table1[[#This Row],[Date]])-WEEKNUM(DATE(YEAR(Table1[[#This Row],[Date]]),2,1)-1))</f>
        <v>50</v>
      </c>
      <c r="H196" s="126">
        <f t="shared" ca="1" si="7"/>
        <v>0.67</v>
      </c>
      <c r="I196" s="3" t="s">
        <v>50</v>
      </c>
      <c r="J196" s="3" t="str">
        <f ca="1">IF(Table1[[#This Row],[Quantity]]&gt;=100,"Picked Up","Missed Pickup")</f>
        <v>Picked Up</v>
      </c>
      <c r="K196" s="48" t="str">
        <f>TEXT(Table1[[#This Row],[Date]],"mmmm")</f>
        <v>January</v>
      </c>
    </row>
    <row r="197" spans="1:11" x14ac:dyDescent="0.25">
      <c r="A197" s="25" t="s">
        <v>63</v>
      </c>
      <c r="B197" s="25" t="s">
        <v>75</v>
      </c>
      <c r="C197" s="25" t="s">
        <v>20</v>
      </c>
      <c r="D197" s="4">
        <v>43848</v>
      </c>
      <c r="E197" s="3">
        <f t="shared" ca="1" si="6"/>
        <v>992</v>
      </c>
      <c r="F1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7" s="50">
        <f>IF(WEEKNUM(Table1[[#This Row],[Date]])-WEEKNUM(DATE(YEAR(Table1[[#This Row],[Date]]),2,1)-1)&lt;=0,52+WEEKNUM(Table1[[#This Row],[Date]])-WEEKNUM(DATE(YEAR(Table1[[#This Row],[Date]]),2,1)-1),WEEKNUM(Table1[[#This Row],[Date]])-WEEKNUM(DATE(YEAR(Table1[[#This Row],[Date]]),2,1)-1))</f>
        <v>50</v>
      </c>
      <c r="H197" s="126">
        <f t="shared" ca="1" si="7"/>
        <v>0.76</v>
      </c>
      <c r="I197" s="3" t="s">
        <v>50</v>
      </c>
      <c r="J197" s="3" t="str">
        <f ca="1">IF(Table1[[#This Row],[Quantity]]&gt;=100,"Picked Up","Missed Pickup")</f>
        <v>Picked Up</v>
      </c>
      <c r="K197" s="48" t="str">
        <f>TEXT(Table1[[#This Row],[Date]],"mmmm")</f>
        <v>January</v>
      </c>
    </row>
    <row r="198" spans="1:11" x14ac:dyDescent="0.25">
      <c r="A198" s="25" t="s">
        <v>62</v>
      </c>
      <c r="B198" s="25" t="s">
        <v>4</v>
      </c>
      <c r="C198" s="25" t="s">
        <v>20</v>
      </c>
      <c r="D198" s="4">
        <v>43848</v>
      </c>
      <c r="E198" s="3">
        <f t="shared" ca="1" si="6"/>
        <v>448</v>
      </c>
      <c r="F1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8" s="50">
        <f>IF(WEEKNUM(Table1[[#This Row],[Date]])-WEEKNUM(DATE(YEAR(Table1[[#This Row],[Date]]),2,1)-1)&lt;=0,52+WEEKNUM(Table1[[#This Row],[Date]])-WEEKNUM(DATE(YEAR(Table1[[#This Row],[Date]]),2,1)-1),WEEKNUM(Table1[[#This Row],[Date]])-WEEKNUM(DATE(YEAR(Table1[[#This Row],[Date]]),2,1)-1))</f>
        <v>50</v>
      </c>
      <c r="H198" s="126">
        <f t="shared" ca="1" si="7"/>
        <v>0.72</v>
      </c>
      <c r="I198" s="3" t="s">
        <v>50</v>
      </c>
      <c r="J198" s="3" t="str">
        <f ca="1">IF(Table1[[#This Row],[Quantity]]&gt;=100,"Picked Up","Missed Pickup")</f>
        <v>Picked Up</v>
      </c>
      <c r="K198" s="48" t="str">
        <f>TEXT(Table1[[#This Row],[Date]],"mmmm")</f>
        <v>January</v>
      </c>
    </row>
    <row r="199" spans="1:11" x14ac:dyDescent="0.25">
      <c r="A199" s="3" t="s">
        <v>62</v>
      </c>
      <c r="B199" s="3" t="s">
        <v>72</v>
      </c>
      <c r="C199" s="3" t="s">
        <v>20</v>
      </c>
      <c r="D199" s="4">
        <v>43848</v>
      </c>
      <c r="E199" s="3">
        <f t="shared" ca="1" si="6"/>
        <v>228</v>
      </c>
      <c r="F1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199" s="50">
        <f>IF(WEEKNUM(Table1[[#This Row],[Date]])-WEEKNUM(DATE(YEAR(Table1[[#This Row],[Date]]),2,1)-1)&lt;=0,52+WEEKNUM(Table1[[#This Row],[Date]])-WEEKNUM(DATE(YEAR(Table1[[#This Row],[Date]]),2,1)-1),WEEKNUM(Table1[[#This Row],[Date]])-WEEKNUM(DATE(YEAR(Table1[[#This Row],[Date]]),2,1)-1))</f>
        <v>50</v>
      </c>
      <c r="H199" s="126">
        <f t="shared" ca="1" si="7"/>
        <v>0.75</v>
      </c>
      <c r="I199" s="3" t="s">
        <v>50</v>
      </c>
      <c r="J199" s="3" t="str">
        <f ca="1">IF(Table1[[#This Row],[Quantity]]&gt;=100,"Picked Up","Missed Pickup")</f>
        <v>Picked Up</v>
      </c>
      <c r="K199" s="48" t="str">
        <f>TEXT(Table1[[#This Row],[Date]],"mmmm")</f>
        <v>January</v>
      </c>
    </row>
    <row r="200" spans="1:11" x14ac:dyDescent="0.25">
      <c r="A200" s="3" t="s">
        <v>62</v>
      </c>
      <c r="B200" s="3" t="s">
        <v>5</v>
      </c>
      <c r="C200" s="3" t="s">
        <v>22</v>
      </c>
      <c r="D200" s="4">
        <v>43848</v>
      </c>
      <c r="E200" s="3">
        <f t="shared" ca="1" si="6"/>
        <v>233</v>
      </c>
      <c r="F2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200" s="50">
        <f>IF(WEEKNUM(Table1[[#This Row],[Date]])-WEEKNUM(DATE(YEAR(Table1[[#This Row],[Date]]),2,1)-1)&lt;=0,52+WEEKNUM(Table1[[#This Row],[Date]])-WEEKNUM(DATE(YEAR(Table1[[#This Row],[Date]]),2,1)-1),WEEKNUM(Table1[[#This Row],[Date]])-WEEKNUM(DATE(YEAR(Table1[[#This Row],[Date]]),2,1)-1))</f>
        <v>50</v>
      </c>
      <c r="H200" s="126">
        <f t="shared" ca="1" si="7"/>
        <v>0.73</v>
      </c>
      <c r="I200" s="3" t="s">
        <v>50</v>
      </c>
      <c r="J200" s="3" t="str">
        <f ca="1">IF(Table1[[#This Row],[Quantity]]&gt;=100,"Picked Up","Missed Pickup")</f>
        <v>Picked Up</v>
      </c>
      <c r="K200" s="48" t="str">
        <f>TEXT(Table1[[#This Row],[Date]],"mmmm")</f>
        <v>January</v>
      </c>
    </row>
    <row r="201" spans="1:11" x14ac:dyDescent="0.25">
      <c r="A201" s="3" t="s">
        <v>62</v>
      </c>
      <c r="B201" s="3" t="s">
        <v>6</v>
      </c>
      <c r="C201" s="3" t="s">
        <v>21</v>
      </c>
      <c r="D201" s="4">
        <v>43848</v>
      </c>
      <c r="E201" s="3">
        <f t="shared" ca="1" si="6"/>
        <v>420</v>
      </c>
      <c r="F2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201" s="50">
        <f>IF(WEEKNUM(Table1[[#This Row],[Date]])-WEEKNUM(DATE(YEAR(Table1[[#This Row],[Date]]),2,1)-1)&lt;=0,52+WEEKNUM(Table1[[#This Row],[Date]])-WEEKNUM(DATE(YEAR(Table1[[#This Row],[Date]]),2,1)-1),WEEKNUM(Table1[[#This Row],[Date]])-WEEKNUM(DATE(YEAR(Table1[[#This Row],[Date]]),2,1)-1))</f>
        <v>50</v>
      </c>
      <c r="H201" s="126">
        <f t="shared" ca="1" si="7"/>
        <v>0.68</v>
      </c>
      <c r="I201" s="3" t="s">
        <v>50</v>
      </c>
      <c r="J201" s="3" t="str">
        <f ca="1">IF(Table1[[#This Row],[Quantity]]&gt;=100,"Picked Up","Missed Pickup")</f>
        <v>Picked Up</v>
      </c>
      <c r="K201" s="48" t="str">
        <f>TEXT(Table1[[#This Row],[Date]],"mmmm")</f>
        <v>January</v>
      </c>
    </row>
    <row r="202" spans="1:11" x14ac:dyDescent="0.25">
      <c r="A202" s="3" t="s">
        <v>62</v>
      </c>
      <c r="B202" s="3" t="s">
        <v>9</v>
      </c>
      <c r="C202" s="3" t="s">
        <v>23</v>
      </c>
      <c r="D202" s="4">
        <v>43848</v>
      </c>
      <c r="E202" s="3">
        <f t="shared" ca="1" si="6"/>
        <v>539</v>
      </c>
      <c r="F2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202" s="50">
        <f>IF(WEEKNUM(Table1[[#This Row],[Date]])-WEEKNUM(DATE(YEAR(Table1[[#This Row],[Date]]),2,1)-1)&lt;=0,52+WEEKNUM(Table1[[#This Row],[Date]])-WEEKNUM(DATE(YEAR(Table1[[#This Row],[Date]]),2,1)-1),WEEKNUM(Table1[[#This Row],[Date]])-WEEKNUM(DATE(YEAR(Table1[[#This Row],[Date]]),2,1)-1))</f>
        <v>50</v>
      </c>
      <c r="H202" s="126">
        <f t="shared" ca="1" si="7"/>
        <v>0.8</v>
      </c>
      <c r="I202" s="3" t="s">
        <v>50</v>
      </c>
      <c r="J202" s="3" t="str">
        <f ca="1">IF(Table1[[#This Row],[Quantity]]&gt;=100,"Picked Up","Missed Pickup")</f>
        <v>Picked Up</v>
      </c>
      <c r="K202" s="48" t="str">
        <f>TEXT(Table1[[#This Row],[Date]],"mmmm")</f>
        <v>January</v>
      </c>
    </row>
    <row r="203" spans="1:11" x14ac:dyDescent="0.25">
      <c r="A203" s="25" t="s">
        <v>61</v>
      </c>
      <c r="B203" s="25" t="s">
        <v>73</v>
      </c>
      <c r="C203" s="25" t="s">
        <v>20</v>
      </c>
      <c r="D203" s="4">
        <v>43848</v>
      </c>
      <c r="E203" s="3">
        <f t="shared" ca="1" si="6"/>
        <v>278</v>
      </c>
      <c r="F2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203" s="50">
        <f>IF(WEEKNUM(Table1[[#This Row],[Date]])-WEEKNUM(DATE(YEAR(Table1[[#This Row],[Date]]),2,1)-1)&lt;=0,52+WEEKNUM(Table1[[#This Row],[Date]])-WEEKNUM(DATE(YEAR(Table1[[#This Row],[Date]]),2,1)-1),WEEKNUM(Table1[[#This Row],[Date]])-WEEKNUM(DATE(YEAR(Table1[[#This Row],[Date]]),2,1)-1))</f>
        <v>50</v>
      </c>
      <c r="H203" s="126">
        <f t="shared" ca="1" si="7"/>
        <v>0.74</v>
      </c>
      <c r="I203" s="3" t="s">
        <v>50</v>
      </c>
      <c r="J203" s="3" t="str">
        <f ca="1">IF(Table1[[#This Row],[Quantity]]&gt;=100,"Picked Up","Missed Pickup")</f>
        <v>Picked Up</v>
      </c>
      <c r="K203" s="48" t="str">
        <f>TEXT(Table1[[#This Row],[Date]],"mmmm")</f>
        <v>January</v>
      </c>
    </row>
    <row r="204" spans="1:11" x14ac:dyDescent="0.25">
      <c r="A204" s="25" t="s">
        <v>61</v>
      </c>
      <c r="B204" s="25" t="s">
        <v>7</v>
      </c>
      <c r="C204" s="25" t="s">
        <v>20</v>
      </c>
      <c r="D204" s="4">
        <v>43848</v>
      </c>
      <c r="E204" s="3">
        <f t="shared" ca="1" si="6"/>
        <v>950</v>
      </c>
      <c r="F2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204" s="50">
        <f>IF(WEEKNUM(Table1[[#This Row],[Date]])-WEEKNUM(DATE(YEAR(Table1[[#This Row],[Date]]),2,1)-1)&lt;=0,52+WEEKNUM(Table1[[#This Row],[Date]])-WEEKNUM(DATE(YEAR(Table1[[#This Row],[Date]]),2,1)-1),WEEKNUM(Table1[[#This Row],[Date]])-WEEKNUM(DATE(YEAR(Table1[[#This Row],[Date]]),2,1)-1))</f>
        <v>50</v>
      </c>
      <c r="H204" s="126">
        <f t="shared" ca="1" si="7"/>
        <v>0.71</v>
      </c>
      <c r="I204" s="3" t="s">
        <v>50</v>
      </c>
      <c r="J204" s="3" t="str">
        <f ca="1">IF(Table1[[#This Row],[Quantity]]&gt;=100,"Picked Up","Missed Pickup")</f>
        <v>Picked Up</v>
      </c>
      <c r="K204" s="48" t="str">
        <f>TEXT(Table1[[#This Row],[Date]],"mmmm")</f>
        <v>January</v>
      </c>
    </row>
    <row r="205" spans="1:11" x14ac:dyDescent="0.25">
      <c r="A205" s="25" t="s">
        <v>61</v>
      </c>
      <c r="B205" s="25" t="s">
        <v>8</v>
      </c>
      <c r="C205" s="25" t="s">
        <v>20</v>
      </c>
      <c r="D205" s="4">
        <v>43848</v>
      </c>
      <c r="E205" s="3">
        <f t="shared" ca="1" si="6"/>
        <v>949</v>
      </c>
      <c r="F2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W11</v>
      </c>
      <c r="G205" s="50">
        <f>IF(WEEKNUM(Table1[[#This Row],[Date]])-WEEKNUM(DATE(YEAR(Table1[[#This Row],[Date]]),2,1)-1)&lt;=0,52+WEEKNUM(Table1[[#This Row],[Date]])-WEEKNUM(DATE(YEAR(Table1[[#This Row],[Date]]),2,1)-1),WEEKNUM(Table1[[#This Row],[Date]])-WEEKNUM(DATE(YEAR(Table1[[#This Row],[Date]]),2,1)-1))</f>
        <v>50</v>
      </c>
      <c r="H205" s="126">
        <f t="shared" ca="1" si="7"/>
        <v>0.7</v>
      </c>
      <c r="I205" s="3" t="s">
        <v>50</v>
      </c>
      <c r="J205" s="3" t="str">
        <f ca="1">IF(Table1[[#This Row],[Quantity]]&gt;=100,"Picked Up","Missed Pickup")</f>
        <v>Picked Up</v>
      </c>
      <c r="K205" s="48" t="str">
        <f>TEXT(Table1[[#This Row],[Date]],"mmmm")</f>
        <v>January</v>
      </c>
    </row>
    <row r="206" spans="1:11" x14ac:dyDescent="0.25">
      <c r="A206" s="3" t="s">
        <v>64</v>
      </c>
      <c r="B206" s="3" t="s">
        <v>70</v>
      </c>
      <c r="C206" s="3" t="s">
        <v>22</v>
      </c>
      <c r="D206" s="4">
        <v>43849</v>
      </c>
      <c r="E206" s="3">
        <f t="shared" ca="1" si="6"/>
        <v>158</v>
      </c>
      <c r="F2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06" s="50">
        <f>IF(WEEKNUM(Table1[[#This Row],[Date]])-WEEKNUM(DATE(YEAR(Table1[[#This Row],[Date]]),2,1)-1)&lt;=0,52+WEEKNUM(Table1[[#This Row],[Date]])-WEEKNUM(DATE(YEAR(Table1[[#This Row],[Date]]),2,1)-1),WEEKNUM(Table1[[#This Row],[Date]])-WEEKNUM(DATE(YEAR(Table1[[#This Row],[Date]]),2,1)-1))</f>
        <v>51</v>
      </c>
      <c r="H206" s="126">
        <f t="shared" ca="1" si="7"/>
        <v>0.68</v>
      </c>
      <c r="I206" s="3" t="s">
        <v>50</v>
      </c>
      <c r="J206" s="3" t="str">
        <f ca="1">IF(Table1[[#This Row],[Quantity]]&gt;=100,"Picked Up","Missed Pickup")</f>
        <v>Picked Up</v>
      </c>
      <c r="K206" s="48" t="str">
        <f>TEXT(Table1[[#This Row],[Date]],"mmmm")</f>
        <v>January</v>
      </c>
    </row>
    <row r="207" spans="1:11" x14ac:dyDescent="0.25">
      <c r="A207" s="25" t="s">
        <v>64</v>
      </c>
      <c r="B207" s="25" t="s">
        <v>71</v>
      </c>
      <c r="C207" s="25" t="s">
        <v>23</v>
      </c>
      <c r="D207" s="4">
        <v>43849</v>
      </c>
      <c r="E207" s="3">
        <f t="shared" ca="1" si="6"/>
        <v>151</v>
      </c>
      <c r="F2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07" s="50">
        <f>IF(WEEKNUM(Table1[[#This Row],[Date]])-WEEKNUM(DATE(YEAR(Table1[[#This Row],[Date]]),2,1)-1)&lt;=0,52+WEEKNUM(Table1[[#This Row],[Date]])-WEEKNUM(DATE(YEAR(Table1[[#This Row],[Date]]),2,1)-1),WEEKNUM(Table1[[#This Row],[Date]])-WEEKNUM(DATE(YEAR(Table1[[#This Row],[Date]]),2,1)-1))</f>
        <v>51</v>
      </c>
      <c r="H207" s="126">
        <f t="shared" ca="1" si="7"/>
        <v>0.8</v>
      </c>
      <c r="I207" s="3" t="s">
        <v>50</v>
      </c>
      <c r="J207" s="3" t="str">
        <f ca="1">IF(Table1[[#This Row],[Quantity]]&gt;=100,"Picked Up","Missed Pickup")</f>
        <v>Picked Up</v>
      </c>
      <c r="K207" s="48" t="str">
        <f>TEXT(Table1[[#This Row],[Date]],"mmmm")</f>
        <v>January</v>
      </c>
    </row>
    <row r="208" spans="1:11" x14ac:dyDescent="0.25">
      <c r="A208" s="25" t="s">
        <v>65</v>
      </c>
      <c r="B208" s="25" t="s">
        <v>67</v>
      </c>
      <c r="C208" s="25" t="s">
        <v>20</v>
      </c>
      <c r="D208" s="4">
        <v>43849</v>
      </c>
      <c r="E208" s="3">
        <f t="shared" ca="1" si="6"/>
        <v>826</v>
      </c>
      <c r="F2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08" s="50">
        <f>IF(WEEKNUM(Table1[[#This Row],[Date]])-WEEKNUM(DATE(YEAR(Table1[[#This Row],[Date]]),2,1)-1)&lt;=0,52+WEEKNUM(Table1[[#This Row],[Date]])-WEEKNUM(DATE(YEAR(Table1[[#This Row],[Date]]),2,1)-1),WEEKNUM(Table1[[#This Row],[Date]])-WEEKNUM(DATE(YEAR(Table1[[#This Row],[Date]]),2,1)-1))</f>
        <v>51</v>
      </c>
      <c r="H208" s="126">
        <f t="shared" ca="1" si="7"/>
        <v>0.72</v>
      </c>
      <c r="I208" s="3" t="s">
        <v>50</v>
      </c>
      <c r="J208" s="3" t="str">
        <f ca="1">IF(Table1[[#This Row],[Quantity]]&gt;=100,"Picked Up","Missed Pickup")</f>
        <v>Picked Up</v>
      </c>
      <c r="K208" s="48" t="str">
        <f>TEXT(Table1[[#This Row],[Date]],"mmmm")</f>
        <v>January</v>
      </c>
    </row>
    <row r="209" spans="1:11" x14ac:dyDescent="0.25">
      <c r="A209" s="25" t="s">
        <v>63</v>
      </c>
      <c r="B209" s="25" t="s">
        <v>4</v>
      </c>
      <c r="C209" s="25" t="s">
        <v>20</v>
      </c>
      <c r="D209" s="4">
        <v>43849</v>
      </c>
      <c r="E209" s="3">
        <f t="shared" ca="1" si="6"/>
        <v>604</v>
      </c>
      <c r="F2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09" s="50">
        <f>IF(WEEKNUM(Table1[[#This Row],[Date]])-WEEKNUM(DATE(YEAR(Table1[[#This Row],[Date]]),2,1)-1)&lt;=0,52+WEEKNUM(Table1[[#This Row],[Date]])-WEEKNUM(DATE(YEAR(Table1[[#This Row],[Date]]),2,1)-1),WEEKNUM(Table1[[#This Row],[Date]])-WEEKNUM(DATE(YEAR(Table1[[#This Row],[Date]]),2,1)-1))</f>
        <v>51</v>
      </c>
      <c r="H209" s="126">
        <f t="shared" ca="1" si="7"/>
        <v>0.8</v>
      </c>
      <c r="I209" s="3" t="s">
        <v>50</v>
      </c>
      <c r="J209" s="3" t="str">
        <f ca="1">IF(Table1[[#This Row],[Quantity]]&gt;=100,"Picked Up","Missed Pickup")</f>
        <v>Picked Up</v>
      </c>
      <c r="K209" s="48" t="str">
        <f>TEXT(Table1[[#This Row],[Date]],"mmmm")</f>
        <v>January</v>
      </c>
    </row>
    <row r="210" spans="1:11" x14ac:dyDescent="0.25">
      <c r="A210" s="25" t="s">
        <v>63</v>
      </c>
      <c r="B210" s="25" t="s">
        <v>74</v>
      </c>
      <c r="C210" s="25" t="s">
        <v>20</v>
      </c>
      <c r="D210" s="4">
        <v>43849</v>
      </c>
      <c r="E210" s="3">
        <f t="shared" ca="1" si="6"/>
        <v>240</v>
      </c>
      <c r="F2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0" s="50">
        <f>IF(WEEKNUM(Table1[[#This Row],[Date]])-WEEKNUM(DATE(YEAR(Table1[[#This Row],[Date]]),2,1)-1)&lt;=0,52+WEEKNUM(Table1[[#This Row],[Date]])-WEEKNUM(DATE(YEAR(Table1[[#This Row],[Date]]),2,1)-1),WEEKNUM(Table1[[#This Row],[Date]])-WEEKNUM(DATE(YEAR(Table1[[#This Row],[Date]]),2,1)-1))</f>
        <v>51</v>
      </c>
      <c r="H210" s="126">
        <f t="shared" ca="1" si="7"/>
        <v>0.75</v>
      </c>
      <c r="I210" s="3" t="s">
        <v>50</v>
      </c>
      <c r="J210" s="3" t="str">
        <f ca="1">IF(Table1[[#This Row],[Quantity]]&gt;=100,"Picked Up","Missed Pickup")</f>
        <v>Picked Up</v>
      </c>
      <c r="K210" s="48" t="str">
        <f>TEXT(Table1[[#This Row],[Date]],"mmmm")</f>
        <v>January</v>
      </c>
    </row>
    <row r="211" spans="1:11" x14ac:dyDescent="0.25">
      <c r="A211" s="25" t="s">
        <v>63</v>
      </c>
      <c r="B211" s="25" t="s">
        <v>75</v>
      </c>
      <c r="C211" s="25" t="s">
        <v>20</v>
      </c>
      <c r="D211" s="4">
        <v>43849</v>
      </c>
      <c r="E211" s="3">
        <f t="shared" ca="1" si="6"/>
        <v>289</v>
      </c>
      <c r="F2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1" s="50">
        <f>IF(WEEKNUM(Table1[[#This Row],[Date]])-WEEKNUM(DATE(YEAR(Table1[[#This Row],[Date]]),2,1)-1)&lt;=0,52+WEEKNUM(Table1[[#This Row],[Date]])-WEEKNUM(DATE(YEAR(Table1[[#This Row],[Date]]),2,1)-1),WEEKNUM(Table1[[#This Row],[Date]])-WEEKNUM(DATE(YEAR(Table1[[#This Row],[Date]]),2,1)-1))</f>
        <v>51</v>
      </c>
      <c r="H211" s="126">
        <f t="shared" ca="1" si="7"/>
        <v>0.76</v>
      </c>
      <c r="I211" s="3" t="s">
        <v>50</v>
      </c>
      <c r="J211" s="3" t="str">
        <f ca="1">IF(Table1[[#This Row],[Quantity]]&gt;=100,"Picked Up","Missed Pickup")</f>
        <v>Picked Up</v>
      </c>
      <c r="K211" s="48" t="str">
        <f>TEXT(Table1[[#This Row],[Date]],"mmmm")</f>
        <v>January</v>
      </c>
    </row>
    <row r="212" spans="1:11" x14ac:dyDescent="0.25">
      <c r="A212" s="25" t="s">
        <v>62</v>
      </c>
      <c r="B212" s="25" t="s">
        <v>4</v>
      </c>
      <c r="C212" s="25" t="s">
        <v>20</v>
      </c>
      <c r="D212" s="4">
        <v>43849</v>
      </c>
      <c r="E212" s="3">
        <f t="shared" ca="1" si="6"/>
        <v>411</v>
      </c>
      <c r="F2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2" s="50">
        <f>IF(WEEKNUM(Table1[[#This Row],[Date]])-WEEKNUM(DATE(YEAR(Table1[[#This Row],[Date]]),2,1)-1)&lt;=0,52+WEEKNUM(Table1[[#This Row],[Date]])-WEEKNUM(DATE(YEAR(Table1[[#This Row],[Date]]),2,1)-1),WEEKNUM(Table1[[#This Row],[Date]])-WEEKNUM(DATE(YEAR(Table1[[#This Row],[Date]]),2,1)-1))</f>
        <v>51</v>
      </c>
      <c r="H212" s="126">
        <f t="shared" ca="1" si="7"/>
        <v>0.71</v>
      </c>
      <c r="I212" s="3" t="s">
        <v>50</v>
      </c>
      <c r="J212" s="3" t="str">
        <f ca="1">IF(Table1[[#This Row],[Quantity]]&gt;=100,"Picked Up","Missed Pickup")</f>
        <v>Picked Up</v>
      </c>
      <c r="K212" s="48" t="str">
        <f>TEXT(Table1[[#This Row],[Date]],"mmmm")</f>
        <v>January</v>
      </c>
    </row>
    <row r="213" spans="1:11" x14ac:dyDescent="0.25">
      <c r="A213" s="25" t="s">
        <v>62</v>
      </c>
      <c r="B213" s="25" t="s">
        <v>72</v>
      </c>
      <c r="C213" s="25" t="s">
        <v>20</v>
      </c>
      <c r="D213" s="4">
        <v>43849</v>
      </c>
      <c r="E213" s="3">
        <f t="shared" ca="1" si="6"/>
        <v>608</v>
      </c>
      <c r="F2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3" s="50">
        <f>IF(WEEKNUM(Table1[[#This Row],[Date]])-WEEKNUM(DATE(YEAR(Table1[[#This Row],[Date]]),2,1)-1)&lt;=0,52+WEEKNUM(Table1[[#This Row],[Date]])-WEEKNUM(DATE(YEAR(Table1[[#This Row],[Date]]),2,1)-1),WEEKNUM(Table1[[#This Row],[Date]])-WEEKNUM(DATE(YEAR(Table1[[#This Row],[Date]]),2,1)-1))</f>
        <v>51</v>
      </c>
      <c r="H213" s="126">
        <f t="shared" ca="1" si="7"/>
        <v>0.69</v>
      </c>
      <c r="I213" s="3" t="s">
        <v>50</v>
      </c>
      <c r="J213" s="3" t="str">
        <f ca="1">IF(Table1[[#This Row],[Quantity]]&gt;=100,"Picked Up","Missed Pickup")</f>
        <v>Picked Up</v>
      </c>
      <c r="K213" s="48" t="str">
        <f>TEXT(Table1[[#This Row],[Date]],"mmmm")</f>
        <v>January</v>
      </c>
    </row>
    <row r="214" spans="1:11" x14ac:dyDescent="0.25">
      <c r="A214" s="3" t="s">
        <v>62</v>
      </c>
      <c r="B214" s="3" t="s">
        <v>5</v>
      </c>
      <c r="C214" s="3" t="s">
        <v>22</v>
      </c>
      <c r="D214" s="4">
        <v>43849</v>
      </c>
      <c r="E214" s="3">
        <f t="shared" ca="1" si="6"/>
        <v>381</v>
      </c>
      <c r="F2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4" s="50">
        <f>IF(WEEKNUM(Table1[[#This Row],[Date]])-WEEKNUM(DATE(YEAR(Table1[[#This Row],[Date]]),2,1)-1)&lt;=0,52+WEEKNUM(Table1[[#This Row],[Date]])-WEEKNUM(DATE(YEAR(Table1[[#This Row],[Date]]),2,1)-1),WEEKNUM(Table1[[#This Row],[Date]])-WEEKNUM(DATE(YEAR(Table1[[#This Row],[Date]]),2,1)-1))</f>
        <v>51</v>
      </c>
      <c r="H214" s="126">
        <f t="shared" ca="1" si="7"/>
        <v>0.8</v>
      </c>
      <c r="I214" s="3" t="s">
        <v>50</v>
      </c>
      <c r="J214" s="3" t="str">
        <f ca="1">IF(Table1[[#This Row],[Quantity]]&gt;=100,"Picked Up","Missed Pickup")</f>
        <v>Picked Up</v>
      </c>
      <c r="K214" s="48" t="str">
        <f>TEXT(Table1[[#This Row],[Date]],"mmmm")</f>
        <v>January</v>
      </c>
    </row>
    <row r="215" spans="1:11" x14ac:dyDescent="0.25">
      <c r="A215" s="3" t="s">
        <v>62</v>
      </c>
      <c r="B215" s="3" t="s">
        <v>6</v>
      </c>
      <c r="C215" s="3" t="s">
        <v>21</v>
      </c>
      <c r="D215" s="4">
        <v>43849</v>
      </c>
      <c r="E215" s="3">
        <f t="shared" ca="1" si="6"/>
        <v>122</v>
      </c>
      <c r="F2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5" s="50">
        <f>IF(WEEKNUM(Table1[[#This Row],[Date]])-WEEKNUM(DATE(YEAR(Table1[[#This Row],[Date]]),2,1)-1)&lt;=0,52+WEEKNUM(Table1[[#This Row],[Date]])-WEEKNUM(DATE(YEAR(Table1[[#This Row],[Date]]),2,1)-1),WEEKNUM(Table1[[#This Row],[Date]])-WEEKNUM(DATE(YEAR(Table1[[#This Row],[Date]]),2,1)-1))</f>
        <v>51</v>
      </c>
      <c r="H215" s="126">
        <f t="shared" ca="1" si="7"/>
        <v>0.72</v>
      </c>
      <c r="I215" s="3" t="s">
        <v>50</v>
      </c>
      <c r="J215" s="3" t="str">
        <f ca="1">IF(Table1[[#This Row],[Quantity]]&gt;=100,"Picked Up","Missed Pickup")</f>
        <v>Picked Up</v>
      </c>
      <c r="K215" s="48" t="str">
        <f>TEXT(Table1[[#This Row],[Date]],"mmmm")</f>
        <v>January</v>
      </c>
    </row>
    <row r="216" spans="1:11" x14ac:dyDescent="0.25">
      <c r="A216" s="3" t="s">
        <v>62</v>
      </c>
      <c r="B216" s="3" t="s">
        <v>9</v>
      </c>
      <c r="C216" s="3" t="s">
        <v>23</v>
      </c>
      <c r="D216" s="4">
        <v>43849</v>
      </c>
      <c r="E216" s="3">
        <f t="shared" ca="1" si="6"/>
        <v>697</v>
      </c>
      <c r="F2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6" s="50">
        <f>IF(WEEKNUM(Table1[[#This Row],[Date]])-WEEKNUM(DATE(YEAR(Table1[[#This Row],[Date]]),2,1)-1)&lt;=0,52+WEEKNUM(Table1[[#This Row],[Date]])-WEEKNUM(DATE(YEAR(Table1[[#This Row],[Date]]),2,1)-1),WEEKNUM(Table1[[#This Row],[Date]])-WEEKNUM(DATE(YEAR(Table1[[#This Row],[Date]]),2,1)-1))</f>
        <v>51</v>
      </c>
      <c r="H216" s="126">
        <f t="shared" ca="1" si="7"/>
        <v>0.79</v>
      </c>
      <c r="I216" s="3" t="s">
        <v>50</v>
      </c>
      <c r="J216" s="3" t="str">
        <f ca="1">IF(Table1[[#This Row],[Quantity]]&gt;=100,"Picked Up","Missed Pickup")</f>
        <v>Picked Up</v>
      </c>
      <c r="K216" s="48" t="str">
        <f>TEXT(Table1[[#This Row],[Date]],"mmmm")</f>
        <v>January</v>
      </c>
    </row>
    <row r="217" spans="1:11" x14ac:dyDescent="0.25">
      <c r="A217" s="25" t="s">
        <v>61</v>
      </c>
      <c r="B217" s="25" t="s">
        <v>73</v>
      </c>
      <c r="C217" s="25" t="s">
        <v>20</v>
      </c>
      <c r="D217" s="4">
        <v>43849</v>
      </c>
      <c r="E217" s="3">
        <f t="shared" ca="1" si="6"/>
        <v>132</v>
      </c>
      <c r="F2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7" s="50">
        <f>IF(WEEKNUM(Table1[[#This Row],[Date]])-WEEKNUM(DATE(YEAR(Table1[[#This Row],[Date]]),2,1)-1)&lt;=0,52+WEEKNUM(Table1[[#This Row],[Date]])-WEEKNUM(DATE(YEAR(Table1[[#This Row],[Date]]),2,1)-1),WEEKNUM(Table1[[#This Row],[Date]])-WEEKNUM(DATE(YEAR(Table1[[#This Row],[Date]]),2,1)-1))</f>
        <v>51</v>
      </c>
      <c r="H217" s="126">
        <f t="shared" ca="1" si="7"/>
        <v>0.69</v>
      </c>
      <c r="I217" s="3" t="s">
        <v>50</v>
      </c>
      <c r="J217" s="3" t="str">
        <f ca="1">IF(Table1[[#This Row],[Quantity]]&gt;=100,"Picked Up","Missed Pickup")</f>
        <v>Picked Up</v>
      </c>
      <c r="K217" s="48" t="str">
        <f>TEXT(Table1[[#This Row],[Date]],"mmmm")</f>
        <v>January</v>
      </c>
    </row>
    <row r="218" spans="1:11" x14ac:dyDescent="0.25">
      <c r="A218" s="25" t="s">
        <v>61</v>
      </c>
      <c r="B218" s="25" t="s">
        <v>7</v>
      </c>
      <c r="C218" s="25" t="s">
        <v>20</v>
      </c>
      <c r="D218" s="4">
        <v>43849</v>
      </c>
      <c r="E218" s="3">
        <f t="shared" ca="1" si="6"/>
        <v>944</v>
      </c>
      <c r="F2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8" s="50">
        <f>IF(WEEKNUM(Table1[[#This Row],[Date]])-WEEKNUM(DATE(YEAR(Table1[[#This Row],[Date]]),2,1)-1)&lt;=0,52+WEEKNUM(Table1[[#This Row],[Date]])-WEEKNUM(DATE(YEAR(Table1[[#This Row],[Date]]),2,1)-1),WEEKNUM(Table1[[#This Row],[Date]])-WEEKNUM(DATE(YEAR(Table1[[#This Row],[Date]]),2,1)-1))</f>
        <v>51</v>
      </c>
      <c r="H218" s="126">
        <f t="shared" ca="1" si="7"/>
        <v>0.67</v>
      </c>
      <c r="I218" s="3" t="s">
        <v>50</v>
      </c>
      <c r="J218" s="3" t="str">
        <f ca="1">IF(Table1[[#This Row],[Quantity]]&gt;=100,"Picked Up","Missed Pickup")</f>
        <v>Picked Up</v>
      </c>
      <c r="K218" s="48" t="str">
        <f>TEXT(Table1[[#This Row],[Date]],"mmmm")</f>
        <v>January</v>
      </c>
    </row>
    <row r="219" spans="1:11" x14ac:dyDescent="0.25">
      <c r="A219" s="25" t="s">
        <v>61</v>
      </c>
      <c r="B219" s="25" t="s">
        <v>8</v>
      </c>
      <c r="C219" s="25" t="s">
        <v>20</v>
      </c>
      <c r="D219" s="4">
        <v>43849</v>
      </c>
      <c r="E219" s="3">
        <f t="shared" ca="1" si="6"/>
        <v>567</v>
      </c>
      <c r="F2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19" s="50">
        <f>IF(WEEKNUM(Table1[[#This Row],[Date]])-WEEKNUM(DATE(YEAR(Table1[[#This Row],[Date]]),2,1)-1)&lt;=0,52+WEEKNUM(Table1[[#This Row],[Date]])-WEEKNUM(DATE(YEAR(Table1[[#This Row],[Date]]),2,1)-1),WEEKNUM(Table1[[#This Row],[Date]])-WEEKNUM(DATE(YEAR(Table1[[#This Row],[Date]]),2,1)-1))</f>
        <v>51</v>
      </c>
      <c r="H219" s="126">
        <f t="shared" ca="1" si="7"/>
        <v>0.72</v>
      </c>
      <c r="I219" s="3" t="s">
        <v>50</v>
      </c>
      <c r="J219" s="3" t="str">
        <f ca="1">IF(Table1[[#This Row],[Quantity]]&gt;=100,"Picked Up","Missed Pickup")</f>
        <v>Picked Up</v>
      </c>
      <c r="K219" s="48" t="str">
        <f>TEXT(Table1[[#This Row],[Date]],"mmmm")</f>
        <v>January</v>
      </c>
    </row>
    <row r="220" spans="1:11" x14ac:dyDescent="0.25">
      <c r="A220" s="3" t="s">
        <v>64</v>
      </c>
      <c r="B220" s="3" t="s">
        <v>70</v>
      </c>
      <c r="C220" s="3" t="s">
        <v>22</v>
      </c>
      <c r="D220" s="4">
        <v>43850</v>
      </c>
      <c r="E220" s="3">
        <f t="shared" ca="1" si="6"/>
        <v>172</v>
      </c>
      <c r="F2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0" s="50">
        <f>IF(WEEKNUM(Table1[[#This Row],[Date]])-WEEKNUM(DATE(YEAR(Table1[[#This Row],[Date]]),2,1)-1)&lt;=0,52+WEEKNUM(Table1[[#This Row],[Date]])-WEEKNUM(DATE(YEAR(Table1[[#This Row],[Date]]),2,1)-1),WEEKNUM(Table1[[#This Row],[Date]])-WEEKNUM(DATE(YEAR(Table1[[#This Row],[Date]]),2,1)-1))</f>
        <v>51</v>
      </c>
      <c r="H220" s="126">
        <f t="shared" ca="1" si="7"/>
        <v>0.77</v>
      </c>
      <c r="I220" s="3" t="s">
        <v>50</v>
      </c>
      <c r="J220" s="3" t="str">
        <f ca="1">IF(Table1[[#This Row],[Quantity]]&gt;=100,"Picked Up","Missed Pickup")</f>
        <v>Picked Up</v>
      </c>
      <c r="K220" s="48" t="str">
        <f>TEXT(Table1[[#This Row],[Date]],"mmmm")</f>
        <v>January</v>
      </c>
    </row>
    <row r="221" spans="1:11" x14ac:dyDescent="0.25">
      <c r="A221" s="25" t="s">
        <v>64</v>
      </c>
      <c r="B221" s="25" t="s">
        <v>71</v>
      </c>
      <c r="C221" s="25" t="s">
        <v>23</v>
      </c>
      <c r="D221" s="4">
        <v>43850</v>
      </c>
      <c r="E221" s="3">
        <f t="shared" ca="1" si="6"/>
        <v>886</v>
      </c>
      <c r="F2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1" s="50">
        <f>IF(WEEKNUM(Table1[[#This Row],[Date]])-WEEKNUM(DATE(YEAR(Table1[[#This Row],[Date]]),2,1)-1)&lt;=0,52+WEEKNUM(Table1[[#This Row],[Date]])-WEEKNUM(DATE(YEAR(Table1[[#This Row],[Date]]),2,1)-1),WEEKNUM(Table1[[#This Row],[Date]])-WEEKNUM(DATE(YEAR(Table1[[#This Row],[Date]]),2,1)-1))</f>
        <v>51</v>
      </c>
      <c r="H221" s="126">
        <f t="shared" ca="1" si="7"/>
        <v>0.77</v>
      </c>
      <c r="I221" s="3" t="s">
        <v>50</v>
      </c>
      <c r="J221" s="3" t="str">
        <f ca="1">IF(Table1[[#This Row],[Quantity]]&gt;=100,"Picked Up","Missed Pickup")</f>
        <v>Picked Up</v>
      </c>
      <c r="K221" s="48" t="str">
        <f>TEXT(Table1[[#This Row],[Date]],"mmmm")</f>
        <v>January</v>
      </c>
    </row>
    <row r="222" spans="1:11" x14ac:dyDescent="0.25">
      <c r="A222" s="25" t="s">
        <v>65</v>
      </c>
      <c r="B222" s="25" t="s">
        <v>67</v>
      </c>
      <c r="C222" s="25" t="s">
        <v>20</v>
      </c>
      <c r="D222" s="4">
        <v>43850</v>
      </c>
      <c r="E222" s="3">
        <f t="shared" ca="1" si="6"/>
        <v>345</v>
      </c>
      <c r="F2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2" s="50">
        <f>IF(WEEKNUM(Table1[[#This Row],[Date]])-WEEKNUM(DATE(YEAR(Table1[[#This Row],[Date]]),2,1)-1)&lt;=0,52+WEEKNUM(Table1[[#This Row],[Date]])-WEEKNUM(DATE(YEAR(Table1[[#This Row],[Date]]),2,1)-1),WEEKNUM(Table1[[#This Row],[Date]])-WEEKNUM(DATE(YEAR(Table1[[#This Row],[Date]]),2,1)-1))</f>
        <v>51</v>
      </c>
      <c r="H222" s="126">
        <f t="shared" ca="1" si="7"/>
        <v>0.8</v>
      </c>
      <c r="I222" s="3" t="s">
        <v>50</v>
      </c>
      <c r="J222" s="3" t="str">
        <f ca="1">IF(Table1[[#This Row],[Quantity]]&gt;=100,"Picked Up","Missed Pickup")</f>
        <v>Picked Up</v>
      </c>
      <c r="K222" s="48" t="str">
        <f>TEXT(Table1[[#This Row],[Date]],"mmmm")</f>
        <v>January</v>
      </c>
    </row>
    <row r="223" spans="1:11" x14ac:dyDescent="0.25">
      <c r="A223" s="25" t="s">
        <v>63</v>
      </c>
      <c r="B223" s="25" t="s">
        <v>4</v>
      </c>
      <c r="C223" s="25" t="s">
        <v>20</v>
      </c>
      <c r="D223" s="4">
        <v>43850</v>
      </c>
      <c r="E223" s="3">
        <f t="shared" ca="1" si="6"/>
        <v>194</v>
      </c>
      <c r="F2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3" s="50">
        <f>IF(WEEKNUM(Table1[[#This Row],[Date]])-WEEKNUM(DATE(YEAR(Table1[[#This Row],[Date]]),2,1)-1)&lt;=0,52+WEEKNUM(Table1[[#This Row],[Date]])-WEEKNUM(DATE(YEAR(Table1[[#This Row],[Date]]),2,1)-1),WEEKNUM(Table1[[#This Row],[Date]])-WEEKNUM(DATE(YEAR(Table1[[#This Row],[Date]]),2,1)-1))</f>
        <v>51</v>
      </c>
      <c r="H223" s="126">
        <f t="shared" ca="1" si="7"/>
        <v>0.71</v>
      </c>
      <c r="I223" s="3" t="s">
        <v>50</v>
      </c>
      <c r="J223" s="3" t="str">
        <f ca="1">IF(Table1[[#This Row],[Quantity]]&gt;=100,"Picked Up","Missed Pickup")</f>
        <v>Picked Up</v>
      </c>
      <c r="K223" s="48" t="str">
        <f>TEXT(Table1[[#This Row],[Date]],"mmmm")</f>
        <v>January</v>
      </c>
    </row>
    <row r="224" spans="1:11" x14ac:dyDescent="0.25">
      <c r="A224" s="25" t="s">
        <v>63</v>
      </c>
      <c r="B224" s="25" t="s">
        <v>74</v>
      </c>
      <c r="C224" s="25" t="s">
        <v>20</v>
      </c>
      <c r="D224" s="4">
        <v>43850</v>
      </c>
      <c r="E224" s="3">
        <f t="shared" ca="1" si="6"/>
        <v>750</v>
      </c>
      <c r="F2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4" s="50">
        <f>IF(WEEKNUM(Table1[[#This Row],[Date]])-WEEKNUM(DATE(YEAR(Table1[[#This Row],[Date]]),2,1)-1)&lt;=0,52+WEEKNUM(Table1[[#This Row],[Date]])-WEEKNUM(DATE(YEAR(Table1[[#This Row],[Date]]),2,1)-1),WEEKNUM(Table1[[#This Row],[Date]])-WEEKNUM(DATE(YEAR(Table1[[#This Row],[Date]]),2,1)-1))</f>
        <v>51</v>
      </c>
      <c r="H224" s="126">
        <f t="shared" ca="1" si="7"/>
        <v>0.8</v>
      </c>
      <c r="I224" s="3" t="s">
        <v>50</v>
      </c>
      <c r="J224" s="3" t="str">
        <f ca="1">IF(Table1[[#This Row],[Quantity]]&gt;=100,"Picked Up","Missed Pickup")</f>
        <v>Picked Up</v>
      </c>
      <c r="K224" s="48" t="str">
        <f>TEXT(Table1[[#This Row],[Date]],"mmmm")</f>
        <v>January</v>
      </c>
    </row>
    <row r="225" spans="1:11" x14ac:dyDescent="0.25">
      <c r="A225" s="25" t="s">
        <v>63</v>
      </c>
      <c r="B225" s="25" t="s">
        <v>75</v>
      </c>
      <c r="C225" s="25" t="s">
        <v>20</v>
      </c>
      <c r="D225" s="4">
        <v>43850</v>
      </c>
      <c r="E225" s="3">
        <f t="shared" ca="1" si="6"/>
        <v>915</v>
      </c>
      <c r="F2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5" s="50">
        <f>IF(WEEKNUM(Table1[[#This Row],[Date]])-WEEKNUM(DATE(YEAR(Table1[[#This Row],[Date]]),2,1)-1)&lt;=0,52+WEEKNUM(Table1[[#This Row],[Date]])-WEEKNUM(DATE(YEAR(Table1[[#This Row],[Date]]),2,1)-1),WEEKNUM(Table1[[#This Row],[Date]])-WEEKNUM(DATE(YEAR(Table1[[#This Row],[Date]]),2,1)-1))</f>
        <v>51</v>
      </c>
      <c r="H225" s="126">
        <f t="shared" ca="1" si="7"/>
        <v>0.67</v>
      </c>
      <c r="I225" s="3" t="s">
        <v>50</v>
      </c>
      <c r="J225" s="3" t="str">
        <f ca="1">IF(Table1[[#This Row],[Quantity]]&gt;=100,"Picked Up","Missed Pickup")</f>
        <v>Picked Up</v>
      </c>
      <c r="K225" s="48" t="str">
        <f>TEXT(Table1[[#This Row],[Date]],"mmmm")</f>
        <v>January</v>
      </c>
    </row>
    <row r="226" spans="1:11" x14ac:dyDescent="0.25">
      <c r="A226" s="3" t="s">
        <v>62</v>
      </c>
      <c r="B226" s="3" t="s">
        <v>4</v>
      </c>
      <c r="C226" s="3" t="s">
        <v>20</v>
      </c>
      <c r="D226" s="4">
        <v>43850</v>
      </c>
      <c r="E226" s="3">
        <f t="shared" ca="1" si="6"/>
        <v>359</v>
      </c>
      <c r="F2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6" s="50">
        <f>IF(WEEKNUM(Table1[[#This Row],[Date]])-WEEKNUM(DATE(YEAR(Table1[[#This Row],[Date]]),2,1)-1)&lt;=0,52+WEEKNUM(Table1[[#This Row],[Date]])-WEEKNUM(DATE(YEAR(Table1[[#This Row],[Date]]),2,1)-1),WEEKNUM(Table1[[#This Row],[Date]])-WEEKNUM(DATE(YEAR(Table1[[#This Row],[Date]]),2,1)-1))</f>
        <v>51</v>
      </c>
      <c r="H226" s="126">
        <f t="shared" ca="1" si="7"/>
        <v>0.67</v>
      </c>
      <c r="I226" s="3" t="s">
        <v>50</v>
      </c>
      <c r="J226" s="3" t="str">
        <f ca="1">IF(Table1[[#This Row],[Quantity]]&gt;=100,"Picked Up","Missed Pickup")</f>
        <v>Picked Up</v>
      </c>
      <c r="K226" s="48" t="str">
        <f>TEXT(Table1[[#This Row],[Date]],"mmmm")</f>
        <v>January</v>
      </c>
    </row>
    <row r="227" spans="1:11" x14ac:dyDescent="0.25">
      <c r="A227" s="25" t="s">
        <v>62</v>
      </c>
      <c r="B227" s="25" t="s">
        <v>72</v>
      </c>
      <c r="C227" s="25" t="s">
        <v>20</v>
      </c>
      <c r="D227" s="4">
        <v>43850</v>
      </c>
      <c r="E227" s="3">
        <f t="shared" ca="1" si="6"/>
        <v>623</v>
      </c>
      <c r="F2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7" s="50">
        <f>IF(WEEKNUM(Table1[[#This Row],[Date]])-WEEKNUM(DATE(YEAR(Table1[[#This Row],[Date]]),2,1)-1)&lt;=0,52+WEEKNUM(Table1[[#This Row],[Date]])-WEEKNUM(DATE(YEAR(Table1[[#This Row],[Date]]),2,1)-1),WEEKNUM(Table1[[#This Row],[Date]])-WEEKNUM(DATE(YEAR(Table1[[#This Row],[Date]]),2,1)-1))</f>
        <v>51</v>
      </c>
      <c r="H227" s="126">
        <f t="shared" ca="1" si="7"/>
        <v>0.76</v>
      </c>
      <c r="I227" s="3" t="s">
        <v>50</v>
      </c>
      <c r="J227" s="3" t="str">
        <f ca="1">IF(Table1[[#This Row],[Quantity]]&gt;=100,"Picked Up","Missed Pickup")</f>
        <v>Picked Up</v>
      </c>
      <c r="K227" s="48" t="str">
        <f>TEXT(Table1[[#This Row],[Date]],"mmmm")</f>
        <v>January</v>
      </c>
    </row>
    <row r="228" spans="1:11" x14ac:dyDescent="0.25">
      <c r="A228" s="3" t="s">
        <v>62</v>
      </c>
      <c r="B228" s="3" t="s">
        <v>5</v>
      </c>
      <c r="C228" s="3" t="s">
        <v>22</v>
      </c>
      <c r="D228" s="4">
        <v>43850</v>
      </c>
      <c r="E228" s="3">
        <f t="shared" ca="1" si="6"/>
        <v>65</v>
      </c>
      <c r="F2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8" s="50">
        <f>IF(WEEKNUM(Table1[[#This Row],[Date]])-WEEKNUM(DATE(YEAR(Table1[[#This Row],[Date]]),2,1)-1)&lt;=0,52+WEEKNUM(Table1[[#This Row],[Date]])-WEEKNUM(DATE(YEAR(Table1[[#This Row],[Date]]),2,1)-1),WEEKNUM(Table1[[#This Row],[Date]])-WEEKNUM(DATE(YEAR(Table1[[#This Row],[Date]]),2,1)-1))</f>
        <v>51</v>
      </c>
      <c r="H228" s="126">
        <f t="shared" ca="1" si="7"/>
        <v>0.73</v>
      </c>
      <c r="I228" s="3" t="s">
        <v>50</v>
      </c>
      <c r="J228" s="3" t="str">
        <f ca="1">IF(Table1[[#This Row],[Quantity]]&gt;=100,"Picked Up","Missed Pickup")</f>
        <v>Missed Pickup</v>
      </c>
      <c r="K228" s="48" t="str">
        <f>TEXT(Table1[[#This Row],[Date]],"mmmm")</f>
        <v>January</v>
      </c>
    </row>
    <row r="229" spans="1:11" x14ac:dyDescent="0.25">
      <c r="A229" s="3" t="s">
        <v>62</v>
      </c>
      <c r="B229" s="3" t="s">
        <v>6</v>
      </c>
      <c r="C229" s="3" t="s">
        <v>21</v>
      </c>
      <c r="D229" s="4">
        <v>43850</v>
      </c>
      <c r="E229" s="3">
        <f t="shared" ca="1" si="6"/>
        <v>811</v>
      </c>
      <c r="F2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29" s="50">
        <f>IF(WEEKNUM(Table1[[#This Row],[Date]])-WEEKNUM(DATE(YEAR(Table1[[#This Row],[Date]]),2,1)-1)&lt;=0,52+WEEKNUM(Table1[[#This Row],[Date]])-WEEKNUM(DATE(YEAR(Table1[[#This Row],[Date]]),2,1)-1),WEEKNUM(Table1[[#This Row],[Date]])-WEEKNUM(DATE(YEAR(Table1[[#This Row],[Date]]),2,1)-1))</f>
        <v>51</v>
      </c>
      <c r="H229" s="126">
        <f t="shared" ca="1" si="7"/>
        <v>0.78</v>
      </c>
      <c r="I229" s="3" t="s">
        <v>50</v>
      </c>
      <c r="J229" s="3" t="str">
        <f ca="1">IF(Table1[[#This Row],[Quantity]]&gt;=100,"Picked Up","Missed Pickup")</f>
        <v>Picked Up</v>
      </c>
      <c r="K229" s="48" t="str">
        <f>TEXT(Table1[[#This Row],[Date]],"mmmm")</f>
        <v>January</v>
      </c>
    </row>
    <row r="230" spans="1:11" x14ac:dyDescent="0.25">
      <c r="A230" s="3" t="s">
        <v>62</v>
      </c>
      <c r="B230" s="3" t="s">
        <v>9</v>
      </c>
      <c r="C230" s="3" t="s">
        <v>23</v>
      </c>
      <c r="D230" s="4">
        <v>43850</v>
      </c>
      <c r="E230" s="3">
        <f t="shared" ca="1" si="6"/>
        <v>872</v>
      </c>
      <c r="F2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0" s="50">
        <f>IF(WEEKNUM(Table1[[#This Row],[Date]])-WEEKNUM(DATE(YEAR(Table1[[#This Row],[Date]]),2,1)-1)&lt;=0,52+WEEKNUM(Table1[[#This Row],[Date]])-WEEKNUM(DATE(YEAR(Table1[[#This Row],[Date]]),2,1)-1),WEEKNUM(Table1[[#This Row],[Date]])-WEEKNUM(DATE(YEAR(Table1[[#This Row],[Date]]),2,1)-1))</f>
        <v>51</v>
      </c>
      <c r="H230" s="126">
        <f t="shared" ca="1" si="7"/>
        <v>0.74</v>
      </c>
      <c r="I230" s="3" t="s">
        <v>50</v>
      </c>
      <c r="J230" s="3" t="str">
        <f ca="1">IF(Table1[[#This Row],[Quantity]]&gt;=100,"Picked Up","Missed Pickup")</f>
        <v>Picked Up</v>
      </c>
      <c r="K230" s="48" t="str">
        <f>TEXT(Table1[[#This Row],[Date]],"mmmm")</f>
        <v>January</v>
      </c>
    </row>
    <row r="231" spans="1:11" x14ac:dyDescent="0.25">
      <c r="A231" s="25" t="s">
        <v>61</v>
      </c>
      <c r="B231" s="25" t="s">
        <v>7</v>
      </c>
      <c r="C231" s="25" t="s">
        <v>20</v>
      </c>
      <c r="D231" s="4">
        <v>43850</v>
      </c>
      <c r="E231" s="3">
        <f t="shared" ca="1" si="6"/>
        <v>336</v>
      </c>
      <c r="F2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1" s="50">
        <f>IF(WEEKNUM(Table1[[#This Row],[Date]])-WEEKNUM(DATE(YEAR(Table1[[#This Row],[Date]]),2,1)-1)&lt;=0,52+WEEKNUM(Table1[[#This Row],[Date]])-WEEKNUM(DATE(YEAR(Table1[[#This Row],[Date]]),2,1)-1),WEEKNUM(Table1[[#This Row],[Date]])-WEEKNUM(DATE(YEAR(Table1[[#This Row],[Date]]),2,1)-1))</f>
        <v>51</v>
      </c>
      <c r="H231" s="126">
        <f t="shared" ca="1" si="7"/>
        <v>0.73</v>
      </c>
      <c r="I231" s="3" t="s">
        <v>50</v>
      </c>
      <c r="J231" s="3" t="str">
        <f ca="1">IF(Table1[[#This Row],[Quantity]]&gt;=100,"Picked Up","Missed Pickup")</f>
        <v>Picked Up</v>
      </c>
      <c r="K231" s="48" t="str">
        <f>TEXT(Table1[[#This Row],[Date]],"mmmm")</f>
        <v>January</v>
      </c>
    </row>
    <row r="232" spans="1:11" x14ac:dyDescent="0.25">
      <c r="A232" s="25" t="s">
        <v>61</v>
      </c>
      <c r="B232" s="25" t="s">
        <v>8</v>
      </c>
      <c r="C232" s="25" t="s">
        <v>20</v>
      </c>
      <c r="D232" s="4">
        <v>43850</v>
      </c>
      <c r="E232" s="3">
        <f t="shared" ca="1" si="6"/>
        <v>187</v>
      </c>
      <c r="F2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2" s="50">
        <f>IF(WEEKNUM(Table1[[#This Row],[Date]])-WEEKNUM(DATE(YEAR(Table1[[#This Row],[Date]]),2,1)-1)&lt;=0,52+WEEKNUM(Table1[[#This Row],[Date]])-WEEKNUM(DATE(YEAR(Table1[[#This Row],[Date]]),2,1)-1),WEEKNUM(Table1[[#This Row],[Date]])-WEEKNUM(DATE(YEAR(Table1[[#This Row],[Date]]),2,1)-1))</f>
        <v>51</v>
      </c>
      <c r="H232" s="126">
        <f t="shared" ca="1" si="7"/>
        <v>0.73</v>
      </c>
      <c r="I232" s="3" t="s">
        <v>50</v>
      </c>
      <c r="J232" s="3" t="str">
        <f ca="1">IF(Table1[[#This Row],[Quantity]]&gt;=100,"Picked Up","Missed Pickup")</f>
        <v>Picked Up</v>
      </c>
      <c r="K232" s="48" t="str">
        <f>TEXT(Table1[[#This Row],[Date]],"mmmm")</f>
        <v>January</v>
      </c>
    </row>
    <row r="233" spans="1:11" x14ac:dyDescent="0.25">
      <c r="A233" s="25" t="s">
        <v>61</v>
      </c>
      <c r="B233" s="25" t="s">
        <v>73</v>
      </c>
      <c r="C233" s="25" t="s">
        <v>20</v>
      </c>
      <c r="D233" s="4">
        <v>43850</v>
      </c>
      <c r="E233" s="3">
        <f t="shared" ca="1" si="6"/>
        <v>153</v>
      </c>
      <c r="F2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3" s="50">
        <f>IF(WEEKNUM(Table1[[#This Row],[Date]])-WEEKNUM(DATE(YEAR(Table1[[#This Row],[Date]]),2,1)-1)&lt;=0,52+WEEKNUM(Table1[[#This Row],[Date]])-WEEKNUM(DATE(YEAR(Table1[[#This Row],[Date]]),2,1)-1),WEEKNUM(Table1[[#This Row],[Date]])-WEEKNUM(DATE(YEAR(Table1[[#This Row],[Date]]),2,1)-1))</f>
        <v>51</v>
      </c>
      <c r="H233" s="126">
        <f t="shared" ca="1" si="7"/>
        <v>0.75</v>
      </c>
      <c r="I233" s="3" t="s">
        <v>50</v>
      </c>
      <c r="J233" s="3" t="str">
        <f ca="1">IF(Table1[[#This Row],[Quantity]]&gt;=100,"Picked Up","Missed Pickup")</f>
        <v>Picked Up</v>
      </c>
      <c r="K233" s="48" t="str">
        <f>TEXT(Table1[[#This Row],[Date]],"mmmm")</f>
        <v>January</v>
      </c>
    </row>
    <row r="234" spans="1:11" x14ac:dyDescent="0.25">
      <c r="A234" s="3" t="s">
        <v>64</v>
      </c>
      <c r="B234" s="3" t="s">
        <v>70</v>
      </c>
      <c r="C234" s="3" t="s">
        <v>22</v>
      </c>
      <c r="D234" s="4">
        <v>43851</v>
      </c>
      <c r="E234" s="3">
        <f t="shared" ca="1" si="6"/>
        <v>545</v>
      </c>
      <c r="F2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4" s="50">
        <f>IF(WEEKNUM(Table1[[#This Row],[Date]])-WEEKNUM(DATE(YEAR(Table1[[#This Row],[Date]]),2,1)-1)&lt;=0,52+WEEKNUM(Table1[[#This Row],[Date]])-WEEKNUM(DATE(YEAR(Table1[[#This Row],[Date]]),2,1)-1),WEEKNUM(Table1[[#This Row],[Date]])-WEEKNUM(DATE(YEAR(Table1[[#This Row],[Date]]),2,1)-1))</f>
        <v>51</v>
      </c>
      <c r="H234" s="126">
        <f t="shared" ca="1" si="7"/>
        <v>0.67</v>
      </c>
      <c r="I234" s="3" t="s">
        <v>50</v>
      </c>
      <c r="J234" s="3" t="str">
        <f ca="1">IF(Table1[[#This Row],[Quantity]]&gt;=100,"Picked Up","Missed Pickup")</f>
        <v>Picked Up</v>
      </c>
      <c r="K234" s="48" t="str">
        <f>TEXT(Table1[[#This Row],[Date]],"mmmm")</f>
        <v>January</v>
      </c>
    </row>
    <row r="235" spans="1:11" x14ac:dyDescent="0.25">
      <c r="A235" s="3" t="s">
        <v>64</v>
      </c>
      <c r="B235" s="3" t="s">
        <v>71</v>
      </c>
      <c r="C235" s="3" t="s">
        <v>23</v>
      </c>
      <c r="D235" s="4">
        <v>43851</v>
      </c>
      <c r="E235" s="3">
        <f t="shared" ca="1" si="6"/>
        <v>886</v>
      </c>
      <c r="F2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5" s="50">
        <f>IF(WEEKNUM(Table1[[#This Row],[Date]])-WEEKNUM(DATE(YEAR(Table1[[#This Row],[Date]]),2,1)-1)&lt;=0,52+WEEKNUM(Table1[[#This Row],[Date]])-WEEKNUM(DATE(YEAR(Table1[[#This Row],[Date]]),2,1)-1),WEEKNUM(Table1[[#This Row],[Date]])-WEEKNUM(DATE(YEAR(Table1[[#This Row],[Date]]),2,1)-1))</f>
        <v>51</v>
      </c>
      <c r="H235" s="126">
        <f t="shared" ca="1" si="7"/>
        <v>0.72</v>
      </c>
      <c r="I235" s="3" t="s">
        <v>50</v>
      </c>
      <c r="J235" s="3" t="str">
        <f ca="1">IF(Table1[[#This Row],[Quantity]]&gt;=100,"Picked Up","Missed Pickup")</f>
        <v>Picked Up</v>
      </c>
      <c r="K235" s="48" t="str">
        <f>TEXT(Table1[[#This Row],[Date]],"mmmm")</f>
        <v>January</v>
      </c>
    </row>
    <row r="236" spans="1:11" x14ac:dyDescent="0.25">
      <c r="A236" s="25" t="s">
        <v>65</v>
      </c>
      <c r="B236" s="25" t="s">
        <v>67</v>
      </c>
      <c r="C236" s="25" t="s">
        <v>20</v>
      </c>
      <c r="D236" s="4">
        <v>43851</v>
      </c>
      <c r="E236" s="3">
        <f t="shared" ca="1" si="6"/>
        <v>811</v>
      </c>
      <c r="F2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6" s="50">
        <f>IF(WEEKNUM(Table1[[#This Row],[Date]])-WEEKNUM(DATE(YEAR(Table1[[#This Row],[Date]]),2,1)-1)&lt;=0,52+WEEKNUM(Table1[[#This Row],[Date]])-WEEKNUM(DATE(YEAR(Table1[[#This Row],[Date]]),2,1)-1),WEEKNUM(Table1[[#This Row],[Date]])-WEEKNUM(DATE(YEAR(Table1[[#This Row],[Date]]),2,1)-1))</f>
        <v>51</v>
      </c>
      <c r="H236" s="126">
        <f t="shared" ca="1" si="7"/>
        <v>0.73</v>
      </c>
      <c r="I236" s="3" t="s">
        <v>50</v>
      </c>
      <c r="J236" s="3" t="str">
        <f ca="1">IF(Table1[[#This Row],[Quantity]]&gt;=100,"Picked Up","Missed Pickup")</f>
        <v>Picked Up</v>
      </c>
      <c r="K236" s="48" t="str">
        <f>TEXT(Table1[[#This Row],[Date]],"mmmm")</f>
        <v>January</v>
      </c>
    </row>
    <row r="237" spans="1:11" x14ac:dyDescent="0.25">
      <c r="A237" s="25" t="s">
        <v>63</v>
      </c>
      <c r="B237" s="25" t="s">
        <v>4</v>
      </c>
      <c r="C237" s="25" t="s">
        <v>20</v>
      </c>
      <c r="D237" s="4">
        <v>43851</v>
      </c>
      <c r="E237" s="3">
        <f t="shared" ca="1" si="6"/>
        <v>14</v>
      </c>
      <c r="F2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7" s="50">
        <f>IF(WEEKNUM(Table1[[#This Row],[Date]])-WEEKNUM(DATE(YEAR(Table1[[#This Row],[Date]]),2,1)-1)&lt;=0,52+WEEKNUM(Table1[[#This Row],[Date]])-WEEKNUM(DATE(YEAR(Table1[[#This Row],[Date]]),2,1)-1),WEEKNUM(Table1[[#This Row],[Date]])-WEEKNUM(DATE(YEAR(Table1[[#This Row],[Date]]),2,1)-1))</f>
        <v>51</v>
      </c>
      <c r="H237" s="126">
        <f t="shared" ca="1" si="7"/>
        <v>0.76</v>
      </c>
      <c r="I237" s="3" t="s">
        <v>50</v>
      </c>
      <c r="J237" s="3" t="str">
        <f ca="1">IF(Table1[[#This Row],[Quantity]]&gt;=100,"Picked Up","Missed Pickup")</f>
        <v>Missed Pickup</v>
      </c>
      <c r="K237" s="48" t="str">
        <f>TEXT(Table1[[#This Row],[Date]],"mmmm")</f>
        <v>January</v>
      </c>
    </row>
    <row r="238" spans="1:11" x14ac:dyDescent="0.25">
      <c r="A238" s="25" t="s">
        <v>63</v>
      </c>
      <c r="B238" s="25" t="s">
        <v>74</v>
      </c>
      <c r="C238" s="25" t="s">
        <v>20</v>
      </c>
      <c r="D238" s="4">
        <v>43851</v>
      </c>
      <c r="E238" s="3">
        <f t="shared" ca="1" si="6"/>
        <v>106</v>
      </c>
      <c r="F2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8" s="50">
        <f>IF(WEEKNUM(Table1[[#This Row],[Date]])-WEEKNUM(DATE(YEAR(Table1[[#This Row],[Date]]),2,1)-1)&lt;=0,52+WEEKNUM(Table1[[#This Row],[Date]])-WEEKNUM(DATE(YEAR(Table1[[#This Row],[Date]]),2,1)-1),WEEKNUM(Table1[[#This Row],[Date]])-WEEKNUM(DATE(YEAR(Table1[[#This Row],[Date]]),2,1)-1))</f>
        <v>51</v>
      </c>
      <c r="H238" s="126">
        <f t="shared" ca="1" si="7"/>
        <v>0.79</v>
      </c>
      <c r="I238" s="3" t="s">
        <v>50</v>
      </c>
      <c r="J238" s="3" t="str">
        <f ca="1">IF(Table1[[#This Row],[Quantity]]&gt;=100,"Picked Up","Missed Pickup")</f>
        <v>Picked Up</v>
      </c>
      <c r="K238" s="48" t="str">
        <f>TEXT(Table1[[#This Row],[Date]],"mmmm")</f>
        <v>January</v>
      </c>
    </row>
    <row r="239" spans="1:11" x14ac:dyDescent="0.25">
      <c r="A239" s="25" t="s">
        <v>63</v>
      </c>
      <c r="B239" s="25" t="s">
        <v>75</v>
      </c>
      <c r="C239" s="25" t="s">
        <v>20</v>
      </c>
      <c r="D239" s="4">
        <v>43851</v>
      </c>
      <c r="E239" s="3">
        <f t="shared" ca="1" si="6"/>
        <v>146</v>
      </c>
      <c r="F2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39" s="50">
        <f>IF(WEEKNUM(Table1[[#This Row],[Date]])-WEEKNUM(DATE(YEAR(Table1[[#This Row],[Date]]),2,1)-1)&lt;=0,52+WEEKNUM(Table1[[#This Row],[Date]])-WEEKNUM(DATE(YEAR(Table1[[#This Row],[Date]]),2,1)-1),WEEKNUM(Table1[[#This Row],[Date]])-WEEKNUM(DATE(YEAR(Table1[[#This Row],[Date]]),2,1)-1))</f>
        <v>51</v>
      </c>
      <c r="H239" s="126">
        <f t="shared" ca="1" si="7"/>
        <v>0.76</v>
      </c>
      <c r="I239" s="3" t="s">
        <v>50</v>
      </c>
      <c r="J239" s="3" t="str">
        <f ca="1">IF(Table1[[#This Row],[Quantity]]&gt;=100,"Picked Up","Missed Pickup")</f>
        <v>Picked Up</v>
      </c>
      <c r="K239" s="48" t="str">
        <f>TEXT(Table1[[#This Row],[Date]],"mmmm")</f>
        <v>January</v>
      </c>
    </row>
    <row r="240" spans="1:11" x14ac:dyDescent="0.25">
      <c r="A240" s="25" t="s">
        <v>62</v>
      </c>
      <c r="B240" s="25" t="s">
        <v>4</v>
      </c>
      <c r="C240" s="25" t="s">
        <v>20</v>
      </c>
      <c r="D240" s="4">
        <v>43851</v>
      </c>
      <c r="E240" s="3">
        <f t="shared" ca="1" si="6"/>
        <v>359</v>
      </c>
      <c r="F2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0" s="50">
        <f>IF(WEEKNUM(Table1[[#This Row],[Date]])-WEEKNUM(DATE(YEAR(Table1[[#This Row],[Date]]),2,1)-1)&lt;=0,52+WEEKNUM(Table1[[#This Row],[Date]])-WEEKNUM(DATE(YEAR(Table1[[#This Row],[Date]]),2,1)-1),WEEKNUM(Table1[[#This Row],[Date]])-WEEKNUM(DATE(YEAR(Table1[[#This Row],[Date]]),2,1)-1))</f>
        <v>51</v>
      </c>
      <c r="H240" s="126">
        <f t="shared" ca="1" si="7"/>
        <v>0.67</v>
      </c>
      <c r="I240" s="3" t="s">
        <v>50</v>
      </c>
      <c r="J240" s="3" t="str">
        <f ca="1">IF(Table1[[#This Row],[Quantity]]&gt;=100,"Picked Up","Missed Pickup")</f>
        <v>Picked Up</v>
      </c>
      <c r="K240" s="48" t="str">
        <f>TEXT(Table1[[#This Row],[Date]],"mmmm")</f>
        <v>January</v>
      </c>
    </row>
    <row r="241" spans="1:11" x14ac:dyDescent="0.25">
      <c r="A241" s="25" t="s">
        <v>62</v>
      </c>
      <c r="B241" s="25" t="s">
        <v>72</v>
      </c>
      <c r="C241" s="25" t="s">
        <v>20</v>
      </c>
      <c r="D241" s="4">
        <v>43851</v>
      </c>
      <c r="E241" s="3">
        <f t="shared" ca="1" si="6"/>
        <v>161</v>
      </c>
      <c r="F2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1" s="50">
        <f>IF(WEEKNUM(Table1[[#This Row],[Date]])-WEEKNUM(DATE(YEAR(Table1[[#This Row],[Date]]),2,1)-1)&lt;=0,52+WEEKNUM(Table1[[#This Row],[Date]])-WEEKNUM(DATE(YEAR(Table1[[#This Row],[Date]]),2,1)-1),WEEKNUM(Table1[[#This Row],[Date]])-WEEKNUM(DATE(YEAR(Table1[[#This Row],[Date]]),2,1)-1))</f>
        <v>51</v>
      </c>
      <c r="H241" s="126">
        <f t="shared" ca="1" si="7"/>
        <v>0.74</v>
      </c>
      <c r="I241" s="3" t="s">
        <v>50</v>
      </c>
      <c r="J241" s="3" t="str">
        <f ca="1">IF(Table1[[#This Row],[Quantity]]&gt;=100,"Picked Up","Missed Pickup")</f>
        <v>Picked Up</v>
      </c>
      <c r="K241" s="48" t="str">
        <f>TEXT(Table1[[#This Row],[Date]],"mmmm")</f>
        <v>January</v>
      </c>
    </row>
    <row r="242" spans="1:11" x14ac:dyDescent="0.25">
      <c r="A242" s="3" t="s">
        <v>62</v>
      </c>
      <c r="B242" s="3" t="s">
        <v>5</v>
      </c>
      <c r="C242" s="3" t="s">
        <v>22</v>
      </c>
      <c r="D242" s="4">
        <v>43851</v>
      </c>
      <c r="E242" s="3">
        <f t="shared" ca="1" si="6"/>
        <v>271</v>
      </c>
      <c r="F2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2" s="50">
        <f>IF(WEEKNUM(Table1[[#This Row],[Date]])-WEEKNUM(DATE(YEAR(Table1[[#This Row],[Date]]),2,1)-1)&lt;=0,52+WEEKNUM(Table1[[#This Row],[Date]])-WEEKNUM(DATE(YEAR(Table1[[#This Row],[Date]]),2,1)-1),WEEKNUM(Table1[[#This Row],[Date]])-WEEKNUM(DATE(YEAR(Table1[[#This Row],[Date]]),2,1)-1))</f>
        <v>51</v>
      </c>
      <c r="H242" s="126">
        <f t="shared" ca="1" si="7"/>
        <v>0.74</v>
      </c>
      <c r="I242" s="3" t="s">
        <v>50</v>
      </c>
      <c r="J242" s="3" t="str">
        <f ca="1">IF(Table1[[#This Row],[Quantity]]&gt;=100,"Picked Up","Missed Pickup")</f>
        <v>Picked Up</v>
      </c>
      <c r="K242" s="48" t="str">
        <f>TEXT(Table1[[#This Row],[Date]],"mmmm")</f>
        <v>January</v>
      </c>
    </row>
    <row r="243" spans="1:11" x14ac:dyDescent="0.25">
      <c r="A243" s="3" t="s">
        <v>62</v>
      </c>
      <c r="B243" s="3" t="s">
        <v>6</v>
      </c>
      <c r="C243" s="3" t="s">
        <v>21</v>
      </c>
      <c r="D243" s="4">
        <v>43851</v>
      </c>
      <c r="E243" s="3">
        <f t="shared" ca="1" si="6"/>
        <v>348</v>
      </c>
      <c r="F2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3" s="50">
        <f>IF(WEEKNUM(Table1[[#This Row],[Date]])-WEEKNUM(DATE(YEAR(Table1[[#This Row],[Date]]),2,1)-1)&lt;=0,52+WEEKNUM(Table1[[#This Row],[Date]])-WEEKNUM(DATE(YEAR(Table1[[#This Row],[Date]]),2,1)-1),WEEKNUM(Table1[[#This Row],[Date]])-WEEKNUM(DATE(YEAR(Table1[[#This Row],[Date]]),2,1)-1))</f>
        <v>51</v>
      </c>
      <c r="H243" s="126">
        <f t="shared" ca="1" si="7"/>
        <v>0.72</v>
      </c>
      <c r="I243" s="3" t="s">
        <v>50</v>
      </c>
      <c r="J243" s="3" t="str">
        <f ca="1">IF(Table1[[#This Row],[Quantity]]&gt;=100,"Picked Up","Missed Pickup")</f>
        <v>Picked Up</v>
      </c>
      <c r="K243" s="48" t="str">
        <f>TEXT(Table1[[#This Row],[Date]],"mmmm")</f>
        <v>January</v>
      </c>
    </row>
    <row r="244" spans="1:11" x14ac:dyDescent="0.25">
      <c r="A244" s="3" t="s">
        <v>62</v>
      </c>
      <c r="B244" s="3" t="s">
        <v>9</v>
      </c>
      <c r="C244" s="3" t="s">
        <v>23</v>
      </c>
      <c r="D244" s="4">
        <v>43851</v>
      </c>
      <c r="E244" s="3">
        <f t="shared" ca="1" si="6"/>
        <v>512</v>
      </c>
      <c r="F2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4" s="50">
        <f>IF(WEEKNUM(Table1[[#This Row],[Date]])-WEEKNUM(DATE(YEAR(Table1[[#This Row],[Date]]),2,1)-1)&lt;=0,52+WEEKNUM(Table1[[#This Row],[Date]])-WEEKNUM(DATE(YEAR(Table1[[#This Row],[Date]]),2,1)-1),WEEKNUM(Table1[[#This Row],[Date]])-WEEKNUM(DATE(YEAR(Table1[[#This Row],[Date]]),2,1)-1))</f>
        <v>51</v>
      </c>
      <c r="H244" s="126">
        <f t="shared" ca="1" si="7"/>
        <v>0.79</v>
      </c>
      <c r="I244" s="3" t="s">
        <v>50</v>
      </c>
      <c r="J244" s="3" t="str">
        <f ca="1">IF(Table1[[#This Row],[Quantity]]&gt;=100,"Picked Up","Missed Pickup")</f>
        <v>Picked Up</v>
      </c>
      <c r="K244" s="48" t="str">
        <f>TEXT(Table1[[#This Row],[Date]],"mmmm")</f>
        <v>January</v>
      </c>
    </row>
    <row r="245" spans="1:11" x14ac:dyDescent="0.25">
      <c r="A245" s="25" t="s">
        <v>61</v>
      </c>
      <c r="B245" s="25" t="s">
        <v>7</v>
      </c>
      <c r="C245" s="25" t="s">
        <v>20</v>
      </c>
      <c r="D245" s="4">
        <v>43851</v>
      </c>
      <c r="E245" s="3">
        <f t="shared" ca="1" si="6"/>
        <v>123</v>
      </c>
      <c r="F2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5" s="50">
        <f>IF(WEEKNUM(Table1[[#This Row],[Date]])-WEEKNUM(DATE(YEAR(Table1[[#This Row],[Date]]),2,1)-1)&lt;=0,52+WEEKNUM(Table1[[#This Row],[Date]])-WEEKNUM(DATE(YEAR(Table1[[#This Row],[Date]]),2,1)-1),WEEKNUM(Table1[[#This Row],[Date]])-WEEKNUM(DATE(YEAR(Table1[[#This Row],[Date]]),2,1)-1))</f>
        <v>51</v>
      </c>
      <c r="H245" s="126">
        <f t="shared" ca="1" si="7"/>
        <v>0.69</v>
      </c>
      <c r="I245" s="3" t="s">
        <v>50</v>
      </c>
      <c r="J245" s="3" t="str">
        <f ca="1">IF(Table1[[#This Row],[Quantity]]&gt;=100,"Picked Up","Missed Pickup")</f>
        <v>Picked Up</v>
      </c>
      <c r="K245" s="48" t="str">
        <f>TEXT(Table1[[#This Row],[Date]],"mmmm")</f>
        <v>January</v>
      </c>
    </row>
    <row r="246" spans="1:11" x14ac:dyDescent="0.25">
      <c r="A246" s="25" t="s">
        <v>61</v>
      </c>
      <c r="B246" s="25" t="s">
        <v>8</v>
      </c>
      <c r="C246" s="25" t="s">
        <v>20</v>
      </c>
      <c r="D246" s="4">
        <v>43851</v>
      </c>
      <c r="E246" s="3">
        <f t="shared" ca="1" si="6"/>
        <v>646</v>
      </c>
      <c r="F2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6" s="50">
        <f>IF(WEEKNUM(Table1[[#This Row],[Date]])-WEEKNUM(DATE(YEAR(Table1[[#This Row],[Date]]),2,1)-1)&lt;=0,52+WEEKNUM(Table1[[#This Row],[Date]])-WEEKNUM(DATE(YEAR(Table1[[#This Row],[Date]]),2,1)-1),WEEKNUM(Table1[[#This Row],[Date]])-WEEKNUM(DATE(YEAR(Table1[[#This Row],[Date]]),2,1)-1))</f>
        <v>51</v>
      </c>
      <c r="H246" s="126">
        <f t="shared" ca="1" si="7"/>
        <v>0.76</v>
      </c>
      <c r="I246" s="3" t="s">
        <v>50</v>
      </c>
      <c r="J246" s="3" t="str">
        <f ca="1">IF(Table1[[#This Row],[Quantity]]&gt;=100,"Picked Up","Missed Pickup")</f>
        <v>Picked Up</v>
      </c>
      <c r="K246" s="48" t="str">
        <f>TEXT(Table1[[#This Row],[Date]],"mmmm")</f>
        <v>January</v>
      </c>
    </row>
    <row r="247" spans="1:11" x14ac:dyDescent="0.25">
      <c r="A247" s="25" t="s">
        <v>61</v>
      </c>
      <c r="B247" s="25" t="s">
        <v>73</v>
      </c>
      <c r="C247" s="25" t="s">
        <v>20</v>
      </c>
      <c r="D247" s="4">
        <v>43851</v>
      </c>
      <c r="E247" s="3">
        <f t="shared" ca="1" si="6"/>
        <v>92</v>
      </c>
      <c r="F2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7" s="50">
        <f>IF(WEEKNUM(Table1[[#This Row],[Date]])-WEEKNUM(DATE(YEAR(Table1[[#This Row],[Date]]),2,1)-1)&lt;=0,52+WEEKNUM(Table1[[#This Row],[Date]])-WEEKNUM(DATE(YEAR(Table1[[#This Row],[Date]]),2,1)-1),WEEKNUM(Table1[[#This Row],[Date]])-WEEKNUM(DATE(YEAR(Table1[[#This Row],[Date]]),2,1)-1))</f>
        <v>51</v>
      </c>
      <c r="H247" s="126">
        <f t="shared" ca="1" si="7"/>
        <v>0.68</v>
      </c>
      <c r="I247" s="3" t="s">
        <v>50</v>
      </c>
      <c r="J247" s="3" t="str">
        <f ca="1">IF(Table1[[#This Row],[Quantity]]&gt;=100,"Picked Up","Missed Pickup")</f>
        <v>Missed Pickup</v>
      </c>
      <c r="K247" s="48" t="str">
        <f>TEXT(Table1[[#This Row],[Date]],"mmmm")</f>
        <v>January</v>
      </c>
    </row>
    <row r="248" spans="1:11" x14ac:dyDescent="0.25">
      <c r="A248" s="3" t="s">
        <v>64</v>
      </c>
      <c r="B248" s="3" t="s">
        <v>70</v>
      </c>
      <c r="C248" s="3" t="s">
        <v>22</v>
      </c>
      <c r="D248" s="4">
        <v>43852</v>
      </c>
      <c r="E248" s="3">
        <f t="shared" ca="1" si="6"/>
        <v>745</v>
      </c>
      <c r="F2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8" s="50">
        <f>IF(WEEKNUM(Table1[[#This Row],[Date]])-WEEKNUM(DATE(YEAR(Table1[[#This Row],[Date]]),2,1)-1)&lt;=0,52+WEEKNUM(Table1[[#This Row],[Date]])-WEEKNUM(DATE(YEAR(Table1[[#This Row],[Date]]),2,1)-1),WEEKNUM(Table1[[#This Row],[Date]])-WEEKNUM(DATE(YEAR(Table1[[#This Row],[Date]]),2,1)-1))</f>
        <v>51</v>
      </c>
      <c r="H248" s="126">
        <f t="shared" ca="1" si="7"/>
        <v>0.75</v>
      </c>
      <c r="I248" s="3" t="s">
        <v>50</v>
      </c>
      <c r="J248" s="3" t="str">
        <f ca="1">IF(Table1[[#This Row],[Quantity]]&gt;=100,"Picked Up","Missed Pickup")</f>
        <v>Picked Up</v>
      </c>
      <c r="K248" s="48" t="str">
        <f>TEXT(Table1[[#This Row],[Date]],"mmmm")</f>
        <v>January</v>
      </c>
    </row>
    <row r="249" spans="1:11" x14ac:dyDescent="0.25">
      <c r="A249" s="25" t="s">
        <v>64</v>
      </c>
      <c r="B249" s="25" t="s">
        <v>71</v>
      </c>
      <c r="C249" s="25" t="s">
        <v>23</v>
      </c>
      <c r="D249" s="4">
        <v>43852</v>
      </c>
      <c r="E249" s="3">
        <f t="shared" ca="1" si="6"/>
        <v>315</v>
      </c>
      <c r="F2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49" s="50">
        <f>IF(WEEKNUM(Table1[[#This Row],[Date]])-WEEKNUM(DATE(YEAR(Table1[[#This Row],[Date]]),2,1)-1)&lt;=0,52+WEEKNUM(Table1[[#This Row],[Date]])-WEEKNUM(DATE(YEAR(Table1[[#This Row],[Date]]),2,1)-1),WEEKNUM(Table1[[#This Row],[Date]])-WEEKNUM(DATE(YEAR(Table1[[#This Row],[Date]]),2,1)-1))</f>
        <v>51</v>
      </c>
      <c r="H249" s="126">
        <f t="shared" ca="1" si="7"/>
        <v>0.68</v>
      </c>
      <c r="I249" s="3" t="s">
        <v>50</v>
      </c>
      <c r="J249" s="3" t="str">
        <f ca="1">IF(Table1[[#This Row],[Quantity]]&gt;=100,"Picked Up","Missed Pickup")</f>
        <v>Picked Up</v>
      </c>
      <c r="K249" s="48" t="str">
        <f>TEXT(Table1[[#This Row],[Date]],"mmmm")</f>
        <v>January</v>
      </c>
    </row>
    <row r="250" spans="1:11" x14ac:dyDescent="0.25">
      <c r="A250" s="25" t="s">
        <v>65</v>
      </c>
      <c r="B250" s="25" t="s">
        <v>67</v>
      </c>
      <c r="C250" s="25" t="s">
        <v>20</v>
      </c>
      <c r="D250" s="4">
        <v>43852</v>
      </c>
      <c r="E250" s="3">
        <f t="shared" ca="1" si="6"/>
        <v>791</v>
      </c>
      <c r="F2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0" s="50">
        <f>IF(WEEKNUM(Table1[[#This Row],[Date]])-WEEKNUM(DATE(YEAR(Table1[[#This Row],[Date]]),2,1)-1)&lt;=0,52+WEEKNUM(Table1[[#This Row],[Date]])-WEEKNUM(DATE(YEAR(Table1[[#This Row],[Date]]),2,1)-1),WEEKNUM(Table1[[#This Row],[Date]])-WEEKNUM(DATE(YEAR(Table1[[#This Row],[Date]]),2,1)-1))</f>
        <v>51</v>
      </c>
      <c r="H250" s="126">
        <f t="shared" ca="1" si="7"/>
        <v>0.68</v>
      </c>
      <c r="I250" s="3" t="s">
        <v>50</v>
      </c>
      <c r="J250" s="3" t="str">
        <f ca="1">IF(Table1[[#This Row],[Quantity]]&gt;=100,"Picked Up","Missed Pickup")</f>
        <v>Picked Up</v>
      </c>
      <c r="K250" s="48" t="str">
        <f>TEXT(Table1[[#This Row],[Date]],"mmmm")</f>
        <v>January</v>
      </c>
    </row>
    <row r="251" spans="1:11" x14ac:dyDescent="0.25">
      <c r="A251" s="25" t="s">
        <v>63</v>
      </c>
      <c r="B251" s="25" t="s">
        <v>4</v>
      </c>
      <c r="C251" s="25" t="s">
        <v>20</v>
      </c>
      <c r="D251" s="4">
        <v>43852</v>
      </c>
      <c r="E251" s="3">
        <f t="shared" ca="1" si="6"/>
        <v>131</v>
      </c>
      <c r="F2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1" s="50">
        <f>IF(WEEKNUM(Table1[[#This Row],[Date]])-WEEKNUM(DATE(YEAR(Table1[[#This Row],[Date]]),2,1)-1)&lt;=0,52+WEEKNUM(Table1[[#This Row],[Date]])-WEEKNUM(DATE(YEAR(Table1[[#This Row],[Date]]),2,1)-1),WEEKNUM(Table1[[#This Row],[Date]])-WEEKNUM(DATE(YEAR(Table1[[#This Row],[Date]]),2,1)-1))</f>
        <v>51</v>
      </c>
      <c r="H251" s="126">
        <f t="shared" ca="1" si="7"/>
        <v>0.73</v>
      </c>
      <c r="I251" s="3" t="s">
        <v>50</v>
      </c>
      <c r="J251" s="3" t="str">
        <f ca="1">IF(Table1[[#This Row],[Quantity]]&gt;=100,"Picked Up","Missed Pickup")</f>
        <v>Picked Up</v>
      </c>
      <c r="K251" s="48" t="str">
        <f>TEXT(Table1[[#This Row],[Date]],"mmmm")</f>
        <v>January</v>
      </c>
    </row>
    <row r="252" spans="1:11" x14ac:dyDescent="0.25">
      <c r="A252" s="25" t="s">
        <v>63</v>
      </c>
      <c r="B252" s="25" t="s">
        <v>74</v>
      </c>
      <c r="C252" s="25" t="s">
        <v>20</v>
      </c>
      <c r="D252" s="4">
        <v>43852</v>
      </c>
      <c r="E252" s="3">
        <f t="shared" ca="1" si="6"/>
        <v>883</v>
      </c>
      <c r="F2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2" s="50">
        <f>IF(WEEKNUM(Table1[[#This Row],[Date]])-WEEKNUM(DATE(YEAR(Table1[[#This Row],[Date]]),2,1)-1)&lt;=0,52+WEEKNUM(Table1[[#This Row],[Date]])-WEEKNUM(DATE(YEAR(Table1[[#This Row],[Date]]),2,1)-1),WEEKNUM(Table1[[#This Row],[Date]])-WEEKNUM(DATE(YEAR(Table1[[#This Row],[Date]]),2,1)-1))</f>
        <v>51</v>
      </c>
      <c r="H252" s="126">
        <f t="shared" ca="1" si="7"/>
        <v>0.69</v>
      </c>
      <c r="I252" s="3" t="s">
        <v>50</v>
      </c>
      <c r="J252" s="3" t="str">
        <f ca="1">IF(Table1[[#This Row],[Quantity]]&gt;=100,"Picked Up","Missed Pickup")</f>
        <v>Picked Up</v>
      </c>
      <c r="K252" s="48" t="str">
        <f>TEXT(Table1[[#This Row],[Date]],"mmmm")</f>
        <v>January</v>
      </c>
    </row>
    <row r="253" spans="1:11" x14ac:dyDescent="0.25">
      <c r="A253" s="25" t="s">
        <v>63</v>
      </c>
      <c r="B253" s="25" t="s">
        <v>75</v>
      </c>
      <c r="C253" s="25" t="s">
        <v>20</v>
      </c>
      <c r="D253" s="4">
        <v>43852</v>
      </c>
      <c r="E253" s="3">
        <f t="shared" ca="1" si="6"/>
        <v>645</v>
      </c>
      <c r="F2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3" s="50">
        <f>IF(WEEKNUM(Table1[[#This Row],[Date]])-WEEKNUM(DATE(YEAR(Table1[[#This Row],[Date]]),2,1)-1)&lt;=0,52+WEEKNUM(Table1[[#This Row],[Date]])-WEEKNUM(DATE(YEAR(Table1[[#This Row],[Date]]),2,1)-1),WEEKNUM(Table1[[#This Row],[Date]])-WEEKNUM(DATE(YEAR(Table1[[#This Row],[Date]]),2,1)-1))</f>
        <v>51</v>
      </c>
      <c r="H253" s="126">
        <f t="shared" ca="1" si="7"/>
        <v>0.69</v>
      </c>
      <c r="I253" s="3" t="s">
        <v>50</v>
      </c>
      <c r="J253" s="3" t="str">
        <f ca="1">IF(Table1[[#This Row],[Quantity]]&gt;=100,"Picked Up","Missed Pickup")</f>
        <v>Picked Up</v>
      </c>
      <c r="K253" s="48" t="str">
        <f>TEXT(Table1[[#This Row],[Date]],"mmmm")</f>
        <v>January</v>
      </c>
    </row>
    <row r="254" spans="1:11" x14ac:dyDescent="0.25">
      <c r="A254" s="25" t="s">
        <v>62</v>
      </c>
      <c r="B254" s="25" t="s">
        <v>4</v>
      </c>
      <c r="C254" s="25" t="s">
        <v>20</v>
      </c>
      <c r="D254" s="4">
        <v>43852</v>
      </c>
      <c r="E254" s="3">
        <f t="shared" ca="1" si="6"/>
        <v>564</v>
      </c>
      <c r="F2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4" s="50">
        <f>IF(WEEKNUM(Table1[[#This Row],[Date]])-WEEKNUM(DATE(YEAR(Table1[[#This Row],[Date]]),2,1)-1)&lt;=0,52+WEEKNUM(Table1[[#This Row],[Date]])-WEEKNUM(DATE(YEAR(Table1[[#This Row],[Date]]),2,1)-1),WEEKNUM(Table1[[#This Row],[Date]])-WEEKNUM(DATE(YEAR(Table1[[#This Row],[Date]]),2,1)-1))</f>
        <v>51</v>
      </c>
      <c r="H254" s="126">
        <f t="shared" ca="1" si="7"/>
        <v>0.71</v>
      </c>
      <c r="I254" s="3" t="s">
        <v>50</v>
      </c>
      <c r="J254" s="3" t="str">
        <f ca="1">IF(Table1[[#This Row],[Quantity]]&gt;=100,"Picked Up","Missed Pickup")</f>
        <v>Picked Up</v>
      </c>
      <c r="K254" s="48" t="str">
        <f>TEXT(Table1[[#This Row],[Date]],"mmmm")</f>
        <v>January</v>
      </c>
    </row>
    <row r="255" spans="1:11" x14ac:dyDescent="0.25">
      <c r="A255" s="25" t="s">
        <v>62</v>
      </c>
      <c r="B255" s="25" t="s">
        <v>72</v>
      </c>
      <c r="C255" s="25" t="s">
        <v>20</v>
      </c>
      <c r="D255" s="4">
        <v>43852</v>
      </c>
      <c r="E255" s="3">
        <f t="shared" ca="1" si="6"/>
        <v>138</v>
      </c>
      <c r="F2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5" s="50">
        <f>IF(WEEKNUM(Table1[[#This Row],[Date]])-WEEKNUM(DATE(YEAR(Table1[[#This Row],[Date]]),2,1)-1)&lt;=0,52+WEEKNUM(Table1[[#This Row],[Date]])-WEEKNUM(DATE(YEAR(Table1[[#This Row],[Date]]),2,1)-1),WEEKNUM(Table1[[#This Row],[Date]])-WEEKNUM(DATE(YEAR(Table1[[#This Row],[Date]]),2,1)-1))</f>
        <v>51</v>
      </c>
      <c r="H255" s="126">
        <f t="shared" ca="1" si="7"/>
        <v>0.71</v>
      </c>
      <c r="I255" s="3" t="s">
        <v>50</v>
      </c>
      <c r="J255" s="3" t="str">
        <f ca="1">IF(Table1[[#This Row],[Quantity]]&gt;=100,"Picked Up","Missed Pickup")</f>
        <v>Picked Up</v>
      </c>
      <c r="K255" s="48" t="str">
        <f>TEXT(Table1[[#This Row],[Date]],"mmmm")</f>
        <v>January</v>
      </c>
    </row>
    <row r="256" spans="1:11" x14ac:dyDescent="0.25">
      <c r="A256" s="3" t="s">
        <v>62</v>
      </c>
      <c r="B256" s="3" t="s">
        <v>5</v>
      </c>
      <c r="C256" s="3" t="s">
        <v>22</v>
      </c>
      <c r="D256" s="4">
        <v>43852</v>
      </c>
      <c r="E256" s="3">
        <f t="shared" ca="1" si="6"/>
        <v>852</v>
      </c>
      <c r="F2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6" s="50">
        <f>IF(WEEKNUM(Table1[[#This Row],[Date]])-WEEKNUM(DATE(YEAR(Table1[[#This Row],[Date]]),2,1)-1)&lt;=0,52+WEEKNUM(Table1[[#This Row],[Date]])-WEEKNUM(DATE(YEAR(Table1[[#This Row],[Date]]),2,1)-1),WEEKNUM(Table1[[#This Row],[Date]])-WEEKNUM(DATE(YEAR(Table1[[#This Row],[Date]]),2,1)-1))</f>
        <v>51</v>
      </c>
      <c r="H256" s="126">
        <f t="shared" ca="1" si="7"/>
        <v>0.73</v>
      </c>
      <c r="I256" s="3" t="s">
        <v>50</v>
      </c>
      <c r="J256" s="3" t="str">
        <f ca="1">IF(Table1[[#This Row],[Quantity]]&gt;=100,"Picked Up","Missed Pickup")</f>
        <v>Picked Up</v>
      </c>
      <c r="K256" s="48" t="str">
        <f>TEXT(Table1[[#This Row],[Date]],"mmmm")</f>
        <v>January</v>
      </c>
    </row>
    <row r="257" spans="1:11" x14ac:dyDescent="0.25">
      <c r="A257" s="3" t="s">
        <v>62</v>
      </c>
      <c r="B257" s="3" t="s">
        <v>6</v>
      </c>
      <c r="C257" s="3" t="s">
        <v>21</v>
      </c>
      <c r="D257" s="4">
        <v>43852</v>
      </c>
      <c r="E257" s="3">
        <f t="shared" ca="1" si="6"/>
        <v>307</v>
      </c>
      <c r="F2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7" s="50">
        <f>IF(WEEKNUM(Table1[[#This Row],[Date]])-WEEKNUM(DATE(YEAR(Table1[[#This Row],[Date]]),2,1)-1)&lt;=0,52+WEEKNUM(Table1[[#This Row],[Date]])-WEEKNUM(DATE(YEAR(Table1[[#This Row],[Date]]),2,1)-1),WEEKNUM(Table1[[#This Row],[Date]])-WEEKNUM(DATE(YEAR(Table1[[#This Row],[Date]]),2,1)-1))</f>
        <v>51</v>
      </c>
      <c r="H257" s="126">
        <f t="shared" ca="1" si="7"/>
        <v>0.7</v>
      </c>
      <c r="I257" s="3" t="s">
        <v>50</v>
      </c>
      <c r="J257" s="3" t="str">
        <f ca="1">IF(Table1[[#This Row],[Quantity]]&gt;=100,"Picked Up","Missed Pickup")</f>
        <v>Picked Up</v>
      </c>
      <c r="K257" s="48" t="str">
        <f>TEXT(Table1[[#This Row],[Date]],"mmmm")</f>
        <v>January</v>
      </c>
    </row>
    <row r="258" spans="1:11" x14ac:dyDescent="0.25">
      <c r="A258" s="3" t="s">
        <v>62</v>
      </c>
      <c r="B258" s="3" t="s">
        <v>9</v>
      </c>
      <c r="C258" s="3" t="s">
        <v>23</v>
      </c>
      <c r="D258" s="4">
        <v>43852</v>
      </c>
      <c r="E258" s="3">
        <f t="shared" ca="1" si="6"/>
        <v>866</v>
      </c>
      <c r="F2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8" s="50">
        <f>IF(WEEKNUM(Table1[[#This Row],[Date]])-WEEKNUM(DATE(YEAR(Table1[[#This Row],[Date]]),2,1)-1)&lt;=0,52+WEEKNUM(Table1[[#This Row],[Date]])-WEEKNUM(DATE(YEAR(Table1[[#This Row],[Date]]),2,1)-1),WEEKNUM(Table1[[#This Row],[Date]])-WEEKNUM(DATE(YEAR(Table1[[#This Row],[Date]]),2,1)-1))</f>
        <v>51</v>
      </c>
      <c r="H258" s="126">
        <f t="shared" ca="1" si="7"/>
        <v>0.79</v>
      </c>
      <c r="I258" s="3" t="s">
        <v>50</v>
      </c>
      <c r="J258" s="3" t="str">
        <f ca="1">IF(Table1[[#This Row],[Quantity]]&gt;=100,"Picked Up","Missed Pickup")</f>
        <v>Picked Up</v>
      </c>
      <c r="K258" s="48" t="str">
        <f>TEXT(Table1[[#This Row],[Date]],"mmmm")</f>
        <v>January</v>
      </c>
    </row>
    <row r="259" spans="1:11" x14ac:dyDescent="0.25">
      <c r="A259" s="25" t="s">
        <v>61</v>
      </c>
      <c r="B259" s="25" t="s">
        <v>7</v>
      </c>
      <c r="C259" s="25" t="s">
        <v>20</v>
      </c>
      <c r="D259" s="4">
        <v>43852</v>
      </c>
      <c r="E259" s="3">
        <f t="shared" ref="E259:E322" ca="1" si="8">RANDBETWEEN(0,1000)</f>
        <v>637</v>
      </c>
      <c r="F2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59" s="50">
        <f>IF(WEEKNUM(Table1[[#This Row],[Date]])-WEEKNUM(DATE(YEAR(Table1[[#This Row],[Date]]),2,1)-1)&lt;=0,52+WEEKNUM(Table1[[#This Row],[Date]])-WEEKNUM(DATE(YEAR(Table1[[#This Row],[Date]]),2,1)-1),WEEKNUM(Table1[[#This Row],[Date]])-WEEKNUM(DATE(YEAR(Table1[[#This Row],[Date]]),2,1)-1))</f>
        <v>51</v>
      </c>
      <c r="H259" s="126">
        <f t="shared" ref="H259:H322" ca="1" si="9">RANDBETWEEN(67,80)/100</f>
        <v>0.71</v>
      </c>
      <c r="I259" s="3" t="s">
        <v>50</v>
      </c>
      <c r="J259" s="3" t="str">
        <f ca="1">IF(Table1[[#This Row],[Quantity]]&gt;=100,"Picked Up","Missed Pickup")</f>
        <v>Picked Up</v>
      </c>
      <c r="K259" s="48" t="str">
        <f>TEXT(Table1[[#This Row],[Date]],"mmmm")</f>
        <v>January</v>
      </c>
    </row>
    <row r="260" spans="1:11" x14ac:dyDescent="0.25">
      <c r="A260" s="25" t="s">
        <v>61</v>
      </c>
      <c r="B260" s="25" t="s">
        <v>8</v>
      </c>
      <c r="C260" s="25" t="s">
        <v>20</v>
      </c>
      <c r="D260" s="4">
        <v>43852</v>
      </c>
      <c r="E260" s="3">
        <f t="shared" ca="1" si="8"/>
        <v>152</v>
      </c>
      <c r="F2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0" s="50">
        <f>IF(WEEKNUM(Table1[[#This Row],[Date]])-WEEKNUM(DATE(YEAR(Table1[[#This Row],[Date]]),2,1)-1)&lt;=0,52+WEEKNUM(Table1[[#This Row],[Date]])-WEEKNUM(DATE(YEAR(Table1[[#This Row],[Date]]),2,1)-1),WEEKNUM(Table1[[#This Row],[Date]])-WEEKNUM(DATE(YEAR(Table1[[#This Row],[Date]]),2,1)-1))</f>
        <v>51</v>
      </c>
      <c r="H260" s="126">
        <f t="shared" ca="1" si="9"/>
        <v>0.77</v>
      </c>
      <c r="I260" s="3" t="s">
        <v>50</v>
      </c>
      <c r="J260" s="3" t="str">
        <f ca="1">IF(Table1[[#This Row],[Quantity]]&gt;=100,"Picked Up","Missed Pickup")</f>
        <v>Picked Up</v>
      </c>
      <c r="K260" s="48" t="str">
        <f>TEXT(Table1[[#This Row],[Date]],"mmmm")</f>
        <v>January</v>
      </c>
    </row>
    <row r="261" spans="1:11" x14ac:dyDescent="0.25">
      <c r="A261" s="25" t="s">
        <v>61</v>
      </c>
      <c r="B261" s="25" t="s">
        <v>73</v>
      </c>
      <c r="C261" s="25" t="s">
        <v>20</v>
      </c>
      <c r="D261" s="4">
        <v>43852</v>
      </c>
      <c r="E261" s="3">
        <f t="shared" ca="1" si="8"/>
        <v>985</v>
      </c>
      <c r="F2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1" s="50">
        <f>IF(WEEKNUM(Table1[[#This Row],[Date]])-WEEKNUM(DATE(YEAR(Table1[[#This Row],[Date]]),2,1)-1)&lt;=0,52+WEEKNUM(Table1[[#This Row],[Date]])-WEEKNUM(DATE(YEAR(Table1[[#This Row],[Date]]),2,1)-1),WEEKNUM(Table1[[#This Row],[Date]])-WEEKNUM(DATE(YEAR(Table1[[#This Row],[Date]]),2,1)-1))</f>
        <v>51</v>
      </c>
      <c r="H261" s="126">
        <f t="shared" ca="1" si="9"/>
        <v>0.69</v>
      </c>
      <c r="I261" s="3" t="s">
        <v>50</v>
      </c>
      <c r="J261" s="3" t="str">
        <f ca="1">IF(Table1[[#This Row],[Quantity]]&gt;=100,"Picked Up","Missed Pickup")</f>
        <v>Picked Up</v>
      </c>
      <c r="K261" s="48" t="str">
        <f>TEXT(Table1[[#This Row],[Date]],"mmmm")</f>
        <v>January</v>
      </c>
    </row>
    <row r="262" spans="1:11" x14ac:dyDescent="0.25">
      <c r="A262" s="3" t="s">
        <v>64</v>
      </c>
      <c r="B262" s="3" t="s">
        <v>70</v>
      </c>
      <c r="C262" s="3" t="s">
        <v>22</v>
      </c>
      <c r="D262" s="4">
        <v>43853</v>
      </c>
      <c r="E262" s="3">
        <f t="shared" ca="1" si="8"/>
        <v>492</v>
      </c>
      <c r="F2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2" s="50">
        <f>IF(WEEKNUM(Table1[[#This Row],[Date]])-WEEKNUM(DATE(YEAR(Table1[[#This Row],[Date]]),2,1)-1)&lt;=0,52+WEEKNUM(Table1[[#This Row],[Date]])-WEEKNUM(DATE(YEAR(Table1[[#This Row],[Date]]),2,1)-1),WEEKNUM(Table1[[#This Row],[Date]])-WEEKNUM(DATE(YEAR(Table1[[#This Row],[Date]]),2,1)-1))</f>
        <v>51</v>
      </c>
      <c r="H262" s="126">
        <f t="shared" ca="1" si="9"/>
        <v>0.7</v>
      </c>
      <c r="I262" s="3" t="s">
        <v>50</v>
      </c>
      <c r="J262" s="3" t="str">
        <f ca="1">IF(Table1[[#This Row],[Quantity]]&gt;=100,"Picked Up","Missed Pickup")</f>
        <v>Picked Up</v>
      </c>
      <c r="K262" s="48" t="str">
        <f>TEXT(Table1[[#This Row],[Date]],"mmmm")</f>
        <v>January</v>
      </c>
    </row>
    <row r="263" spans="1:11" x14ac:dyDescent="0.25">
      <c r="A263" s="25" t="s">
        <v>64</v>
      </c>
      <c r="B263" s="25" t="s">
        <v>71</v>
      </c>
      <c r="C263" s="25" t="s">
        <v>23</v>
      </c>
      <c r="D263" s="4">
        <v>43853</v>
      </c>
      <c r="E263" s="3">
        <f t="shared" ca="1" si="8"/>
        <v>988</v>
      </c>
      <c r="F2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3" s="50">
        <f>IF(WEEKNUM(Table1[[#This Row],[Date]])-WEEKNUM(DATE(YEAR(Table1[[#This Row],[Date]]),2,1)-1)&lt;=0,52+WEEKNUM(Table1[[#This Row],[Date]])-WEEKNUM(DATE(YEAR(Table1[[#This Row],[Date]]),2,1)-1),WEEKNUM(Table1[[#This Row],[Date]])-WEEKNUM(DATE(YEAR(Table1[[#This Row],[Date]]),2,1)-1))</f>
        <v>51</v>
      </c>
      <c r="H263" s="126">
        <f t="shared" ca="1" si="9"/>
        <v>0.77</v>
      </c>
      <c r="I263" s="3" t="s">
        <v>50</v>
      </c>
      <c r="J263" s="3" t="str">
        <f ca="1">IF(Table1[[#This Row],[Quantity]]&gt;=100,"Picked Up","Missed Pickup")</f>
        <v>Picked Up</v>
      </c>
      <c r="K263" s="48" t="str">
        <f>TEXT(Table1[[#This Row],[Date]],"mmmm")</f>
        <v>January</v>
      </c>
    </row>
    <row r="264" spans="1:11" x14ac:dyDescent="0.25">
      <c r="A264" s="25" t="s">
        <v>65</v>
      </c>
      <c r="B264" s="25" t="s">
        <v>67</v>
      </c>
      <c r="C264" s="25" t="s">
        <v>20</v>
      </c>
      <c r="D264" s="4">
        <v>43853</v>
      </c>
      <c r="E264" s="3">
        <f t="shared" ca="1" si="8"/>
        <v>854</v>
      </c>
      <c r="F2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4" s="50">
        <f>IF(WEEKNUM(Table1[[#This Row],[Date]])-WEEKNUM(DATE(YEAR(Table1[[#This Row],[Date]]),2,1)-1)&lt;=0,52+WEEKNUM(Table1[[#This Row],[Date]])-WEEKNUM(DATE(YEAR(Table1[[#This Row],[Date]]),2,1)-1),WEEKNUM(Table1[[#This Row],[Date]])-WEEKNUM(DATE(YEAR(Table1[[#This Row],[Date]]),2,1)-1))</f>
        <v>51</v>
      </c>
      <c r="H264" s="126">
        <f t="shared" ca="1" si="9"/>
        <v>0.8</v>
      </c>
      <c r="I264" s="3" t="s">
        <v>50</v>
      </c>
      <c r="J264" s="3" t="str">
        <f ca="1">IF(Table1[[#This Row],[Quantity]]&gt;=100,"Picked Up","Missed Pickup")</f>
        <v>Picked Up</v>
      </c>
      <c r="K264" s="48" t="str">
        <f>TEXT(Table1[[#This Row],[Date]],"mmmm")</f>
        <v>January</v>
      </c>
    </row>
    <row r="265" spans="1:11" x14ac:dyDescent="0.25">
      <c r="A265" s="25" t="s">
        <v>63</v>
      </c>
      <c r="B265" s="25" t="s">
        <v>4</v>
      </c>
      <c r="C265" s="25" t="s">
        <v>20</v>
      </c>
      <c r="D265" s="4">
        <v>43853</v>
      </c>
      <c r="E265" s="3">
        <f t="shared" ca="1" si="8"/>
        <v>432</v>
      </c>
      <c r="F2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5" s="50">
        <f>IF(WEEKNUM(Table1[[#This Row],[Date]])-WEEKNUM(DATE(YEAR(Table1[[#This Row],[Date]]),2,1)-1)&lt;=0,52+WEEKNUM(Table1[[#This Row],[Date]])-WEEKNUM(DATE(YEAR(Table1[[#This Row],[Date]]),2,1)-1),WEEKNUM(Table1[[#This Row],[Date]])-WEEKNUM(DATE(YEAR(Table1[[#This Row],[Date]]),2,1)-1))</f>
        <v>51</v>
      </c>
      <c r="H265" s="126">
        <f t="shared" ca="1" si="9"/>
        <v>0.76</v>
      </c>
      <c r="I265" s="3" t="s">
        <v>50</v>
      </c>
      <c r="J265" s="3" t="str">
        <f ca="1">IF(Table1[[#This Row],[Quantity]]&gt;=100,"Picked Up","Missed Pickup")</f>
        <v>Picked Up</v>
      </c>
      <c r="K265" s="48" t="str">
        <f>TEXT(Table1[[#This Row],[Date]],"mmmm")</f>
        <v>January</v>
      </c>
    </row>
    <row r="266" spans="1:11" x14ac:dyDescent="0.25">
      <c r="A266" s="3" t="s">
        <v>63</v>
      </c>
      <c r="B266" s="3" t="s">
        <v>74</v>
      </c>
      <c r="C266" s="3" t="s">
        <v>20</v>
      </c>
      <c r="D266" s="4">
        <v>43853</v>
      </c>
      <c r="E266" s="3">
        <f t="shared" ca="1" si="8"/>
        <v>736</v>
      </c>
      <c r="F2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6" s="50">
        <f>IF(WEEKNUM(Table1[[#This Row],[Date]])-WEEKNUM(DATE(YEAR(Table1[[#This Row],[Date]]),2,1)-1)&lt;=0,52+WEEKNUM(Table1[[#This Row],[Date]])-WEEKNUM(DATE(YEAR(Table1[[#This Row],[Date]]),2,1)-1),WEEKNUM(Table1[[#This Row],[Date]])-WEEKNUM(DATE(YEAR(Table1[[#This Row],[Date]]),2,1)-1))</f>
        <v>51</v>
      </c>
      <c r="H266" s="126">
        <f t="shared" ca="1" si="9"/>
        <v>0.78</v>
      </c>
      <c r="I266" s="3" t="s">
        <v>50</v>
      </c>
      <c r="J266" s="3" t="str">
        <f ca="1">IF(Table1[[#This Row],[Quantity]]&gt;=100,"Picked Up","Missed Pickup")</f>
        <v>Picked Up</v>
      </c>
      <c r="K266" s="48" t="str">
        <f>TEXT(Table1[[#This Row],[Date]],"mmmm")</f>
        <v>January</v>
      </c>
    </row>
    <row r="267" spans="1:11" x14ac:dyDescent="0.25">
      <c r="A267" s="25" t="s">
        <v>63</v>
      </c>
      <c r="B267" s="25" t="s">
        <v>75</v>
      </c>
      <c r="C267" s="25" t="s">
        <v>20</v>
      </c>
      <c r="D267" s="4">
        <v>43853</v>
      </c>
      <c r="E267" s="3">
        <f t="shared" ca="1" si="8"/>
        <v>581</v>
      </c>
      <c r="F2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7" s="50">
        <f>IF(WEEKNUM(Table1[[#This Row],[Date]])-WEEKNUM(DATE(YEAR(Table1[[#This Row],[Date]]),2,1)-1)&lt;=0,52+WEEKNUM(Table1[[#This Row],[Date]])-WEEKNUM(DATE(YEAR(Table1[[#This Row],[Date]]),2,1)-1),WEEKNUM(Table1[[#This Row],[Date]])-WEEKNUM(DATE(YEAR(Table1[[#This Row],[Date]]),2,1)-1))</f>
        <v>51</v>
      </c>
      <c r="H267" s="126">
        <f t="shared" ca="1" si="9"/>
        <v>0.8</v>
      </c>
      <c r="I267" s="3" t="s">
        <v>50</v>
      </c>
      <c r="J267" s="3" t="str">
        <f ca="1">IF(Table1[[#This Row],[Quantity]]&gt;=100,"Picked Up","Missed Pickup")</f>
        <v>Picked Up</v>
      </c>
      <c r="K267" s="48" t="str">
        <f>TEXT(Table1[[#This Row],[Date]],"mmmm")</f>
        <v>January</v>
      </c>
    </row>
    <row r="268" spans="1:11" x14ac:dyDescent="0.25">
      <c r="A268" s="25" t="s">
        <v>62</v>
      </c>
      <c r="B268" s="25" t="s">
        <v>4</v>
      </c>
      <c r="C268" s="25" t="s">
        <v>20</v>
      </c>
      <c r="D268" s="4">
        <v>43853</v>
      </c>
      <c r="E268" s="3">
        <f t="shared" ca="1" si="8"/>
        <v>472</v>
      </c>
      <c r="F2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8" s="50">
        <f>IF(WEEKNUM(Table1[[#This Row],[Date]])-WEEKNUM(DATE(YEAR(Table1[[#This Row],[Date]]),2,1)-1)&lt;=0,52+WEEKNUM(Table1[[#This Row],[Date]])-WEEKNUM(DATE(YEAR(Table1[[#This Row],[Date]]),2,1)-1),WEEKNUM(Table1[[#This Row],[Date]])-WEEKNUM(DATE(YEAR(Table1[[#This Row],[Date]]),2,1)-1))</f>
        <v>51</v>
      </c>
      <c r="H268" s="126">
        <f t="shared" ca="1" si="9"/>
        <v>0.75</v>
      </c>
      <c r="I268" s="3" t="s">
        <v>50</v>
      </c>
      <c r="J268" s="3" t="str">
        <f ca="1">IF(Table1[[#This Row],[Quantity]]&gt;=100,"Picked Up","Missed Pickup")</f>
        <v>Picked Up</v>
      </c>
      <c r="K268" s="48" t="str">
        <f>TEXT(Table1[[#This Row],[Date]],"mmmm")</f>
        <v>January</v>
      </c>
    </row>
    <row r="269" spans="1:11" x14ac:dyDescent="0.25">
      <c r="A269" s="25" t="s">
        <v>62</v>
      </c>
      <c r="B269" s="25" t="s">
        <v>72</v>
      </c>
      <c r="C269" s="25" t="s">
        <v>20</v>
      </c>
      <c r="D269" s="4">
        <v>43853</v>
      </c>
      <c r="E269" s="3">
        <f t="shared" ca="1" si="8"/>
        <v>79</v>
      </c>
      <c r="F2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69" s="50">
        <f>IF(WEEKNUM(Table1[[#This Row],[Date]])-WEEKNUM(DATE(YEAR(Table1[[#This Row],[Date]]),2,1)-1)&lt;=0,52+WEEKNUM(Table1[[#This Row],[Date]])-WEEKNUM(DATE(YEAR(Table1[[#This Row],[Date]]),2,1)-1),WEEKNUM(Table1[[#This Row],[Date]])-WEEKNUM(DATE(YEAR(Table1[[#This Row],[Date]]),2,1)-1))</f>
        <v>51</v>
      </c>
      <c r="H269" s="126">
        <f t="shared" ca="1" si="9"/>
        <v>0.74</v>
      </c>
      <c r="I269" s="3" t="s">
        <v>50</v>
      </c>
      <c r="J269" s="3" t="str">
        <f ca="1">IF(Table1[[#This Row],[Quantity]]&gt;=100,"Picked Up","Missed Pickup")</f>
        <v>Missed Pickup</v>
      </c>
      <c r="K269" s="48" t="str">
        <f>TEXT(Table1[[#This Row],[Date]],"mmmm")</f>
        <v>January</v>
      </c>
    </row>
    <row r="270" spans="1:11" x14ac:dyDescent="0.25">
      <c r="A270" s="3" t="s">
        <v>62</v>
      </c>
      <c r="B270" s="3" t="s">
        <v>5</v>
      </c>
      <c r="C270" s="3" t="s">
        <v>22</v>
      </c>
      <c r="D270" s="4">
        <v>43853</v>
      </c>
      <c r="E270" s="3">
        <f t="shared" ca="1" si="8"/>
        <v>877</v>
      </c>
      <c r="F2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0" s="50">
        <f>IF(WEEKNUM(Table1[[#This Row],[Date]])-WEEKNUM(DATE(YEAR(Table1[[#This Row],[Date]]),2,1)-1)&lt;=0,52+WEEKNUM(Table1[[#This Row],[Date]])-WEEKNUM(DATE(YEAR(Table1[[#This Row],[Date]]),2,1)-1),WEEKNUM(Table1[[#This Row],[Date]])-WEEKNUM(DATE(YEAR(Table1[[#This Row],[Date]]),2,1)-1))</f>
        <v>51</v>
      </c>
      <c r="H270" s="126">
        <f t="shared" ca="1" si="9"/>
        <v>0.8</v>
      </c>
      <c r="I270" s="3" t="s">
        <v>50</v>
      </c>
      <c r="J270" s="3" t="str">
        <f ca="1">IF(Table1[[#This Row],[Quantity]]&gt;=100,"Picked Up","Missed Pickup")</f>
        <v>Picked Up</v>
      </c>
      <c r="K270" s="48" t="str">
        <f>TEXT(Table1[[#This Row],[Date]],"mmmm")</f>
        <v>January</v>
      </c>
    </row>
    <row r="271" spans="1:11" x14ac:dyDescent="0.25">
      <c r="A271" s="3" t="s">
        <v>62</v>
      </c>
      <c r="B271" s="3" t="s">
        <v>6</v>
      </c>
      <c r="C271" s="3" t="s">
        <v>21</v>
      </c>
      <c r="D271" s="4">
        <v>43853</v>
      </c>
      <c r="E271" s="3">
        <f t="shared" ca="1" si="8"/>
        <v>119</v>
      </c>
      <c r="F2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1" s="50">
        <f>IF(WEEKNUM(Table1[[#This Row],[Date]])-WEEKNUM(DATE(YEAR(Table1[[#This Row],[Date]]),2,1)-1)&lt;=0,52+WEEKNUM(Table1[[#This Row],[Date]])-WEEKNUM(DATE(YEAR(Table1[[#This Row],[Date]]),2,1)-1),WEEKNUM(Table1[[#This Row],[Date]])-WEEKNUM(DATE(YEAR(Table1[[#This Row],[Date]]),2,1)-1))</f>
        <v>51</v>
      </c>
      <c r="H271" s="126">
        <f t="shared" ca="1" si="9"/>
        <v>0.69</v>
      </c>
      <c r="I271" s="3" t="s">
        <v>50</v>
      </c>
      <c r="J271" s="3" t="str">
        <f ca="1">IF(Table1[[#This Row],[Quantity]]&gt;=100,"Picked Up","Missed Pickup")</f>
        <v>Picked Up</v>
      </c>
      <c r="K271" s="48" t="str">
        <f>TEXT(Table1[[#This Row],[Date]],"mmmm")</f>
        <v>January</v>
      </c>
    </row>
    <row r="272" spans="1:11" x14ac:dyDescent="0.25">
      <c r="A272" s="3" t="s">
        <v>62</v>
      </c>
      <c r="B272" s="3" t="s">
        <v>9</v>
      </c>
      <c r="C272" s="3" t="s">
        <v>23</v>
      </c>
      <c r="D272" s="4">
        <v>43853</v>
      </c>
      <c r="E272" s="3">
        <f t="shared" ca="1" si="8"/>
        <v>758</v>
      </c>
      <c r="F2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2" s="50">
        <f>IF(WEEKNUM(Table1[[#This Row],[Date]])-WEEKNUM(DATE(YEAR(Table1[[#This Row],[Date]]),2,1)-1)&lt;=0,52+WEEKNUM(Table1[[#This Row],[Date]])-WEEKNUM(DATE(YEAR(Table1[[#This Row],[Date]]),2,1)-1),WEEKNUM(Table1[[#This Row],[Date]])-WEEKNUM(DATE(YEAR(Table1[[#This Row],[Date]]),2,1)-1))</f>
        <v>51</v>
      </c>
      <c r="H272" s="126">
        <f t="shared" ca="1" si="9"/>
        <v>0.74</v>
      </c>
      <c r="I272" s="3" t="s">
        <v>50</v>
      </c>
      <c r="J272" s="3" t="str">
        <f ca="1">IF(Table1[[#This Row],[Quantity]]&gt;=100,"Picked Up","Missed Pickup")</f>
        <v>Picked Up</v>
      </c>
      <c r="K272" s="48" t="str">
        <f>TEXT(Table1[[#This Row],[Date]],"mmmm")</f>
        <v>January</v>
      </c>
    </row>
    <row r="273" spans="1:11" x14ac:dyDescent="0.25">
      <c r="A273" s="25" t="s">
        <v>61</v>
      </c>
      <c r="B273" s="25" t="s">
        <v>7</v>
      </c>
      <c r="C273" s="25" t="s">
        <v>20</v>
      </c>
      <c r="D273" s="4">
        <v>43853</v>
      </c>
      <c r="E273" s="3">
        <f t="shared" ca="1" si="8"/>
        <v>475</v>
      </c>
      <c r="F2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3" s="50">
        <f>IF(WEEKNUM(Table1[[#This Row],[Date]])-WEEKNUM(DATE(YEAR(Table1[[#This Row],[Date]]),2,1)-1)&lt;=0,52+WEEKNUM(Table1[[#This Row],[Date]])-WEEKNUM(DATE(YEAR(Table1[[#This Row],[Date]]),2,1)-1),WEEKNUM(Table1[[#This Row],[Date]])-WEEKNUM(DATE(YEAR(Table1[[#This Row],[Date]]),2,1)-1))</f>
        <v>51</v>
      </c>
      <c r="H273" s="126">
        <f t="shared" ca="1" si="9"/>
        <v>0.68</v>
      </c>
      <c r="I273" s="3" t="s">
        <v>50</v>
      </c>
      <c r="J273" s="3" t="str">
        <f ca="1">IF(Table1[[#This Row],[Quantity]]&gt;=100,"Picked Up","Missed Pickup")</f>
        <v>Picked Up</v>
      </c>
      <c r="K273" s="48" t="str">
        <f>TEXT(Table1[[#This Row],[Date]],"mmmm")</f>
        <v>January</v>
      </c>
    </row>
    <row r="274" spans="1:11" x14ac:dyDescent="0.25">
      <c r="A274" s="25" t="s">
        <v>61</v>
      </c>
      <c r="B274" s="25" t="s">
        <v>8</v>
      </c>
      <c r="C274" s="25" t="s">
        <v>20</v>
      </c>
      <c r="D274" s="4">
        <v>43853</v>
      </c>
      <c r="E274" s="3">
        <f t="shared" ca="1" si="8"/>
        <v>187</v>
      </c>
      <c r="F2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4" s="50">
        <f>IF(WEEKNUM(Table1[[#This Row],[Date]])-WEEKNUM(DATE(YEAR(Table1[[#This Row],[Date]]),2,1)-1)&lt;=0,52+WEEKNUM(Table1[[#This Row],[Date]])-WEEKNUM(DATE(YEAR(Table1[[#This Row],[Date]]),2,1)-1),WEEKNUM(Table1[[#This Row],[Date]])-WEEKNUM(DATE(YEAR(Table1[[#This Row],[Date]]),2,1)-1))</f>
        <v>51</v>
      </c>
      <c r="H274" s="126">
        <f t="shared" ca="1" si="9"/>
        <v>0.71</v>
      </c>
      <c r="I274" s="3" t="s">
        <v>50</v>
      </c>
      <c r="J274" s="3" t="str">
        <f ca="1">IF(Table1[[#This Row],[Quantity]]&gt;=100,"Picked Up","Missed Pickup")</f>
        <v>Picked Up</v>
      </c>
      <c r="K274" s="48" t="str">
        <f>TEXT(Table1[[#This Row],[Date]],"mmmm")</f>
        <v>January</v>
      </c>
    </row>
    <row r="275" spans="1:11" x14ac:dyDescent="0.25">
      <c r="A275" s="25" t="s">
        <v>61</v>
      </c>
      <c r="B275" s="25" t="s">
        <v>73</v>
      </c>
      <c r="C275" s="25" t="s">
        <v>20</v>
      </c>
      <c r="D275" s="4">
        <v>43853</v>
      </c>
      <c r="E275" s="3">
        <f t="shared" ca="1" si="8"/>
        <v>295</v>
      </c>
      <c r="F2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5" s="50">
        <f>IF(WEEKNUM(Table1[[#This Row],[Date]])-WEEKNUM(DATE(YEAR(Table1[[#This Row],[Date]]),2,1)-1)&lt;=0,52+WEEKNUM(Table1[[#This Row],[Date]])-WEEKNUM(DATE(YEAR(Table1[[#This Row],[Date]]),2,1)-1),WEEKNUM(Table1[[#This Row],[Date]])-WEEKNUM(DATE(YEAR(Table1[[#This Row],[Date]]),2,1)-1))</f>
        <v>51</v>
      </c>
      <c r="H275" s="126">
        <f t="shared" ca="1" si="9"/>
        <v>0.71</v>
      </c>
      <c r="I275" s="3" t="s">
        <v>50</v>
      </c>
      <c r="J275" s="3" t="str">
        <f ca="1">IF(Table1[[#This Row],[Quantity]]&gt;=100,"Picked Up","Missed Pickup")</f>
        <v>Picked Up</v>
      </c>
      <c r="K275" s="48" t="str">
        <f>TEXT(Table1[[#This Row],[Date]],"mmmm")</f>
        <v>January</v>
      </c>
    </row>
    <row r="276" spans="1:11" x14ac:dyDescent="0.25">
      <c r="A276" s="3" t="s">
        <v>64</v>
      </c>
      <c r="B276" s="3" t="s">
        <v>70</v>
      </c>
      <c r="C276" s="3" t="s">
        <v>22</v>
      </c>
      <c r="D276" s="4">
        <v>43854</v>
      </c>
      <c r="E276" s="3">
        <f t="shared" ca="1" si="8"/>
        <v>716</v>
      </c>
      <c r="F2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6" s="50">
        <f>IF(WEEKNUM(Table1[[#This Row],[Date]])-WEEKNUM(DATE(YEAR(Table1[[#This Row],[Date]]),2,1)-1)&lt;=0,52+WEEKNUM(Table1[[#This Row],[Date]])-WEEKNUM(DATE(YEAR(Table1[[#This Row],[Date]]),2,1)-1),WEEKNUM(Table1[[#This Row],[Date]])-WEEKNUM(DATE(YEAR(Table1[[#This Row],[Date]]),2,1)-1))</f>
        <v>51</v>
      </c>
      <c r="H276" s="126">
        <f t="shared" ca="1" si="9"/>
        <v>0.77</v>
      </c>
      <c r="I276" s="3" t="s">
        <v>50</v>
      </c>
      <c r="J276" s="3" t="str">
        <f ca="1">IF(Table1[[#This Row],[Quantity]]&gt;=100,"Picked Up","Missed Pickup")</f>
        <v>Picked Up</v>
      </c>
      <c r="K276" s="48" t="str">
        <f>TEXT(Table1[[#This Row],[Date]],"mmmm")</f>
        <v>January</v>
      </c>
    </row>
    <row r="277" spans="1:11" x14ac:dyDescent="0.25">
      <c r="A277" s="25" t="s">
        <v>64</v>
      </c>
      <c r="B277" s="25" t="s">
        <v>71</v>
      </c>
      <c r="C277" s="25" t="s">
        <v>23</v>
      </c>
      <c r="D277" s="4">
        <v>43854</v>
      </c>
      <c r="E277" s="3">
        <f t="shared" ca="1" si="8"/>
        <v>605</v>
      </c>
      <c r="F2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7" s="50">
        <f>IF(WEEKNUM(Table1[[#This Row],[Date]])-WEEKNUM(DATE(YEAR(Table1[[#This Row],[Date]]),2,1)-1)&lt;=0,52+WEEKNUM(Table1[[#This Row],[Date]])-WEEKNUM(DATE(YEAR(Table1[[#This Row],[Date]]),2,1)-1),WEEKNUM(Table1[[#This Row],[Date]])-WEEKNUM(DATE(YEAR(Table1[[#This Row],[Date]]),2,1)-1))</f>
        <v>51</v>
      </c>
      <c r="H277" s="126">
        <f t="shared" ca="1" si="9"/>
        <v>0.74</v>
      </c>
      <c r="I277" s="3" t="s">
        <v>50</v>
      </c>
      <c r="J277" s="3" t="str">
        <f ca="1">IF(Table1[[#This Row],[Quantity]]&gt;=100,"Picked Up","Missed Pickup")</f>
        <v>Picked Up</v>
      </c>
      <c r="K277" s="48" t="str">
        <f>TEXT(Table1[[#This Row],[Date]],"mmmm")</f>
        <v>January</v>
      </c>
    </row>
    <row r="278" spans="1:11" x14ac:dyDescent="0.25">
      <c r="A278" s="25" t="s">
        <v>65</v>
      </c>
      <c r="B278" s="25" t="s">
        <v>67</v>
      </c>
      <c r="C278" s="25" t="s">
        <v>20</v>
      </c>
      <c r="D278" s="4">
        <v>43854</v>
      </c>
      <c r="E278" s="3">
        <f t="shared" ca="1" si="8"/>
        <v>532</v>
      </c>
      <c r="F2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8" s="50">
        <f>IF(WEEKNUM(Table1[[#This Row],[Date]])-WEEKNUM(DATE(YEAR(Table1[[#This Row],[Date]]),2,1)-1)&lt;=0,52+WEEKNUM(Table1[[#This Row],[Date]])-WEEKNUM(DATE(YEAR(Table1[[#This Row],[Date]]),2,1)-1),WEEKNUM(Table1[[#This Row],[Date]])-WEEKNUM(DATE(YEAR(Table1[[#This Row],[Date]]),2,1)-1))</f>
        <v>51</v>
      </c>
      <c r="H278" s="126">
        <f t="shared" ca="1" si="9"/>
        <v>0.69</v>
      </c>
      <c r="I278" s="3" t="s">
        <v>50</v>
      </c>
      <c r="J278" s="3" t="str">
        <f ca="1">IF(Table1[[#This Row],[Quantity]]&gt;=100,"Picked Up","Missed Pickup")</f>
        <v>Picked Up</v>
      </c>
      <c r="K278" s="48" t="str">
        <f>TEXT(Table1[[#This Row],[Date]],"mmmm")</f>
        <v>January</v>
      </c>
    </row>
    <row r="279" spans="1:11" x14ac:dyDescent="0.25">
      <c r="A279" s="25" t="s">
        <v>63</v>
      </c>
      <c r="B279" s="25" t="s">
        <v>4</v>
      </c>
      <c r="C279" s="25" t="s">
        <v>20</v>
      </c>
      <c r="D279" s="4">
        <v>43854</v>
      </c>
      <c r="E279" s="3">
        <f t="shared" ca="1" si="8"/>
        <v>10</v>
      </c>
      <c r="F2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79" s="50">
        <f>IF(WEEKNUM(Table1[[#This Row],[Date]])-WEEKNUM(DATE(YEAR(Table1[[#This Row],[Date]]),2,1)-1)&lt;=0,52+WEEKNUM(Table1[[#This Row],[Date]])-WEEKNUM(DATE(YEAR(Table1[[#This Row],[Date]]),2,1)-1),WEEKNUM(Table1[[#This Row],[Date]])-WEEKNUM(DATE(YEAR(Table1[[#This Row],[Date]]),2,1)-1))</f>
        <v>51</v>
      </c>
      <c r="H279" s="126">
        <f t="shared" ca="1" si="9"/>
        <v>0.72</v>
      </c>
      <c r="I279" s="3" t="s">
        <v>50</v>
      </c>
      <c r="J279" s="3" t="str">
        <f ca="1">IF(Table1[[#This Row],[Quantity]]&gt;=100,"Picked Up","Missed Pickup")</f>
        <v>Missed Pickup</v>
      </c>
      <c r="K279" s="48" t="str">
        <f>TEXT(Table1[[#This Row],[Date]],"mmmm")</f>
        <v>January</v>
      </c>
    </row>
    <row r="280" spans="1:11" x14ac:dyDescent="0.25">
      <c r="A280" s="25" t="s">
        <v>63</v>
      </c>
      <c r="B280" s="25" t="s">
        <v>74</v>
      </c>
      <c r="C280" s="25" t="s">
        <v>20</v>
      </c>
      <c r="D280" s="4">
        <v>43854</v>
      </c>
      <c r="E280" s="3">
        <f t="shared" ca="1" si="8"/>
        <v>891</v>
      </c>
      <c r="F2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0" s="50">
        <f>IF(WEEKNUM(Table1[[#This Row],[Date]])-WEEKNUM(DATE(YEAR(Table1[[#This Row],[Date]]),2,1)-1)&lt;=0,52+WEEKNUM(Table1[[#This Row],[Date]])-WEEKNUM(DATE(YEAR(Table1[[#This Row],[Date]]),2,1)-1),WEEKNUM(Table1[[#This Row],[Date]])-WEEKNUM(DATE(YEAR(Table1[[#This Row],[Date]]),2,1)-1))</f>
        <v>51</v>
      </c>
      <c r="H280" s="126">
        <f t="shared" ca="1" si="9"/>
        <v>0.73</v>
      </c>
      <c r="I280" s="3" t="s">
        <v>50</v>
      </c>
      <c r="J280" s="3" t="str">
        <f ca="1">IF(Table1[[#This Row],[Quantity]]&gt;=100,"Picked Up","Missed Pickup")</f>
        <v>Picked Up</v>
      </c>
      <c r="K280" s="48" t="str">
        <f>TEXT(Table1[[#This Row],[Date]],"mmmm")</f>
        <v>January</v>
      </c>
    </row>
    <row r="281" spans="1:11" x14ac:dyDescent="0.25">
      <c r="A281" s="25" t="s">
        <v>63</v>
      </c>
      <c r="B281" s="25" t="s">
        <v>75</v>
      </c>
      <c r="C281" s="25" t="s">
        <v>20</v>
      </c>
      <c r="D281" s="4">
        <v>43854</v>
      </c>
      <c r="E281" s="3">
        <f t="shared" ca="1" si="8"/>
        <v>562</v>
      </c>
      <c r="F2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1" s="50">
        <f>IF(WEEKNUM(Table1[[#This Row],[Date]])-WEEKNUM(DATE(YEAR(Table1[[#This Row],[Date]]),2,1)-1)&lt;=0,52+WEEKNUM(Table1[[#This Row],[Date]])-WEEKNUM(DATE(YEAR(Table1[[#This Row],[Date]]),2,1)-1),WEEKNUM(Table1[[#This Row],[Date]])-WEEKNUM(DATE(YEAR(Table1[[#This Row],[Date]]),2,1)-1))</f>
        <v>51</v>
      </c>
      <c r="H281" s="126">
        <f t="shared" ca="1" si="9"/>
        <v>0.67</v>
      </c>
      <c r="I281" s="3" t="s">
        <v>50</v>
      </c>
      <c r="J281" s="3" t="str">
        <f ca="1">IF(Table1[[#This Row],[Quantity]]&gt;=100,"Picked Up","Missed Pickup")</f>
        <v>Picked Up</v>
      </c>
      <c r="K281" s="48" t="str">
        <f>TEXT(Table1[[#This Row],[Date]],"mmmm")</f>
        <v>January</v>
      </c>
    </row>
    <row r="282" spans="1:11" x14ac:dyDescent="0.25">
      <c r="A282" s="25" t="s">
        <v>62</v>
      </c>
      <c r="B282" s="25" t="s">
        <v>4</v>
      </c>
      <c r="C282" s="25" t="s">
        <v>20</v>
      </c>
      <c r="D282" s="4">
        <v>43854</v>
      </c>
      <c r="E282" s="3">
        <f t="shared" ca="1" si="8"/>
        <v>197</v>
      </c>
      <c r="F2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2" s="50">
        <f>IF(WEEKNUM(Table1[[#This Row],[Date]])-WEEKNUM(DATE(YEAR(Table1[[#This Row],[Date]]),2,1)-1)&lt;=0,52+WEEKNUM(Table1[[#This Row],[Date]])-WEEKNUM(DATE(YEAR(Table1[[#This Row],[Date]]),2,1)-1),WEEKNUM(Table1[[#This Row],[Date]])-WEEKNUM(DATE(YEAR(Table1[[#This Row],[Date]]),2,1)-1))</f>
        <v>51</v>
      </c>
      <c r="H282" s="126">
        <f t="shared" ca="1" si="9"/>
        <v>0.76</v>
      </c>
      <c r="I282" s="3" t="s">
        <v>50</v>
      </c>
      <c r="J282" s="3" t="str">
        <f ca="1">IF(Table1[[#This Row],[Quantity]]&gt;=100,"Picked Up","Missed Pickup")</f>
        <v>Picked Up</v>
      </c>
      <c r="K282" s="48" t="str">
        <f>TEXT(Table1[[#This Row],[Date]],"mmmm")</f>
        <v>January</v>
      </c>
    </row>
    <row r="283" spans="1:11" x14ac:dyDescent="0.25">
      <c r="A283" s="25" t="s">
        <v>62</v>
      </c>
      <c r="B283" s="25" t="s">
        <v>72</v>
      </c>
      <c r="C283" s="25" t="s">
        <v>20</v>
      </c>
      <c r="D283" s="4">
        <v>43854</v>
      </c>
      <c r="E283" s="3">
        <f t="shared" ca="1" si="8"/>
        <v>972</v>
      </c>
      <c r="F2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3" s="50">
        <f>IF(WEEKNUM(Table1[[#This Row],[Date]])-WEEKNUM(DATE(YEAR(Table1[[#This Row],[Date]]),2,1)-1)&lt;=0,52+WEEKNUM(Table1[[#This Row],[Date]])-WEEKNUM(DATE(YEAR(Table1[[#This Row],[Date]]),2,1)-1),WEEKNUM(Table1[[#This Row],[Date]])-WEEKNUM(DATE(YEAR(Table1[[#This Row],[Date]]),2,1)-1))</f>
        <v>51</v>
      </c>
      <c r="H283" s="126">
        <f t="shared" ca="1" si="9"/>
        <v>0.75</v>
      </c>
      <c r="I283" s="3" t="s">
        <v>50</v>
      </c>
      <c r="J283" s="3" t="str">
        <f ca="1">IF(Table1[[#This Row],[Quantity]]&gt;=100,"Picked Up","Missed Pickup")</f>
        <v>Picked Up</v>
      </c>
      <c r="K283" s="48" t="str">
        <f>TEXT(Table1[[#This Row],[Date]],"mmmm")</f>
        <v>January</v>
      </c>
    </row>
    <row r="284" spans="1:11" x14ac:dyDescent="0.25">
      <c r="A284" s="3" t="s">
        <v>62</v>
      </c>
      <c r="B284" s="3" t="s">
        <v>5</v>
      </c>
      <c r="C284" s="3" t="s">
        <v>22</v>
      </c>
      <c r="D284" s="4">
        <v>43854</v>
      </c>
      <c r="E284" s="3">
        <f t="shared" ca="1" si="8"/>
        <v>74</v>
      </c>
      <c r="F2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4" s="50">
        <f>IF(WEEKNUM(Table1[[#This Row],[Date]])-WEEKNUM(DATE(YEAR(Table1[[#This Row],[Date]]),2,1)-1)&lt;=0,52+WEEKNUM(Table1[[#This Row],[Date]])-WEEKNUM(DATE(YEAR(Table1[[#This Row],[Date]]),2,1)-1),WEEKNUM(Table1[[#This Row],[Date]])-WEEKNUM(DATE(YEAR(Table1[[#This Row],[Date]]),2,1)-1))</f>
        <v>51</v>
      </c>
      <c r="H284" s="126">
        <f t="shared" ca="1" si="9"/>
        <v>0.7</v>
      </c>
      <c r="I284" s="3" t="s">
        <v>50</v>
      </c>
      <c r="J284" s="3" t="str">
        <f ca="1">IF(Table1[[#This Row],[Quantity]]&gt;=100,"Picked Up","Missed Pickup")</f>
        <v>Missed Pickup</v>
      </c>
      <c r="K284" s="48" t="str">
        <f>TEXT(Table1[[#This Row],[Date]],"mmmm")</f>
        <v>January</v>
      </c>
    </row>
    <row r="285" spans="1:11" x14ac:dyDescent="0.25">
      <c r="A285" s="3" t="s">
        <v>62</v>
      </c>
      <c r="B285" s="3" t="s">
        <v>6</v>
      </c>
      <c r="C285" s="3" t="s">
        <v>21</v>
      </c>
      <c r="D285" s="4">
        <v>43854</v>
      </c>
      <c r="E285" s="3">
        <f t="shared" ca="1" si="8"/>
        <v>494</v>
      </c>
      <c r="F2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5" s="50">
        <f>IF(WEEKNUM(Table1[[#This Row],[Date]])-WEEKNUM(DATE(YEAR(Table1[[#This Row],[Date]]),2,1)-1)&lt;=0,52+WEEKNUM(Table1[[#This Row],[Date]])-WEEKNUM(DATE(YEAR(Table1[[#This Row],[Date]]),2,1)-1),WEEKNUM(Table1[[#This Row],[Date]])-WEEKNUM(DATE(YEAR(Table1[[#This Row],[Date]]),2,1)-1))</f>
        <v>51</v>
      </c>
      <c r="H285" s="126">
        <f t="shared" ca="1" si="9"/>
        <v>0.76</v>
      </c>
      <c r="I285" s="3" t="s">
        <v>50</v>
      </c>
      <c r="J285" s="3" t="str">
        <f ca="1">IF(Table1[[#This Row],[Quantity]]&gt;=100,"Picked Up","Missed Pickup")</f>
        <v>Picked Up</v>
      </c>
      <c r="K285" s="48" t="str">
        <f>TEXT(Table1[[#This Row],[Date]],"mmmm")</f>
        <v>January</v>
      </c>
    </row>
    <row r="286" spans="1:11" x14ac:dyDescent="0.25">
      <c r="A286" s="3" t="s">
        <v>62</v>
      </c>
      <c r="B286" s="3" t="s">
        <v>9</v>
      </c>
      <c r="C286" s="3" t="s">
        <v>23</v>
      </c>
      <c r="D286" s="4">
        <v>43854</v>
      </c>
      <c r="E286" s="3">
        <f t="shared" ca="1" si="8"/>
        <v>658</v>
      </c>
      <c r="F2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6" s="50">
        <f>IF(WEEKNUM(Table1[[#This Row],[Date]])-WEEKNUM(DATE(YEAR(Table1[[#This Row],[Date]]),2,1)-1)&lt;=0,52+WEEKNUM(Table1[[#This Row],[Date]])-WEEKNUM(DATE(YEAR(Table1[[#This Row],[Date]]),2,1)-1),WEEKNUM(Table1[[#This Row],[Date]])-WEEKNUM(DATE(YEAR(Table1[[#This Row],[Date]]),2,1)-1))</f>
        <v>51</v>
      </c>
      <c r="H286" s="126">
        <f t="shared" ca="1" si="9"/>
        <v>0.7</v>
      </c>
      <c r="I286" s="3" t="s">
        <v>50</v>
      </c>
      <c r="J286" s="3" t="str">
        <f ca="1">IF(Table1[[#This Row],[Quantity]]&gt;=100,"Picked Up","Missed Pickup")</f>
        <v>Picked Up</v>
      </c>
      <c r="K286" s="48" t="str">
        <f>TEXT(Table1[[#This Row],[Date]],"mmmm")</f>
        <v>January</v>
      </c>
    </row>
    <row r="287" spans="1:11" x14ac:dyDescent="0.25">
      <c r="A287" s="25" t="s">
        <v>61</v>
      </c>
      <c r="B287" s="25" t="s">
        <v>7</v>
      </c>
      <c r="C287" s="25" t="s">
        <v>20</v>
      </c>
      <c r="D287" s="4">
        <v>43854</v>
      </c>
      <c r="E287" s="3">
        <f t="shared" ca="1" si="8"/>
        <v>892</v>
      </c>
      <c r="F2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7" s="50">
        <f>IF(WEEKNUM(Table1[[#This Row],[Date]])-WEEKNUM(DATE(YEAR(Table1[[#This Row],[Date]]),2,1)-1)&lt;=0,52+WEEKNUM(Table1[[#This Row],[Date]])-WEEKNUM(DATE(YEAR(Table1[[#This Row],[Date]]),2,1)-1),WEEKNUM(Table1[[#This Row],[Date]])-WEEKNUM(DATE(YEAR(Table1[[#This Row],[Date]]),2,1)-1))</f>
        <v>51</v>
      </c>
      <c r="H287" s="126">
        <f t="shared" ca="1" si="9"/>
        <v>0.75</v>
      </c>
      <c r="I287" s="3" t="s">
        <v>50</v>
      </c>
      <c r="J287" s="3" t="str">
        <f ca="1">IF(Table1[[#This Row],[Quantity]]&gt;=100,"Picked Up","Missed Pickup")</f>
        <v>Picked Up</v>
      </c>
      <c r="K287" s="48" t="str">
        <f>TEXT(Table1[[#This Row],[Date]],"mmmm")</f>
        <v>January</v>
      </c>
    </row>
    <row r="288" spans="1:11" x14ac:dyDescent="0.25">
      <c r="A288" s="25" t="s">
        <v>61</v>
      </c>
      <c r="B288" s="25" t="s">
        <v>8</v>
      </c>
      <c r="C288" s="25" t="s">
        <v>20</v>
      </c>
      <c r="D288" s="4">
        <v>43854</v>
      </c>
      <c r="E288" s="3">
        <f t="shared" ca="1" si="8"/>
        <v>483</v>
      </c>
      <c r="F2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8" s="50">
        <f>IF(WEEKNUM(Table1[[#This Row],[Date]])-WEEKNUM(DATE(YEAR(Table1[[#This Row],[Date]]),2,1)-1)&lt;=0,52+WEEKNUM(Table1[[#This Row],[Date]])-WEEKNUM(DATE(YEAR(Table1[[#This Row],[Date]]),2,1)-1),WEEKNUM(Table1[[#This Row],[Date]])-WEEKNUM(DATE(YEAR(Table1[[#This Row],[Date]]),2,1)-1))</f>
        <v>51</v>
      </c>
      <c r="H288" s="126">
        <f t="shared" ca="1" si="9"/>
        <v>0.77</v>
      </c>
      <c r="I288" s="3" t="s">
        <v>50</v>
      </c>
      <c r="J288" s="3" t="str">
        <f ca="1">IF(Table1[[#This Row],[Quantity]]&gt;=100,"Picked Up","Missed Pickup")</f>
        <v>Picked Up</v>
      </c>
      <c r="K288" s="48" t="str">
        <f>TEXT(Table1[[#This Row],[Date]],"mmmm")</f>
        <v>January</v>
      </c>
    </row>
    <row r="289" spans="1:11" x14ac:dyDescent="0.25">
      <c r="A289" s="3" t="s">
        <v>61</v>
      </c>
      <c r="B289" s="3" t="s">
        <v>73</v>
      </c>
      <c r="C289" s="3" t="s">
        <v>20</v>
      </c>
      <c r="D289" s="4">
        <v>43854</v>
      </c>
      <c r="E289" s="3">
        <f t="shared" ca="1" si="8"/>
        <v>855</v>
      </c>
      <c r="F2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89" s="50">
        <f>IF(WEEKNUM(Table1[[#This Row],[Date]])-WEEKNUM(DATE(YEAR(Table1[[#This Row],[Date]]),2,1)-1)&lt;=0,52+WEEKNUM(Table1[[#This Row],[Date]])-WEEKNUM(DATE(YEAR(Table1[[#This Row],[Date]]),2,1)-1),WEEKNUM(Table1[[#This Row],[Date]])-WEEKNUM(DATE(YEAR(Table1[[#This Row],[Date]]),2,1)-1))</f>
        <v>51</v>
      </c>
      <c r="H289" s="126">
        <f t="shared" ca="1" si="9"/>
        <v>0.8</v>
      </c>
      <c r="I289" s="3" t="s">
        <v>50</v>
      </c>
      <c r="J289" s="3" t="str">
        <f ca="1">IF(Table1[[#This Row],[Quantity]]&gt;=100,"Picked Up","Missed Pickup")</f>
        <v>Picked Up</v>
      </c>
      <c r="K289" s="48" t="str">
        <f>TEXT(Table1[[#This Row],[Date]],"mmmm")</f>
        <v>January</v>
      </c>
    </row>
    <row r="290" spans="1:11" x14ac:dyDescent="0.25">
      <c r="A290" s="3" t="s">
        <v>64</v>
      </c>
      <c r="B290" s="3" t="s">
        <v>70</v>
      </c>
      <c r="C290" s="3" t="s">
        <v>22</v>
      </c>
      <c r="D290" s="4">
        <v>43855</v>
      </c>
      <c r="E290" s="3">
        <f t="shared" ca="1" si="8"/>
        <v>886</v>
      </c>
      <c r="F2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0" s="50">
        <f>IF(WEEKNUM(Table1[[#This Row],[Date]])-WEEKNUM(DATE(YEAR(Table1[[#This Row],[Date]]),2,1)-1)&lt;=0,52+WEEKNUM(Table1[[#This Row],[Date]])-WEEKNUM(DATE(YEAR(Table1[[#This Row],[Date]]),2,1)-1),WEEKNUM(Table1[[#This Row],[Date]])-WEEKNUM(DATE(YEAR(Table1[[#This Row],[Date]]),2,1)-1))</f>
        <v>51</v>
      </c>
      <c r="H290" s="126">
        <f t="shared" ca="1" si="9"/>
        <v>0.69</v>
      </c>
      <c r="I290" s="3" t="s">
        <v>50</v>
      </c>
      <c r="J290" s="3" t="str">
        <f ca="1">IF(Table1[[#This Row],[Quantity]]&gt;=100,"Picked Up","Missed Pickup")</f>
        <v>Picked Up</v>
      </c>
      <c r="K290" s="48" t="str">
        <f>TEXT(Table1[[#This Row],[Date]],"mmmm")</f>
        <v>January</v>
      </c>
    </row>
    <row r="291" spans="1:11" x14ac:dyDescent="0.25">
      <c r="A291" s="25" t="s">
        <v>64</v>
      </c>
      <c r="B291" s="25" t="s">
        <v>71</v>
      </c>
      <c r="C291" s="25" t="s">
        <v>23</v>
      </c>
      <c r="D291" s="4">
        <v>43855</v>
      </c>
      <c r="E291" s="3">
        <f t="shared" ca="1" si="8"/>
        <v>676</v>
      </c>
      <c r="F2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1" s="50">
        <f>IF(WEEKNUM(Table1[[#This Row],[Date]])-WEEKNUM(DATE(YEAR(Table1[[#This Row],[Date]]),2,1)-1)&lt;=0,52+WEEKNUM(Table1[[#This Row],[Date]])-WEEKNUM(DATE(YEAR(Table1[[#This Row],[Date]]),2,1)-1),WEEKNUM(Table1[[#This Row],[Date]])-WEEKNUM(DATE(YEAR(Table1[[#This Row],[Date]]),2,1)-1))</f>
        <v>51</v>
      </c>
      <c r="H291" s="126">
        <f t="shared" ca="1" si="9"/>
        <v>0.78</v>
      </c>
      <c r="I291" s="3" t="s">
        <v>50</v>
      </c>
      <c r="J291" s="3" t="str">
        <f ca="1">IF(Table1[[#This Row],[Quantity]]&gt;=100,"Picked Up","Missed Pickup")</f>
        <v>Picked Up</v>
      </c>
      <c r="K291" s="48" t="str">
        <f>TEXT(Table1[[#This Row],[Date]],"mmmm")</f>
        <v>January</v>
      </c>
    </row>
    <row r="292" spans="1:11" x14ac:dyDescent="0.25">
      <c r="A292" s="25" t="s">
        <v>65</v>
      </c>
      <c r="B292" s="25" t="s">
        <v>67</v>
      </c>
      <c r="C292" s="25" t="s">
        <v>20</v>
      </c>
      <c r="D292" s="4">
        <v>43855</v>
      </c>
      <c r="E292" s="3">
        <f t="shared" ca="1" si="8"/>
        <v>245</v>
      </c>
      <c r="F2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2" s="50">
        <f>IF(WEEKNUM(Table1[[#This Row],[Date]])-WEEKNUM(DATE(YEAR(Table1[[#This Row],[Date]]),2,1)-1)&lt;=0,52+WEEKNUM(Table1[[#This Row],[Date]])-WEEKNUM(DATE(YEAR(Table1[[#This Row],[Date]]),2,1)-1),WEEKNUM(Table1[[#This Row],[Date]])-WEEKNUM(DATE(YEAR(Table1[[#This Row],[Date]]),2,1)-1))</f>
        <v>51</v>
      </c>
      <c r="H292" s="126">
        <f t="shared" ca="1" si="9"/>
        <v>0.67</v>
      </c>
      <c r="I292" s="3" t="s">
        <v>50</v>
      </c>
      <c r="J292" s="3" t="str">
        <f ca="1">IF(Table1[[#This Row],[Quantity]]&gt;=100,"Picked Up","Missed Pickup")</f>
        <v>Picked Up</v>
      </c>
      <c r="K292" s="48" t="str">
        <f>TEXT(Table1[[#This Row],[Date]],"mmmm")</f>
        <v>January</v>
      </c>
    </row>
    <row r="293" spans="1:11" x14ac:dyDescent="0.25">
      <c r="A293" s="25" t="s">
        <v>63</v>
      </c>
      <c r="B293" s="25" t="s">
        <v>4</v>
      </c>
      <c r="C293" s="25" t="s">
        <v>20</v>
      </c>
      <c r="D293" s="4">
        <v>43855</v>
      </c>
      <c r="E293" s="3">
        <f t="shared" ca="1" si="8"/>
        <v>573</v>
      </c>
      <c r="F2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3" s="50">
        <f>IF(WEEKNUM(Table1[[#This Row],[Date]])-WEEKNUM(DATE(YEAR(Table1[[#This Row],[Date]]),2,1)-1)&lt;=0,52+WEEKNUM(Table1[[#This Row],[Date]])-WEEKNUM(DATE(YEAR(Table1[[#This Row],[Date]]),2,1)-1),WEEKNUM(Table1[[#This Row],[Date]])-WEEKNUM(DATE(YEAR(Table1[[#This Row],[Date]]),2,1)-1))</f>
        <v>51</v>
      </c>
      <c r="H293" s="126">
        <f t="shared" ca="1" si="9"/>
        <v>0.69</v>
      </c>
      <c r="I293" s="3" t="s">
        <v>50</v>
      </c>
      <c r="J293" s="3" t="str">
        <f ca="1">IF(Table1[[#This Row],[Quantity]]&gt;=100,"Picked Up","Missed Pickup")</f>
        <v>Picked Up</v>
      </c>
      <c r="K293" s="48" t="str">
        <f>TEXT(Table1[[#This Row],[Date]],"mmmm")</f>
        <v>January</v>
      </c>
    </row>
    <row r="294" spans="1:11" x14ac:dyDescent="0.25">
      <c r="A294" s="25" t="s">
        <v>63</v>
      </c>
      <c r="B294" s="25" t="s">
        <v>74</v>
      </c>
      <c r="C294" s="25" t="s">
        <v>20</v>
      </c>
      <c r="D294" s="4">
        <v>43855</v>
      </c>
      <c r="E294" s="3">
        <f t="shared" ca="1" si="8"/>
        <v>155</v>
      </c>
      <c r="F2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4" s="50">
        <f>IF(WEEKNUM(Table1[[#This Row],[Date]])-WEEKNUM(DATE(YEAR(Table1[[#This Row],[Date]]),2,1)-1)&lt;=0,52+WEEKNUM(Table1[[#This Row],[Date]])-WEEKNUM(DATE(YEAR(Table1[[#This Row],[Date]]),2,1)-1),WEEKNUM(Table1[[#This Row],[Date]])-WEEKNUM(DATE(YEAR(Table1[[#This Row],[Date]]),2,1)-1))</f>
        <v>51</v>
      </c>
      <c r="H294" s="126">
        <f t="shared" ca="1" si="9"/>
        <v>0.78</v>
      </c>
      <c r="I294" s="3" t="s">
        <v>50</v>
      </c>
      <c r="J294" s="3" t="str">
        <f ca="1">IF(Table1[[#This Row],[Quantity]]&gt;=100,"Picked Up","Missed Pickup")</f>
        <v>Picked Up</v>
      </c>
      <c r="K294" s="48" t="str">
        <f>TEXT(Table1[[#This Row],[Date]],"mmmm")</f>
        <v>January</v>
      </c>
    </row>
    <row r="295" spans="1:11" x14ac:dyDescent="0.25">
      <c r="A295" s="25" t="s">
        <v>63</v>
      </c>
      <c r="B295" s="25" t="s">
        <v>75</v>
      </c>
      <c r="C295" s="25" t="s">
        <v>20</v>
      </c>
      <c r="D295" s="4">
        <v>43855</v>
      </c>
      <c r="E295" s="3">
        <f t="shared" ca="1" si="8"/>
        <v>189</v>
      </c>
      <c r="F2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5" s="50">
        <f>IF(WEEKNUM(Table1[[#This Row],[Date]])-WEEKNUM(DATE(YEAR(Table1[[#This Row],[Date]]),2,1)-1)&lt;=0,52+WEEKNUM(Table1[[#This Row],[Date]])-WEEKNUM(DATE(YEAR(Table1[[#This Row],[Date]]),2,1)-1),WEEKNUM(Table1[[#This Row],[Date]])-WEEKNUM(DATE(YEAR(Table1[[#This Row],[Date]]),2,1)-1))</f>
        <v>51</v>
      </c>
      <c r="H295" s="126">
        <f t="shared" ca="1" si="9"/>
        <v>0.76</v>
      </c>
      <c r="I295" s="3" t="s">
        <v>50</v>
      </c>
      <c r="J295" s="3" t="str">
        <f ca="1">IF(Table1[[#This Row],[Quantity]]&gt;=100,"Picked Up","Missed Pickup")</f>
        <v>Picked Up</v>
      </c>
      <c r="K295" s="48" t="str">
        <f>TEXT(Table1[[#This Row],[Date]],"mmmm")</f>
        <v>January</v>
      </c>
    </row>
    <row r="296" spans="1:11" x14ac:dyDescent="0.25">
      <c r="A296" s="25" t="s">
        <v>62</v>
      </c>
      <c r="B296" s="25" t="s">
        <v>4</v>
      </c>
      <c r="C296" s="25" t="s">
        <v>20</v>
      </c>
      <c r="D296" s="4">
        <v>43855</v>
      </c>
      <c r="E296" s="3">
        <f t="shared" ca="1" si="8"/>
        <v>354</v>
      </c>
      <c r="F2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6" s="50">
        <f>IF(WEEKNUM(Table1[[#This Row],[Date]])-WEEKNUM(DATE(YEAR(Table1[[#This Row],[Date]]),2,1)-1)&lt;=0,52+WEEKNUM(Table1[[#This Row],[Date]])-WEEKNUM(DATE(YEAR(Table1[[#This Row],[Date]]),2,1)-1),WEEKNUM(Table1[[#This Row],[Date]])-WEEKNUM(DATE(YEAR(Table1[[#This Row],[Date]]),2,1)-1))</f>
        <v>51</v>
      </c>
      <c r="H296" s="126">
        <f t="shared" ca="1" si="9"/>
        <v>0.76</v>
      </c>
      <c r="I296" s="3" t="s">
        <v>50</v>
      </c>
      <c r="J296" s="3" t="str">
        <f ca="1">IF(Table1[[#This Row],[Quantity]]&gt;=100,"Picked Up","Missed Pickup")</f>
        <v>Picked Up</v>
      </c>
      <c r="K296" s="48" t="str">
        <f>TEXT(Table1[[#This Row],[Date]],"mmmm")</f>
        <v>January</v>
      </c>
    </row>
    <row r="297" spans="1:11" x14ac:dyDescent="0.25">
      <c r="A297" s="25" t="s">
        <v>62</v>
      </c>
      <c r="B297" s="25" t="s">
        <v>72</v>
      </c>
      <c r="C297" s="25" t="s">
        <v>20</v>
      </c>
      <c r="D297" s="4">
        <v>43855</v>
      </c>
      <c r="E297" s="3">
        <f t="shared" ca="1" si="8"/>
        <v>622</v>
      </c>
      <c r="F2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7" s="50">
        <f>IF(WEEKNUM(Table1[[#This Row],[Date]])-WEEKNUM(DATE(YEAR(Table1[[#This Row],[Date]]),2,1)-1)&lt;=0,52+WEEKNUM(Table1[[#This Row],[Date]])-WEEKNUM(DATE(YEAR(Table1[[#This Row],[Date]]),2,1)-1),WEEKNUM(Table1[[#This Row],[Date]])-WEEKNUM(DATE(YEAR(Table1[[#This Row],[Date]]),2,1)-1))</f>
        <v>51</v>
      </c>
      <c r="H297" s="126">
        <f t="shared" ca="1" si="9"/>
        <v>0.71</v>
      </c>
      <c r="I297" s="3" t="s">
        <v>50</v>
      </c>
      <c r="J297" s="3" t="str">
        <f ca="1">IF(Table1[[#This Row],[Quantity]]&gt;=100,"Picked Up","Missed Pickup")</f>
        <v>Picked Up</v>
      </c>
      <c r="K297" s="48" t="str">
        <f>TEXT(Table1[[#This Row],[Date]],"mmmm")</f>
        <v>January</v>
      </c>
    </row>
    <row r="298" spans="1:11" x14ac:dyDescent="0.25">
      <c r="A298" s="3" t="s">
        <v>62</v>
      </c>
      <c r="B298" s="3" t="s">
        <v>5</v>
      </c>
      <c r="C298" s="3" t="s">
        <v>22</v>
      </c>
      <c r="D298" s="4">
        <v>43855</v>
      </c>
      <c r="E298" s="3">
        <f t="shared" ca="1" si="8"/>
        <v>539</v>
      </c>
      <c r="F2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8" s="50">
        <f>IF(WEEKNUM(Table1[[#This Row],[Date]])-WEEKNUM(DATE(YEAR(Table1[[#This Row],[Date]]),2,1)-1)&lt;=0,52+WEEKNUM(Table1[[#This Row],[Date]])-WEEKNUM(DATE(YEAR(Table1[[#This Row],[Date]]),2,1)-1),WEEKNUM(Table1[[#This Row],[Date]])-WEEKNUM(DATE(YEAR(Table1[[#This Row],[Date]]),2,1)-1))</f>
        <v>51</v>
      </c>
      <c r="H298" s="126">
        <f t="shared" ca="1" si="9"/>
        <v>0.72</v>
      </c>
      <c r="I298" s="3" t="s">
        <v>50</v>
      </c>
      <c r="J298" s="3" t="str">
        <f ca="1">IF(Table1[[#This Row],[Quantity]]&gt;=100,"Picked Up","Missed Pickup")</f>
        <v>Picked Up</v>
      </c>
      <c r="K298" s="48" t="str">
        <f>TEXT(Table1[[#This Row],[Date]],"mmmm")</f>
        <v>January</v>
      </c>
    </row>
    <row r="299" spans="1:11" x14ac:dyDescent="0.25">
      <c r="A299" s="3" t="s">
        <v>62</v>
      </c>
      <c r="B299" s="3" t="s">
        <v>6</v>
      </c>
      <c r="C299" s="3" t="s">
        <v>21</v>
      </c>
      <c r="D299" s="4">
        <v>43855</v>
      </c>
      <c r="E299" s="3">
        <f t="shared" ca="1" si="8"/>
        <v>423</v>
      </c>
      <c r="F2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299" s="50">
        <f>IF(WEEKNUM(Table1[[#This Row],[Date]])-WEEKNUM(DATE(YEAR(Table1[[#This Row],[Date]]),2,1)-1)&lt;=0,52+WEEKNUM(Table1[[#This Row],[Date]])-WEEKNUM(DATE(YEAR(Table1[[#This Row],[Date]]),2,1)-1),WEEKNUM(Table1[[#This Row],[Date]])-WEEKNUM(DATE(YEAR(Table1[[#This Row],[Date]]),2,1)-1))</f>
        <v>51</v>
      </c>
      <c r="H299" s="126">
        <f t="shared" ca="1" si="9"/>
        <v>0.78</v>
      </c>
      <c r="I299" s="3" t="s">
        <v>50</v>
      </c>
      <c r="J299" s="3" t="str">
        <f ca="1">IF(Table1[[#This Row],[Quantity]]&gt;=100,"Picked Up","Missed Pickup")</f>
        <v>Picked Up</v>
      </c>
      <c r="K299" s="48" t="str">
        <f>TEXT(Table1[[#This Row],[Date]],"mmmm")</f>
        <v>January</v>
      </c>
    </row>
    <row r="300" spans="1:11" x14ac:dyDescent="0.25">
      <c r="A300" s="3" t="s">
        <v>62</v>
      </c>
      <c r="B300" s="3" t="s">
        <v>9</v>
      </c>
      <c r="C300" s="3" t="s">
        <v>23</v>
      </c>
      <c r="D300" s="4">
        <v>43855</v>
      </c>
      <c r="E300" s="3">
        <f t="shared" ca="1" si="8"/>
        <v>684</v>
      </c>
      <c r="F3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300" s="50">
        <f>IF(WEEKNUM(Table1[[#This Row],[Date]])-WEEKNUM(DATE(YEAR(Table1[[#This Row],[Date]]),2,1)-1)&lt;=0,52+WEEKNUM(Table1[[#This Row],[Date]])-WEEKNUM(DATE(YEAR(Table1[[#This Row],[Date]]),2,1)-1),WEEKNUM(Table1[[#This Row],[Date]])-WEEKNUM(DATE(YEAR(Table1[[#This Row],[Date]]),2,1)-1))</f>
        <v>51</v>
      </c>
      <c r="H300" s="126">
        <f t="shared" ca="1" si="9"/>
        <v>0.76</v>
      </c>
      <c r="I300" s="3" t="s">
        <v>50</v>
      </c>
      <c r="J300" s="3" t="str">
        <f ca="1">IF(Table1[[#This Row],[Quantity]]&gt;=100,"Picked Up","Missed Pickup")</f>
        <v>Picked Up</v>
      </c>
      <c r="K300" s="48" t="str">
        <f>TEXT(Table1[[#This Row],[Date]],"mmmm")</f>
        <v>January</v>
      </c>
    </row>
    <row r="301" spans="1:11" x14ac:dyDescent="0.25">
      <c r="A301" s="25" t="s">
        <v>61</v>
      </c>
      <c r="B301" s="25" t="s">
        <v>7</v>
      </c>
      <c r="C301" s="25" t="s">
        <v>20</v>
      </c>
      <c r="D301" s="4">
        <v>43855</v>
      </c>
      <c r="E301" s="3">
        <f t="shared" ca="1" si="8"/>
        <v>388</v>
      </c>
      <c r="F3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301" s="50">
        <f>IF(WEEKNUM(Table1[[#This Row],[Date]])-WEEKNUM(DATE(YEAR(Table1[[#This Row],[Date]]),2,1)-1)&lt;=0,52+WEEKNUM(Table1[[#This Row],[Date]])-WEEKNUM(DATE(YEAR(Table1[[#This Row],[Date]]),2,1)-1),WEEKNUM(Table1[[#This Row],[Date]])-WEEKNUM(DATE(YEAR(Table1[[#This Row],[Date]]),2,1)-1))</f>
        <v>51</v>
      </c>
      <c r="H301" s="126">
        <f t="shared" ca="1" si="9"/>
        <v>0.67</v>
      </c>
      <c r="I301" s="3" t="s">
        <v>50</v>
      </c>
      <c r="J301" s="3" t="str">
        <f ca="1">IF(Table1[[#This Row],[Quantity]]&gt;=100,"Picked Up","Missed Pickup")</f>
        <v>Picked Up</v>
      </c>
      <c r="K301" s="48" t="str">
        <f>TEXT(Table1[[#This Row],[Date]],"mmmm")</f>
        <v>January</v>
      </c>
    </row>
    <row r="302" spans="1:11" x14ac:dyDescent="0.25">
      <c r="A302" s="25" t="s">
        <v>61</v>
      </c>
      <c r="B302" s="25" t="s">
        <v>8</v>
      </c>
      <c r="C302" s="25" t="s">
        <v>20</v>
      </c>
      <c r="D302" s="4">
        <v>43855</v>
      </c>
      <c r="E302" s="3">
        <f t="shared" ca="1" si="8"/>
        <v>50</v>
      </c>
      <c r="F3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302" s="50">
        <f>IF(WEEKNUM(Table1[[#This Row],[Date]])-WEEKNUM(DATE(YEAR(Table1[[#This Row],[Date]]),2,1)-1)&lt;=0,52+WEEKNUM(Table1[[#This Row],[Date]])-WEEKNUM(DATE(YEAR(Table1[[#This Row],[Date]]),2,1)-1),WEEKNUM(Table1[[#This Row],[Date]])-WEEKNUM(DATE(YEAR(Table1[[#This Row],[Date]]),2,1)-1))</f>
        <v>51</v>
      </c>
      <c r="H302" s="126">
        <f t="shared" ca="1" si="9"/>
        <v>0.77</v>
      </c>
      <c r="I302" s="3" t="s">
        <v>50</v>
      </c>
      <c r="J302" s="3" t="str">
        <f ca="1">IF(Table1[[#This Row],[Quantity]]&gt;=100,"Picked Up","Missed Pickup")</f>
        <v>Missed Pickup</v>
      </c>
      <c r="K302" s="48" t="str">
        <f>TEXT(Table1[[#This Row],[Date]],"mmmm")</f>
        <v>January</v>
      </c>
    </row>
    <row r="303" spans="1:11" x14ac:dyDescent="0.25">
      <c r="A303" s="25" t="s">
        <v>61</v>
      </c>
      <c r="B303" s="25" t="s">
        <v>73</v>
      </c>
      <c r="C303" s="25" t="s">
        <v>20</v>
      </c>
      <c r="D303" s="4">
        <v>43855</v>
      </c>
      <c r="E303" s="3">
        <f t="shared" ca="1" si="8"/>
        <v>132</v>
      </c>
      <c r="F3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W12</v>
      </c>
      <c r="G303" s="50">
        <f>IF(WEEKNUM(Table1[[#This Row],[Date]])-WEEKNUM(DATE(YEAR(Table1[[#This Row],[Date]]),2,1)-1)&lt;=0,52+WEEKNUM(Table1[[#This Row],[Date]])-WEEKNUM(DATE(YEAR(Table1[[#This Row],[Date]]),2,1)-1),WEEKNUM(Table1[[#This Row],[Date]])-WEEKNUM(DATE(YEAR(Table1[[#This Row],[Date]]),2,1)-1))</f>
        <v>51</v>
      </c>
      <c r="H303" s="126">
        <f t="shared" ca="1" si="9"/>
        <v>0.69</v>
      </c>
      <c r="I303" s="3" t="s">
        <v>50</v>
      </c>
      <c r="J303" s="3" t="str">
        <f ca="1">IF(Table1[[#This Row],[Quantity]]&gt;=100,"Picked Up","Missed Pickup")</f>
        <v>Picked Up</v>
      </c>
      <c r="K303" s="48" t="str">
        <f>TEXT(Table1[[#This Row],[Date]],"mmmm")</f>
        <v>January</v>
      </c>
    </row>
    <row r="304" spans="1:11" x14ac:dyDescent="0.25">
      <c r="A304" s="3" t="s">
        <v>64</v>
      </c>
      <c r="B304" s="3" t="s">
        <v>70</v>
      </c>
      <c r="C304" s="3" t="s">
        <v>22</v>
      </c>
      <c r="D304" s="4">
        <v>43856</v>
      </c>
      <c r="E304" s="3">
        <f t="shared" ca="1" si="8"/>
        <v>459</v>
      </c>
      <c r="F3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04" s="50">
        <f>IF(WEEKNUM(Table1[[#This Row],[Date]])-WEEKNUM(DATE(YEAR(Table1[[#This Row],[Date]]),2,1)-1)&lt;=0,52+WEEKNUM(Table1[[#This Row],[Date]])-WEEKNUM(DATE(YEAR(Table1[[#This Row],[Date]]),2,1)-1),WEEKNUM(Table1[[#This Row],[Date]])-WEEKNUM(DATE(YEAR(Table1[[#This Row],[Date]]),2,1)-1))</f>
        <v>52</v>
      </c>
      <c r="H304" s="126">
        <f t="shared" ca="1" si="9"/>
        <v>0.69</v>
      </c>
      <c r="I304" s="3" t="s">
        <v>50</v>
      </c>
      <c r="J304" s="3" t="str">
        <f ca="1">IF(Table1[[#This Row],[Quantity]]&gt;=100,"Picked Up","Missed Pickup")</f>
        <v>Picked Up</v>
      </c>
      <c r="K304" s="48" t="str">
        <f>TEXT(Table1[[#This Row],[Date]],"mmmm")</f>
        <v>January</v>
      </c>
    </row>
    <row r="305" spans="1:11" x14ac:dyDescent="0.25">
      <c r="A305" s="25" t="s">
        <v>64</v>
      </c>
      <c r="B305" s="25" t="s">
        <v>71</v>
      </c>
      <c r="C305" s="25" t="s">
        <v>23</v>
      </c>
      <c r="D305" s="4">
        <v>43856</v>
      </c>
      <c r="E305" s="3">
        <f t="shared" ca="1" si="8"/>
        <v>941</v>
      </c>
      <c r="F3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05" s="50">
        <f>IF(WEEKNUM(Table1[[#This Row],[Date]])-WEEKNUM(DATE(YEAR(Table1[[#This Row],[Date]]),2,1)-1)&lt;=0,52+WEEKNUM(Table1[[#This Row],[Date]])-WEEKNUM(DATE(YEAR(Table1[[#This Row],[Date]]),2,1)-1),WEEKNUM(Table1[[#This Row],[Date]])-WEEKNUM(DATE(YEAR(Table1[[#This Row],[Date]]),2,1)-1))</f>
        <v>52</v>
      </c>
      <c r="H305" s="126">
        <f t="shared" ca="1" si="9"/>
        <v>0.79</v>
      </c>
      <c r="I305" s="3" t="s">
        <v>50</v>
      </c>
      <c r="J305" s="3" t="str">
        <f ca="1">IF(Table1[[#This Row],[Quantity]]&gt;=100,"Picked Up","Missed Pickup")</f>
        <v>Picked Up</v>
      </c>
      <c r="K305" s="48" t="str">
        <f>TEXT(Table1[[#This Row],[Date]],"mmmm")</f>
        <v>January</v>
      </c>
    </row>
    <row r="306" spans="1:11" x14ac:dyDescent="0.25">
      <c r="A306" s="25" t="s">
        <v>65</v>
      </c>
      <c r="B306" s="25" t="s">
        <v>67</v>
      </c>
      <c r="C306" s="25" t="s">
        <v>20</v>
      </c>
      <c r="D306" s="4">
        <v>43856</v>
      </c>
      <c r="E306" s="3">
        <f t="shared" ca="1" si="8"/>
        <v>562</v>
      </c>
      <c r="F3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06" s="50">
        <f>IF(WEEKNUM(Table1[[#This Row],[Date]])-WEEKNUM(DATE(YEAR(Table1[[#This Row],[Date]]),2,1)-1)&lt;=0,52+WEEKNUM(Table1[[#This Row],[Date]])-WEEKNUM(DATE(YEAR(Table1[[#This Row],[Date]]),2,1)-1),WEEKNUM(Table1[[#This Row],[Date]])-WEEKNUM(DATE(YEAR(Table1[[#This Row],[Date]]),2,1)-1))</f>
        <v>52</v>
      </c>
      <c r="H306" s="126">
        <f t="shared" ca="1" si="9"/>
        <v>0.71</v>
      </c>
      <c r="I306" s="3" t="s">
        <v>50</v>
      </c>
      <c r="J306" s="3" t="str">
        <f ca="1">IF(Table1[[#This Row],[Quantity]]&gt;=100,"Picked Up","Missed Pickup")</f>
        <v>Picked Up</v>
      </c>
      <c r="K306" s="48" t="str">
        <f>TEXT(Table1[[#This Row],[Date]],"mmmm")</f>
        <v>January</v>
      </c>
    </row>
    <row r="307" spans="1:11" x14ac:dyDescent="0.25">
      <c r="A307" s="25" t="s">
        <v>63</v>
      </c>
      <c r="B307" s="25" t="s">
        <v>4</v>
      </c>
      <c r="C307" s="25" t="s">
        <v>20</v>
      </c>
      <c r="D307" s="4">
        <v>43856</v>
      </c>
      <c r="E307" s="3">
        <f t="shared" ca="1" si="8"/>
        <v>611</v>
      </c>
      <c r="F3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07" s="50">
        <f>IF(WEEKNUM(Table1[[#This Row],[Date]])-WEEKNUM(DATE(YEAR(Table1[[#This Row],[Date]]),2,1)-1)&lt;=0,52+WEEKNUM(Table1[[#This Row],[Date]])-WEEKNUM(DATE(YEAR(Table1[[#This Row],[Date]]),2,1)-1),WEEKNUM(Table1[[#This Row],[Date]])-WEEKNUM(DATE(YEAR(Table1[[#This Row],[Date]]),2,1)-1))</f>
        <v>52</v>
      </c>
      <c r="H307" s="126">
        <f t="shared" ca="1" si="9"/>
        <v>0.67</v>
      </c>
      <c r="I307" s="3" t="s">
        <v>50</v>
      </c>
      <c r="J307" s="3" t="str">
        <f ca="1">IF(Table1[[#This Row],[Quantity]]&gt;=100,"Picked Up","Missed Pickup")</f>
        <v>Picked Up</v>
      </c>
      <c r="K307" s="48" t="str">
        <f>TEXT(Table1[[#This Row],[Date]],"mmmm")</f>
        <v>January</v>
      </c>
    </row>
    <row r="308" spans="1:11" x14ac:dyDescent="0.25">
      <c r="A308" s="25" t="s">
        <v>63</v>
      </c>
      <c r="B308" s="25" t="s">
        <v>74</v>
      </c>
      <c r="C308" s="25" t="s">
        <v>20</v>
      </c>
      <c r="D308" s="4">
        <v>43856</v>
      </c>
      <c r="E308" s="3">
        <f t="shared" ca="1" si="8"/>
        <v>640</v>
      </c>
      <c r="F3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08" s="50">
        <f>IF(WEEKNUM(Table1[[#This Row],[Date]])-WEEKNUM(DATE(YEAR(Table1[[#This Row],[Date]]),2,1)-1)&lt;=0,52+WEEKNUM(Table1[[#This Row],[Date]])-WEEKNUM(DATE(YEAR(Table1[[#This Row],[Date]]),2,1)-1),WEEKNUM(Table1[[#This Row],[Date]])-WEEKNUM(DATE(YEAR(Table1[[#This Row],[Date]]),2,1)-1))</f>
        <v>52</v>
      </c>
      <c r="H308" s="126">
        <f t="shared" ca="1" si="9"/>
        <v>0.79</v>
      </c>
      <c r="I308" s="3" t="s">
        <v>50</v>
      </c>
      <c r="J308" s="3" t="str">
        <f ca="1">IF(Table1[[#This Row],[Quantity]]&gt;=100,"Picked Up","Missed Pickup")</f>
        <v>Picked Up</v>
      </c>
      <c r="K308" s="48" t="str">
        <f>TEXT(Table1[[#This Row],[Date]],"mmmm")</f>
        <v>January</v>
      </c>
    </row>
    <row r="309" spans="1:11" x14ac:dyDescent="0.25">
      <c r="A309" s="25" t="s">
        <v>63</v>
      </c>
      <c r="B309" s="25" t="s">
        <v>75</v>
      </c>
      <c r="C309" s="25" t="s">
        <v>20</v>
      </c>
      <c r="D309" s="4">
        <v>43856</v>
      </c>
      <c r="E309" s="3">
        <f t="shared" ca="1" si="8"/>
        <v>201</v>
      </c>
      <c r="F3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09" s="50">
        <f>IF(WEEKNUM(Table1[[#This Row],[Date]])-WEEKNUM(DATE(YEAR(Table1[[#This Row],[Date]]),2,1)-1)&lt;=0,52+WEEKNUM(Table1[[#This Row],[Date]])-WEEKNUM(DATE(YEAR(Table1[[#This Row],[Date]]),2,1)-1),WEEKNUM(Table1[[#This Row],[Date]])-WEEKNUM(DATE(YEAR(Table1[[#This Row],[Date]]),2,1)-1))</f>
        <v>52</v>
      </c>
      <c r="H309" s="126">
        <f t="shared" ca="1" si="9"/>
        <v>0.73</v>
      </c>
      <c r="I309" s="3" t="s">
        <v>50</v>
      </c>
      <c r="J309" s="3" t="str">
        <f ca="1">IF(Table1[[#This Row],[Quantity]]&gt;=100,"Picked Up","Missed Pickup")</f>
        <v>Picked Up</v>
      </c>
      <c r="K309" s="48" t="str">
        <f>TEXT(Table1[[#This Row],[Date]],"mmmm")</f>
        <v>January</v>
      </c>
    </row>
    <row r="310" spans="1:11" x14ac:dyDescent="0.25">
      <c r="A310" s="25" t="s">
        <v>62</v>
      </c>
      <c r="B310" s="25" t="s">
        <v>4</v>
      </c>
      <c r="C310" s="25" t="s">
        <v>20</v>
      </c>
      <c r="D310" s="4">
        <v>43856</v>
      </c>
      <c r="E310" s="3">
        <f t="shared" ca="1" si="8"/>
        <v>344</v>
      </c>
      <c r="F3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0" s="50">
        <f>IF(WEEKNUM(Table1[[#This Row],[Date]])-WEEKNUM(DATE(YEAR(Table1[[#This Row],[Date]]),2,1)-1)&lt;=0,52+WEEKNUM(Table1[[#This Row],[Date]])-WEEKNUM(DATE(YEAR(Table1[[#This Row],[Date]]),2,1)-1),WEEKNUM(Table1[[#This Row],[Date]])-WEEKNUM(DATE(YEAR(Table1[[#This Row],[Date]]),2,1)-1))</f>
        <v>52</v>
      </c>
      <c r="H310" s="126">
        <f t="shared" ca="1" si="9"/>
        <v>0.75</v>
      </c>
      <c r="I310" s="3" t="s">
        <v>50</v>
      </c>
      <c r="J310" s="3" t="str">
        <f ca="1">IF(Table1[[#This Row],[Quantity]]&gt;=100,"Picked Up","Missed Pickup")</f>
        <v>Picked Up</v>
      </c>
      <c r="K310" s="48" t="str">
        <f>TEXT(Table1[[#This Row],[Date]],"mmmm")</f>
        <v>January</v>
      </c>
    </row>
    <row r="311" spans="1:11" x14ac:dyDescent="0.25">
      <c r="A311" s="25" t="s">
        <v>62</v>
      </c>
      <c r="B311" s="25" t="s">
        <v>72</v>
      </c>
      <c r="C311" s="25" t="s">
        <v>20</v>
      </c>
      <c r="D311" s="4">
        <v>43856</v>
      </c>
      <c r="E311" s="3">
        <f t="shared" ca="1" si="8"/>
        <v>549</v>
      </c>
      <c r="F3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1" s="50">
        <f>IF(WEEKNUM(Table1[[#This Row],[Date]])-WEEKNUM(DATE(YEAR(Table1[[#This Row],[Date]]),2,1)-1)&lt;=0,52+WEEKNUM(Table1[[#This Row],[Date]])-WEEKNUM(DATE(YEAR(Table1[[#This Row],[Date]]),2,1)-1),WEEKNUM(Table1[[#This Row],[Date]])-WEEKNUM(DATE(YEAR(Table1[[#This Row],[Date]]),2,1)-1))</f>
        <v>52</v>
      </c>
      <c r="H311" s="126">
        <f t="shared" ca="1" si="9"/>
        <v>0.69</v>
      </c>
      <c r="I311" s="3" t="s">
        <v>50</v>
      </c>
      <c r="J311" s="3" t="str">
        <f ca="1">IF(Table1[[#This Row],[Quantity]]&gt;=100,"Picked Up","Missed Pickup")</f>
        <v>Picked Up</v>
      </c>
      <c r="K311" s="48" t="str">
        <f>TEXT(Table1[[#This Row],[Date]],"mmmm")</f>
        <v>January</v>
      </c>
    </row>
    <row r="312" spans="1:11" x14ac:dyDescent="0.25">
      <c r="A312" s="3" t="s">
        <v>62</v>
      </c>
      <c r="B312" s="3" t="s">
        <v>5</v>
      </c>
      <c r="C312" s="3" t="s">
        <v>22</v>
      </c>
      <c r="D312" s="4">
        <v>43856</v>
      </c>
      <c r="E312" s="3">
        <f t="shared" ca="1" si="8"/>
        <v>734</v>
      </c>
      <c r="F3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2" s="50">
        <f>IF(WEEKNUM(Table1[[#This Row],[Date]])-WEEKNUM(DATE(YEAR(Table1[[#This Row],[Date]]),2,1)-1)&lt;=0,52+WEEKNUM(Table1[[#This Row],[Date]])-WEEKNUM(DATE(YEAR(Table1[[#This Row],[Date]]),2,1)-1),WEEKNUM(Table1[[#This Row],[Date]])-WEEKNUM(DATE(YEAR(Table1[[#This Row],[Date]]),2,1)-1))</f>
        <v>52</v>
      </c>
      <c r="H312" s="126">
        <f t="shared" ca="1" si="9"/>
        <v>0.7</v>
      </c>
      <c r="I312" s="3" t="s">
        <v>50</v>
      </c>
      <c r="J312" s="3" t="str">
        <f ca="1">IF(Table1[[#This Row],[Quantity]]&gt;=100,"Picked Up","Missed Pickup")</f>
        <v>Picked Up</v>
      </c>
      <c r="K312" s="48" t="str">
        <f>TEXT(Table1[[#This Row],[Date]],"mmmm")</f>
        <v>January</v>
      </c>
    </row>
    <row r="313" spans="1:11" x14ac:dyDescent="0.25">
      <c r="A313" s="3" t="s">
        <v>62</v>
      </c>
      <c r="B313" s="3" t="s">
        <v>6</v>
      </c>
      <c r="C313" s="3" t="s">
        <v>21</v>
      </c>
      <c r="D313" s="4">
        <v>43856</v>
      </c>
      <c r="E313" s="3">
        <f t="shared" ca="1" si="8"/>
        <v>693</v>
      </c>
      <c r="F3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3" s="50">
        <f>IF(WEEKNUM(Table1[[#This Row],[Date]])-WEEKNUM(DATE(YEAR(Table1[[#This Row],[Date]]),2,1)-1)&lt;=0,52+WEEKNUM(Table1[[#This Row],[Date]])-WEEKNUM(DATE(YEAR(Table1[[#This Row],[Date]]),2,1)-1),WEEKNUM(Table1[[#This Row],[Date]])-WEEKNUM(DATE(YEAR(Table1[[#This Row],[Date]]),2,1)-1))</f>
        <v>52</v>
      </c>
      <c r="H313" s="126">
        <f t="shared" ca="1" si="9"/>
        <v>0.77</v>
      </c>
      <c r="I313" s="3" t="s">
        <v>50</v>
      </c>
      <c r="J313" s="3" t="str">
        <f ca="1">IF(Table1[[#This Row],[Quantity]]&gt;=100,"Picked Up","Missed Pickup")</f>
        <v>Picked Up</v>
      </c>
      <c r="K313" s="48" t="str">
        <f>TEXT(Table1[[#This Row],[Date]],"mmmm")</f>
        <v>January</v>
      </c>
    </row>
    <row r="314" spans="1:11" x14ac:dyDescent="0.25">
      <c r="A314" s="3" t="s">
        <v>62</v>
      </c>
      <c r="B314" s="3" t="s">
        <v>9</v>
      </c>
      <c r="C314" s="3" t="s">
        <v>23</v>
      </c>
      <c r="D314" s="4">
        <v>43856</v>
      </c>
      <c r="E314" s="3">
        <f t="shared" ca="1" si="8"/>
        <v>444</v>
      </c>
      <c r="F3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4" s="50">
        <f>IF(WEEKNUM(Table1[[#This Row],[Date]])-WEEKNUM(DATE(YEAR(Table1[[#This Row],[Date]]),2,1)-1)&lt;=0,52+WEEKNUM(Table1[[#This Row],[Date]])-WEEKNUM(DATE(YEAR(Table1[[#This Row],[Date]]),2,1)-1),WEEKNUM(Table1[[#This Row],[Date]])-WEEKNUM(DATE(YEAR(Table1[[#This Row],[Date]]),2,1)-1))</f>
        <v>52</v>
      </c>
      <c r="H314" s="126">
        <f t="shared" ca="1" si="9"/>
        <v>0.7</v>
      </c>
      <c r="I314" s="3" t="s">
        <v>50</v>
      </c>
      <c r="J314" s="3" t="str">
        <f ca="1">IF(Table1[[#This Row],[Quantity]]&gt;=100,"Picked Up","Missed Pickup")</f>
        <v>Picked Up</v>
      </c>
      <c r="K314" s="48" t="str">
        <f>TEXT(Table1[[#This Row],[Date]],"mmmm")</f>
        <v>January</v>
      </c>
    </row>
    <row r="315" spans="1:11" x14ac:dyDescent="0.25">
      <c r="A315" s="25" t="s">
        <v>61</v>
      </c>
      <c r="B315" s="25" t="s">
        <v>7</v>
      </c>
      <c r="C315" s="25" t="s">
        <v>20</v>
      </c>
      <c r="D315" s="4">
        <v>43856</v>
      </c>
      <c r="E315" s="3">
        <f t="shared" ca="1" si="8"/>
        <v>586</v>
      </c>
      <c r="F3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5" s="50">
        <f>IF(WEEKNUM(Table1[[#This Row],[Date]])-WEEKNUM(DATE(YEAR(Table1[[#This Row],[Date]]),2,1)-1)&lt;=0,52+WEEKNUM(Table1[[#This Row],[Date]])-WEEKNUM(DATE(YEAR(Table1[[#This Row],[Date]]),2,1)-1),WEEKNUM(Table1[[#This Row],[Date]])-WEEKNUM(DATE(YEAR(Table1[[#This Row],[Date]]),2,1)-1))</f>
        <v>52</v>
      </c>
      <c r="H315" s="126">
        <f t="shared" ca="1" si="9"/>
        <v>0.8</v>
      </c>
      <c r="I315" s="3" t="s">
        <v>50</v>
      </c>
      <c r="J315" s="3" t="str">
        <f ca="1">IF(Table1[[#This Row],[Quantity]]&gt;=100,"Picked Up","Missed Pickup")</f>
        <v>Picked Up</v>
      </c>
      <c r="K315" s="48" t="str">
        <f>TEXT(Table1[[#This Row],[Date]],"mmmm")</f>
        <v>January</v>
      </c>
    </row>
    <row r="316" spans="1:11" x14ac:dyDescent="0.25">
      <c r="A316" s="25" t="s">
        <v>61</v>
      </c>
      <c r="B316" s="25" t="s">
        <v>8</v>
      </c>
      <c r="C316" s="25" t="s">
        <v>20</v>
      </c>
      <c r="D316" s="4">
        <v>43856</v>
      </c>
      <c r="E316" s="3">
        <f t="shared" ca="1" si="8"/>
        <v>611</v>
      </c>
      <c r="F3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6" s="50">
        <f>IF(WEEKNUM(Table1[[#This Row],[Date]])-WEEKNUM(DATE(YEAR(Table1[[#This Row],[Date]]),2,1)-1)&lt;=0,52+WEEKNUM(Table1[[#This Row],[Date]])-WEEKNUM(DATE(YEAR(Table1[[#This Row],[Date]]),2,1)-1),WEEKNUM(Table1[[#This Row],[Date]])-WEEKNUM(DATE(YEAR(Table1[[#This Row],[Date]]),2,1)-1))</f>
        <v>52</v>
      </c>
      <c r="H316" s="126">
        <f t="shared" ca="1" si="9"/>
        <v>0.76</v>
      </c>
      <c r="I316" s="3" t="s">
        <v>50</v>
      </c>
      <c r="J316" s="3" t="str">
        <f ca="1">IF(Table1[[#This Row],[Quantity]]&gt;=100,"Picked Up","Missed Pickup")</f>
        <v>Picked Up</v>
      </c>
      <c r="K316" s="48" t="str">
        <f>TEXT(Table1[[#This Row],[Date]],"mmmm")</f>
        <v>January</v>
      </c>
    </row>
    <row r="317" spans="1:11" x14ac:dyDescent="0.25">
      <c r="A317" s="25" t="s">
        <v>61</v>
      </c>
      <c r="B317" s="25" t="s">
        <v>73</v>
      </c>
      <c r="C317" s="25" t="s">
        <v>20</v>
      </c>
      <c r="D317" s="4">
        <v>43856</v>
      </c>
      <c r="E317" s="3">
        <f t="shared" ca="1" si="8"/>
        <v>718</v>
      </c>
      <c r="F3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7" s="50">
        <f>IF(WEEKNUM(Table1[[#This Row],[Date]])-WEEKNUM(DATE(YEAR(Table1[[#This Row],[Date]]),2,1)-1)&lt;=0,52+WEEKNUM(Table1[[#This Row],[Date]])-WEEKNUM(DATE(YEAR(Table1[[#This Row],[Date]]),2,1)-1),WEEKNUM(Table1[[#This Row],[Date]])-WEEKNUM(DATE(YEAR(Table1[[#This Row],[Date]]),2,1)-1))</f>
        <v>52</v>
      </c>
      <c r="H317" s="126">
        <f t="shared" ca="1" si="9"/>
        <v>0.68</v>
      </c>
      <c r="I317" s="3" t="s">
        <v>50</v>
      </c>
      <c r="J317" s="3" t="str">
        <f ca="1">IF(Table1[[#This Row],[Quantity]]&gt;=100,"Picked Up","Missed Pickup")</f>
        <v>Picked Up</v>
      </c>
      <c r="K317" s="48" t="str">
        <f>TEXT(Table1[[#This Row],[Date]],"mmmm")</f>
        <v>January</v>
      </c>
    </row>
    <row r="318" spans="1:11" x14ac:dyDescent="0.25">
      <c r="A318" s="3" t="s">
        <v>64</v>
      </c>
      <c r="B318" s="3" t="s">
        <v>70</v>
      </c>
      <c r="C318" s="3" t="s">
        <v>22</v>
      </c>
      <c r="D318" s="4">
        <v>43857</v>
      </c>
      <c r="E318" s="3">
        <f t="shared" ca="1" si="8"/>
        <v>685</v>
      </c>
      <c r="F3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8" s="50">
        <f>IF(WEEKNUM(Table1[[#This Row],[Date]])-WEEKNUM(DATE(YEAR(Table1[[#This Row],[Date]]),2,1)-1)&lt;=0,52+WEEKNUM(Table1[[#This Row],[Date]])-WEEKNUM(DATE(YEAR(Table1[[#This Row],[Date]]),2,1)-1),WEEKNUM(Table1[[#This Row],[Date]])-WEEKNUM(DATE(YEAR(Table1[[#This Row],[Date]]),2,1)-1))</f>
        <v>52</v>
      </c>
      <c r="H318" s="126">
        <f t="shared" ca="1" si="9"/>
        <v>0.78</v>
      </c>
      <c r="I318" s="3" t="s">
        <v>50</v>
      </c>
      <c r="J318" s="3" t="str">
        <f ca="1">IF(Table1[[#This Row],[Quantity]]&gt;=100,"Picked Up","Missed Pickup")</f>
        <v>Picked Up</v>
      </c>
      <c r="K318" s="48" t="str">
        <f>TEXT(Table1[[#This Row],[Date]],"mmmm")</f>
        <v>January</v>
      </c>
    </row>
    <row r="319" spans="1:11" x14ac:dyDescent="0.25">
      <c r="A319" s="25" t="s">
        <v>64</v>
      </c>
      <c r="B319" s="25" t="s">
        <v>71</v>
      </c>
      <c r="C319" s="25" t="s">
        <v>23</v>
      </c>
      <c r="D319" s="4">
        <v>43857</v>
      </c>
      <c r="E319" s="3">
        <f t="shared" ca="1" si="8"/>
        <v>644</v>
      </c>
      <c r="F3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19" s="50">
        <f>IF(WEEKNUM(Table1[[#This Row],[Date]])-WEEKNUM(DATE(YEAR(Table1[[#This Row],[Date]]),2,1)-1)&lt;=0,52+WEEKNUM(Table1[[#This Row],[Date]])-WEEKNUM(DATE(YEAR(Table1[[#This Row],[Date]]),2,1)-1),WEEKNUM(Table1[[#This Row],[Date]])-WEEKNUM(DATE(YEAR(Table1[[#This Row],[Date]]),2,1)-1))</f>
        <v>52</v>
      </c>
      <c r="H319" s="126">
        <f t="shared" ca="1" si="9"/>
        <v>0.67</v>
      </c>
      <c r="I319" s="3" t="s">
        <v>50</v>
      </c>
      <c r="J319" s="3" t="str">
        <f ca="1">IF(Table1[[#This Row],[Quantity]]&gt;=100,"Picked Up","Missed Pickup")</f>
        <v>Picked Up</v>
      </c>
      <c r="K319" s="48" t="str">
        <f>TEXT(Table1[[#This Row],[Date]],"mmmm")</f>
        <v>January</v>
      </c>
    </row>
    <row r="320" spans="1:11" x14ac:dyDescent="0.25">
      <c r="A320" s="25" t="s">
        <v>65</v>
      </c>
      <c r="B320" s="25" t="s">
        <v>67</v>
      </c>
      <c r="C320" s="25" t="s">
        <v>20</v>
      </c>
      <c r="D320" s="4">
        <v>43857</v>
      </c>
      <c r="E320" s="3">
        <f t="shared" ca="1" si="8"/>
        <v>713</v>
      </c>
      <c r="F3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0" s="50">
        <f>IF(WEEKNUM(Table1[[#This Row],[Date]])-WEEKNUM(DATE(YEAR(Table1[[#This Row],[Date]]),2,1)-1)&lt;=0,52+WEEKNUM(Table1[[#This Row],[Date]])-WEEKNUM(DATE(YEAR(Table1[[#This Row],[Date]]),2,1)-1),WEEKNUM(Table1[[#This Row],[Date]])-WEEKNUM(DATE(YEAR(Table1[[#This Row],[Date]]),2,1)-1))</f>
        <v>52</v>
      </c>
      <c r="H320" s="126">
        <f t="shared" ca="1" si="9"/>
        <v>0.74</v>
      </c>
      <c r="I320" s="3" t="s">
        <v>50</v>
      </c>
      <c r="J320" s="3" t="str">
        <f ca="1">IF(Table1[[#This Row],[Quantity]]&gt;=100,"Picked Up","Missed Pickup")</f>
        <v>Picked Up</v>
      </c>
      <c r="K320" s="48" t="str">
        <f>TEXT(Table1[[#This Row],[Date]],"mmmm")</f>
        <v>January</v>
      </c>
    </row>
    <row r="321" spans="1:11" x14ac:dyDescent="0.25">
      <c r="A321" s="25" t="s">
        <v>63</v>
      </c>
      <c r="B321" s="25" t="s">
        <v>4</v>
      </c>
      <c r="C321" s="25" t="s">
        <v>20</v>
      </c>
      <c r="D321" s="4">
        <v>43857</v>
      </c>
      <c r="E321" s="3">
        <f t="shared" ca="1" si="8"/>
        <v>974</v>
      </c>
      <c r="F3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1" s="50">
        <f>IF(WEEKNUM(Table1[[#This Row],[Date]])-WEEKNUM(DATE(YEAR(Table1[[#This Row],[Date]]),2,1)-1)&lt;=0,52+WEEKNUM(Table1[[#This Row],[Date]])-WEEKNUM(DATE(YEAR(Table1[[#This Row],[Date]]),2,1)-1),WEEKNUM(Table1[[#This Row],[Date]])-WEEKNUM(DATE(YEAR(Table1[[#This Row],[Date]]),2,1)-1))</f>
        <v>52</v>
      </c>
      <c r="H321" s="126">
        <f t="shared" ca="1" si="9"/>
        <v>0.69</v>
      </c>
      <c r="I321" s="3" t="s">
        <v>50</v>
      </c>
      <c r="J321" s="3" t="str">
        <f ca="1">IF(Table1[[#This Row],[Quantity]]&gt;=100,"Picked Up","Missed Pickup")</f>
        <v>Picked Up</v>
      </c>
      <c r="K321" s="48" t="str">
        <f>TEXT(Table1[[#This Row],[Date]],"mmmm")</f>
        <v>January</v>
      </c>
    </row>
    <row r="322" spans="1:11" x14ac:dyDescent="0.25">
      <c r="A322" s="25" t="s">
        <v>63</v>
      </c>
      <c r="B322" s="25" t="s">
        <v>74</v>
      </c>
      <c r="C322" s="25" t="s">
        <v>20</v>
      </c>
      <c r="D322" s="4">
        <v>43857</v>
      </c>
      <c r="E322" s="3">
        <f t="shared" ca="1" si="8"/>
        <v>188</v>
      </c>
      <c r="F3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2" s="50">
        <f>IF(WEEKNUM(Table1[[#This Row],[Date]])-WEEKNUM(DATE(YEAR(Table1[[#This Row],[Date]]),2,1)-1)&lt;=0,52+WEEKNUM(Table1[[#This Row],[Date]])-WEEKNUM(DATE(YEAR(Table1[[#This Row],[Date]]),2,1)-1),WEEKNUM(Table1[[#This Row],[Date]])-WEEKNUM(DATE(YEAR(Table1[[#This Row],[Date]]),2,1)-1))</f>
        <v>52</v>
      </c>
      <c r="H322" s="126">
        <f t="shared" ca="1" si="9"/>
        <v>0.8</v>
      </c>
      <c r="I322" s="3" t="s">
        <v>50</v>
      </c>
      <c r="J322" s="3" t="str">
        <f ca="1">IF(Table1[[#This Row],[Quantity]]&gt;=100,"Picked Up","Missed Pickup")</f>
        <v>Picked Up</v>
      </c>
      <c r="K322" s="48" t="str">
        <f>TEXT(Table1[[#This Row],[Date]],"mmmm")</f>
        <v>January</v>
      </c>
    </row>
    <row r="323" spans="1:11" x14ac:dyDescent="0.25">
      <c r="A323" s="25" t="s">
        <v>63</v>
      </c>
      <c r="B323" s="25" t="s">
        <v>75</v>
      </c>
      <c r="C323" s="25" t="s">
        <v>20</v>
      </c>
      <c r="D323" s="4">
        <v>43857</v>
      </c>
      <c r="E323" s="3">
        <f t="shared" ref="E323:E386" ca="1" si="10">RANDBETWEEN(0,1000)</f>
        <v>125</v>
      </c>
      <c r="F3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3" s="50">
        <f>IF(WEEKNUM(Table1[[#This Row],[Date]])-WEEKNUM(DATE(YEAR(Table1[[#This Row],[Date]]),2,1)-1)&lt;=0,52+WEEKNUM(Table1[[#This Row],[Date]])-WEEKNUM(DATE(YEAR(Table1[[#This Row],[Date]]),2,1)-1),WEEKNUM(Table1[[#This Row],[Date]])-WEEKNUM(DATE(YEAR(Table1[[#This Row],[Date]]),2,1)-1))</f>
        <v>52</v>
      </c>
      <c r="H323" s="126">
        <f t="shared" ref="H323:H386" ca="1" si="11">RANDBETWEEN(67,80)/100</f>
        <v>0.74</v>
      </c>
      <c r="I323" s="3" t="s">
        <v>50</v>
      </c>
      <c r="J323" s="3" t="str">
        <f ca="1">IF(Table1[[#This Row],[Quantity]]&gt;=100,"Picked Up","Missed Pickup")</f>
        <v>Picked Up</v>
      </c>
      <c r="K323" s="48" t="str">
        <f>TEXT(Table1[[#This Row],[Date]],"mmmm")</f>
        <v>January</v>
      </c>
    </row>
    <row r="324" spans="1:11" x14ac:dyDescent="0.25">
      <c r="A324" s="25" t="s">
        <v>62</v>
      </c>
      <c r="B324" s="25" t="s">
        <v>4</v>
      </c>
      <c r="C324" s="25" t="s">
        <v>20</v>
      </c>
      <c r="D324" s="4">
        <v>43857</v>
      </c>
      <c r="E324" s="3">
        <f t="shared" ca="1" si="10"/>
        <v>560</v>
      </c>
      <c r="F3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4" s="50">
        <f>IF(WEEKNUM(Table1[[#This Row],[Date]])-WEEKNUM(DATE(YEAR(Table1[[#This Row],[Date]]),2,1)-1)&lt;=0,52+WEEKNUM(Table1[[#This Row],[Date]])-WEEKNUM(DATE(YEAR(Table1[[#This Row],[Date]]),2,1)-1),WEEKNUM(Table1[[#This Row],[Date]])-WEEKNUM(DATE(YEAR(Table1[[#This Row],[Date]]),2,1)-1))</f>
        <v>52</v>
      </c>
      <c r="H324" s="126">
        <f t="shared" ca="1" si="11"/>
        <v>0.75</v>
      </c>
      <c r="I324" s="3" t="s">
        <v>50</v>
      </c>
      <c r="J324" s="3" t="str">
        <f ca="1">IF(Table1[[#This Row],[Quantity]]&gt;=100,"Picked Up","Missed Pickup")</f>
        <v>Picked Up</v>
      </c>
      <c r="K324" s="48" t="str">
        <f>TEXT(Table1[[#This Row],[Date]],"mmmm")</f>
        <v>January</v>
      </c>
    </row>
    <row r="325" spans="1:11" x14ac:dyDescent="0.25">
      <c r="A325" s="25" t="s">
        <v>62</v>
      </c>
      <c r="B325" s="25" t="s">
        <v>72</v>
      </c>
      <c r="C325" s="25" t="s">
        <v>20</v>
      </c>
      <c r="D325" s="4">
        <v>43857</v>
      </c>
      <c r="E325" s="3">
        <f t="shared" ca="1" si="10"/>
        <v>160</v>
      </c>
      <c r="F3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5" s="50">
        <f>IF(WEEKNUM(Table1[[#This Row],[Date]])-WEEKNUM(DATE(YEAR(Table1[[#This Row],[Date]]),2,1)-1)&lt;=0,52+WEEKNUM(Table1[[#This Row],[Date]])-WEEKNUM(DATE(YEAR(Table1[[#This Row],[Date]]),2,1)-1),WEEKNUM(Table1[[#This Row],[Date]])-WEEKNUM(DATE(YEAR(Table1[[#This Row],[Date]]),2,1)-1))</f>
        <v>52</v>
      </c>
      <c r="H325" s="126">
        <f t="shared" ca="1" si="11"/>
        <v>0.68</v>
      </c>
      <c r="I325" s="3" t="s">
        <v>50</v>
      </c>
      <c r="J325" s="3" t="str">
        <f ca="1">IF(Table1[[#This Row],[Quantity]]&gt;=100,"Picked Up","Missed Pickup")</f>
        <v>Picked Up</v>
      </c>
      <c r="K325" s="48" t="str">
        <f>TEXT(Table1[[#This Row],[Date]],"mmmm")</f>
        <v>January</v>
      </c>
    </row>
    <row r="326" spans="1:11" x14ac:dyDescent="0.25">
      <c r="A326" s="3" t="s">
        <v>62</v>
      </c>
      <c r="B326" s="3" t="s">
        <v>5</v>
      </c>
      <c r="C326" s="3" t="s">
        <v>22</v>
      </c>
      <c r="D326" s="4">
        <v>43857</v>
      </c>
      <c r="E326" s="3">
        <f t="shared" ca="1" si="10"/>
        <v>656</v>
      </c>
      <c r="F3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6" s="50">
        <f>IF(WEEKNUM(Table1[[#This Row],[Date]])-WEEKNUM(DATE(YEAR(Table1[[#This Row],[Date]]),2,1)-1)&lt;=0,52+WEEKNUM(Table1[[#This Row],[Date]])-WEEKNUM(DATE(YEAR(Table1[[#This Row],[Date]]),2,1)-1),WEEKNUM(Table1[[#This Row],[Date]])-WEEKNUM(DATE(YEAR(Table1[[#This Row],[Date]]),2,1)-1))</f>
        <v>52</v>
      </c>
      <c r="H326" s="126">
        <f t="shared" ca="1" si="11"/>
        <v>0.8</v>
      </c>
      <c r="I326" s="3" t="s">
        <v>50</v>
      </c>
      <c r="J326" s="3" t="str">
        <f ca="1">IF(Table1[[#This Row],[Quantity]]&gt;=100,"Picked Up","Missed Pickup")</f>
        <v>Picked Up</v>
      </c>
      <c r="K326" s="48" t="str">
        <f>TEXT(Table1[[#This Row],[Date]],"mmmm")</f>
        <v>January</v>
      </c>
    </row>
    <row r="327" spans="1:11" x14ac:dyDescent="0.25">
      <c r="A327" s="3" t="s">
        <v>62</v>
      </c>
      <c r="B327" s="3" t="s">
        <v>6</v>
      </c>
      <c r="C327" s="3" t="s">
        <v>21</v>
      </c>
      <c r="D327" s="4">
        <v>43857</v>
      </c>
      <c r="E327" s="3">
        <f t="shared" ca="1" si="10"/>
        <v>954</v>
      </c>
      <c r="F3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7" s="50">
        <f>IF(WEEKNUM(Table1[[#This Row],[Date]])-WEEKNUM(DATE(YEAR(Table1[[#This Row],[Date]]),2,1)-1)&lt;=0,52+WEEKNUM(Table1[[#This Row],[Date]])-WEEKNUM(DATE(YEAR(Table1[[#This Row],[Date]]),2,1)-1),WEEKNUM(Table1[[#This Row],[Date]])-WEEKNUM(DATE(YEAR(Table1[[#This Row],[Date]]),2,1)-1))</f>
        <v>52</v>
      </c>
      <c r="H327" s="126">
        <f t="shared" ca="1" si="11"/>
        <v>0.74</v>
      </c>
      <c r="I327" s="3" t="s">
        <v>50</v>
      </c>
      <c r="J327" s="3" t="str">
        <f ca="1">IF(Table1[[#This Row],[Quantity]]&gt;=100,"Picked Up","Missed Pickup")</f>
        <v>Picked Up</v>
      </c>
      <c r="K327" s="48" t="str">
        <f>TEXT(Table1[[#This Row],[Date]],"mmmm")</f>
        <v>January</v>
      </c>
    </row>
    <row r="328" spans="1:11" x14ac:dyDescent="0.25">
      <c r="A328" s="3" t="s">
        <v>62</v>
      </c>
      <c r="B328" s="3" t="s">
        <v>9</v>
      </c>
      <c r="C328" s="3" t="s">
        <v>23</v>
      </c>
      <c r="D328" s="4">
        <v>43857</v>
      </c>
      <c r="E328" s="3">
        <f t="shared" ca="1" si="10"/>
        <v>37</v>
      </c>
      <c r="F3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8" s="50">
        <f>IF(WEEKNUM(Table1[[#This Row],[Date]])-WEEKNUM(DATE(YEAR(Table1[[#This Row],[Date]]),2,1)-1)&lt;=0,52+WEEKNUM(Table1[[#This Row],[Date]])-WEEKNUM(DATE(YEAR(Table1[[#This Row],[Date]]),2,1)-1),WEEKNUM(Table1[[#This Row],[Date]])-WEEKNUM(DATE(YEAR(Table1[[#This Row],[Date]]),2,1)-1))</f>
        <v>52</v>
      </c>
      <c r="H328" s="126">
        <f t="shared" ca="1" si="11"/>
        <v>0.69</v>
      </c>
      <c r="I328" s="3" t="s">
        <v>50</v>
      </c>
      <c r="J328" s="3" t="str">
        <f ca="1">IF(Table1[[#This Row],[Quantity]]&gt;=100,"Picked Up","Missed Pickup")</f>
        <v>Missed Pickup</v>
      </c>
      <c r="K328" s="48" t="str">
        <f>TEXT(Table1[[#This Row],[Date]],"mmmm")</f>
        <v>January</v>
      </c>
    </row>
    <row r="329" spans="1:11" x14ac:dyDescent="0.25">
      <c r="A329" s="25" t="s">
        <v>61</v>
      </c>
      <c r="B329" s="25" t="s">
        <v>7</v>
      </c>
      <c r="C329" s="25" t="s">
        <v>20</v>
      </c>
      <c r="D329" s="4">
        <v>43857</v>
      </c>
      <c r="E329" s="3">
        <f t="shared" ca="1" si="10"/>
        <v>727</v>
      </c>
      <c r="F3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29" s="50">
        <f>IF(WEEKNUM(Table1[[#This Row],[Date]])-WEEKNUM(DATE(YEAR(Table1[[#This Row],[Date]]),2,1)-1)&lt;=0,52+WEEKNUM(Table1[[#This Row],[Date]])-WEEKNUM(DATE(YEAR(Table1[[#This Row],[Date]]),2,1)-1),WEEKNUM(Table1[[#This Row],[Date]])-WEEKNUM(DATE(YEAR(Table1[[#This Row],[Date]]),2,1)-1))</f>
        <v>52</v>
      </c>
      <c r="H329" s="126">
        <f t="shared" ca="1" si="11"/>
        <v>0.7</v>
      </c>
      <c r="I329" s="3" t="s">
        <v>50</v>
      </c>
      <c r="J329" s="3" t="str">
        <f ca="1">IF(Table1[[#This Row],[Quantity]]&gt;=100,"Picked Up","Missed Pickup")</f>
        <v>Picked Up</v>
      </c>
      <c r="K329" s="48" t="str">
        <f>TEXT(Table1[[#This Row],[Date]],"mmmm")</f>
        <v>January</v>
      </c>
    </row>
    <row r="330" spans="1:11" x14ac:dyDescent="0.25">
      <c r="A330" s="25" t="s">
        <v>61</v>
      </c>
      <c r="B330" s="25" t="s">
        <v>8</v>
      </c>
      <c r="C330" s="25" t="s">
        <v>20</v>
      </c>
      <c r="D330" s="4">
        <v>43857</v>
      </c>
      <c r="E330" s="3">
        <f t="shared" ca="1" si="10"/>
        <v>118</v>
      </c>
      <c r="F3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0" s="50">
        <f>IF(WEEKNUM(Table1[[#This Row],[Date]])-WEEKNUM(DATE(YEAR(Table1[[#This Row],[Date]]),2,1)-1)&lt;=0,52+WEEKNUM(Table1[[#This Row],[Date]])-WEEKNUM(DATE(YEAR(Table1[[#This Row],[Date]]),2,1)-1),WEEKNUM(Table1[[#This Row],[Date]])-WEEKNUM(DATE(YEAR(Table1[[#This Row],[Date]]),2,1)-1))</f>
        <v>52</v>
      </c>
      <c r="H330" s="126">
        <f t="shared" ca="1" si="11"/>
        <v>0.8</v>
      </c>
      <c r="I330" s="3" t="s">
        <v>50</v>
      </c>
      <c r="J330" s="3" t="str">
        <f ca="1">IF(Table1[[#This Row],[Quantity]]&gt;=100,"Picked Up","Missed Pickup")</f>
        <v>Picked Up</v>
      </c>
      <c r="K330" s="48" t="str">
        <f>TEXT(Table1[[#This Row],[Date]],"mmmm")</f>
        <v>January</v>
      </c>
    </row>
    <row r="331" spans="1:11" x14ac:dyDescent="0.25">
      <c r="A331" s="25" t="s">
        <v>61</v>
      </c>
      <c r="B331" s="25" t="s">
        <v>73</v>
      </c>
      <c r="C331" s="25" t="s">
        <v>20</v>
      </c>
      <c r="D331" s="4">
        <v>43857</v>
      </c>
      <c r="E331" s="3">
        <f t="shared" ca="1" si="10"/>
        <v>583</v>
      </c>
      <c r="F3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1" s="50">
        <f>IF(WEEKNUM(Table1[[#This Row],[Date]])-WEEKNUM(DATE(YEAR(Table1[[#This Row],[Date]]),2,1)-1)&lt;=0,52+WEEKNUM(Table1[[#This Row],[Date]])-WEEKNUM(DATE(YEAR(Table1[[#This Row],[Date]]),2,1)-1),WEEKNUM(Table1[[#This Row],[Date]])-WEEKNUM(DATE(YEAR(Table1[[#This Row],[Date]]),2,1)-1))</f>
        <v>52</v>
      </c>
      <c r="H331" s="126">
        <f t="shared" ca="1" si="11"/>
        <v>0.75</v>
      </c>
      <c r="I331" s="3" t="s">
        <v>50</v>
      </c>
      <c r="J331" s="3" t="str">
        <f ca="1">IF(Table1[[#This Row],[Quantity]]&gt;=100,"Picked Up","Missed Pickup")</f>
        <v>Picked Up</v>
      </c>
      <c r="K331" s="48" t="str">
        <f>TEXT(Table1[[#This Row],[Date]],"mmmm")</f>
        <v>January</v>
      </c>
    </row>
    <row r="332" spans="1:11" x14ac:dyDescent="0.25">
      <c r="A332" s="3" t="s">
        <v>64</v>
      </c>
      <c r="B332" s="3" t="s">
        <v>70</v>
      </c>
      <c r="C332" s="3" t="s">
        <v>22</v>
      </c>
      <c r="D332" s="4">
        <v>43858</v>
      </c>
      <c r="E332" s="3">
        <f t="shared" ca="1" si="10"/>
        <v>350</v>
      </c>
      <c r="F3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2" s="50">
        <f>IF(WEEKNUM(Table1[[#This Row],[Date]])-WEEKNUM(DATE(YEAR(Table1[[#This Row],[Date]]),2,1)-1)&lt;=0,52+WEEKNUM(Table1[[#This Row],[Date]])-WEEKNUM(DATE(YEAR(Table1[[#This Row],[Date]]),2,1)-1),WEEKNUM(Table1[[#This Row],[Date]])-WEEKNUM(DATE(YEAR(Table1[[#This Row],[Date]]),2,1)-1))</f>
        <v>52</v>
      </c>
      <c r="H332" s="126">
        <f t="shared" ca="1" si="11"/>
        <v>0.73</v>
      </c>
      <c r="I332" s="3" t="s">
        <v>50</v>
      </c>
      <c r="J332" s="3" t="str">
        <f ca="1">IF(Table1[[#This Row],[Quantity]]&gt;=100,"Picked Up","Missed Pickup")</f>
        <v>Picked Up</v>
      </c>
      <c r="K332" s="48" t="str">
        <f>TEXT(Table1[[#This Row],[Date]],"mmmm")</f>
        <v>January</v>
      </c>
    </row>
    <row r="333" spans="1:11" x14ac:dyDescent="0.25">
      <c r="A333" s="25" t="s">
        <v>64</v>
      </c>
      <c r="B333" s="25" t="s">
        <v>71</v>
      </c>
      <c r="C333" s="25" t="s">
        <v>23</v>
      </c>
      <c r="D333" s="4">
        <v>43858</v>
      </c>
      <c r="E333" s="3">
        <f t="shared" ca="1" si="10"/>
        <v>554</v>
      </c>
      <c r="F3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3" s="50">
        <f>IF(WEEKNUM(Table1[[#This Row],[Date]])-WEEKNUM(DATE(YEAR(Table1[[#This Row],[Date]]),2,1)-1)&lt;=0,52+WEEKNUM(Table1[[#This Row],[Date]])-WEEKNUM(DATE(YEAR(Table1[[#This Row],[Date]]),2,1)-1),WEEKNUM(Table1[[#This Row],[Date]])-WEEKNUM(DATE(YEAR(Table1[[#This Row],[Date]]),2,1)-1))</f>
        <v>52</v>
      </c>
      <c r="H333" s="126">
        <f t="shared" ca="1" si="11"/>
        <v>0.73</v>
      </c>
      <c r="I333" s="3" t="s">
        <v>50</v>
      </c>
      <c r="J333" s="3" t="str">
        <f ca="1">IF(Table1[[#This Row],[Quantity]]&gt;=100,"Picked Up","Missed Pickup")</f>
        <v>Picked Up</v>
      </c>
      <c r="K333" s="48" t="str">
        <f>TEXT(Table1[[#This Row],[Date]],"mmmm")</f>
        <v>January</v>
      </c>
    </row>
    <row r="334" spans="1:11" x14ac:dyDescent="0.25">
      <c r="A334" s="25" t="s">
        <v>65</v>
      </c>
      <c r="B334" s="25" t="s">
        <v>67</v>
      </c>
      <c r="C334" s="25" t="s">
        <v>20</v>
      </c>
      <c r="D334" s="4">
        <v>43858</v>
      </c>
      <c r="E334" s="3">
        <f t="shared" ca="1" si="10"/>
        <v>905</v>
      </c>
      <c r="F3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4" s="50">
        <f>IF(WEEKNUM(Table1[[#This Row],[Date]])-WEEKNUM(DATE(YEAR(Table1[[#This Row],[Date]]),2,1)-1)&lt;=0,52+WEEKNUM(Table1[[#This Row],[Date]])-WEEKNUM(DATE(YEAR(Table1[[#This Row],[Date]]),2,1)-1),WEEKNUM(Table1[[#This Row],[Date]])-WEEKNUM(DATE(YEAR(Table1[[#This Row],[Date]]),2,1)-1))</f>
        <v>52</v>
      </c>
      <c r="H334" s="126">
        <f t="shared" ca="1" si="11"/>
        <v>0.75</v>
      </c>
      <c r="I334" s="3" t="s">
        <v>50</v>
      </c>
      <c r="J334" s="3" t="str">
        <f ca="1">IF(Table1[[#This Row],[Quantity]]&gt;=100,"Picked Up","Missed Pickup")</f>
        <v>Picked Up</v>
      </c>
      <c r="K334" s="48" t="str">
        <f>TEXT(Table1[[#This Row],[Date]],"mmmm")</f>
        <v>January</v>
      </c>
    </row>
    <row r="335" spans="1:11" x14ac:dyDescent="0.25">
      <c r="A335" s="3" t="s">
        <v>63</v>
      </c>
      <c r="B335" s="3" t="s">
        <v>4</v>
      </c>
      <c r="C335" s="3" t="s">
        <v>20</v>
      </c>
      <c r="D335" s="4">
        <v>43858</v>
      </c>
      <c r="E335" s="3">
        <f t="shared" ca="1" si="10"/>
        <v>543</v>
      </c>
      <c r="F3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5" s="50">
        <f>IF(WEEKNUM(Table1[[#This Row],[Date]])-WEEKNUM(DATE(YEAR(Table1[[#This Row],[Date]]),2,1)-1)&lt;=0,52+WEEKNUM(Table1[[#This Row],[Date]])-WEEKNUM(DATE(YEAR(Table1[[#This Row],[Date]]),2,1)-1),WEEKNUM(Table1[[#This Row],[Date]])-WEEKNUM(DATE(YEAR(Table1[[#This Row],[Date]]),2,1)-1))</f>
        <v>52</v>
      </c>
      <c r="H335" s="126">
        <f t="shared" ca="1" si="11"/>
        <v>0.71</v>
      </c>
      <c r="I335" s="3" t="s">
        <v>50</v>
      </c>
      <c r="J335" s="3" t="str">
        <f ca="1">IF(Table1[[#This Row],[Quantity]]&gt;=100,"Picked Up","Missed Pickup")</f>
        <v>Picked Up</v>
      </c>
      <c r="K335" s="48" t="str">
        <f>TEXT(Table1[[#This Row],[Date]],"mmmm")</f>
        <v>January</v>
      </c>
    </row>
    <row r="336" spans="1:11" x14ac:dyDescent="0.25">
      <c r="A336" s="25" t="s">
        <v>63</v>
      </c>
      <c r="B336" s="25" t="s">
        <v>74</v>
      </c>
      <c r="C336" s="25" t="s">
        <v>20</v>
      </c>
      <c r="D336" s="4">
        <v>43858</v>
      </c>
      <c r="E336" s="3">
        <f t="shared" ca="1" si="10"/>
        <v>544</v>
      </c>
      <c r="F3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6" s="50">
        <f>IF(WEEKNUM(Table1[[#This Row],[Date]])-WEEKNUM(DATE(YEAR(Table1[[#This Row],[Date]]),2,1)-1)&lt;=0,52+WEEKNUM(Table1[[#This Row],[Date]])-WEEKNUM(DATE(YEAR(Table1[[#This Row],[Date]]),2,1)-1),WEEKNUM(Table1[[#This Row],[Date]])-WEEKNUM(DATE(YEAR(Table1[[#This Row],[Date]]),2,1)-1))</f>
        <v>52</v>
      </c>
      <c r="H336" s="126">
        <f t="shared" ca="1" si="11"/>
        <v>0.75</v>
      </c>
      <c r="I336" s="3" t="s">
        <v>50</v>
      </c>
      <c r="J336" s="3" t="str">
        <f ca="1">IF(Table1[[#This Row],[Quantity]]&gt;=100,"Picked Up","Missed Pickup")</f>
        <v>Picked Up</v>
      </c>
      <c r="K336" s="48" t="str">
        <f>TEXT(Table1[[#This Row],[Date]],"mmmm")</f>
        <v>January</v>
      </c>
    </row>
    <row r="337" spans="1:11" x14ac:dyDescent="0.25">
      <c r="A337" s="25" t="s">
        <v>63</v>
      </c>
      <c r="B337" s="25" t="s">
        <v>75</v>
      </c>
      <c r="C337" s="25" t="s">
        <v>20</v>
      </c>
      <c r="D337" s="4">
        <v>43858</v>
      </c>
      <c r="E337" s="3">
        <f t="shared" ca="1" si="10"/>
        <v>831</v>
      </c>
      <c r="F3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7" s="50">
        <f>IF(WEEKNUM(Table1[[#This Row],[Date]])-WEEKNUM(DATE(YEAR(Table1[[#This Row],[Date]]),2,1)-1)&lt;=0,52+WEEKNUM(Table1[[#This Row],[Date]])-WEEKNUM(DATE(YEAR(Table1[[#This Row],[Date]]),2,1)-1),WEEKNUM(Table1[[#This Row],[Date]])-WEEKNUM(DATE(YEAR(Table1[[#This Row],[Date]]),2,1)-1))</f>
        <v>52</v>
      </c>
      <c r="H337" s="126">
        <f t="shared" ca="1" si="11"/>
        <v>0.67</v>
      </c>
      <c r="I337" s="3" t="s">
        <v>50</v>
      </c>
      <c r="J337" s="3" t="str">
        <f ca="1">IF(Table1[[#This Row],[Quantity]]&gt;=100,"Picked Up","Missed Pickup")</f>
        <v>Picked Up</v>
      </c>
      <c r="K337" s="48" t="str">
        <f>TEXT(Table1[[#This Row],[Date]],"mmmm")</f>
        <v>January</v>
      </c>
    </row>
    <row r="338" spans="1:11" x14ac:dyDescent="0.25">
      <c r="A338" s="25" t="s">
        <v>62</v>
      </c>
      <c r="B338" s="25" t="s">
        <v>4</v>
      </c>
      <c r="C338" s="25" t="s">
        <v>20</v>
      </c>
      <c r="D338" s="4">
        <v>43858</v>
      </c>
      <c r="E338" s="3">
        <f t="shared" ca="1" si="10"/>
        <v>257</v>
      </c>
      <c r="F3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8" s="50">
        <f>IF(WEEKNUM(Table1[[#This Row],[Date]])-WEEKNUM(DATE(YEAR(Table1[[#This Row],[Date]]),2,1)-1)&lt;=0,52+WEEKNUM(Table1[[#This Row],[Date]])-WEEKNUM(DATE(YEAR(Table1[[#This Row],[Date]]),2,1)-1),WEEKNUM(Table1[[#This Row],[Date]])-WEEKNUM(DATE(YEAR(Table1[[#This Row],[Date]]),2,1)-1))</f>
        <v>52</v>
      </c>
      <c r="H338" s="126">
        <f t="shared" ca="1" si="11"/>
        <v>0.71</v>
      </c>
      <c r="I338" s="3" t="s">
        <v>50</v>
      </c>
      <c r="J338" s="3" t="str">
        <f ca="1">IF(Table1[[#This Row],[Quantity]]&gt;=100,"Picked Up","Missed Pickup")</f>
        <v>Picked Up</v>
      </c>
      <c r="K338" s="48" t="str">
        <f>TEXT(Table1[[#This Row],[Date]],"mmmm")</f>
        <v>January</v>
      </c>
    </row>
    <row r="339" spans="1:11" x14ac:dyDescent="0.25">
      <c r="A339" s="25" t="s">
        <v>62</v>
      </c>
      <c r="B339" s="25" t="s">
        <v>72</v>
      </c>
      <c r="C339" s="25" t="s">
        <v>20</v>
      </c>
      <c r="D339" s="4">
        <v>43858</v>
      </c>
      <c r="E339" s="3">
        <f t="shared" ca="1" si="10"/>
        <v>712</v>
      </c>
      <c r="F3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39" s="50">
        <f>IF(WEEKNUM(Table1[[#This Row],[Date]])-WEEKNUM(DATE(YEAR(Table1[[#This Row],[Date]]),2,1)-1)&lt;=0,52+WEEKNUM(Table1[[#This Row],[Date]])-WEEKNUM(DATE(YEAR(Table1[[#This Row],[Date]]),2,1)-1),WEEKNUM(Table1[[#This Row],[Date]])-WEEKNUM(DATE(YEAR(Table1[[#This Row],[Date]]),2,1)-1))</f>
        <v>52</v>
      </c>
      <c r="H339" s="126">
        <f t="shared" ca="1" si="11"/>
        <v>0.71</v>
      </c>
      <c r="I339" s="3" t="s">
        <v>50</v>
      </c>
      <c r="J339" s="3" t="str">
        <f ca="1">IF(Table1[[#This Row],[Quantity]]&gt;=100,"Picked Up","Missed Pickup")</f>
        <v>Picked Up</v>
      </c>
      <c r="K339" s="48" t="str">
        <f>TEXT(Table1[[#This Row],[Date]],"mmmm")</f>
        <v>January</v>
      </c>
    </row>
    <row r="340" spans="1:11" x14ac:dyDescent="0.25">
      <c r="A340" s="3" t="s">
        <v>62</v>
      </c>
      <c r="B340" s="3" t="s">
        <v>5</v>
      </c>
      <c r="C340" s="3" t="s">
        <v>22</v>
      </c>
      <c r="D340" s="4">
        <v>43858</v>
      </c>
      <c r="E340" s="3">
        <f t="shared" ca="1" si="10"/>
        <v>682</v>
      </c>
      <c r="F3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0" s="50">
        <f>IF(WEEKNUM(Table1[[#This Row],[Date]])-WEEKNUM(DATE(YEAR(Table1[[#This Row],[Date]]),2,1)-1)&lt;=0,52+WEEKNUM(Table1[[#This Row],[Date]])-WEEKNUM(DATE(YEAR(Table1[[#This Row],[Date]]),2,1)-1),WEEKNUM(Table1[[#This Row],[Date]])-WEEKNUM(DATE(YEAR(Table1[[#This Row],[Date]]),2,1)-1))</f>
        <v>52</v>
      </c>
      <c r="H340" s="126">
        <f t="shared" ca="1" si="11"/>
        <v>0.78</v>
      </c>
      <c r="I340" s="3" t="s">
        <v>50</v>
      </c>
      <c r="J340" s="3" t="str">
        <f ca="1">IF(Table1[[#This Row],[Quantity]]&gt;=100,"Picked Up","Missed Pickup")</f>
        <v>Picked Up</v>
      </c>
      <c r="K340" s="48" t="str">
        <f>TEXT(Table1[[#This Row],[Date]],"mmmm")</f>
        <v>January</v>
      </c>
    </row>
    <row r="341" spans="1:11" x14ac:dyDescent="0.25">
      <c r="A341" s="3" t="s">
        <v>62</v>
      </c>
      <c r="B341" s="3" t="s">
        <v>6</v>
      </c>
      <c r="C341" s="3" t="s">
        <v>21</v>
      </c>
      <c r="D341" s="4">
        <v>43858</v>
      </c>
      <c r="E341" s="3">
        <f t="shared" ca="1" si="10"/>
        <v>396</v>
      </c>
      <c r="F3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1" s="50">
        <f>IF(WEEKNUM(Table1[[#This Row],[Date]])-WEEKNUM(DATE(YEAR(Table1[[#This Row],[Date]]),2,1)-1)&lt;=0,52+WEEKNUM(Table1[[#This Row],[Date]])-WEEKNUM(DATE(YEAR(Table1[[#This Row],[Date]]),2,1)-1),WEEKNUM(Table1[[#This Row],[Date]])-WEEKNUM(DATE(YEAR(Table1[[#This Row],[Date]]),2,1)-1))</f>
        <v>52</v>
      </c>
      <c r="H341" s="126">
        <f t="shared" ca="1" si="11"/>
        <v>0.79</v>
      </c>
      <c r="I341" s="3" t="s">
        <v>50</v>
      </c>
      <c r="J341" s="3" t="str">
        <f ca="1">IF(Table1[[#This Row],[Quantity]]&gt;=100,"Picked Up","Missed Pickup")</f>
        <v>Picked Up</v>
      </c>
      <c r="K341" s="48" t="str">
        <f>TEXT(Table1[[#This Row],[Date]],"mmmm")</f>
        <v>January</v>
      </c>
    </row>
    <row r="342" spans="1:11" x14ac:dyDescent="0.25">
      <c r="A342" s="3" t="s">
        <v>62</v>
      </c>
      <c r="B342" s="3" t="s">
        <v>9</v>
      </c>
      <c r="C342" s="3" t="s">
        <v>23</v>
      </c>
      <c r="D342" s="4">
        <v>43858</v>
      </c>
      <c r="E342" s="3">
        <f t="shared" ca="1" si="10"/>
        <v>989</v>
      </c>
      <c r="F3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2" s="50">
        <f>IF(WEEKNUM(Table1[[#This Row],[Date]])-WEEKNUM(DATE(YEAR(Table1[[#This Row],[Date]]),2,1)-1)&lt;=0,52+WEEKNUM(Table1[[#This Row],[Date]])-WEEKNUM(DATE(YEAR(Table1[[#This Row],[Date]]),2,1)-1),WEEKNUM(Table1[[#This Row],[Date]])-WEEKNUM(DATE(YEAR(Table1[[#This Row],[Date]]),2,1)-1))</f>
        <v>52</v>
      </c>
      <c r="H342" s="126">
        <f t="shared" ca="1" si="11"/>
        <v>0.67</v>
      </c>
      <c r="I342" s="3" t="s">
        <v>50</v>
      </c>
      <c r="J342" s="3" t="str">
        <f ca="1">IF(Table1[[#This Row],[Quantity]]&gt;=100,"Picked Up","Missed Pickup")</f>
        <v>Picked Up</v>
      </c>
      <c r="K342" s="48" t="str">
        <f>TEXT(Table1[[#This Row],[Date]],"mmmm")</f>
        <v>January</v>
      </c>
    </row>
    <row r="343" spans="1:11" x14ac:dyDescent="0.25">
      <c r="A343" s="25" t="s">
        <v>61</v>
      </c>
      <c r="B343" s="25" t="s">
        <v>7</v>
      </c>
      <c r="C343" s="25" t="s">
        <v>20</v>
      </c>
      <c r="D343" s="4">
        <v>43858</v>
      </c>
      <c r="E343" s="3">
        <f t="shared" ca="1" si="10"/>
        <v>304</v>
      </c>
      <c r="F3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3" s="50">
        <f>IF(WEEKNUM(Table1[[#This Row],[Date]])-WEEKNUM(DATE(YEAR(Table1[[#This Row],[Date]]),2,1)-1)&lt;=0,52+WEEKNUM(Table1[[#This Row],[Date]])-WEEKNUM(DATE(YEAR(Table1[[#This Row],[Date]]),2,1)-1),WEEKNUM(Table1[[#This Row],[Date]])-WEEKNUM(DATE(YEAR(Table1[[#This Row],[Date]]),2,1)-1))</f>
        <v>52</v>
      </c>
      <c r="H343" s="126">
        <f t="shared" ca="1" si="11"/>
        <v>0.74</v>
      </c>
      <c r="I343" s="3" t="s">
        <v>50</v>
      </c>
      <c r="J343" s="3" t="str">
        <f ca="1">IF(Table1[[#This Row],[Quantity]]&gt;=100,"Picked Up","Missed Pickup")</f>
        <v>Picked Up</v>
      </c>
      <c r="K343" s="48" t="str">
        <f>TEXT(Table1[[#This Row],[Date]],"mmmm")</f>
        <v>January</v>
      </c>
    </row>
    <row r="344" spans="1:11" x14ac:dyDescent="0.25">
      <c r="A344" s="25" t="s">
        <v>61</v>
      </c>
      <c r="B344" s="25" t="s">
        <v>8</v>
      </c>
      <c r="C344" s="25" t="s">
        <v>20</v>
      </c>
      <c r="D344" s="4">
        <v>43858</v>
      </c>
      <c r="E344" s="3">
        <f t="shared" ca="1" si="10"/>
        <v>837</v>
      </c>
      <c r="F3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4" s="50">
        <f>IF(WEEKNUM(Table1[[#This Row],[Date]])-WEEKNUM(DATE(YEAR(Table1[[#This Row],[Date]]),2,1)-1)&lt;=0,52+WEEKNUM(Table1[[#This Row],[Date]])-WEEKNUM(DATE(YEAR(Table1[[#This Row],[Date]]),2,1)-1),WEEKNUM(Table1[[#This Row],[Date]])-WEEKNUM(DATE(YEAR(Table1[[#This Row],[Date]]),2,1)-1))</f>
        <v>52</v>
      </c>
      <c r="H344" s="126">
        <f t="shared" ca="1" si="11"/>
        <v>0.7</v>
      </c>
      <c r="I344" s="3" t="s">
        <v>50</v>
      </c>
      <c r="J344" s="3" t="str">
        <f ca="1">IF(Table1[[#This Row],[Quantity]]&gt;=100,"Picked Up","Missed Pickup")</f>
        <v>Picked Up</v>
      </c>
      <c r="K344" s="48" t="str">
        <f>TEXT(Table1[[#This Row],[Date]],"mmmm")</f>
        <v>January</v>
      </c>
    </row>
    <row r="345" spans="1:11" x14ac:dyDescent="0.25">
      <c r="A345" s="25" t="s">
        <v>61</v>
      </c>
      <c r="B345" s="25" t="s">
        <v>73</v>
      </c>
      <c r="C345" s="25" t="s">
        <v>20</v>
      </c>
      <c r="D345" s="4">
        <v>43858</v>
      </c>
      <c r="E345" s="3">
        <f t="shared" ca="1" si="10"/>
        <v>907</v>
      </c>
      <c r="F3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5" s="50">
        <f>IF(WEEKNUM(Table1[[#This Row],[Date]])-WEEKNUM(DATE(YEAR(Table1[[#This Row],[Date]]),2,1)-1)&lt;=0,52+WEEKNUM(Table1[[#This Row],[Date]])-WEEKNUM(DATE(YEAR(Table1[[#This Row],[Date]]),2,1)-1),WEEKNUM(Table1[[#This Row],[Date]])-WEEKNUM(DATE(YEAR(Table1[[#This Row],[Date]]),2,1)-1))</f>
        <v>52</v>
      </c>
      <c r="H345" s="126">
        <f t="shared" ca="1" si="11"/>
        <v>0.8</v>
      </c>
      <c r="I345" s="3" t="s">
        <v>50</v>
      </c>
      <c r="J345" s="3" t="str">
        <f ca="1">IF(Table1[[#This Row],[Quantity]]&gt;=100,"Picked Up","Missed Pickup")</f>
        <v>Picked Up</v>
      </c>
      <c r="K345" s="48" t="str">
        <f>TEXT(Table1[[#This Row],[Date]],"mmmm")</f>
        <v>January</v>
      </c>
    </row>
    <row r="346" spans="1:11" x14ac:dyDescent="0.25">
      <c r="A346" s="3" t="s">
        <v>64</v>
      </c>
      <c r="B346" s="3" t="s">
        <v>70</v>
      </c>
      <c r="C346" s="3" t="s">
        <v>22</v>
      </c>
      <c r="D346" s="4">
        <v>43859</v>
      </c>
      <c r="E346" s="3">
        <f t="shared" ca="1" si="10"/>
        <v>734</v>
      </c>
      <c r="F3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6" s="50">
        <f>IF(WEEKNUM(Table1[[#This Row],[Date]])-WEEKNUM(DATE(YEAR(Table1[[#This Row],[Date]]),2,1)-1)&lt;=0,52+WEEKNUM(Table1[[#This Row],[Date]])-WEEKNUM(DATE(YEAR(Table1[[#This Row],[Date]]),2,1)-1),WEEKNUM(Table1[[#This Row],[Date]])-WEEKNUM(DATE(YEAR(Table1[[#This Row],[Date]]),2,1)-1))</f>
        <v>52</v>
      </c>
      <c r="H346" s="126">
        <f t="shared" ca="1" si="11"/>
        <v>0.72</v>
      </c>
      <c r="I346" s="3" t="s">
        <v>50</v>
      </c>
      <c r="J346" s="3" t="str">
        <f ca="1">IF(Table1[[#This Row],[Quantity]]&gt;=100,"Picked Up","Missed Pickup")</f>
        <v>Picked Up</v>
      </c>
      <c r="K346" s="48" t="str">
        <f>TEXT(Table1[[#This Row],[Date]],"mmmm")</f>
        <v>January</v>
      </c>
    </row>
    <row r="347" spans="1:11" x14ac:dyDescent="0.25">
      <c r="A347" s="25" t="s">
        <v>64</v>
      </c>
      <c r="B347" s="25" t="s">
        <v>71</v>
      </c>
      <c r="C347" s="25" t="s">
        <v>23</v>
      </c>
      <c r="D347" s="4">
        <v>43859</v>
      </c>
      <c r="E347" s="3">
        <f t="shared" ca="1" si="10"/>
        <v>458</v>
      </c>
      <c r="F3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7" s="50">
        <f>IF(WEEKNUM(Table1[[#This Row],[Date]])-WEEKNUM(DATE(YEAR(Table1[[#This Row],[Date]]),2,1)-1)&lt;=0,52+WEEKNUM(Table1[[#This Row],[Date]])-WEEKNUM(DATE(YEAR(Table1[[#This Row],[Date]]),2,1)-1),WEEKNUM(Table1[[#This Row],[Date]])-WEEKNUM(DATE(YEAR(Table1[[#This Row],[Date]]),2,1)-1))</f>
        <v>52</v>
      </c>
      <c r="H347" s="126">
        <f t="shared" ca="1" si="11"/>
        <v>0.78</v>
      </c>
      <c r="I347" s="3" t="s">
        <v>50</v>
      </c>
      <c r="J347" s="3" t="str">
        <f ca="1">IF(Table1[[#This Row],[Quantity]]&gt;=100,"Picked Up","Missed Pickup")</f>
        <v>Picked Up</v>
      </c>
      <c r="K347" s="48" t="str">
        <f>TEXT(Table1[[#This Row],[Date]],"mmmm")</f>
        <v>January</v>
      </c>
    </row>
    <row r="348" spans="1:11" x14ac:dyDescent="0.25">
      <c r="A348" s="25" t="s">
        <v>65</v>
      </c>
      <c r="B348" s="25" t="s">
        <v>67</v>
      </c>
      <c r="C348" s="25" t="s">
        <v>20</v>
      </c>
      <c r="D348" s="4">
        <v>43859</v>
      </c>
      <c r="E348" s="3">
        <f t="shared" ca="1" si="10"/>
        <v>929</v>
      </c>
      <c r="F3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8" s="50">
        <f>IF(WEEKNUM(Table1[[#This Row],[Date]])-WEEKNUM(DATE(YEAR(Table1[[#This Row],[Date]]),2,1)-1)&lt;=0,52+WEEKNUM(Table1[[#This Row],[Date]])-WEEKNUM(DATE(YEAR(Table1[[#This Row],[Date]]),2,1)-1),WEEKNUM(Table1[[#This Row],[Date]])-WEEKNUM(DATE(YEAR(Table1[[#This Row],[Date]]),2,1)-1))</f>
        <v>52</v>
      </c>
      <c r="H348" s="126">
        <f t="shared" ca="1" si="11"/>
        <v>0.78</v>
      </c>
      <c r="I348" s="3" t="s">
        <v>50</v>
      </c>
      <c r="J348" s="3" t="str">
        <f ca="1">IF(Table1[[#This Row],[Quantity]]&gt;=100,"Picked Up","Missed Pickup")</f>
        <v>Picked Up</v>
      </c>
      <c r="K348" s="48" t="str">
        <f>TEXT(Table1[[#This Row],[Date]],"mmmm")</f>
        <v>January</v>
      </c>
    </row>
    <row r="349" spans="1:11" x14ac:dyDescent="0.25">
      <c r="A349" s="25" t="s">
        <v>63</v>
      </c>
      <c r="B349" s="25" t="s">
        <v>4</v>
      </c>
      <c r="C349" s="25" t="s">
        <v>20</v>
      </c>
      <c r="D349" s="4">
        <v>43859</v>
      </c>
      <c r="E349" s="3">
        <f t="shared" ca="1" si="10"/>
        <v>724</v>
      </c>
      <c r="F3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49" s="50">
        <f>IF(WEEKNUM(Table1[[#This Row],[Date]])-WEEKNUM(DATE(YEAR(Table1[[#This Row],[Date]]),2,1)-1)&lt;=0,52+WEEKNUM(Table1[[#This Row],[Date]])-WEEKNUM(DATE(YEAR(Table1[[#This Row],[Date]]),2,1)-1),WEEKNUM(Table1[[#This Row],[Date]])-WEEKNUM(DATE(YEAR(Table1[[#This Row],[Date]]),2,1)-1))</f>
        <v>52</v>
      </c>
      <c r="H349" s="126">
        <f t="shared" ca="1" si="11"/>
        <v>0.69</v>
      </c>
      <c r="I349" s="3" t="s">
        <v>50</v>
      </c>
      <c r="J349" s="3" t="str">
        <f ca="1">IF(Table1[[#This Row],[Quantity]]&gt;=100,"Picked Up","Missed Pickup")</f>
        <v>Picked Up</v>
      </c>
      <c r="K349" s="48" t="str">
        <f>TEXT(Table1[[#This Row],[Date]],"mmmm")</f>
        <v>January</v>
      </c>
    </row>
    <row r="350" spans="1:11" x14ac:dyDescent="0.25">
      <c r="A350" s="25" t="s">
        <v>63</v>
      </c>
      <c r="B350" s="25" t="s">
        <v>74</v>
      </c>
      <c r="C350" s="25" t="s">
        <v>20</v>
      </c>
      <c r="D350" s="4">
        <v>43859</v>
      </c>
      <c r="E350" s="3">
        <f t="shared" ca="1" si="10"/>
        <v>473</v>
      </c>
      <c r="F3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0" s="50">
        <f>IF(WEEKNUM(Table1[[#This Row],[Date]])-WEEKNUM(DATE(YEAR(Table1[[#This Row],[Date]]),2,1)-1)&lt;=0,52+WEEKNUM(Table1[[#This Row],[Date]])-WEEKNUM(DATE(YEAR(Table1[[#This Row],[Date]]),2,1)-1),WEEKNUM(Table1[[#This Row],[Date]])-WEEKNUM(DATE(YEAR(Table1[[#This Row],[Date]]),2,1)-1))</f>
        <v>52</v>
      </c>
      <c r="H350" s="126">
        <f t="shared" ca="1" si="11"/>
        <v>0.8</v>
      </c>
      <c r="I350" s="3" t="s">
        <v>50</v>
      </c>
      <c r="J350" s="3" t="str">
        <f ca="1">IF(Table1[[#This Row],[Quantity]]&gt;=100,"Picked Up","Missed Pickup")</f>
        <v>Picked Up</v>
      </c>
      <c r="K350" s="48" t="str">
        <f>TEXT(Table1[[#This Row],[Date]],"mmmm")</f>
        <v>January</v>
      </c>
    </row>
    <row r="351" spans="1:11" x14ac:dyDescent="0.25">
      <c r="A351" s="25" t="s">
        <v>63</v>
      </c>
      <c r="B351" s="25" t="s">
        <v>75</v>
      </c>
      <c r="C351" s="25" t="s">
        <v>20</v>
      </c>
      <c r="D351" s="4">
        <v>43859</v>
      </c>
      <c r="E351" s="3">
        <f t="shared" ca="1" si="10"/>
        <v>321</v>
      </c>
      <c r="F3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1" s="50">
        <f>IF(WEEKNUM(Table1[[#This Row],[Date]])-WEEKNUM(DATE(YEAR(Table1[[#This Row],[Date]]),2,1)-1)&lt;=0,52+WEEKNUM(Table1[[#This Row],[Date]])-WEEKNUM(DATE(YEAR(Table1[[#This Row],[Date]]),2,1)-1),WEEKNUM(Table1[[#This Row],[Date]])-WEEKNUM(DATE(YEAR(Table1[[#This Row],[Date]]),2,1)-1))</f>
        <v>52</v>
      </c>
      <c r="H351" s="126">
        <f t="shared" ca="1" si="11"/>
        <v>0.72</v>
      </c>
      <c r="I351" s="3" t="s">
        <v>50</v>
      </c>
      <c r="J351" s="3" t="str">
        <f ca="1">IF(Table1[[#This Row],[Quantity]]&gt;=100,"Picked Up","Missed Pickup")</f>
        <v>Picked Up</v>
      </c>
      <c r="K351" s="48" t="str">
        <f>TEXT(Table1[[#This Row],[Date]],"mmmm")</f>
        <v>January</v>
      </c>
    </row>
    <row r="352" spans="1:11" x14ac:dyDescent="0.25">
      <c r="A352" s="25" t="s">
        <v>62</v>
      </c>
      <c r="B352" s="25" t="s">
        <v>4</v>
      </c>
      <c r="C352" s="25" t="s">
        <v>20</v>
      </c>
      <c r="D352" s="4">
        <v>43859</v>
      </c>
      <c r="E352" s="3">
        <f t="shared" ca="1" si="10"/>
        <v>435</v>
      </c>
      <c r="F3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2" s="50">
        <f>IF(WEEKNUM(Table1[[#This Row],[Date]])-WEEKNUM(DATE(YEAR(Table1[[#This Row],[Date]]),2,1)-1)&lt;=0,52+WEEKNUM(Table1[[#This Row],[Date]])-WEEKNUM(DATE(YEAR(Table1[[#This Row],[Date]]),2,1)-1),WEEKNUM(Table1[[#This Row],[Date]])-WEEKNUM(DATE(YEAR(Table1[[#This Row],[Date]]),2,1)-1))</f>
        <v>52</v>
      </c>
      <c r="H352" s="126">
        <f t="shared" ca="1" si="11"/>
        <v>0.7</v>
      </c>
      <c r="I352" s="3" t="s">
        <v>50</v>
      </c>
      <c r="J352" s="3" t="str">
        <f ca="1">IF(Table1[[#This Row],[Quantity]]&gt;=100,"Picked Up","Missed Pickup")</f>
        <v>Picked Up</v>
      </c>
      <c r="K352" s="48" t="str">
        <f>TEXT(Table1[[#This Row],[Date]],"mmmm")</f>
        <v>January</v>
      </c>
    </row>
    <row r="353" spans="1:11" x14ac:dyDescent="0.25">
      <c r="A353" s="25" t="s">
        <v>62</v>
      </c>
      <c r="B353" s="25" t="s">
        <v>72</v>
      </c>
      <c r="C353" s="25" t="s">
        <v>20</v>
      </c>
      <c r="D353" s="4">
        <v>43859</v>
      </c>
      <c r="E353" s="3">
        <f t="shared" ca="1" si="10"/>
        <v>859</v>
      </c>
      <c r="F3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3" s="50">
        <f>IF(WEEKNUM(Table1[[#This Row],[Date]])-WEEKNUM(DATE(YEAR(Table1[[#This Row],[Date]]),2,1)-1)&lt;=0,52+WEEKNUM(Table1[[#This Row],[Date]])-WEEKNUM(DATE(YEAR(Table1[[#This Row],[Date]]),2,1)-1),WEEKNUM(Table1[[#This Row],[Date]])-WEEKNUM(DATE(YEAR(Table1[[#This Row],[Date]]),2,1)-1))</f>
        <v>52</v>
      </c>
      <c r="H353" s="126">
        <f t="shared" ca="1" si="11"/>
        <v>0.77</v>
      </c>
      <c r="I353" s="3" t="s">
        <v>50</v>
      </c>
      <c r="J353" s="3" t="str">
        <f ca="1">IF(Table1[[#This Row],[Quantity]]&gt;=100,"Picked Up","Missed Pickup")</f>
        <v>Picked Up</v>
      </c>
      <c r="K353" s="48" t="str">
        <f>TEXT(Table1[[#This Row],[Date]],"mmmm")</f>
        <v>January</v>
      </c>
    </row>
    <row r="354" spans="1:11" x14ac:dyDescent="0.25">
      <c r="A354" s="3" t="s">
        <v>62</v>
      </c>
      <c r="B354" s="3" t="s">
        <v>5</v>
      </c>
      <c r="C354" s="3" t="s">
        <v>22</v>
      </c>
      <c r="D354" s="4">
        <v>43859</v>
      </c>
      <c r="E354" s="3">
        <f t="shared" ca="1" si="10"/>
        <v>411</v>
      </c>
      <c r="F3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4" s="50">
        <f>IF(WEEKNUM(Table1[[#This Row],[Date]])-WEEKNUM(DATE(YEAR(Table1[[#This Row],[Date]]),2,1)-1)&lt;=0,52+WEEKNUM(Table1[[#This Row],[Date]])-WEEKNUM(DATE(YEAR(Table1[[#This Row],[Date]]),2,1)-1),WEEKNUM(Table1[[#This Row],[Date]])-WEEKNUM(DATE(YEAR(Table1[[#This Row],[Date]]),2,1)-1))</f>
        <v>52</v>
      </c>
      <c r="H354" s="126">
        <f t="shared" ca="1" si="11"/>
        <v>0.73</v>
      </c>
      <c r="I354" s="3" t="s">
        <v>50</v>
      </c>
      <c r="J354" s="3" t="str">
        <f ca="1">IF(Table1[[#This Row],[Quantity]]&gt;=100,"Picked Up","Missed Pickup")</f>
        <v>Picked Up</v>
      </c>
      <c r="K354" s="48" t="str">
        <f>TEXT(Table1[[#This Row],[Date]],"mmmm")</f>
        <v>January</v>
      </c>
    </row>
    <row r="355" spans="1:11" x14ac:dyDescent="0.25">
      <c r="A355" s="3" t="s">
        <v>62</v>
      </c>
      <c r="B355" s="3" t="s">
        <v>6</v>
      </c>
      <c r="C355" s="3" t="s">
        <v>21</v>
      </c>
      <c r="D355" s="4">
        <v>43859</v>
      </c>
      <c r="E355" s="3">
        <f t="shared" ca="1" si="10"/>
        <v>639</v>
      </c>
      <c r="F3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5" s="50">
        <f>IF(WEEKNUM(Table1[[#This Row],[Date]])-WEEKNUM(DATE(YEAR(Table1[[#This Row],[Date]]),2,1)-1)&lt;=0,52+WEEKNUM(Table1[[#This Row],[Date]])-WEEKNUM(DATE(YEAR(Table1[[#This Row],[Date]]),2,1)-1),WEEKNUM(Table1[[#This Row],[Date]])-WEEKNUM(DATE(YEAR(Table1[[#This Row],[Date]]),2,1)-1))</f>
        <v>52</v>
      </c>
      <c r="H355" s="126">
        <f t="shared" ca="1" si="11"/>
        <v>0.77</v>
      </c>
      <c r="I355" s="3" t="s">
        <v>50</v>
      </c>
      <c r="J355" s="3" t="str">
        <f ca="1">IF(Table1[[#This Row],[Quantity]]&gt;=100,"Picked Up","Missed Pickup")</f>
        <v>Picked Up</v>
      </c>
      <c r="K355" s="48" t="str">
        <f>TEXT(Table1[[#This Row],[Date]],"mmmm")</f>
        <v>January</v>
      </c>
    </row>
    <row r="356" spans="1:11" x14ac:dyDescent="0.25">
      <c r="A356" s="3" t="s">
        <v>62</v>
      </c>
      <c r="B356" s="3" t="s">
        <v>9</v>
      </c>
      <c r="C356" s="3" t="s">
        <v>23</v>
      </c>
      <c r="D356" s="4">
        <v>43859</v>
      </c>
      <c r="E356" s="3">
        <f t="shared" ca="1" si="10"/>
        <v>866</v>
      </c>
      <c r="F3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6" s="50">
        <f>IF(WEEKNUM(Table1[[#This Row],[Date]])-WEEKNUM(DATE(YEAR(Table1[[#This Row],[Date]]),2,1)-1)&lt;=0,52+WEEKNUM(Table1[[#This Row],[Date]])-WEEKNUM(DATE(YEAR(Table1[[#This Row],[Date]]),2,1)-1),WEEKNUM(Table1[[#This Row],[Date]])-WEEKNUM(DATE(YEAR(Table1[[#This Row],[Date]]),2,1)-1))</f>
        <v>52</v>
      </c>
      <c r="H356" s="126">
        <f t="shared" ca="1" si="11"/>
        <v>0.69</v>
      </c>
      <c r="I356" s="3" t="s">
        <v>50</v>
      </c>
      <c r="J356" s="3" t="str">
        <f ca="1">IF(Table1[[#This Row],[Quantity]]&gt;=100,"Picked Up","Missed Pickup")</f>
        <v>Picked Up</v>
      </c>
      <c r="K356" s="48" t="str">
        <f>TEXT(Table1[[#This Row],[Date]],"mmmm")</f>
        <v>January</v>
      </c>
    </row>
    <row r="357" spans="1:11" x14ac:dyDescent="0.25">
      <c r="A357" s="25" t="s">
        <v>61</v>
      </c>
      <c r="B357" s="25" t="s">
        <v>7</v>
      </c>
      <c r="C357" s="25" t="s">
        <v>20</v>
      </c>
      <c r="D357" s="4">
        <v>43859</v>
      </c>
      <c r="E357" s="3">
        <f t="shared" ca="1" si="10"/>
        <v>730</v>
      </c>
      <c r="F3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7" s="50">
        <f>IF(WEEKNUM(Table1[[#This Row],[Date]])-WEEKNUM(DATE(YEAR(Table1[[#This Row],[Date]]),2,1)-1)&lt;=0,52+WEEKNUM(Table1[[#This Row],[Date]])-WEEKNUM(DATE(YEAR(Table1[[#This Row],[Date]]),2,1)-1),WEEKNUM(Table1[[#This Row],[Date]])-WEEKNUM(DATE(YEAR(Table1[[#This Row],[Date]]),2,1)-1))</f>
        <v>52</v>
      </c>
      <c r="H357" s="126">
        <f t="shared" ca="1" si="11"/>
        <v>0.69</v>
      </c>
      <c r="I357" s="3" t="s">
        <v>50</v>
      </c>
      <c r="J357" s="3" t="str">
        <f ca="1">IF(Table1[[#This Row],[Quantity]]&gt;=100,"Picked Up","Missed Pickup")</f>
        <v>Picked Up</v>
      </c>
      <c r="K357" s="48" t="str">
        <f>TEXT(Table1[[#This Row],[Date]],"mmmm")</f>
        <v>January</v>
      </c>
    </row>
    <row r="358" spans="1:11" x14ac:dyDescent="0.25">
      <c r="A358" s="25" t="s">
        <v>61</v>
      </c>
      <c r="B358" s="25" t="s">
        <v>8</v>
      </c>
      <c r="C358" s="25" t="s">
        <v>20</v>
      </c>
      <c r="D358" s="4">
        <v>43859</v>
      </c>
      <c r="E358" s="3">
        <f t="shared" ca="1" si="10"/>
        <v>396</v>
      </c>
      <c r="F3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8" s="50">
        <f>IF(WEEKNUM(Table1[[#This Row],[Date]])-WEEKNUM(DATE(YEAR(Table1[[#This Row],[Date]]),2,1)-1)&lt;=0,52+WEEKNUM(Table1[[#This Row],[Date]])-WEEKNUM(DATE(YEAR(Table1[[#This Row],[Date]]),2,1)-1),WEEKNUM(Table1[[#This Row],[Date]])-WEEKNUM(DATE(YEAR(Table1[[#This Row],[Date]]),2,1)-1))</f>
        <v>52</v>
      </c>
      <c r="H358" s="126">
        <f t="shared" ca="1" si="11"/>
        <v>0.79</v>
      </c>
      <c r="I358" s="3" t="s">
        <v>50</v>
      </c>
      <c r="J358" s="3" t="str">
        <f ca="1">IF(Table1[[#This Row],[Quantity]]&gt;=100,"Picked Up","Missed Pickup")</f>
        <v>Picked Up</v>
      </c>
      <c r="K358" s="48" t="str">
        <f>TEXT(Table1[[#This Row],[Date]],"mmmm")</f>
        <v>January</v>
      </c>
    </row>
    <row r="359" spans="1:11" x14ac:dyDescent="0.25">
      <c r="A359" s="3" t="s">
        <v>61</v>
      </c>
      <c r="B359" s="3" t="s">
        <v>73</v>
      </c>
      <c r="C359" s="3" t="s">
        <v>20</v>
      </c>
      <c r="D359" s="4">
        <v>43859</v>
      </c>
      <c r="E359" s="3">
        <f t="shared" ca="1" si="10"/>
        <v>904</v>
      </c>
      <c r="F3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59" s="50">
        <f>IF(WEEKNUM(Table1[[#This Row],[Date]])-WEEKNUM(DATE(YEAR(Table1[[#This Row],[Date]]),2,1)-1)&lt;=0,52+WEEKNUM(Table1[[#This Row],[Date]])-WEEKNUM(DATE(YEAR(Table1[[#This Row],[Date]]),2,1)-1),WEEKNUM(Table1[[#This Row],[Date]])-WEEKNUM(DATE(YEAR(Table1[[#This Row],[Date]]),2,1)-1))</f>
        <v>52</v>
      </c>
      <c r="H359" s="126">
        <f t="shared" ca="1" si="11"/>
        <v>0.72</v>
      </c>
      <c r="I359" s="3" t="s">
        <v>50</v>
      </c>
      <c r="J359" s="3" t="str">
        <f ca="1">IF(Table1[[#This Row],[Quantity]]&gt;=100,"Picked Up","Missed Pickup")</f>
        <v>Picked Up</v>
      </c>
      <c r="K359" s="48" t="str">
        <f>TEXT(Table1[[#This Row],[Date]],"mmmm")</f>
        <v>January</v>
      </c>
    </row>
    <row r="360" spans="1:11" x14ac:dyDescent="0.25">
      <c r="A360" s="3" t="s">
        <v>64</v>
      </c>
      <c r="B360" s="3" t="s">
        <v>70</v>
      </c>
      <c r="C360" s="3" t="s">
        <v>22</v>
      </c>
      <c r="D360" s="4">
        <v>43860</v>
      </c>
      <c r="E360" s="3">
        <f t="shared" ca="1" si="10"/>
        <v>581</v>
      </c>
      <c r="F3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0" s="50">
        <f>IF(WEEKNUM(Table1[[#This Row],[Date]])-WEEKNUM(DATE(YEAR(Table1[[#This Row],[Date]]),2,1)-1)&lt;=0,52+WEEKNUM(Table1[[#This Row],[Date]])-WEEKNUM(DATE(YEAR(Table1[[#This Row],[Date]]),2,1)-1),WEEKNUM(Table1[[#This Row],[Date]])-WEEKNUM(DATE(YEAR(Table1[[#This Row],[Date]]),2,1)-1))</f>
        <v>52</v>
      </c>
      <c r="H360" s="126">
        <f t="shared" ca="1" si="11"/>
        <v>0.71</v>
      </c>
      <c r="I360" s="3" t="s">
        <v>50</v>
      </c>
      <c r="J360" s="3" t="str">
        <f ca="1">IF(Table1[[#This Row],[Quantity]]&gt;=100,"Picked Up","Missed Pickup")</f>
        <v>Picked Up</v>
      </c>
      <c r="K360" s="48" t="str">
        <f>TEXT(Table1[[#This Row],[Date]],"mmmm")</f>
        <v>January</v>
      </c>
    </row>
    <row r="361" spans="1:11" x14ac:dyDescent="0.25">
      <c r="A361" s="25" t="s">
        <v>64</v>
      </c>
      <c r="B361" s="25" t="s">
        <v>71</v>
      </c>
      <c r="C361" s="25" t="s">
        <v>23</v>
      </c>
      <c r="D361" s="4">
        <v>43860</v>
      </c>
      <c r="E361" s="3">
        <f t="shared" ca="1" si="10"/>
        <v>828</v>
      </c>
      <c r="F3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1" s="50">
        <f>IF(WEEKNUM(Table1[[#This Row],[Date]])-WEEKNUM(DATE(YEAR(Table1[[#This Row],[Date]]),2,1)-1)&lt;=0,52+WEEKNUM(Table1[[#This Row],[Date]])-WEEKNUM(DATE(YEAR(Table1[[#This Row],[Date]]),2,1)-1),WEEKNUM(Table1[[#This Row],[Date]])-WEEKNUM(DATE(YEAR(Table1[[#This Row],[Date]]),2,1)-1))</f>
        <v>52</v>
      </c>
      <c r="H361" s="126">
        <f t="shared" ca="1" si="11"/>
        <v>0.75</v>
      </c>
      <c r="I361" s="3" t="s">
        <v>50</v>
      </c>
      <c r="J361" s="3" t="str">
        <f ca="1">IF(Table1[[#This Row],[Quantity]]&gt;=100,"Picked Up","Missed Pickup")</f>
        <v>Picked Up</v>
      </c>
      <c r="K361" s="48" t="str">
        <f>TEXT(Table1[[#This Row],[Date]],"mmmm")</f>
        <v>January</v>
      </c>
    </row>
    <row r="362" spans="1:11" x14ac:dyDescent="0.25">
      <c r="A362" s="25" t="s">
        <v>65</v>
      </c>
      <c r="B362" s="25" t="s">
        <v>67</v>
      </c>
      <c r="C362" s="25" t="s">
        <v>20</v>
      </c>
      <c r="D362" s="4">
        <v>43860</v>
      </c>
      <c r="E362" s="3">
        <f t="shared" ca="1" si="10"/>
        <v>664</v>
      </c>
      <c r="F3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2" s="50">
        <f>IF(WEEKNUM(Table1[[#This Row],[Date]])-WEEKNUM(DATE(YEAR(Table1[[#This Row],[Date]]),2,1)-1)&lt;=0,52+WEEKNUM(Table1[[#This Row],[Date]])-WEEKNUM(DATE(YEAR(Table1[[#This Row],[Date]]),2,1)-1),WEEKNUM(Table1[[#This Row],[Date]])-WEEKNUM(DATE(YEAR(Table1[[#This Row],[Date]]),2,1)-1))</f>
        <v>52</v>
      </c>
      <c r="H362" s="126">
        <f t="shared" ca="1" si="11"/>
        <v>0.74</v>
      </c>
      <c r="I362" s="3" t="s">
        <v>50</v>
      </c>
      <c r="J362" s="3" t="str">
        <f ca="1">IF(Table1[[#This Row],[Quantity]]&gt;=100,"Picked Up","Missed Pickup")</f>
        <v>Picked Up</v>
      </c>
      <c r="K362" s="48" t="str">
        <f>TEXT(Table1[[#This Row],[Date]],"mmmm")</f>
        <v>January</v>
      </c>
    </row>
    <row r="363" spans="1:11" x14ac:dyDescent="0.25">
      <c r="A363" s="25" t="s">
        <v>63</v>
      </c>
      <c r="B363" s="25" t="s">
        <v>4</v>
      </c>
      <c r="C363" s="25" t="s">
        <v>20</v>
      </c>
      <c r="D363" s="4">
        <v>43860</v>
      </c>
      <c r="E363" s="3">
        <f t="shared" ca="1" si="10"/>
        <v>28</v>
      </c>
      <c r="F3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3" s="50">
        <f>IF(WEEKNUM(Table1[[#This Row],[Date]])-WEEKNUM(DATE(YEAR(Table1[[#This Row],[Date]]),2,1)-1)&lt;=0,52+WEEKNUM(Table1[[#This Row],[Date]])-WEEKNUM(DATE(YEAR(Table1[[#This Row],[Date]]),2,1)-1),WEEKNUM(Table1[[#This Row],[Date]])-WEEKNUM(DATE(YEAR(Table1[[#This Row],[Date]]),2,1)-1))</f>
        <v>52</v>
      </c>
      <c r="H363" s="126">
        <f t="shared" ca="1" si="11"/>
        <v>0.77</v>
      </c>
      <c r="I363" s="3" t="s">
        <v>50</v>
      </c>
      <c r="J363" s="3" t="str">
        <f ca="1">IF(Table1[[#This Row],[Quantity]]&gt;=100,"Picked Up","Missed Pickup")</f>
        <v>Missed Pickup</v>
      </c>
      <c r="K363" s="48" t="str">
        <f>TEXT(Table1[[#This Row],[Date]],"mmmm")</f>
        <v>January</v>
      </c>
    </row>
    <row r="364" spans="1:11" x14ac:dyDescent="0.25">
      <c r="A364" s="25" t="s">
        <v>63</v>
      </c>
      <c r="B364" s="25" t="s">
        <v>74</v>
      </c>
      <c r="C364" s="25" t="s">
        <v>20</v>
      </c>
      <c r="D364" s="4">
        <v>43860</v>
      </c>
      <c r="E364" s="3">
        <f t="shared" ca="1" si="10"/>
        <v>327</v>
      </c>
      <c r="F3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4" s="50">
        <f>IF(WEEKNUM(Table1[[#This Row],[Date]])-WEEKNUM(DATE(YEAR(Table1[[#This Row],[Date]]),2,1)-1)&lt;=0,52+WEEKNUM(Table1[[#This Row],[Date]])-WEEKNUM(DATE(YEAR(Table1[[#This Row],[Date]]),2,1)-1),WEEKNUM(Table1[[#This Row],[Date]])-WEEKNUM(DATE(YEAR(Table1[[#This Row],[Date]]),2,1)-1))</f>
        <v>52</v>
      </c>
      <c r="H364" s="126">
        <f t="shared" ca="1" si="11"/>
        <v>0.75</v>
      </c>
      <c r="I364" s="3" t="s">
        <v>50</v>
      </c>
      <c r="J364" s="3" t="str">
        <f ca="1">IF(Table1[[#This Row],[Quantity]]&gt;=100,"Picked Up","Missed Pickup")</f>
        <v>Picked Up</v>
      </c>
      <c r="K364" s="48" t="str">
        <f>TEXT(Table1[[#This Row],[Date]],"mmmm")</f>
        <v>January</v>
      </c>
    </row>
    <row r="365" spans="1:11" x14ac:dyDescent="0.25">
      <c r="A365" s="25" t="s">
        <v>63</v>
      </c>
      <c r="B365" s="25" t="s">
        <v>75</v>
      </c>
      <c r="C365" s="25" t="s">
        <v>20</v>
      </c>
      <c r="D365" s="4">
        <v>43860</v>
      </c>
      <c r="E365" s="3">
        <f t="shared" ca="1" si="10"/>
        <v>657</v>
      </c>
      <c r="F3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5" s="50">
        <f>IF(WEEKNUM(Table1[[#This Row],[Date]])-WEEKNUM(DATE(YEAR(Table1[[#This Row],[Date]]),2,1)-1)&lt;=0,52+WEEKNUM(Table1[[#This Row],[Date]])-WEEKNUM(DATE(YEAR(Table1[[#This Row],[Date]]),2,1)-1),WEEKNUM(Table1[[#This Row],[Date]])-WEEKNUM(DATE(YEAR(Table1[[#This Row],[Date]]),2,1)-1))</f>
        <v>52</v>
      </c>
      <c r="H365" s="126">
        <f t="shared" ca="1" si="11"/>
        <v>0.69</v>
      </c>
      <c r="I365" s="3" t="s">
        <v>50</v>
      </c>
      <c r="J365" s="3" t="str">
        <f ca="1">IF(Table1[[#This Row],[Quantity]]&gt;=100,"Picked Up","Missed Pickup")</f>
        <v>Picked Up</v>
      </c>
      <c r="K365" s="48" t="str">
        <f>TEXT(Table1[[#This Row],[Date]],"mmmm")</f>
        <v>January</v>
      </c>
    </row>
    <row r="366" spans="1:11" x14ac:dyDescent="0.25">
      <c r="A366" s="25" t="s">
        <v>62</v>
      </c>
      <c r="B366" s="25" t="s">
        <v>4</v>
      </c>
      <c r="C366" s="25" t="s">
        <v>20</v>
      </c>
      <c r="D366" s="4">
        <v>43860</v>
      </c>
      <c r="E366" s="3">
        <f t="shared" ca="1" si="10"/>
        <v>350</v>
      </c>
      <c r="F3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6" s="50">
        <f>IF(WEEKNUM(Table1[[#This Row],[Date]])-WEEKNUM(DATE(YEAR(Table1[[#This Row],[Date]]),2,1)-1)&lt;=0,52+WEEKNUM(Table1[[#This Row],[Date]])-WEEKNUM(DATE(YEAR(Table1[[#This Row],[Date]]),2,1)-1),WEEKNUM(Table1[[#This Row],[Date]])-WEEKNUM(DATE(YEAR(Table1[[#This Row],[Date]]),2,1)-1))</f>
        <v>52</v>
      </c>
      <c r="H366" s="126">
        <f t="shared" ca="1" si="11"/>
        <v>0.78</v>
      </c>
      <c r="I366" s="3" t="s">
        <v>50</v>
      </c>
      <c r="J366" s="3" t="str">
        <f ca="1">IF(Table1[[#This Row],[Quantity]]&gt;=100,"Picked Up","Missed Pickup")</f>
        <v>Picked Up</v>
      </c>
      <c r="K366" s="48" t="str">
        <f>TEXT(Table1[[#This Row],[Date]],"mmmm")</f>
        <v>January</v>
      </c>
    </row>
    <row r="367" spans="1:11" x14ac:dyDescent="0.25">
      <c r="A367" s="25" t="s">
        <v>62</v>
      </c>
      <c r="B367" s="25" t="s">
        <v>72</v>
      </c>
      <c r="C367" s="25" t="s">
        <v>20</v>
      </c>
      <c r="D367" s="4">
        <v>43860</v>
      </c>
      <c r="E367" s="3">
        <f t="shared" ca="1" si="10"/>
        <v>90</v>
      </c>
      <c r="F3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7" s="50">
        <f>IF(WEEKNUM(Table1[[#This Row],[Date]])-WEEKNUM(DATE(YEAR(Table1[[#This Row],[Date]]),2,1)-1)&lt;=0,52+WEEKNUM(Table1[[#This Row],[Date]])-WEEKNUM(DATE(YEAR(Table1[[#This Row],[Date]]),2,1)-1),WEEKNUM(Table1[[#This Row],[Date]])-WEEKNUM(DATE(YEAR(Table1[[#This Row],[Date]]),2,1)-1))</f>
        <v>52</v>
      </c>
      <c r="H367" s="126">
        <f t="shared" ca="1" si="11"/>
        <v>0.76</v>
      </c>
      <c r="I367" s="3" t="s">
        <v>50</v>
      </c>
      <c r="J367" s="3" t="str">
        <f ca="1">IF(Table1[[#This Row],[Quantity]]&gt;=100,"Picked Up","Missed Pickup")</f>
        <v>Missed Pickup</v>
      </c>
      <c r="K367" s="48" t="str">
        <f>TEXT(Table1[[#This Row],[Date]],"mmmm")</f>
        <v>January</v>
      </c>
    </row>
    <row r="368" spans="1:11" x14ac:dyDescent="0.25">
      <c r="A368" s="3" t="s">
        <v>62</v>
      </c>
      <c r="B368" s="3" t="s">
        <v>5</v>
      </c>
      <c r="C368" s="3" t="s">
        <v>22</v>
      </c>
      <c r="D368" s="4">
        <v>43860</v>
      </c>
      <c r="E368" s="3">
        <f t="shared" ca="1" si="10"/>
        <v>274</v>
      </c>
      <c r="F3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8" s="50">
        <f>IF(WEEKNUM(Table1[[#This Row],[Date]])-WEEKNUM(DATE(YEAR(Table1[[#This Row],[Date]]),2,1)-1)&lt;=0,52+WEEKNUM(Table1[[#This Row],[Date]])-WEEKNUM(DATE(YEAR(Table1[[#This Row],[Date]]),2,1)-1),WEEKNUM(Table1[[#This Row],[Date]])-WEEKNUM(DATE(YEAR(Table1[[#This Row],[Date]]),2,1)-1))</f>
        <v>52</v>
      </c>
      <c r="H368" s="126">
        <f t="shared" ca="1" si="11"/>
        <v>0.74</v>
      </c>
      <c r="I368" s="3" t="s">
        <v>50</v>
      </c>
      <c r="J368" s="3" t="str">
        <f ca="1">IF(Table1[[#This Row],[Quantity]]&gt;=100,"Picked Up","Missed Pickup")</f>
        <v>Picked Up</v>
      </c>
      <c r="K368" s="48" t="str">
        <f>TEXT(Table1[[#This Row],[Date]],"mmmm")</f>
        <v>January</v>
      </c>
    </row>
    <row r="369" spans="1:11" x14ac:dyDescent="0.25">
      <c r="A369" s="3" t="s">
        <v>62</v>
      </c>
      <c r="B369" s="3" t="s">
        <v>6</v>
      </c>
      <c r="C369" s="3" t="s">
        <v>21</v>
      </c>
      <c r="D369" s="4">
        <v>43860</v>
      </c>
      <c r="E369" s="3">
        <f t="shared" ca="1" si="10"/>
        <v>692</v>
      </c>
      <c r="F3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69" s="50">
        <f>IF(WEEKNUM(Table1[[#This Row],[Date]])-WEEKNUM(DATE(YEAR(Table1[[#This Row],[Date]]),2,1)-1)&lt;=0,52+WEEKNUM(Table1[[#This Row],[Date]])-WEEKNUM(DATE(YEAR(Table1[[#This Row],[Date]]),2,1)-1),WEEKNUM(Table1[[#This Row],[Date]])-WEEKNUM(DATE(YEAR(Table1[[#This Row],[Date]]),2,1)-1))</f>
        <v>52</v>
      </c>
      <c r="H369" s="126">
        <f t="shared" ca="1" si="11"/>
        <v>0.69</v>
      </c>
      <c r="I369" s="3" t="s">
        <v>50</v>
      </c>
      <c r="J369" s="3" t="str">
        <f ca="1">IF(Table1[[#This Row],[Quantity]]&gt;=100,"Picked Up","Missed Pickup")</f>
        <v>Picked Up</v>
      </c>
      <c r="K369" s="48" t="str">
        <f>TEXT(Table1[[#This Row],[Date]],"mmmm")</f>
        <v>January</v>
      </c>
    </row>
    <row r="370" spans="1:11" x14ac:dyDescent="0.25">
      <c r="A370" s="3" t="s">
        <v>62</v>
      </c>
      <c r="B370" s="3" t="s">
        <v>9</v>
      </c>
      <c r="C370" s="3" t="s">
        <v>23</v>
      </c>
      <c r="D370" s="4">
        <v>43860</v>
      </c>
      <c r="E370" s="3">
        <f t="shared" ca="1" si="10"/>
        <v>162</v>
      </c>
      <c r="F3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0" s="50">
        <f>IF(WEEKNUM(Table1[[#This Row],[Date]])-WEEKNUM(DATE(YEAR(Table1[[#This Row],[Date]]),2,1)-1)&lt;=0,52+WEEKNUM(Table1[[#This Row],[Date]])-WEEKNUM(DATE(YEAR(Table1[[#This Row],[Date]]),2,1)-1),WEEKNUM(Table1[[#This Row],[Date]])-WEEKNUM(DATE(YEAR(Table1[[#This Row],[Date]]),2,1)-1))</f>
        <v>52</v>
      </c>
      <c r="H370" s="126">
        <f t="shared" ca="1" si="11"/>
        <v>0.8</v>
      </c>
      <c r="I370" s="3" t="s">
        <v>50</v>
      </c>
      <c r="J370" s="3" t="str">
        <f ca="1">IF(Table1[[#This Row],[Quantity]]&gt;=100,"Picked Up","Missed Pickup")</f>
        <v>Picked Up</v>
      </c>
      <c r="K370" s="48" t="str">
        <f>TEXT(Table1[[#This Row],[Date]],"mmmm")</f>
        <v>January</v>
      </c>
    </row>
    <row r="371" spans="1:11" x14ac:dyDescent="0.25">
      <c r="A371" s="25" t="s">
        <v>61</v>
      </c>
      <c r="B371" s="25" t="s">
        <v>7</v>
      </c>
      <c r="C371" s="25" t="s">
        <v>20</v>
      </c>
      <c r="D371" s="4">
        <v>43860</v>
      </c>
      <c r="E371" s="3">
        <f t="shared" ca="1" si="10"/>
        <v>78</v>
      </c>
      <c r="F3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1" s="50">
        <f>IF(WEEKNUM(Table1[[#This Row],[Date]])-WEEKNUM(DATE(YEAR(Table1[[#This Row],[Date]]),2,1)-1)&lt;=0,52+WEEKNUM(Table1[[#This Row],[Date]])-WEEKNUM(DATE(YEAR(Table1[[#This Row],[Date]]),2,1)-1),WEEKNUM(Table1[[#This Row],[Date]])-WEEKNUM(DATE(YEAR(Table1[[#This Row],[Date]]),2,1)-1))</f>
        <v>52</v>
      </c>
      <c r="H371" s="126">
        <f t="shared" ca="1" si="11"/>
        <v>0.72</v>
      </c>
      <c r="I371" s="3" t="s">
        <v>50</v>
      </c>
      <c r="J371" s="3" t="str">
        <f ca="1">IF(Table1[[#This Row],[Quantity]]&gt;=100,"Picked Up","Missed Pickup")</f>
        <v>Missed Pickup</v>
      </c>
      <c r="K371" s="48" t="str">
        <f>TEXT(Table1[[#This Row],[Date]],"mmmm")</f>
        <v>January</v>
      </c>
    </row>
    <row r="372" spans="1:11" x14ac:dyDescent="0.25">
      <c r="A372" s="25" t="s">
        <v>61</v>
      </c>
      <c r="B372" s="25" t="s">
        <v>8</v>
      </c>
      <c r="C372" s="25" t="s">
        <v>20</v>
      </c>
      <c r="D372" s="4">
        <v>43860</v>
      </c>
      <c r="E372" s="3">
        <f t="shared" ca="1" si="10"/>
        <v>184</v>
      </c>
      <c r="F3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2" s="50">
        <f>IF(WEEKNUM(Table1[[#This Row],[Date]])-WEEKNUM(DATE(YEAR(Table1[[#This Row],[Date]]),2,1)-1)&lt;=0,52+WEEKNUM(Table1[[#This Row],[Date]])-WEEKNUM(DATE(YEAR(Table1[[#This Row],[Date]]),2,1)-1),WEEKNUM(Table1[[#This Row],[Date]])-WEEKNUM(DATE(YEAR(Table1[[#This Row],[Date]]),2,1)-1))</f>
        <v>52</v>
      </c>
      <c r="H372" s="126">
        <f t="shared" ca="1" si="11"/>
        <v>0.69</v>
      </c>
      <c r="I372" s="3" t="s">
        <v>50</v>
      </c>
      <c r="J372" s="3" t="str">
        <f ca="1">IF(Table1[[#This Row],[Quantity]]&gt;=100,"Picked Up","Missed Pickup")</f>
        <v>Picked Up</v>
      </c>
      <c r="K372" s="48" t="str">
        <f>TEXT(Table1[[#This Row],[Date]],"mmmm")</f>
        <v>January</v>
      </c>
    </row>
    <row r="373" spans="1:11" x14ac:dyDescent="0.25">
      <c r="A373" s="25" t="s">
        <v>61</v>
      </c>
      <c r="B373" s="25" t="s">
        <v>73</v>
      </c>
      <c r="C373" s="25" t="s">
        <v>20</v>
      </c>
      <c r="D373" s="4">
        <v>43860</v>
      </c>
      <c r="E373" s="3">
        <f t="shared" ca="1" si="10"/>
        <v>869</v>
      </c>
      <c r="F3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3" s="50">
        <f>IF(WEEKNUM(Table1[[#This Row],[Date]])-WEEKNUM(DATE(YEAR(Table1[[#This Row],[Date]]),2,1)-1)&lt;=0,52+WEEKNUM(Table1[[#This Row],[Date]])-WEEKNUM(DATE(YEAR(Table1[[#This Row],[Date]]),2,1)-1),WEEKNUM(Table1[[#This Row],[Date]])-WEEKNUM(DATE(YEAR(Table1[[#This Row],[Date]]),2,1)-1))</f>
        <v>52</v>
      </c>
      <c r="H373" s="126">
        <f t="shared" ca="1" si="11"/>
        <v>0.78</v>
      </c>
      <c r="I373" s="3" t="s">
        <v>50</v>
      </c>
      <c r="J373" s="3" t="str">
        <f ca="1">IF(Table1[[#This Row],[Quantity]]&gt;=100,"Picked Up","Missed Pickup")</f>
        <v>Picked Up</v>
      </c>
      <c r="K373" s="48" t="str">
        <f>TEXT(Table1[[#This Row],[Date]],"mmmm")</f>
        <v>January</v>
      </c>
    </row>
    <row r="374" spans="1:11" x14ac:dyDescent="0.25">
      <c r="A374" s="3" t="s">
        <v>64</v>
      </c>
      <c r="B374" s="3" t="s">
        <v>70</v>
      </c>
      <c r="C374" s="3" t="s">
        <v>22</v>
      </c>
      <c r="D374" s="4">
        <v>43861</v>
      </c>
      <c r="E374" s="3">
        <f t="shared" ca="1" si="10"/>
        <v>687</v>
      </c>
      <c r="F3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4" s="50">
        <f>IF(WEEKNUM(Table1[[#This Row],[Date]])-WEEKNUM(DATE(YEAR(Table1[[#This Row],[Date]]),2,1)-1)&lt;=0,52+WEEKNUM(Table1[[#This Row],[Date]])-WEEKNUM(DATE(YEAR(Table1[[#This Row],[Date]]),2,1)-1),WEEKNUM(Table1[[#This Row],[Date]])-WEEKNUM(DATE(YEAR(Table1[[#This Row],[Date]]),2,1)-1))</f>
        <v>52</v>
      </c>
      <c r="H374" s="126">
        <f t="shared" ca="1" si="11"/>
        <v>0.74</v>
      </c>
      <c r="I374" s="3" t="s">
        <v>50</v>
      </c>
      <c r="J374" s="3" t="str">
        <f ca="1">IF(Table1[[#This Row],[Quantity]]&gt;=100,"Picked Up","Missed Pickup")</f>
        <v>Picked Up</v>
      </c>
      <c r="K374" s="48" t="str">
        <f>TEXT(Table1[[#This Row],[Date]],"mmmm")</f>
        <v>January</v>
      </c>
    </row>
    <row r="375" spans="1:11" x14ac:dyDescent="0.25">
      <c r="A375" s="25" t="s">
        <v>64</v>
      </c>
      <c r="B375" s="25" t="s">
        <v>71</v>
      </c>
      <c r="C375" s="25" t="s">
        <v>23</v>
      </c>
      <c r="D375" s="4">
        <v>43861</v>
      </c>
      <c r="E375" s="3">
        <f t="shared" ca="1" si="10"/>
        <v>860</v>
      </c>
      <c r="F3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5" s="50">
        <f>IF(WEEKNUM(Table1[[#This Row],[Date]])-WEEKNUM(DATE(YEAR(Table1[[#This Row],[Date]]),2,1)-1)&lt;=0,52+WEEKNUM(Table1[[#This Row],[Date]])-WEEKNUM(DATE(YEAR(Table1[[#This Row],[Date]]),2,1)-1),WEEKNUM(Table1[[#This Row],[Date]])-WEEKNUM(DATE(YEAR(Table1[[#This Row],[Date]]),2,1)-1))</f>
        <v>52</v>
      </c>
      <c r="H375" s="126">
        <f t="shared" ca="1" si="11"/>
        <v>0.72</v>
      </c>
      <c r="I375" s="3" t="s">
        <v>50</v>
      </c>
      <c r="J375" s="3" t="str">
        <f ca="1">IF(Table1[[#This Row],[Quantity]]&gt;=100,"Picked Up","Missed Pickup")</f>
        <v>Picked Up</v>
      </c>
      <c r="K375" s="48" t="str">
        <f>TEXT(Table1[[#This Row],[Date]],"mmmm")</f>
        <v>January</v>
      </c>
    </row>
    <row r="376" spans="1:11" x14ac:dyDescent="0.25">
      <c r="A376" s="25" t="s">
        <v>65</v>
      </c>
      <c r="B376" s="25" t="s">
        <v>67</v>
      </c>
      <c r="C376" s="25" t="s">
        <v>20</v>
      </c>
      <c r="D376" s="4">
        <v>43861</v>
      </c>
      <c r="E376" s="3">
        <f t="shared" ca="1" si="10"/>
        <v>279</v>
      </c>
      <c r="F3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6" s="50">
        <f>IF(WEEKNUM(Table1[[#This Row],[Date]])-WEEKNUM(DATE(YEAR(Table1[[#This Row],[Date]]),2,1)-1)&lt;=0,52+WEEKNUM(Table1[[#This Row],[Date]])-WEEKNUM(DATE(YEAR(Table1[[#This Row],[Date]]),2,1)-1),WEEKNUM(Table1[[#This Row],[Date]])-WEEKNUM(DATE(YEAR(Table1[[#This Row],[Date]]),2,1)-1))</f>
        <v>52</v>
      </c>
      <c r="H376" s="126">
        <f t="shared" ca="1" si="11"/>
        <v>0.68</v>
      </c>
      <c r="I376" s="3" t="s">
        <v>50</v>
      </c>
      <c r="J376" s="3" t="str">
        <f ca="1">IF(Table1[[#This Row],[Quantity]]&gt;=100,"Picked Up","Missed Pickup")</f>
        <v>Picked Up</v>
      </c>
      <c r="K376" s="48" t="str">
        <f>TEXT(Table1[[#This Row],[Date]],"mmmm")</f>
        <v>January</v>
      </c>
    </row>
    <row r="377" spans="1:11" x14ac:dyDescent="0.25">
      <c r="A377" s="25" t="s">
        <v>63</v>
      </c>
      <c r="B377" s="25" t="s">
        <v>4</v>
      </c>
      <c r="C377" s="25" t="s">
        <v>20</v>
      </c>
      <c r="D377" s="4">
        <v>43861</v>
      </c>
      <c r="E377" s="3">
        <f t="shared" ca="1" si="10"/>
        <v>82</v>
      </c>
      <c r="F3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7" s="50">
        <f>IF(WEEKNUM(Table1[[#This Row],[Date]])-WEEKNUM(DATE(YEAR(Table1[[#This Row],[Date]]),2,1)-1)&lt;=0,52+WEEKNUM(Table1[[#This Row],[Date]])-WEEKNUM(DATE(YEAR(Table1[[#This Row],[Date]]),2,1)-1),WEEKNUM(Table1[[#This Row],[Date]])-WEEKNUM(DATE(YEAR(Table1[[#This Row],[Date]]),2,1)-1))</f>
        <v>52</v>
      </c>
      <c r="H377" s="126">
        <f t="shared" ca="1" si="11"/>
        <v>0.68</v>
      </c>
      <c r="I377" s="3" t="s">
        <v>50</v>
      </c>
      <c r="J377" s="3" t="str">
        <f ca="1">IF(Table1[[#This Row],[Quantity]]&gt;=100,"Picked Up","Missed Pickup")</f>
        <v>Missed Pickup</v>
      </c>
      <c r="K377" s="48" t="str">
        <f>TEXT(Table1[[#This Row],[Date]],"mmmm")</f>
        <v>January</v>
      </c>
    </row>
    <row r="378" spans="1:11" x14ac:dyDescent="0.25">
      <c r="A378" s="25" t="s">
        <v>63</v>
      </c>
      <c r="B378" s="25" t="s">
        <v>74</v>
      </c>
      <c r="C378" s="25" t="s">
        <v>20</v>
      </c>
      <c r="D378" s="4">
        <v>43861</v>
      </c>
      <c r="E378" s="3">
        <f t="shared" ca="1" si="10"/>
        <v>11</v>
      </c>
      <c r="F3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8" s="50">
        <f>IF(WEEKNUM(Table1[[#This Row],[Date]])-WEEKNUM(DATE(YEAR(Table1[[#This Row],[Date]]),2,1)-1)&lt;=0,52+WEEKNUM(Table1[[#This Row],[Date]])-WEEKNUM(DATE(YEAR(Table1[[#This Row],[Date]]),2,1)-1),WEEKNUM(Table1[[#This Row],[Date]])-WEEKNUM(DATE(YEAR(Table1[[#This Row],[Date]]),2,1)-1))</f>
        <v>52</v>
      </c>
      <c r="H378" s="126">
        <f t="shared" ca="1" si="11"/>
        <v>0.71</v>
      </c>
      <c r="I378" s="3" t="s">
        <v>50</v>
      </c>
      <c r="J378" s="3" t="str">
        <f ca="1">IF(Table1[[#This Row],[Quantity]]&gt;=100,"Picked Up","Missed Pickup")</f>
        <v>Missed Pickup</v>
      </c>
      <c r="K378" s="48" t="str">
        <f>TEXT(Table1[[#This Row],[Date]],"mmmm")</f>
        <v>January</v>
      </c>
    </row>
    <row r="379" spans="1:11" x14ac:dyDescent="0.25">
      <c r="A379" s="3" t="s">
        <v>63</v>
      </c>
      <c r="B379" s="3" t="s">
        <v>75</v>
      </c>
      <c r="C379" s="3" t="s">
        <v>20</v>
      </c>
      <c r="D379" s="4">
        <v>43861</v>
      </c>
      <c r="E379" s="3">
        <f t="shared" ca="1" si="10"/>
        <v>582</v>
      </c>
      <c r="F3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79" s="50">
        <f>IF(WEEKNUM(Table1[[#This Row],[Date]])-WEEKNUM(DATE(YEAR(Table1[[#This Row],[Date]]),2,1)-1)&lt;=0,52+WEEKNUM(Table1[[#This Row],[Date]])-WEEKNUM(DATE(YEAR(Table1[[#This Row],[Date]]),2,1)-1),WEEKNUM(Table1[[#This Row],[Date]])-WEEKNUM(DATE(YEAR(Table1[[#This Row],[Date]]),2,1)-1))</f>
        <v>52</v>
      </c>
      <c r="H379" s="126">
        <f t="shared" ca="1" si="11"/>
        <v>0.78</v>
      </c>
      <c r="I379" s="3" t="s">
        <v>50</v>
      </c>
      <c r="J379" s="3" t="str">
        <f ca="1">IF(Table1[[#This Row],[Quantity]]&gt;=100,"Picked Up","Missed Pickup")</f>
        <v>Picked Up</v>
      </c>
      <c r="K379" s="48" t="str">
        <f>TEXT(Table1[[#This Row],[Date]],"mmmm")</f>
        <v>January</v>
      </c>
    </row>
    <row r="380" spans="1:11" x14ac:dyDescent="0.25">
      <c r="A380" s="25" t="s">
        <v>62</v>
      </c>
      <c r="B380" s="25" t="s">
        <v>4</v>
      </c>
      <c r="C380" s="25" t="s">
        <v>20</v>
      </c>
      <c r="D380" s="4">
        <v>43861</v>
      </c>
      <c r="E380" s="3">
        <f t="shared" ca="1" si="10"/>
        <v>153</v>
      </c>
      <c r="F3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0" s="50">
        <f>IF(WEEKNUM(Table1[[#This Row],[Date]])-WEEKNUM(DATE(YEAR(Table1[[#This Row],[Date]]),2,1)-1)&lt;=0,52+WEEKNUM(Table1[[#This Row],[Date]])-WEEKNUM(DATE(YEAR(Table1[[#This Row],[Date]]),2,1)-1),WEEKNUM(Table1[[#This Row],[Date]])-WEEKNUM(DATE(YEAR(Table1[[#This Row],[Date]]),2,1)-1))</f>
        <v>52</v>
      </c>
      <c r="H380" s="126">
        <f t="shared" ca="1" si="11"/>
        <v>0.71</v>
      </c>
      <c r="I380" s="3" t="s">
        <v>50</v>
      </c>
      <c r="J380" s="3" t="str">
        <f ca="1">IF(Table1[[#This Row],[Quantity]]&gt;=100,"Picked Up","Missed Pickup")</f>
        <v>Picked Up</v>
      </c>
      <c r="K380" s="48" t="str">
        <f>TEXT(Table1[[#This Row],[Date]],"mmmm")</f>
        <v>January</v>
      </c>
    </row>
    <row r="381" spans="1:11" x14ac:dyDescent="0.25">
      <c r="A381" s="25" t="s">
        <v>62</v>
      </c>
      <c r="B381" s="25" t="s">
        <v>72</v>
      </c>
      <c r="C381" s="25" t="s">
        <v>20</v>
      </c>
      <c r="D381" s="4">
        <v>43861</v>
      </c>
      <c r="E381" s="3">
        <f t="shared" ca="1" si="10"/>
        <v>623</v>
      </c>
      <c r="F3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1" s="50">
        <f>IF(WEEKNUM(Table1[[#This Row],[Date]])-WEEKNUM(DATE(YEAR(Table1[[#This Row],[Date]]),2,1)-1)&lt;=0,52+WEEKNUM(Table1[[#This Row],[Date]])-WEEKNUM(DATE(YEAR(Table1[[#This Row],[Date]]),2,1)-1),WEEKNUM(Table1[[#This Row],[Date]])-WEEKNUM(DATE(YEAR(Table1[[#This Row],[Date]]),2,1)-1))</f>
        <v>52</v>
      </c>
      <c r="H381" s="126">
        <f t="shared" ca="1" si="11"/>
        <v>0.69</v>
      </c>
      <c r="I381" s="3" t="s">
        <v>50</v>
      </c>
      <c r="J381" s="3" t="str">
        <f ca="1">IF(Table1[[#This Row],[Quantity]]&gt;=100,"Picked Up","Missed Pickup")</f>
        <v>Picked Up</v>
      </c>
      <c r="K381" s="48" t="str">
        <f>TEXT(Table1[[#This Row],[Date]],"mmmm")</f>
        <v>January</v>
      </c>
    </row>
    <row r="382" spans="1:11" x14ac:dyDescent="0.25">
      <c r="A382" s="3" t="s">
        <v>62</v>
      </c>
      <c r="B382" s="3" t="s">
        <v>5</v>
      </c>
      <c r="C382" s="3" t="s">
        <v>22</v>
      </c>
      <c r="D382" s="4">
        <v>43861</v>
      </c>
      <c r="E382" s="3">
        <f t="shared" ca="1" si="10"/>
        <v>425</v>
      </c>
      <c r="F3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2" s="50">
        <f>IF(WEEKNUM(Table1[[#This Row],[Date]])-WEEKNUM(DATE(YEAR(Table1[[#This Row],[Date]]),2,1)-1)&lt;=0,52+WEEKNUM(Table1[[#This Row],[Date]])-WEEKNUM(DATE(YEAR(Table1[[#This Row],[Date]]),2,1)-1),WEEKNUM(Table1[[#This Row],[Date]])-WEEKNUM(DATE(YEAR(Table1[[#This Row],[Date]]),2,1)-1))</f>
        <v>52</v>
      </c>
      <c r="H382" s="126">
        <f t="shared" ca="1" si="11"/>
        <v>0.75</v>
      </c>
      <c r="I382" s="3" t="s">
        <v>50</v>
      </c>
      <c r="J382" s="3" t="str">
        <f ca="1">IF(Table1[[#This Row],[Quantity]]&gt;=100,"Picked Up","Missed Pickup")</f>
        <v>Picked Up</v>
      </c>
      <c r="K382" s="48" t="str">
        <f>TEXT(Table1[[#This Row],[Date]],"mmmm")</f>
        <v>January</v>
      </c>
    </row>
    <row r="383" spans="1:11" x14ac:dyDescent="0.25">
      <c r="A383" s="3" t="s">
        <v>62</v>
      </c>
      <c r="B383" s="3" t="s">
        <v>6</v>
      </c>
      <c r="C383" s="3" t="s">
        <v>21</v>
      </c>
      <c r="D383" s="4">
        <v>43861</v>
      </c>
      <c r="E383" s="3">
        <f t="shared" ca="1" si="10"/>
        <v>260</v>
      </c>
      <c r="F3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3" s="50">
        <f>IF(WEEKNUM(Table1[[#This Row],[Date]])-WEEKNUM(DATE(YEAR(Table1[[#This Row],[Date]]),2,1)-1)&lt;=0,52+WEEKNUM(Table1[[#This Row],[Date]])-WEEKNUM(DATE(YEAR(Table1[[#This Row],[Date]]),2,1)-1),WEEKNUM(Table1[[#This Row],[Date]])-WEEKNUM(DATE(YEAR(Table1[[#This Row],[Date]]),2,1)-1))</f>
        <v>52</v>
      </c>
      <c r="H383" s="126">
        <f t="shared" ca="1" si="11"/>
        <v>0.8</v>
      </c>
      <c r="I383" s="3" t="s">
        <v>50</v>
      </c>
      <c r="J383" s="3" t="str">
        <f ca="1">IF(Table1[[#This Row],[Quantity]]&gt;=100,"Picked Up","Missed Pickup")</f>
        <v>Picked Up</v>
      </c>
      <c r="K383" s="48" t="str">
        <f>TEXT(Table1[[#This Row],[Date]],"mmmm")</f>
        <v>January</v>
      </c>
    </row>
    <row r="384" spans="1:11" x14ac:dyDescent="0.25">
      <c r="A384" s="3" t="s">
        <v>62</v>
      </c>
      <c r="B384" s="3" t="s">
        <v>9</v>
      </c>
      <c r="C384" s="3" t="s">
        <v>23</v>
      </c>
      <c r="D384" s="4">
        <v>43861</v>
      </c>
      <c r="E384" s="3">
        <f t="shared" ca="1" si="10"/>
        <v>782</v>
      </c>
      <c r="F3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4" s="50">
        <f>IF(WEEKNUM(Table1[[#This Row],[Date]])-WEEKNUM(DATE(YEAR(Table1[[#This Row],[Date]]),2,1)-1)&lt;=0,52+WEEKNUM(Table1[[#This Row],[Date]])-WEEKNUM(DATE(YEAR(Table1[[#This Row],[Date]]),2,1)-1),WEEKNUM(Table1[[#This Row],[Date]])-WEEKNUM(DATE(YEAR(Table1[[#This Row],[Date]]),2,1)-1))</f>
        <v>52</v>
      </c>
      <c r="H384" s="126">
        <f t="shared" ca="1" si="11"/>
        <v>0.8</v>
      </c>
      <c r="I384" s="3" t="s">
        <v>50</v>
      </c>
      <c r="J384" s="3" t="str">
        <f ca="1">IF(Table1[[#This Row],[Quantity]]&gt;=100,"Picked Up","Missed Pickup")</f>
        <v>Picked Up</v>
      </c>
      <c r="K384" s="48" t="str">
        <f>TEXT(Table1[[#This Row],[Date]],"mmmm")</f>
        <v>January</v>
      </c>
    </row>
    <row r="385" spans="1:11" x14ac:dyDescent="0.25">
      <c r="A385" s="25" t="s">
        <v>61</v>
      </c>
      <c r="B385" s="25" t="s">
        <v>7</v>
      </c>
      <c r="C385" s="25" t="s">
        <v>20</v>
      </c>
      <c r="D385" s="4">
        <v>43861</v>
      </c>
      <c r="E385" s="3">
        <f t="shared" ca="1" si="10"/>
        <v>656</v>
      </c>
      <c r="F3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5" s="50">
        <f>IF(WEEKNUM(Table1[[#This Row],[Date]])-WEEKNUM(DATE(YEAR(Table1[[#This Row],[Date]]),2,1)-1)&lt;=0,52+WEEKNUM(Table1[[#This Row],[Date]])-WEEKNUM(DATE(YEAR(Table1[[#This Row],[Date]]),2,1)-1),WEEKNUM(Table1[[#This Row],[Date]])-WEEKNUM(DATE(YEAR(Table1[[#This Row],[Date]]),2,1)-1))</f>
        <v>52</v>
      </c>
      <c r="H385" s="126">
        <f t="shared" ca="1" si="11"/>
        <v>0.77</v>
      </c>
      <c r="I385" s="3" t="s">
        <v>50</v>
      </c>
      <c r="J385" s="3" t="str">
        <f ca="1">IF(Table1[[#This Row],[Quantity]]&gt;=100,"Picked Up","Missed Pickup")</f>
        <v>Picked Up</v>
      </c>
      <c r="K385" s="48" t="str">
        <f>TEXT(Table1[[#This Row],[Date]],"mmmm")</f>
        <v>January</v>
      </c>
    </row>
    <row r="386" spans="1:11" x14ac:dyDescent="0.25">
      <c r="A386" s="25" t="s">
        <v>61</v>
      </c>
      <c r="B386" s="25" t="s">
        <v>8</v>
      </c>
      <c r="C386" s="25" t="s">
        <v>20</v>
      </c>
      <c r="D386" s="4">
        <v>43861</v>
      </c>
      <c r="E386" s="3">
        <f t="shared" ca="1" si="10"/>
        <v>953</v>
      </c>
      <c r="F3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6" s="50">
        <f>IF(WEEKNUM(Table1[[#This Row],[Date]])-WEEKNUM(DATE(YEAR(Table1[[#This Row],[Date]]),2,1)-1)&lt;=0,52+WEEKNUM(Table1[[#This Row],[Date]])-WEEKNUM(DATE(YEAR(Table1[[#This Row],[Date]]),2,1)-1),WEEKNUM(Table1[[#This Row],[Date]])-WEEKNUM(DATE(YEAR(Table1[[#This Row],[Date]]),2,1)-1))</f>
        <v>52</v>
      </c>
      <c r="H386" s="126">
        <f t="shared" ca="1" si="11"/>
        <v>0.77</v>
      </c>
      <c r="I386" s="3" t="s">
        <v>50</v>
      </c>
      <c r="J386" s="3" t="str">
        <f ca="1">IF(Table1[[#This Row],[Quantity]]&gt;=100,"Picked Up","Missed Pickup")</f>
        <v>Picked Up</v>
      </c>
      <c r="K386" s="48" t="str">
        <f>TEXT(Table1[[#This Row],[Date]],"mmmm")</f>
        <v>January</v>
      </c>
    </row>
    <row r="387" spans="1:11" x14ac:dyDescent="0.25">
      <c r="A387" s="25" t="s">
        <v>61</v>
      </c>
      <c r="B387" s="25" t="s">
        <v>73</v>
      </c>
      <c r="C387" s="25" t="s">
        <v>20</v>
      </c>
      <c r="D387" s="4">
        <v>43861</v>
      </c>
      <c r="E387" s="3">
        <f t="shared" ref="E387:E450" ca="1" si="12">RANDBETWEEN(0,1000)</f>
        <v>219</v>
      </c>
      <c r="F3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7" s="50">
        <f>IF(WEEKNUM(Table1[[#This Row],[Date]])-WEEKNUM(DATE(YEAR(Table1[[#This Row],[Date]]),2,1)-1)&lt;=0,52+WEEKNUM(Table1[[#This Row],[Date]])-WEEKNUM(DATE(YEAR(Table1[[#This Row],[Date]]),2,1)-1),WEEKNUM(Table1[[#This Row],[Date]])-WEEKNUM(DATE(YEAR(Table1[[#This Row],[Date]]),2,1)-1))</f>
        <v>52</v>
      </c>
      <c r="H387" s="126">
        <f t="shared" ref="H387:H450" ca="1" si="13">RANDBETWEEN(67,80)/100</f>
        <v>0.8</v>
      </c>
      <c r="I387" s="3" t="s">
        <v>50</v>
      </c>
      <c r="J387" s="3" t="str">
        <f ca="1">IF(Table1[[#This Row],[Quantity]]&gt;=100,"Picked Up","Missed Pickup")</f>
        <v>Picked Up</v>
      </c>
      <c r="K387" s="48" t="str">
        <f>TEXT(Table1[[#This Row],[Date]],"mmmm")</f>
        <v>January</v>
      </c>
    </row>
    <row r="388" spans="1:11" x14ac:dyDescent="0.25">
      <c r="A388" s="3" t="s">
        <v>64</v>
      </c>
      <c r="B388" s="3" t="s">
        <v>70</v>
      </c>
      <c r="C388" s="3" t="s">
        <v>22</v>
      </c>
      <c r="D388" s="4">
        <v>43862</v>
      </c>
      <c r="E388" s="3">
        <f t="shared" ca="1" si="12"/>
        <v>152</v>
      </c>
      <c r="F3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8" s="50">
        <f>IF(WEEKNUM(Table1[[#This Row],[Date]])-WEEKNUM(DATE(YEAR(Table1[[#This Row],[Date]]),2,1)-1)&lt;=0,52+WEEKNUM(Table1[[#This Row],[Date]])-WEEKNUM(DATE(YEAR(Table1[[#This Row],[Date]]),2,1)-1),WEEKNUM(Table1[[#This Row],[Date]])-WEEKNUM(DATE(YEAR(Table1[[#This Row],[Date]]),2,1)-1))</f>
        <v>52</v>
      </c>
      <c r="H388" s="126">
        <f t="shared" ca="1" si="13"/>
        <v>0.7</v>
      </c>
      <c r="I388" s="3" t="s">
        <v>50</v>
      </c>
      <c r="J388" s="3" t="str">
        <f ca="1">IF(Table1[[#This Row],[Quantity]]&gt;=100,"Picked Up","Missed Pickup")</f>
        <v>Picked Up</v>
      </c>
      <c r="K388" s="48" t="str">
        <f>TEXT(Table1[[#This Row],[Date]],"mmmm")</f>
        <v>February</v>
      </c>
    </row>
    <row r="389" spans="1:11" x14ac:dyDescent="0.25">
      <c r="A389" s="25" t="s">
        <v>64</v>
      </c>
      <c r="B389" s="25" t="s">
        <v>71</v>
      </c>
      <c r="C389" s="25" t="s">
        <v>23</v>
      </c>
      <c r="D389" s="4">
        <v>43862</v>
      </c>
      <c r="E389" s="3">
        <f t="shared" ca="1" si="12"/>
        <v>332</v>
      </c>
      <c r="F3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89" s="50">
        <f>IF(WEEKNUM(Table1[[#This Row],[Date]])-WEEKNUM(DATE(YEAR(Table1[[#This Row],[Date]]),2,1)-1)&lt;=0,52+WEEKNUM(Table1[[#This Row],[Date]])-WEEKNUM(DATE(YEAR(Table1[[#This Row],[Date]]),2,1)-1),WEEKNUM(Table1[[#This Row],[Date]])-WEEKNUM(DATE(YEAR(Table1[[#This Row],[Date]]),2,1)-1))</f>
        <v>52</v>
      </c>
      <c r="H389" s="126">
        <f t="shared" ca="1" si="13"/>
        <v>0.79</v>
      </c>
      <c r="I389" s="3" t="s">
        <v>50</v>
      </c>
      <c r="J389" s="3" t="str">
        <f ca="1">IF(Table1[[#This Row],[Quantity]]&gt;=100,"Picked Up","Missed Pickup")</f>
        <v>Picked Up</v>
      </c>
      <c r="K389" s="48" t="str">
        <f>TEXT(Table1[[#This Row],[Date]],"mmmm")</f>
        <v>February</v>
      </c>
    </row>
    <row r="390" spans="1:11" x14ac:dyDescent="0.25">
      <c r="A390" s="25" t="s">
        <v>65</v>
      </c>
      <c r="B390" s="25" t="s">
        <v>67</v>
      </c>
      <c r="C390" s="25" t="s">
        <v>20</v>
      </c>
      <c r="D390" s="4">
        <v>43862</v>
      </c>
      <c r="E390" s="3">
        <f t="shared" ca="1" si="12"/>
        <v>85</v>
      </c>
      <c r="F3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0" s="50">
        <f>IF(WEEKNUM(Table1[[#This Row],[Date]])-WEEKNUM(DATE(YEAR(Table1[[#This Row],[Date]]),2,1)-1)&lt;=0,52+WEEKNUM(Table1[[#This Row],[Date]])-WEEKNUM(DATE(YEAR(Table1[[#This Row],[Date]]),2,1)-1),WEEKNUM(Table1[[#This Row],[Date]])-WEEKNUM(DATE(YEAR(Table1[[#This Row],[Date]]),2,1)-1))</f>
        <v>52</v>
      </c>
      <c r="H390" s="126">
        <f t="shared" ca="1" si="13"/>
        <v>0.68</v>
      </c>
      <c r="I390" s="3" t="s">
        <v>50</v>
      </c>
      <c r="J390" s="3" t="str">
        <f ca="1">IF(Table1[[#This Row],[Quantity]]&gt;=100,"Picked Up","Missed Pickup")</f>
        <v>Missed Pickup</v>
      </c>
      <c r="K390" s="48" t="str">
        <f>TEXT(Table1[[#This Row],[Date]],"mmmm")</f>
        <v>February</v>
      </c>
    </row>
    <row r="391" spans="1:11" x14ac:dyDescent="0.25">
      <c r="A391" s="25" t="s">
        <v>63</v>
      </c>
      <c r="B391" s="25" t="s">
        <v>4</v>
      </c>
      <c r="C391" s="25" t="s">
        <v>20</v>
      </c>
      <c r="D391" s="4">
        <v>43862</v>
      </c>
      <c r="E391" s="3">
        <f t="shared" ca="1" si="12"/>
        <v>973</v>
      </c>
      <c r="F3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1" s="50">
        <f>IF(WEEKNUM(Table1[[#This Row],[Date]])-WEEKNUM(DATE(YEAR(Table1[[#This Row],[Date]]),2,1)-1)&lt;=0,52+WEEKNUM(Table1[[#This Row],[Date]])-WEEKNUM(DATE(YEAR(Table1[[#This Row],[Date]]),2,1)-1),WEEKNUM(Table1[[#This Row],[Date]])-WEEKNUM(DATE(YEAR(Table1[[#This Row],[Date]]),2,1)-1))</f>
        <v>52</v>
      </c>
      <c r="H391" s="126">
        <f t="shared" ca="1" si="13"/>
        <v>0.71</v>
      </c>
      <c r="I391" s="3" t="s">
        <v>50</v>
      </c>
      <c r="J391" s="3" t="str">
        <f ca="1">IF(Table1[[#This Row],[Quantity]]&gt;=100,"Picked Up","Missed Pickup")</f>
        <v>Picked Up</v>
      </c>
      <c r="K391" s="48" t="str">
        <f>TEXT(Table1[[#This Row],[Date]],"mmmm")</f>
        <v>February</v>
      </c>
    </row>
    <row r="392" spans="1:11" x14ac:dyDescent="0.25">
      <c r="A392" s="25" t="s">
        <v>63</v>
      </c>
      <c r="B392" s="25" t="s">
        <v>74</v>
      </c>
      <c r="C392" s="25" t="s">
        <v>20</v>
      </c>
      <c r="D392" s="4">
        <v>43862</v>
      </c>
      <c r="E392" s="3">
        <f t="shared" ca="1" si="12"/>
        <v>942</v>
      </c>
      <c r="F3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2" s="50">
        <f>IF(WEEKNUM(Table1[[#This Row],[Date]])-WEEKNUM(DATE(YEAR(Table1[[#This Row],[Date]]),2,1)-1)&lt;=0,52+WEEKNUM(Table1[[#This Row],[Date]])-WEEKNUM(DATE(YEAR(Table1[[#This Row],[Date]]),2,1)-1),WEEKNUM(Table1[[#This Row],[Date]])-WEEKNUM(DATE(YEAR(Table1[[#This Row],[Date]]),2,1)-1))</f>
        <v>52</v>
      </c>
      <c r="H392" s="126">
        <f t="shared" ca="1" si="13"/>
        <v>0.67</v>
      </c>
      <c r="I392" s="3" t="s">
        <v>50</v>
      </c>
      <c r="J392" s="3" t="str">
        <f ca="1">IF(Table1[[#This Row],[Quantity]]&gt;=100,"Picked Up","Missed Pickup")</f>
        <v>Picked Up</v>
      </c>
      <c r="K392" s="48" t="str">
        <f>TEXT(Table1[[#This Row],[Date]],"mmmm")</f>
        <v>February</v>
      </c>
    </row>
    <row r="393" spans="1:11" x14ac:dyDescent="0.25">
      <c r="A393" s="25" t="s">
        <v>63</v>
      </c>
      <c r="B393" s="25" t="s">
        <v>75</v>
      </c>
      <c r="C393" s="25" t="s">
        <v>20</v>
      </c>
      <c r="D393" s="4">
        <v>43862</v>
      </c>
      <c r="E393" s="3">
        <f t="shared" ca="1" si="12"/>
        <v>603</v>
      </c>
      <c r="F3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3" s="50">
        <f>IF(WEEKNUM(Table1[[#This Row],[Date]])-WEEKNUM(DATE(YEAR(Table1[[#This Row],[Date]]),2,1)-1)&lt;=0,52+WEEKNUM(Table1[[#This Row],[Date]])-WEEKNUM(DATE(YEAR(Table1[[#This Row],[Date]]),2,1)-1),WEEKNUM(Table1[[#This Row],[Date]])-WEEKNUM(DATE(YEAR(Table1[[#This Row],[Date]]),2,1)-1))</f>
        <v>52</v>
      </c>
      <c r="H393" s="126">
        <f t="shared" ca="1" si="13"/>
        <v>0.76</v>
      </c>
      <c r="I393" s="3" t="s">
        <v>50</v>
      </c>
      <c r="J393" s="3" t="str">
        <f ca="1">IF(Table1[[#This Row],[Quantity]]&gt;=100,"Picked Up","Missed Pickup")</f>
        <v>Picked Up</v>
      </c>
      <c r="K393" s="48" t="str">
        <f>TEXT(Table1[[#This Row],[Date]],"mmmm")</f>
        <v>February</v>
      </c>
    </row>
    <row r="394" spans="1:11" x14ac:dyDescent="0.25">
      <c r="A394" s="25" t="s">
        <v>62</v>
      </c>
      <c r="B394" s="25" t="s">
        <v>4</v>
      </c>
      <c r="C394" s="25" t="s">
        <v>20</v>
      </c>
      <c r="D394" s="4">
        <v>43862</v>
      </c>
      <c r="E394" s="3">
        <f t="shared" ca="1" si="12"/>
        <v>316</v>
      </c>
      <c r="F3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4" s="50">
        <f>IF(WEEKNUM(Table1[[#This Row],[Date]])-WEEKNUM(DATE(YEAR(Table1[[#This Row],[Date]]),2,1)-1)&lt;=0,52+WEEKNUM(Table1[[#This Row],[Date]])-WEEKNUM(DATE(YEAR(Table1[[#This Row],[Date]]),2,1)-1),WEEKNUM(Table1[[#This Row],[Date]])-WEEKNUM(DATE(YEAR(Table1[[#This Row],[Date]]),2,1)-1))</f>
        <v>52</v>
      </c>
      <c r="H394" s="126">
        <f t="shared" ca="1" si="13"/>
        <v>0.68</v>
      </c>
      <c r="I394" s="3" t="s">
        <v>50</v>
      </c>
      <c r="J394" s="3" t="str">
        <f ca="1">IF(Table1[[#This Row],[Quantity]]&gt;=100,"Picked Up","Missed Pickup")</f>
        <v>Picked Up</v>
      </c>
      <c r="K394" s="48" t="str">
        <f>TEXT(Table1[[#This Row],[Date]],"mmmm")</f>
        <v>February</v>
      </c>
    </row>
    <row r="395" spans="1:11" x14ac:dyDescent="0.25">
      <c r="A395" s="25" t="s">
        <v>62</v>
      </c>
      <c r="B395" s="25" t="s">
        <v>72</v>
      </c>
      <c r="C395" s="25" t="s">
        <v>20</v>
      </c>
      <c r="D395" s="4">
        <v>43862</v>
      </c>
      <c r="E395" s="3">
        <f t="shared" ca="1" si="12"/>
        <v>587</v>
      </c>
      <c r="F3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5" s="50">
        <f>IF(WEEKNUM(Table1[[#This Row],[Date]])-WEEKNUM(DATE(YEAR(Table1[[#This Row],[Date]]),2,1)-1)&lt;=0,52+WEEKNUM(Table1[[#This Row],[Date]])-WEEKNUM(DATE(YEAR(Table1[[#This Row],[Date]]),2,1)-1),WEEKNUM(Table1[[#This Row],[Date]])-WEEKNUM(DATE(YEAR(Table1[[#This Row],[Date]]),2,1)-1))</f>
        <v>52</v>
      </c>
      <c r="H395" s="126">
        <f t="shared" ca="1" si="13"/>
        <v>0.74</v>
      </c>
      <c r="I395" s="3" t="s">
        <v>50</v>
      </c>
      <c r="J395" s="3" t="str">
        <f ca="1">IF(Table1[[#This Row],[Quantity]]&gt;=100,"Picked Up","Missed Pickup")</f>
        <v>Picked Up</v>
      </c>
      <c r="K395" s="48" t="str">
        <f>TEXT(Table1[[#This Row],[Date]],"mmmm")</f>
        <v>February</v>
      </c>
    </row>
    <row r="396" spans="1:11" x14ac:dyDescent="0.25">
      <c r="A396" s="3" t="s">
        <v>62</v>
      </c>
      <c r="B396" s="3" t="s">
        <v>5</v>
      </c>
      <c r="C396" s="3" t="s">
        <v>22</v>
      </c>
      <c r="D396" s="4">
        <v>43862</v>
      </c>
      <c r="E396" s="3">
        <f t="shared" ca="1" si="12"/>
        <v>502</v>
      </c>
      <c r="F3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6" s="50">
        <f>IF(WEEKNUM(Table1[[#This Row],[Date]])-WEEKNUM(DATE(YEAR(Table1[[#This Row],[Date]]),2,1)-1)&lt;=0,52+WEEKNUM(Table1[[#This Row],[Date]])-WEEKNUM(DATE(YEAR(Table1[[#This Row],[Date]]),2,1)-1),WEEKNUM(Table1[[#This Row],[Date]])-WEEKNUM(DATE(YEAR(Table1[[#This Row],[Date]]),2,1)-1))</f>
        <v>52</v>
      </c>
      <c r="H396" s="126">
        <f t="shared" ca="1" si="13"/>
        <v>0.73</v>
      </c>
      <c r="I396" s="3" t="s">
        <v>50</v>
      </c>
      <c r="J396" s="3" t="str">
        <f ca="1">IF(Table1[[#This Row],[Quantity]]&gt;=100,"Picked Up","Missed Pickup")</f>
        <v>Picked Up</v>
      </c>
      <c r="K396" s="48" t="str">
        <f>TEXT(Table1[[#This Row],[Date]],"mmmm")</f>
        <v>February</v>
      </c>
    </row>
    <row r="397" spans="1:11" x14ac:dyDescent="0.25">
      <c r="A397" s="3" t="s">
        <v>62</v>
      </c>
      <c r="B397" s="3" t="s">
        <v>6</v>
      </c>
      <c r="C397" s="3" t="s">
        <v>21</v>
      </c>
      <c r="D397" s="4">
        <v>43862</v>
      </c>
      <c r="E397" s="3">
        <f t="shared" ca="1" si="12"/>
        <v>592</v>
      </c>
      <c r="F3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7" s="50">
        <f>IF(WEEKNUM(Table1[[#This Row],[Date]])-WEEKNUM(DATE(YEAR(Table1[[#This Row],[Date]]),2,1)-1)&lt;=0,52+WEEKNUM(Table1[[#This Row],[Date]])-WEEKNUM(DATE(YEAR(Table1[[#This Row],[Date]]),2,1)-1),WEEKNUM(Table1[[#This Row],[Date]])-WEEKNUM(DATE(YEAR(Table1[[#This Row],[Date]]),2,1)-1))</f>
        <v>52</v>
      </c>
      <c r="H397" s="126">
        <f t="shared" ca="1" si="13"/>
        <v>0.72</v>
      </c>
      <c r="I397" s="3" t="s">
        <v>50</v>
      </c>
      <c r="J397" s="3" t="str">
        <f ca="1">IF(Table1[[#This Row],[Quantity]]&gt;=100,"Picked Up","Missed Pickup")</f>
        <v>Picked Up</v>
      </c>
      <c r="K397" s="48" t="str">
        <f>TEXT(Table1[[#This Row],[Date]],"mmmm")</f>
        <v>February</v>
      </c>
    </row>
    <row r="398" spans="1:11" x14ac:dyDescent="0.25">
      <c r="A398" s="3" t="s">
        <v>62</v>
      </c>
      <c r="B398" s="3" t="s">
        <v>9</v>
      </c>
      <c r="C398" s="3" t="s">
        <v>23</v>
      </c>
      <c r="D398" s="4">
        <v>43862</v>
      </c>
      <c r="E398" s="3">
        <f t="shared" ca="1" si="12"/>
        <v>593</v>
      </c>
      <c r="F3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8" s="50">
        <f>IF(WEEKNUM(Table1[[#This Row],[Date]])-WEEKNUM(DATE(YEAR(Table1[[#This Row],[Date]]),2,1)-1)&lt;=0,52+WEEKNUM(Table1[[#This Row],[Date]])-WEEKNUM(DATE(YEAR(Table1[[#This Row],[Date]]),2,1)-1),WEEKNUM(Table1[[#This Row],[Date]])-WEEKNUM(DATE(YEAR(Table1[[#This Row],[Date]]),2,1)-1))</f>
        <v>52</v>
      </c>
      <c r="H398" s="126">
        <f t="shared" ca="1" si="13"/>
        <v>0.74</v>
      </c>
      <c r="I398" s="3" t="s">
        <v>50</v>
      </c>
      <c r="J398" s="3" t="str">
        <f ca="1">IF(Table1[[#This Row],[Quantity]]&gt;=100,"Picked Up","Missed Pickup")</f>
        <v>Picked Up</v>
      </c>
      <c r="K398" s="48" t="str">
        <f>TEXT(Table1[[#This Row],[Date]],"mmmm")</f>
        <v>February</v>
      </c>
    </row>
    <row r="399" spans="1:11" x14ac:dyDescent="0.25">
      <c r="A399" s="25" t="s">
        <v>61</v>
      </c>
      <c r="B399" s="25" t="s">
        <v>7</v>
      </c>
      <c r="C399" s="25" t="s">
        <v>20</v>
      </c>
      <c r="D399" s="4">
        <v>43862</v>
      </c>
      <c r="E399" s="3">
        <f t="shared" ca="1" si="12"/>
        <v>306</v>
      </c>
      <c r="F3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399" s="50">
        <f>IF(WEEKNUM(Table1[[#This Row],[Date]])-WEEKNUM(DATE(YEAR(Table1[[#This Row],[Date]]),2,1)-1)&lt;=0,52+WEEKNUM(Table1[[#This Row],[Date]])-WEEKNUM(DATE(YEAR(Table1[[#This Row],[Date]]),2,1)-1),WEEKNUM(Table1[[#This Row],[Date]])-WEEKNUM(DATE(YEAR(Table1[[#This Row],[Date]]),2,1)-1))</f>
        <v>52</v>
      </c>
      <c r="H399" s="126">
        <f t="shared" ca="1" si="13"/>
        <v>0.7</v>
      </c>
      <c r="I399" s="3" t="s">
        <v>50</v>
      </c>
      <c r="J399" s="3" t="str">
        <f ca="1">IF(Table1[[#This Row],[Quantity]]&gt;=100,"Picked Up","Missed Pickup")</f>
        <v>Picked Up</v>
      </c>
      <c r="K399" s="48" t="str">
        <f>TEXT(Table1[[#This Row],[Date]],"mmmm")</f>
        <v>February</v>
      </c>
    </row>
    <row r="400" spans="1:11" x14ac:dyDescent="0.25">
      <c r="A400" s="25" t="s">
        <v>61</v>
      </c>
      <c r="B400" s="25" t="s">
        <v>8</v>
      </c>
      <c r="C400" s="25" t="s">
        <v>20</v>
      </c>
      <c r="D400" s="4">
        <v>43862</v>
      </c>
      <c r="E400" s="3">
        <f t="shared" ca="1" si="12"/>
        <v>659</v>
      </c>
      <c r="F4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400" s="50">
        <f>IF(WEEKNUM(Table1[[#This Row],[Date]])-WEEKNUM(DATE(YEAR(Table1[[#This Row],[Date]]),2,1)-1)&lt;=0,52+WEEKNUM(Table1[[#This Row],[Date]])-WEEKNUM(DATE(YEAR(Table1[[#This Row],[Date]]),2,1)-1),WEEKNUM(Table1[[#This Row],[Date]])-WEEKNUM(DATE(YEAR(Table1[[#This Row],[Date]]),2,1)-1))</f>
        <v>52</v>
      </c>
      <c r="H400" s="126">
        <f t="shared" ca="1" si="13"/>
        <v>0.69</v>
      </c>
      <c r="I400" s="3" t="s">
        <v>50</v>
      </c>
      <c r="J400" s="3" t="str">
        <f ca="1">IF(Table1[[#This Row],[Quantity]]&gt;=100,"Picked Up","Missed Pickup")</f>
        <v>Picked Up</v>
      </c>
      <c r="K400" s="48" t="str">
        <f>TEXT(Table1[[#This Row],[Date]],"mmmm")</f>
        <v>February</v>
      </c>
    </row>
    <row r="401" spans="1:11" x14ac:dyDescent="0.25">
      <c r="A401" s="25" t="s">
        <v>61</v>
      </c>
      <c r="B401" s="25" t="s">
        <v>73</v>
      </c>
      <c r="C401" s="25" t="s">
        <v>20</v>
      </c>
      <c r="D401" s="4">
        <v>43862</v>
      </c>
      <c r="E401" s="3">
        <f t="shared" ca="1" si="12"/>
        <v>674</v>
      </c>
      <c r="F4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Q4 W1</v>
      </c>
      <c r="G401" s="50">
        <f>IF(WEEKNUM(Table1[[#This Row],[Date]])-WEEKNUM(DATE(YEAR(Table1[[#This Row],[Date]]),2,1)-1)&lt;=0,52+WEEKNUM(Table1[[#This Row],[Date]])-WEEKNUM(DATE(YEAR(Table1[[#This Row],[Date]]),2,1)-1),WEEKNUM(Table1[[#This Row],[Date]])-WEEKNUM(DATE(YEAR(Table1[[#This Row],[Date]]),2,1)-1))</f>
        <v>52</v>
      </c>
      <c r="H401" s="126">
        <f t="shared" ca="1" si="13"/>
        <v>0.73</v>
      </c>
      <c r="I401" s="3" t="s">
        <v>50</v>
      </c>
      <c r="J401" s="3" t="str">
        <f ca="1">IF(Table1[[#This Row],[Quantity]]&gt;=100,"Picked Up","Missed Pickup")</f>
        <v>Picked Up</v>
      </c>
      <c r="K401" s="48" t="str">
        <f>TEXT(Table1[[#This Row],[Date]],"mmmm")</f>
        <v>February</v>
      </c>
    </row>
    <row r="402" spans="1:11" x14ac:dyDescent="0.25">
      <c r="A402" s="3" t="s">
        <v>64</v>
      </c>
      <c r="B402" s="3" t="s">
        <v>70</v>
      </c>
      <c r="C402" s="3" t="s">
        <v>22</v>
      </c>
      <c r="D402" s="4">
        <v>43863</v>
      </c>
      <c r="E402" s="3">
        <f t="shared" ca="1" si="12"/>
        <v>653</v>
      </c>
      <c r="F4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2" s="50">
        <f>IF(WEEKNUM(Table1[[#This Row],[Date]])-WEEKNUM(DATE(YEAR(Table1[[#This Row],[Date]]),2,1)-1)&lt;=0,52+WEEKNUM(Table1[[#This Row],[Date]])-WEEKNUM(DATE(YEAR(Table1[[#This Row],[Date]]),2,1)-1),WEEKNUM(Table1[[#This Row],[Date]])-WEEKNUM(DATE(YEAR(Table1[[#This Row],[Date]]),2,1)-1))</f>
        <v>1</v>
      </c>
      <c r="H402" s="126">
        <f t="shared" ca="1" si="13"/>
        <v>0.79</v>
      </c>
      <c r="I402" s="3" t="s">
        <v>50</v>
      </c>
      <c r="J402" s="3" t="str">
        <f ca="1">IF(Table1[[#This Row],[Quantity]]&gt;=100,"Picked Up","Missed Pickup")</f>
        <v>Picked Up</v>
      </c>
      <c r="K402" s="48" t="str">
        <f>TEXT(Table1[[#This Row],[Date]],"mmmm")</f>
        <v>February</v>
      </c>
    </row>
    <row r="403" spans="1:11" x14ac:dyDescent="0.25">
      <c r="A403" s="25" t="s">
        <v>64</v>
      </c>
      <c r="B403" s="25" t="s">
        <v>71</v>
      </c>
      <c r="C403" s="25" t="s">
        <v>23</v>
      </c>
      <c r="D403" s="4">
        <v>43863</v>
      </c>
      <c r="E403" s="3">
        <f t="shared" ca="1" si="12"/>
        <v>23</v>
      </c>
      <c r="F4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3" s="50">
        <f>IF(WEEKNUM(Table1[[#This Row],[Date]])-WEEKNUM(DATE(YEAR(Table1[[#This Row],[Date]]),2,1)-1)&lt;=0,52+WEEKNUM(Table1[[#This Row],[Date]])-WEEKNUM(DATE(YEAR(Table1[[#This Row],[Date]]),2,1)-1),WEEKNUM(Table1[[#This Row],[Date]])-WEEKNUM(DATE(YEAR(Table1[[#This Row],[Date]]),2,1)-1))</f>
        <v>1</v>
      </c>
      <c r="H403" s="126">
        <f t="shared" ca="1" si="13"/>
        <v>0.74</v>
      </c>
      <c r="I403" s="3" t="s">
        <v>50</v>
      </c>
      <c r="J403" s="3" t="str">
        <f ca="1">IF(Table1[[#This Row],[Quantity]]&gt;=100,"Picked Up","Missed Pickup")</f>
        <v>Missed Pickup</v>
      </c>
      <c r="K403" s="48" t="str">
        <f>TEXT(Table1[[#This Row],[Date]],"mmmm")</f>
        <v>February</v>
      </c>
    </row>
    <row r="404" spans="1:11" x14ac:dyDescent="0.25">
      <c r="A404" s="25" t="s">
        <v>65</v>
      </c>
      <c r="B404" s="25" t="s">
        <v>67</v>
      </c>
      <c r="C404" s="25" t="s">
        <v>20</v>
      </c>
      <c r="D404" s="4">
        <v>43863</v>
      </c>
      <c r="E404" s="3">
        <f t="shared" ca="1" si="12"/>
        <v>38</v>
      </c>
      <c r="F4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4" s="50">
        <f>IF(WEEKNUM(Table1[[#This Row],[Date]])-WEEKNUM(DATE(YEAR(Table1[[#This Row],[Date]]),2,1)-1)&lt;=0,52+WEEKNUM(Table1[[#This Row],[Date]])-WEEKNUM(DATE(YEAR(Table1[[#This Row],[Date]]),2,1)-1),WEEKNUM(Table1[[#This Row],[Date]])-WEEKNUM(DATE(YEAR(Table1[[#This Row],[Date]]),2,1)-1))</f>
        <v>1</v>
      </c>
      <c r="H404" s="126">
        <f t="shared" ca="1" si="13"/>
        <v>0.79</v>
      </c>
      <c r="I404" s="3" t="s">
        <v>50</v>
      </c>
      <c r="J404" s="3" t="str">
        <f ca="1">IF(Table1[[#This Row],[Quantity]]&gt;=100,"Picked Up","Missed Pickup")</f>
        <v>Missed Pickup</v>
      </c>
      <c r="K404" s="48" t="str">
        <f>TEXT(Table1[[#This Row],[Date]],"mmmm")</f>
        <v>February</v>
      </c>
    </row>
    <row r="405" spans="1:11" x14ac:dyDescent="0.25">
      <c r="A405" s="25" t="s">
        <v>63</v>
      </c>
      <c r="B405" s="25" t="s">
        <v>4</v>
      </c>
      <c r="C405" s="25" t="s">
        <v>20</v>
      </c>
      <c r="D405" s="4">
        <v>43863</v>
      </c>
      <c r="E405" s="3">
        <f t="shared" ca="1" si="12"/>
        <v>318</v>
      </c>
      <c r="F4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5" s="50">
        <f>IF(WEEKNUM(Table1[[#This Row],[Date]])-WEEKNUM(DATE(YEAR(Table1[[#This Row],[Date]]),2,1)-1)&lt;=0,52+WEEKNUM(Table1[[#This Row],[Date]])-WEEKNUM(DATE(YEAR(Table1[[#This Row],[Date]]),2,1)-1),WEEKNUM(Table1[[#This Row],[Date]])-WEEKNUM(DATE(YEAR(Table1[[#This Row],[Date]]),2,1)-1))</f>
        <v>1</v>
      </c>
      <c r="H405" s="126">
        <f t="shared" ca="1" si="13"/>
        <v>0.79</v>
      </c>
      <c r="I405" s="3" t="s">
        <v>50</v>
      </c>
      <c r="J405" s="3" t="str">
        <f ca="1">IF(Table1[[#This Row],[Quantity]]&gt;=100,"Picked Up","Missed Pickup")</f>
        <v>Picked Up</v>
      </c>
      <c r="K405" s="48" t="str">
        <f>TEXT(Table1[[#This Row],[Date]],"mmmm")</f>
        <v>February</v>
      </c>
    </row>
    <row r="406" spans="1:11" x14ac:dyDescent="0.25">
      <c r="A406" s="25" t="s">
        <v>63</v>
      </c>
      <c r="B406" s="25" t="s">
        <v>74</v>
      </c>
      <c r="C406" s="25" t="s">
        <v>20</v>
      </c>
      <c r="D406" s="4">
        <v>43863</v>
      </c>
      <c r="E406" s="3">
        <f t="shared" ca="1" si="12"/>
        <v>477</v>
      </c>
      <c r="F4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6" s="50">
        <f>IF(WEEKNUM(Table1[[#This Row],[Date]])-WEEKNUM(DATE(YEAR(Table1[[#This Row],[Date]]),2,1)-1)&lt;=0,52+WEEKNUM(Table1[[#This Row],[Date]])-WEEKNUM(DATE(YEAR(Table1[[#This Row],[Date]]),2,1)-1),WEEKNUM(Table1[[#This Row],[Date]])-WEEKNUM(DATE(YEAR(Table1[[#This Row],[Date]]),2,1)-1))</f>
        <v>1</v>
      </c>
      <c r="H406" s="126">
        <f t="shared" ca="1" si="13"/>
        <v>0.78</v>
      </c>
      <c r="I406" s="3" t="s">
        <v>50</v>
      </c>
      <c r="J406" s="3" t="str">
        <f ca="1">IF(Table1[[#This Row],[Quantity]]&gt;=100,"Picked Up","Missed Pickup")</f>
        <v>Picked Up</v>
      </c>
      <c r="K406" s="48" t="str">
        <f>TEXT(Table1[[#This Row],[Date]],"mmmm")</f>
        <v>February</v>
      </c>
    </row>
    <row r="407" spans="1:11" x14ac:dyDescent="0.25">
      <c r="A407" s="25" t="s">
        <v>63</v>
      </c>
      <c r="B407" s="25" t="s">
        <v>75</v>
      </c>
      <c r="C407" s="25" t="s">
        <v>20</v>
      </c>
      <c r="D407" s="4">
        <v>43863</v>
      </c>
      <c r="E407" s="3">
        <f t="shared" ca="1" si="12"/>
        <v>866</v>
      </c>
      <c r="F4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7" s="50">
        <f>IF(WEEKNUM(Table1[[#This Row],[Date]])-WEEKNUM(DATE(YEAR(Table1[[#This Row],[Date]]),2,1)-1)&lt;=0,52+WEEKNUM(Table1[[#This Row],[Date]])-WEEKNUM(DATE(YEAR(Table1[[#This Row],[Date]]),2,1)-1),WEEKNUM(Table1[[#This Row],[Date]])-WEEKNUM(DATE(YEAR(Table1[[#This Row],[Date]]),2,1)-1))</f>
        <v>1</v>
      </c>
      <c r="H407" s="126">
        <f t="shared" ca="1" si="13"/>
        <v>0.68</v>
      </c>
      <c r="I407" s="3" t="s">
        <v>50</v>
      </c>
      <c r="J407" s="3" t="str">
        <f ca="1">IF(Table1[[#This Row],[Quantity]]&gt;=100,"Picked Up","Missed Pickup")</f>
        <v>Picked Up</v>
      </c>
      <c r="K407" s="48" t="str">
        <f>TEXT(Table1[[#This Row],[Date]],"mmmm")</f>
        <v>February</v>
      </c>
    </row>
    <row r="408" spans="1:11" x14ac:dyDescent="0.25">
      <c r="A408" s="25" t="s">
        <v>62</v>
      </c>
      <c r="B408" s="25" t="s">
        <v>4</v>
      </c>
      <c r="C408" s="25" t="s">
        <v>20</v>
      </c>
      <c r="D408" s="4">
        <v>43863</v>
      </c>
      <c r="E408" s="3">
        <f t="shared" ca="1" si="12"/>
        <v>77</v>
      </c>
      <c r="F4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8" s="50">
        <f>IF(WEEKNUM(Table1[[#This Row],[Date]])-WEEKNUM(DATE(YEAR(Table1[[#This Row],[Date]]),2,1)-1)&lt;=0,52+WEEKNUM(Table1[[#This Row],[Date]])-WEEKNUM(DATE(YEAR(Table1[[#This Row],[Date]]),2,1)-1),WEEKNUM(Table1[[#This Row],[Date]])-WEEKNUM(DATE(YEAR(Table1[[#This Row],[Date]]),2,1)-1))</f>
        <v>1</v>
      </c>
      <c r="H408" s="126">
        <f t="shared" ca="1" si="13"/>
        <v>0.71</v>
      </c>
      <c r="I408" s="3" t="s">
        <v>50</v>
      </c>
      <c r="J408" s="3" t="str">
        <f ca="1">IF(Table1[[#This Row],[Quantity]]&gt;=100,"Picked Up","Missed Pickup")</f>
        <v>Missed Pickup</v>
      </c>
      <c r="K408" s="48" t="str">
        <f>TEXT(Table1[[#This Row],[Date]],"mmmm")</f>
        <v>February</v>
      </c>
    </row>
    <row r="409" spans="1:11" x14ac:dyDescent="0.25">
      <c r="A409" s="3" t="s">
        <v>62</v>
      </c>
      <c r="B409" s="3" t="s">
        <v>72</v>
      </c>
      <c r="C409" s="3" t="s">
        <v>20</v>
      </c>
      <c r="D409" s="4">
        <v>43863</v>
      </c>
      <c r="E409" s="3">
        <f t="shared" ca="1" si="12"/>
        <v>870</v>
      </c>
      <c r="F4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09" s="50">
        <f>IF(WEEKNUM(Table1[[#This Row],[Date]])-WEEKNUM(DATE(YEAR(Table1[[#This Row],[Date]]),2,1)-1)&lt;=0,52+WEEKNUM(Table1[[#This Row],[Date]])-WEEKNUM(DATE(YEAR(Table1[[#This Row],[Date]]),2,1)-1),WEEKNUM(Table1[[#This Row],[Date]])-WEEKNUM(DATE(YEAR(Table1[[#This Row],[Date]]),2,1)-1))</f>
        <v>1</v>
      </c>
      <c r="H409" s="126">
        <f t="shared" ca="1" si="13"/>
        <v>0.8</v>
      </c>
      <c r="I409" s="3" t="s">
        <v>50</v>
      </c>
      <c r="J409" s="3" t="str">
        <f ca="1">IF(Table1[[#This Row],[Quantity]]&gt;=100,"Picked Up","Missed Pickup")</f>
        <v>Picked Up</v>
      </c>
      <c r="K409" s="48" t="str">
        <f>TEXT(Table1[[#This Row],[Date]],"mmmm")</f>
        <v>February</v>
      </c>
    </row>
    <row r="410" spans="1:11" x14ac:dyDescent="0.25">
      <c r="A410" s="3" t="s">
        <v>62</v>
      </c>
      <c r="B410" s="3" t="s">
        <v>5</v>
      </c>
      <c r="C410" s="3" t="s">
        <v>22</v>
      </c>
      <c r="D410" s="4">
        <v>43863</v>
      </c>
      <c r="E410" s="3">
        <f t="shared" ca="1" si="12"/>
        <v>647</v>
      </c>
      <c r="F4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0" s="50">
        <f>IF(WEEKNUM(Table1[[#This Row],[Date]])-WEEKNUM(DATE(YEAR(Table1[[#This Row],[Date]]),2,1)-1)&lt;=0,52+WEEKNUM(Table1[[#This Row],[Date]])-WEEKNUM(DATE(YEAR(Table1[[#This Row],[Date]]),2,1)-1),WEEKNUM(Table1[[#This Row],[Date]])-WEEKNUM(DATE(YEAR(Table1[[#This Row],[Date]]),2,1)-1))</f>
        <v>1</v>
      </c>
      <c r="H410" s="126">
        <f t="shared" ca="1" si="13"/>
        <v>0.79</v>
      </c>
      <c r="I410" s="3" t="s">
        <v>50</v>
      </c>
      <c r="J410" s="3" t="str">
        <f ca="1">IF(Table1[[#This Row],[Quantity]]&gt;=100,"Picked Up","Missed Pickup")</f>
        <v>Picked Up</v>
      </c>
      <c r="K410" s="48" t="str">
        <f>TEXT(Table1[[#This Row],[Date]],"mmmm")</f>
        <v>February</v>
      </c>
    </row>
    <row r="411" spans="1:11" x14ac:dyDescent="0.25">
      <c r="A411" s="3" t="s">
        <v>62</v>
      </c>
      <c r="B411" s="3" t="s">
        <v>6</v>
      </c>
      <c r="C411" s="3" t="s">
        <v>21</v>
      </c>
      <c r="D411" s="4">
        <v>43863</v>
      </c>
      <c r="E411" s="3">
        <f t="shared" ca="1" si="12"/>
        <v>667</v>
      </c>
      <c r="F4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1" s="50">
        <f>IF(WEEKNUM(Table1[[#This Row],[Date]])-WEEKNUM(DATE(YEAR(Table1[[#This Row],[Date]]),2,1)-1)&lt;=0,52+WEEKNUM(Table1[[#This Row],[Date]])-WEEKNUM(DATE(YEAR(Table1[[#This Row],[Date]]),2,1)-1),WEEKNUM(Table1[[#This Row],[Date]])-WEEKNUM(DATE(YEAR(Table1[[#This Row],[Date]]),2,1)-1))</f>
        <v>1</v>
      </c>
      <c r="H411" s="126">
        <f t="shared" ca="1" si="13"/>
        <v>0.76</v>
      </c>
      <c r="I411" s="3" t="s">
        <v>50</v>
      </c>
      <c r="J411" s="3" t="str">
        <f ca="1">IF(Table1[[#This Row],[Quantity]]&gt;=100,"Picked Up","Missed Pickup")</f>
        <v>Picked Up</v>
      </c>
      <c r="K411" s="48" t="str">
        <f>TEXT(Table1[[#This Row],[Date]],"mmmm")</f>
        <v>February</v>
      </c>
    </row>
    <row r="412" spans="1:11" x14ac:dyDescent="0.25">
      <c r="A412" s="3" t="s">
        <v>62</v>
      </c>
      <c r="B412" s="3" t="s">
        <v>9</v>
      </c>
      <c r="C412" s="3" t="s">
        <v>23</v>
      </c>
      <c r="D412" s="4">
        <v>43863</v>
      </c>
      <c r="E412" s="3">
        <f t="shared" ca="1" si="12"/>
        <v>445</v>
      </c>
      <c r="F4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2" s="50">
        <f>IF(WEEKNUM(Table1[[#This Row],[Date]])-WEEKNUM(DATE(YEAR(Table1[[#This Row],[Date]]),2,1)-1)&lt;=0,52+WEEKNUM(Table1[[#This Row],[Date]])-WEEKNUM(DATE(YEAR(Table1[[#This Row],[Date]]),2,1)-1),WEEKNUM(Table1[[#This Row],[Date]])-WEEKNUM(DATE(YEAR(Table1[[#This Row],[Date]]),2,1)-1))</f>
        <v>1</v>
      </c>
      <c r="H412" s="126">
        <f t="shared" ca="1" si="13"/>
        <v>0.76</v>
      </c>
      <c r="I412" s="3" t="s">
        <v>50</v>
      </c>
      <c r="J412" s="3" t="str">
        <f ca="1">IF(Table1[[#This Row],[Quantity]]&gt;=100,"Picked Up","Missed Pickup")</f>
        <v>Picked Up</v>
      </c>
      <c r="K412" s="48" t="str">
        <f>TEXT(Table1[[#This Row],[Date]],"mmmm")</f>
        <v>February</v>
      </c>
    </row>
    <row r="413" spans="1:11" x14ac:dyDescent="0.25">
      <c r="A413" s="25" t="s">
        <v>61</v>
      </c>
      <c r="B413" s="25" t="s">
        <v>7</v>
      </c>
      <c r="C413" s="25" t="s">
        <v>20</v>
      </c>
      <c r="D413" s="4">
        <v>43863</v>
      </c>
      <c r="E413" s="3">
        <f t="shared" ca="1" si="12"/>
        <v>70</v>
      </c>
      <c r="F4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3" s="50">
        <f>IF(WEEKNUM(Table1[[#This Row],[Date]])-WEEKNUM(DATE(YEAR(Table1[[#This Row],[Date]]),2,1)-1)&lt;=0,52+WEEKNUM(Table1[[#This Row],[Date]])-WEEKNUM(DATE(YEAR(Table1[[#This Row],[Date]]),2,1)-1),WEEKNUM(Table1[[#This Row],[Date]])-WEEKNUM(DATE(YEAR(Table1[[#This Row],[Date]]),2,1)-1))</f>
        <v>1</v>
      </c>
      <c r="H413" s="126">
        <f t="shared" ca="1" si="13"/>
        <v>0.67</v>
      </c>
      <c r="I413" s="3" t="s">
        <v>50</v>
      </c>
      <c r="J413" s="3" t="str">
        <f ca="1">IF(Table1[[#This Row],[Quantity]]&gt;=100,"Picked Up","Missed Pickup")</f>
        <v>Missed Pickup</v>
      </c>
      <c r="K413" s="48" t="str">
        <f>TEXT(Table1[[#This Row],[Date]],"mmmm")</f>
        <v>February</v>
      </c>
    </row>
    <row r="414" spans="1:11" x14ac:dyDescent="0.25">
      <c r="A414" s="25" t="s">
        <v>61</v>
      </c>
      <c r="B414" s="25" t="s">
        <v>8</v>
      </c>
      <c r="C414" s="25" t="s">
        <v>20</v>
      </c>
      <c r="D414" s="4">
        <v>43863</v>
      </c>
      <c r="E414" s="3">
        <f t="shared" ca="1" si="12"/>
        <v>830</v>
      </c>
      <c r="F4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4" s="50">
        <f>IF(WEEKNUM(Table1[[#This Row],[Date]])-WEEKNUM(DATE(YEAR(Table1[[#This Row],[Date]]),2,1)-1)&lt;=0,52+WEEKNUM(Table1[[#This Row],[Date]])-WEEKNUM(DATE(YEAR(Table1[[#This Row],[Date]]),2,1)-1),WEEKNUM(Table1[[#This Row],[Date]])-WEEKNUM(DATE(YEAR(Table1[[#This Row],[Date]]),2,1)-1))</f>
        <v>1</v>
      </c>
      <c r="H414" s="126">
        <f t="shared" ca="1" si="13"/>
        <v>0.75</v>
      </c>
      <c r="I414" s="3" t="s">
        <v>50</v>
      </c>
      <c r="J414" s="3" t="str">
        <f ca="1">IF(Table1[[#This Row],[Quantity]]&gt;=100,"Picked Up","Missed Pickup")</f>
        <v>Picked Up</v>
      </c>
      <c r="K414" s="48" t="str">
        <f>TEXT(Table1[[#This Row],[Date]],"mmmm")</f>
        <v>February</v>
      </c>
    </row>
    <row r="415" spans="1:11" x14ac:dyDescent="0.25">
      <c r="A415" s="25" t="s">
        <v>61</v>
      </c>
      <c r="B415" s="25" t="s">
        <v>73</v>
      </c>
      <c r="C415" s="25" t="s">
        <v>20</v>
      </c>
      <c r="D415" s="4">
        <v>43863</v>
      </c>
      <c r="E415" s="3">
        <f t="shared" ca="1" si="12"/>
        <v>252</v>
      </c>
      <c r="F4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5" s="50">
        <f>IF(WEEKNUM(Table1[[#This Row],[Date]])-WEEKNUM(DATE(YEAR(Table1[[#This Row],[Date]]),2,1)-1)&lt;=0,52+WEEKNUM(Table1[[#This Row],[Date]])-WEEKNUM(DATE(YEAR(Table1[[#This Row],[Date]]),2,1)-1),WEEKNUM(Table1[[#This Row],[Date]])-WEEKNUM(DATE(YEAR(Table1[[#This Row],[Date]]),2,1)-1))</f>
        <v>1</v>
      </c>
      <c r="H415" s="126">
        <f t="shared" ca="1" si="13"/>
        <v>0.73</v>
      </c>
      <c r="I415" s="3" t="s">
        <v>50</v>
      </c>
      <c r="J415" s="3" t="str">
        <f ca="1">IF(Table1[[#This Row],[Quantity]]&gt;=100,"Picked Up","Missed Pickup")</f>
        <v>Picked Up</v>
      </c>
      <c r="K415" s="48" t="str">
        <f>TEXT(Table1[[#This Row],[Date]],"mmmm")</f>
        <v>February</v>
      </c>
    </row>
    <row r="416" spans="1:11" x14ac:dyDescent="0.25">
      <c r="A416" s="3" t="s">
        <v>64</v>
      </c>
      <c r="B416" s="3" t="s">
        <v>70</v>
      </c>
      <c r="C416" s="3" t="s">
        <v>22</v>
      </c>
      <c r="D416" s="4">
        <v>43864</v>
      </c>
      <c r="E416" s="3">
        <f t="shared" ca="1" si="12"/>
        <v>181</v>
      </c>
      <c r="F4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6" s="50">
        <f>IF(WEEKNUM(Table1[[#This Row],[Date]])-WEEKNUM(DATE(YEAR(Table1[[#This Row],[Date]]),2,1)-1)&lt;=0,52+WEEKNUM(Table1[[#This Row],[Date]])-WEEKNUM(DATE(YEAR(Table1[[#This Row],[Date]]),2,1)-1),WEEKNUM(Table1[[#This Row],[Date]])-WEEKNUM(DATE(YEAR(Table1[[#This Row],[Date]]),2,1)-1))</f>
        <v>1</v>
      </c>
      <c r="H416" s="126">
        <f t="shared" ca="1" si="13"/>
        <v>0.69</v>
      </c>
      <c r="I416" s="3" t="s">
        <v>50</v>
      </c>
      <c r="J416" s="3" t="str">
        <f ca="1">IF(Table1[[#This Row],[Quantity]]&gt;=100,"Picked Up","Missed Pickup")</f>
        <v>Picked Up</v>
      </c>
      <c r="K416" s="48" t="str">
        <f>TEXT(Table1[[#This Row],[Date]],"mmmm")</f>
        <v>February</v>
      </c>
    </row>
    <row r="417" spans="1:11" x14ac:dyDescent="0.25">
      <c r="A417" s="25" t="s">
        <v>64</v>
      </c>
      <c r="B417" s="25" t="s">
        <v>71</v>
      </c>
      <c r="C417" s="25" t="s">
        <v>23</v>
      </c>
      <c r="D417" s="4">
        <v>43864</v>
      </c>
      <c r="E417" s="3">
        <f t="shared" ca="1" si="12"/>
        <v>369</v>
      </c>
      <c r="F4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7" s="50">
        <f>IF(WEEKNUM(Table1[[#This Row],[Date]])-WEEKNUM(DATE(YEAR(Table1[[#This Row],[Date]]),2,1)-1)&lt;=0,52+WEEKNUM(Table1[[#This Row],[Date]])-WEEKNUM(DATE(YEAR(Table1[[#This Row],[Date]]),2,1)-1),WEEKNUM(Table1[[#This Row],[Date]])-WEEKNUM(DATE(YEAR(Table1[[#This Row],[Date]]),2,1)-1))</f>
        <v>1</v>
      </c>
      <c r="H417" s="126">
        <f t="shared" ca="1" si="13"/>
        <v>0.67</v>
      </c>
      <c r="I417" s="3" t="s">
        <v>50</v>
      </c>
      <c r="J417" s="3" t="str">
        <f ca="1">IF(Table1[[#This Row],[Quantity]]&gt;=100,"Picked Up","Missed Pickup")</f>
        <v>Picked Up</v>
      </c>
      <c r="K417" s="48" t="str">
        <f>TEXT(Table1[[#This Row],[Date]],"mmmm")</f>
        <v>February</v>
      </c>
    </row>
    <row r="418" spans="1:11" x14ac:dyDescent="0.25">
      <c r="A418" s="25" t="s">
        <v>65</v>
      </c>
      <c r="B418" s="25" t="s">
        <v>67</v>
      </c>
      <c r="C418" s="25" t="s">
        <v>20</v>
      </c>
      <c r="D418" s="4">
        <v>43864</v>
      </c>
      <c r="E418" s="3">
        <f t="shared" ca="1" si="12"/>
        <v>714</v>
      </c>
      <c r="F4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8" s="50">
        <f>IF(WEEKNUM(Table1[[#This Row],[Date]])-WEEKNUM(DATE(YEAR(Table1[[#This Row],[Date]]),2,1)-1)&lt;=0,52+WEEKNUM(Table1[[#This Row],[Date]])-WEEKNUM(DATE(YEAR(Table1[[#This Row],[Date]]),2,1)-1),WEEKNUM(Table1[[#This Row],[Date]])-WEEKNUM(DATE(YEAR(Table1[[#This Row],[Date]]),2,1)-1))</f>
        <v>1</v>
      </c>
      <c r="H418" s="126">
        <f t="shared" ca="1" si="13"/>
        <v>0.67</v>
      </c>
      <c r="I418" s="3" t="s">
        <v>50</v>
      </c>
      <c r="J418" s="3" t="str">
        <f ca="1">IF(Table1[[#This Row],[Quantity]]&gt;=100,"Picked Up","Missed Pickup")</f>
        <v>Picked Up</v>
      </c>
      <c r="K418" s="48" t="str">
        <f>TEXT(Table1[[#This Row],[Date]],"mmmm")</f>
        <v>February</v>
      </c>
    </row>
    <row r="419" spans="1:11" x14ac:dyDescent="0.25">
      <c r="A419" s="25" t="s">
        <v>63</v>
      </c>
      <c r="B419" s="25" t="s">
        <v>4</v>
      </c>
      <c r="C419" s="25" t="s">
        <v>20</v>
      </c>
      <c r="D419" s="4">
        <v>43864</v>
      </c>
      <c r="E419" s="3">
        <f t="shared" ca="1" si="12"/>
        <v>521</v>
      </c>
      <c r="F4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19" s="50">
        <f>IF(WEEKNUM(Table1[[#This Row],[Date]])-WEEKNUM(DATE(YEAR(Table1[[#This Row],[Date]]),2,1)-1)&lt;=0,52+WEEKNUM(Table1[[#This Row],[Date]])-WEEKNUM(DATE(YEAR(Table1[[#This Row],[Date]]),2,1)-1),WEEKNUM(Table1[[#This Row],[Date]])-WEEKNUM(DATE(YEAR(Table1[[#This Row],[Date]]),2,1)-1))</f>
        <v>1</v>
      </c>
      <c r="H419" s="126">
        <f t="shared" ca="1" si="13"/>
        <v>0.75</v>
      </c>
      <c r="I419" s="3" t="s">
        <v>50</v>
      </c>
      <c r="J419" s="3" t="str">
        <f ca="1">IF(Table1[[#This Row],[Quantity]]&gt;=100,"Picked Up","Missed Pickup")</f>
        <v>Picked Up</v>
      </c>
      <c r="K419" s="48" t="str">
        <f>TEXT(Table1[[#This Row],[Date]],"mmmm")</f>
        <v>February</v>
      </c>
    </row>
    <row r="420" spans="1:11" x14ac:dyDescent="0.25">
      <c r="A420" s="25" t="s">
        <v>63</v>
      </c>
      <c r="B420" s="25" t="s">
        <v>74</v>
      </c>
      <c r="C420" s="25" t="s">
        <v>20</v>
      </c>
      <c r="D420" s="4">
        <v>43864</v>
      </c>
      <c r="E420" s="3">
        <f t="shared" ca="1" si="12"/>
        <v>416</v>
      </c>
      <c r="F4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0" s="50">
        <f>IF(WEEKNUM(Table1[[#This Row],[Date]])-WEEKNUM(DATE(YEAR(Table1[[#This Row],[Date]]),2,1)-1)&lt;=0,52+WEEKNUM(Table1[[#This Row],[Date]])-WEEKNUM(DATE(YEAR(Table1[[#This Row],[Date]]),2,1)-1),WEEKNUM(Table1[[#This Row],[Date]])-WEEKNUM(DATE(YEAR(Table1[[#This Row],[Date]]),2,1)-1))</f>
        <v>1</v>
      </c>
      <c r="H420" s="126">
        <f t="shared" ca="1" si="13"/>
        <v>0.71</v>
      </c>
      <c r="I420" s="3" t="s">
        <v>50</v>
      </c>
      <c r="J420" s="3" t="str">
        <f ca="1">IF(Table1[[#This Row],[Quantity]]&gt;=100,"Picked Up","Missed Pickup")</f>
        <v>Picked Up</v>
      </c>
      <c r="K420" s="48" t="str">
        <f>TEXT(Table1[[#This Row],[Date]],"mmmm")</f>
        <v>February</v>
      </c>
    </row>
    <row r="421" spans="1:11" x14ac:dyDescent="0.25">
      <c r="A421" s="25" t="s">
        <v>63</v>
      </c>
      <c r="B421" s="25" t="s">
        <v>75</v>
      </c>
      <c r="C421" s="25" t="s">
        <v>20</v>
      </c>
      <c r="D421" s="4">
        <v>43864</v>
      </c>
      <c r="E421" s="3">
        <f t="shared" ca="1" si="12"/>
        <v>45</v>
      </c>
      <c r="F4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1" s="50">
        <f>IF(WEEKNUM(Table1[[#This Row],[Date]])-WEEKNUM(DATE(YEAR(Table1[[#This Row],[Date]]),2,1)-1)&lt;=0,52+WEEKNUM(Table1[[#This Row],[Date]])-WEEKNUM(DATE(YEAR(Table1[[#This Row],[Date]]),2,1)-1),WEEKNUM(Table1[[#This Row],[Date]])-WEEKNUM(DATE(YEAR(Table1[[#This Row],[Date]]),2,1)-1))</f>
        <v>1</v>
      </c>
      <c r="H421" s="126">
        <f t="shared" ca="1" si="13"/>
        <v>0.78</v>
      </c>
      <c r="I421" s="3" t="s">
        <v>50</v>
      </c>
      <c r="J421" s="3" t="str">
        <f ca="1">IF(Table1[[#This Row],[Quantity]]&gt;=100,"Picked Up","Missed Pickup")</f>
        <v>Missed Pickup</v>
      </c>
      <c r="K421" s="48" t="str">
        <f>TEXT(Table1[[#This Row],[Date]],"mmmm")</f>
        <v>February</v>
      </c>
    </row>
    <row r="422" spans="1:11" x14ac:dyDescent="0.25">
      <c r="A422" s="25" t="s">
        <v>62</v>
      </c>
      <c r="B422" s="25" t="s">
        <v>4</v>
      </c>
      <c r="C422" s="25" t="s">
        <v>20</v>
      </c>
      <c r="D422" s="4">
        <v>43864</v>
      </c>
      <c r="E422" s="3">
        <f t="shared" ca="1" si="12"/>
        <v>492</v>
      </c>
      <c r="F4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2" s="50">
        <f>IF(WEEKNUM(Table1[[#This Row],[Date]])-WEEKNUM(DATE(YEAR(Table1[[#This Row],[Date]]),2,1)-1)&lt;=0,52+WEEKNUM(Table1[[#This Row],[Date]])-WEEKNUM(DATE(YEAR(Table1[[#This Row],[Date]]),2,1)-1),WEEKNUM(Table1[[#This Row],[Date]])-WEEKNUM(DATE(YEAR(Table1[[#This Row],[Date]]),2,1)-1))</f>
        <v>1</v>
      </c>
      <c r="H422" s="126">
        <f t="shared" ca="1" si="13"/>
        <v>0.79</v>
      </c>
      <c r="I422" s="3" t="s">
        <v>50</v>
      </c>
      <c r="J422" s="3" t="str">
        <f ca="1">IF(Table1[[#This Row],[Quantity]]&gt;=100,"Picked Up","Missed Pickup")</f>
        <v>Picked Up</v>
      </c>
      <c r="K422" s="48" t="str">
        <f>TEXT(Table1[[#This Row],[Date]],"mmmm")</f>
        <v>February</v>
      </c>
    </row>
    <row r="423" spans="1:11" x14ac:dyDescent="0.25">
      <c r="A423" s="3" t="s">
        <v>62</v>
      </c>
      <c r="B423" s="3" t="s">
        <v>72</v>
      </c>
      <c r="C423" s="3" t="s">
        <v>20</v>
      </c>
      <c r="D423" s="4">
        <v>43864</v>
      </c>
      <c r="E423" s="3">
        <f t="shared" ca="1" si="12"/>
        <v>875</v>
      </c>
      <c r="F4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3" s="50">
        <f>IF(WEEKNUM(Table1[[#This Row],[Date]])-WEEKNUM(DATE(YEAR(Table1[[#This Row],[Date]]),2,1)-1)&lt;=0,52+WEEKNUM(Table1[[#This Row],[Date]])-WEEKNUM(DATE(YEAR(Table1[[#This Row],[Date]]),2,1)-1),WEEKNUM(Table1[[#This Row],[Date]])-WEEKNUM(DATE(YEAR(Table1[[#This Row],[Date]]),2,1)-1))</f>
        <v>1</v>
      </c>
      <c r="H423" s="126">
        <f t="shared" ca="1" si="13"/>
        <v>0.72</v>
      </c>
      <c r="I423" s="3" t="s">
        <v>50</v>
      </c>
      <c r="J423" s="3" t="str">
        <f ca="1">IF(Table1[[#This Row],[Quantity]]&gt;=100,"Picked Up","Missed Pickup")</f>
        <v>Picked Up</v>
      </c>
      <c r="K423" s="48" t="str">
        <f>TEXT(Table1[[#This Row],[Date]],"mmmm")</f>
        <v>February</v>
      </c>
    </row>
    <row r="424" spans="1:11" x14ac:dyDescent="0.25">
      <c r="A424" s="3" t="s">
        <v>62</v>
      </c>
      <c r="B424" s="3" t="s">
        <v>5</v>
      </c>
      <c r="C424" s="3" t="s">
        <v>22</v>
      </c>
      <c r="D424" s="4">
        <v>43864</v>
      </c>
      <c r="E424" s="3">
        <f t="shared" ca="1" si="12"/>
        <v>698</v>
      </c>
      <c r="F4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4" s="50">
        <f>IF(WEEKNUM(Table1[[#This Row],[Date]])-WEEKNUM(DATE(YEAR(Table1[[#This Row],[Date]]),2,1)-1)&lt;=0,52+WEEKNUM(Table1[[#This Row],[Date]])-WEEKNUM(DATE(YEAR(Table1[[#This Row],[Date]]),2,1)-1),WEEKNUM(Table1[[#This Row],[Date]])-WEEKNUM(DATE(YEAR(Table1[[#This Row],[Date]]),2,1)-1))</f>
        <v>1</v>
      </c>
      <c r="H424" s="126">
        <f t="shared" ca="1" si="13"/>
        <v>0.67</v>
      </c>
      <c r="I424" s="3" t="s">
        <v>50</v>
      </c>
      <c r="J424" s="3" t="str">
        <f ca="1">IF(Table1[[#This Row],[Quantity]]&gt;=100,"Picked Up","Missed Pickup")</f>
        <v>Picked Up</v>
      </c>
      <c r="K424" s="48" t="str">
        <f>TEXT(Table1[[#This Row],[Date]],"mmmm")</f>
        <v>February</v>
      </c>
    </row>
    <row r="425" spans="1:11" x14ac:dyDescent="0.25">
      <c r="A425" s="3" t="s">
        <v>62</v>
      </c>
      <c r="B425" s="3" t="s">
        <v>6</v>
      </c>
      <c r="C425" s="3" t="s">
        <v>21</v>
      </c>
      <c r="D425" s="4">
        <v>43864</v>
      </c>
      <c r="E425" s="3">
        <f t="shared" ca="1" si="12"/>
        <v>368</v>
      </c>
      <c r="F4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5" s="50">
        <f>IF(WEEKNUM(Table1[[#This Row],[Date]])-WEEKNUM(DATE(YEAR(Table1[[#This Row],[Date]]),2,1)-1)&lt;=0,52+WEEKNUM(Table1[[#This Row],[Date]])-WEEKNUM(DATE(YEAR(Table1[[#This Row],[Date]]),2,1)-1),WEEKNUM(Table1[[#This Row],[Date]])-WEEKNUM(DATE(YEAR(Table1[[#This Row],[Date]]),2,1)-1))</f>
        <v>1</v>
      </c>
      <c r="H425" s="126">
        <f t="shared" ca="1" si="13"/>
        <v>0.72</v>
      </c>
      <c r="I425" s="3" t="s">
        <v>50</v>
      </c>
      <c r="J425" s="3" t="str">
        <f ca="1">IF(Table1[[#This Row],[Quantity]]&gt;=100,"Picked Up","Missed Pickup")</f>
        <v>Picked Up</v>
      </c>
      <c r="K425" s="48" t="str">
        <f>TEXT(Table1[[#This Row],[Date]],"mmmm")</f>
        <v>February</v>
      </c>
    </row>
    <row r="426" spans="1:11" x14ac:dyDescent="0.25">
      <c r="A426" s="3" t="s">
        <v>62</v>
      </c>
      <c r="B426" s="3" t="s">
        <v>9</v>
      </c>
      <c r="C426" s="3" t="s">
        <v>23</v>
      </c>
      <c r="D426" s="4">
        <v>43864</v>
      </c>
      <c r="E426" s="3">
        <f t="shared" ca="1" si="12"/>
        <v>678</v>
      </c>
      <c r="F4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6" s="50">
        <f>IF(WEEKNUM(Table1[[#This Row],[Date]])-WEEKNUM(DATE(YEAR(Table1[[#This Row],[Date]]),2,1)-1)&lt;=0,52+WEEKNUM(Table1[[#This Row],[Date]])-WEEKNUM(DATE(YEAR(Table1[[#This Row],[Date]]),2,1)-1),WEEKNUM(Table1[[#This Row],[Date]])-WEEKNUM(DATE(YEAR(Table1[[#This Row],[Date]]),2,1)-1))</f>
        <v>1</v>
      </c>
      <c r="H426" s="126">
        <f t="shared" ca="1" si="13"/>
        <v>0.75</v>
      </c>
      <c r="I426" s="3" t="s">
        <v>50</v>
      </c>
      <c r="J426" s="3" t="str">
        <f ca="1">IF(Table1[[#This Row],[Quantity]]&gt;=100,"Picked Up","Missed Pickup")</f>
        <v>Picked Up</v>
      </c>
      <c r="K426" s="48" t="str">
        <f>TEXT(Table1[[#This Row],[Date]],"mmmm")</f>
        <v>February</v>
      </c>
    </row>
    <row r="427" spans="1:11" x14ac:dyDescent="0.25">
      <c r="A427" s="25" t="s">
        <v>61</v>
      </c>
      <c r="B427" s="25" t="s">
        <v>7</v>
      </c>
      <c r="C427" s="25" t="s">
        <v>20</v>
      </c>
      <c r="D427" s="4">
        <v>43864</v>
      </c>
      <c r="E427" s="3">
        <f t="shared" ca="1" si="12"/>
        <v>154</v>
      </c>
      <c r="F4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7" s="50">
        <f>IF(WEEKNUM(Table1[[#This Row],[Date]])-WEEKNUM(DATE(YEAR(Table1[[#This Row],[Date]]),2,1)-1)&lt;=0,52+WEEKNUM(Table1[[#This Row],[Date]])-WEEKNUM(DATE(YEAR(Table1[[#This Row],[Date]]),2,1)-1),WEEKNUM(Table1[[#This Row],[Date]])-WEEKNUM(DATE(YEAR(Table1[[#This Row],[Date]]),2,1)-1))</f>
        <v>1</v>
      </c>
      <c r="H427" s="126">
        <f t="shared" ca="1" si="13"/>
        <v>0.76</v>
      </c>
      <c r="I427" s="3" t="s">
        <v>50</v>
      </c>
      <c r="J427" s="3" t="str">
        <f ca="1">IF(Table1[[#This Row],[Quantity]]&gt;=100,"Picked Up","Missed Pickup")</f>
        <v>Picked Up</v>
      </c>
      <c r="K427" s="48" t="str">
        <f>TEXT(Table1[[#This Row],[Date]],"mmmm")</f>
        <v>February</v>
      </c>
    </row>
    <row r="428" spans="1:11" x14ac:dyDescent="0.25">
      <c r="A428" s="25" t="s">
        <v>61</v>
      </c>
      <c r="B428" s="25" t="s">
        <v>8</v>
      </c>
      <c r="C428" s="25" t="s">
        <v>20</v>
      </c>
      <c r="D428" s="4">
        <v>43864</v>
      </c>
      <c r="E428" s="3">
        <f t="shared" ca="1" si="12"/>
        <v>645</v>
      </c>
      <c r="F4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8" s="50">
        <f>IF(WEEKNUM(Table1[[#This Row],[Date]])-WEEKNUM(DATE(YEAR(Table1[[#This Row],[Date]]),2,1)-1)&lt;=0,52+WEEKNUM(Table1[[#This Row],[Date]])-WEEKNUM(DATE(YEAR(Table1[[#This Row],[Date]]),2,1)-1),WEEKNUM(Table1[[#This Row],[Date]])-WEEKNUM(DATE(YEAR(Table1[[#This Row],[Date]]),2,1)-1))</f>
        <v>1</v>
      </c>
      <c r="H428" s="126">
        <f t="shared" ca="1" si="13"/>
        <v>0.7</v>
      </c>
      <c r="I428" s="3" t="s">
        <v>50</v>
      </c>
      <c r="J428" s="3" t="str">
        <f ca="1">IF(Table1[[#This Row],[Quantity]]&gt;=100,"Picked Up","Missed Pickup")</f>
        <v>Picked Up</v>
      </c>
      <c r="K428" s="48" t="str">
        <f>TEXT(Table1[[#This Row],[Date]],"mmmm")</f>
        <v>February</v>
      </c>
    </row>
    <row r="429" spans="1:11" x14ac:dyDescent="0.25">
      <c r="A429" s="3" t="s">
        <v>61</v>
      </c>
      <c r="B429" s="3" t="s">
        <v>73</v>
      </c>
      <c r="C429" s="3" t="s">
        <v>20</v>
      </c>
      <c r="D429" s="4">
        <v>43864</v>
      </c>
      <c r="E429" s="3">
        <f t="shared" ca="1" si="12"/>
        <v>992</v>
      </c>
      <c r="F4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29" s="50">
        <f>IF(WEEKNUM(Table1[[#This Row],[Date]])-WEEKNUM(DATE(YEAR(Table1[[#This Row],[Date]]),2,1)-1)&lt;=0,52+WEEKNUM(Table1[[#This Row],[Date]])-WEEKNUM(DATE(YEAR(Table1[[#This Row],[Date]]),2,1)-1),WEEKNUM(Table1[[#This Row],[Date]])-WEEKNUM(DATE(YEAR(Table1[[#This Row],[Date]]),2,1)-1))</f>
        <v>1</v>
      </c>
      <c r="H429" s="126">
        <f t="shared" ca="1" si="13"/>
        <v>0.68</v>
      </c>
      <c r="I429" s="3" t="s">
        <v>50</v>
      </c>
      <c r="J429" s="3" t="str">
        <f ca="1">IF(Table1[[#This Row],[Quantity]]&gt;=100,"Picked Up","Missed Pickup")</f>
        <v>Picked Up</v>
      </c>
      <c r="K429" s="48" t="str">
        <f>TEXT(Table1[[#This Row],[Date]],"mmmm")</f>
        <v>February</v>
      </c>
    </row>
    <row r="430" spans="1:11" x14ac:dyDescent="0.25">
      <c r="A430" s="3" t="s">
        <v>64</v>
      </c>
      <c r="B430" s="3" t="s">
        <v>70</v>
      </c>
      <c r="C430" s="3" t="s">
        <v>22</v>
      </c>
      <c r="D430" s="4">
        <v>43865</v>
      </c>
      <c r="E430" s="3">
        <f t="shared" ca="1" si="12"/>
        <v>249</v>
      </c>
      <c r="F4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0" s="50">
        <f>IF(WEEKNUM(Table1[[#This Row],[Date]])-WEEKNUM(DATE(YEAR(Table1[[#This Row],[Date]]),2,1)-1)&lt;=0,52+WEEKNUM(Table1[[#This Row],[Date]])-WEEKNUM(DATE(YEAR(Table1[[#This Row],[Date]]),2,1)-1),WEEKNUM(Table1[[#This Row],[Date]])-WEEKNUM(DATE(YEAR(Table1[[#This Row],[Date]]),2,1)-1))</f>
        <v>1</v>
      </c>
      <c r="H430" s="126">
        <f t="shared" ca="1" si="13"/>
        <v>0.73</v>
      </c>
      <c r="I430" s="3" t="s">
        <v>50</v>
      </c>
      <c r="J430" s="3" t="str">
        <f ca="1">IF(Table1[[#This Row],[Quantity]]&gt;=100,"Picked Up","Missed Pickup")</f>
        <v>Picked Up</v>
      </c>
      <c r="K430" s="48" t="str">
        <f>TEXT(Table1[[#This Row],[Date]],"mmmm")</f>
        <v>February</v>
      </c>
    </row>
    <row r="431" spans="1:11" x14ac:dyDescent="0.25">
      <c r="A431" s="25" t="s">
        <v>64</v>
      </c>
      <c r="B431" s="25" t="s">
        <v>71</v>
      </c>
      <c r="C431" s="25" t="s">
        <v>23</v>
      </c>
      <c r="D431" s="4">
        <v>43865</v>
      </c>
      <c r="E431" s="3">
        <f t="shared" ca="1" si="12"/>
        <v>586</v>
      </c>
      <c r="F4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1" s="50">
        <f>IF(WEEKNUM(Table1[[#This Row],[Date]])-WEEKNUM(DATE(YEAR(Table1[[#This Row],[Date]]),2,1)-1)&lt;=0,52+WEEKNUM(Table1[[#This Row],[Date]])-WEEKNUM(DATE(YEAR(Table1[[#This Row],[Date]]),2,1)-1),WEEKNUM(Table1[[#This Row],[Date]])-WEEKNUM(DATE(YEAR(Table1[[#This Row],[Date]]),2,1)-1))</f>
        <v>1</v>
      </c>
      <c r="H431" s="126">
        <f t="shared" ca="1" si="13"/>
        <v>0.75</v>
      </c>
      <c r="I431" s="3" t="s">
        <v>50</v>
      </c>
      <c r="J431" s="3" t="str">
        <f ca="1">IF(Table1[[#This Row],[Quantity]]&gt;=100,"Picked Up","Missed Pickup")</f>
        <v>Picked Up</v>
      </c>
      <c r="K431" s="48" t="str">
        <f>TEXT(Table1[[#This Row],[Date]],"mmmm")</f>
        <v>February</v>
      </c>
    </row>
    <row r="432" spans="1:11" x14ac:dyDescent="0.25">
      <c r="A432" s="25" t="s">
        <v>65</v>
      </c>
      <c r="B432" s="25" t="s">
        <v>67</v>
      </c>
      <c r="C432" s="25" t="s">
        <v>20</v>
      </c>
      <c r="D432" s="4">
        <v>43865</v>
      </c>
      <c r="E432" s="3">
        <f t="shared" ca="1" si="12"/>
        <v>337</v>
      </c>
      <c r="F4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2" s="50">
        <f>IF(WEEKNUM(Table1[[#This Row],[Date]])-WEEKNUM(DATE(YEAR(Table1[[#This Row],[Date]]),2,1)-1)&lt;=0,52+WEEKNUM(Table1[[#This Row],[Date]])-WEEKNUM(DATE(YEAR(Table1[[#This Row],[Date]]),2,1)-1),WEEKNUM(Table1[[#This Row],[Date]])-WEEKNUM(DATE(YEAR(Table1[[#This Row],[Date]]),2,1)-1))</f>
        <v>1</v>
      </c>
      <c r="H432" s="126">
        <f t="shared" ca="1" si="13"/>
        <v>0.69</v>
      </c>
      <c r="I432" s="3" t="s">
        <v>50</v>
      </c>
      <c r="J432" s="3" t="str">
        <f ca="1">IF(Table1[[#This Row],[Quantity]]&gt;=100,"Picked Up","Missed Pickup")</f>
        <v>Picked Up</v>
      </c>
      <c r="K432" s="48" t="str">
        <f>TEXT(Table1[[#This Row],[Date]],"mmmm")</f>
        <v>February</v>
      </c>
    </row>
    <row r="433" spans="1:11" x14ac:dyDescent="0.25">
      <c r="A433" s="25" t="s">
        <v>63</v>
      </c>
      <c r="B433" s="25" t="s">
        <v>4</v>
      </c>
      <c r="C433" s="25" t="s">
        <v>20</v>
      </c>
      <c r="D433" s="4">
        <v>43865</v>
      </c>
      <c r="E433" s="3">
        <f t="shared" ca="1" si="12"/>
        <v>95</v>
      </c>
      <c r="F4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3" s="50">
        <f>IF(WEEKNUM(Table1[[#This Row],[Date]])-WEEKNUM(DATE(YEAR(Table1[[#This Row],[Date]]),2,1)-1)&lt;=0,52+WEEKNUM(Table1[[#This Row],[Date]])-WEEKNUM(DATE(YEAR(Table1[[#This Row],[Date]]),2,1)-1),WEEKNUM(Table1[[#This Row],[Date]])-WEEKNUM(DATE(YEAR(Table1[[#This Row],[Date]]),2,1)-1))</f>
        <v>1</v>
      </c>
      <c r="H433" s="126">
        <f t="shared" ca="1" si="13"/>
        <v>0.68</v>
      </c>
      <c r="I433" s="3" t="s">
        <v>50</v>
      </c>
      <c r="J433" s="3" t="str">
        <f ca="1">IF(Table1[[#This Row],[Quantity]]&gt;=100,"Picked Up","Missed Pickup")</f>
        <v>Missed Pickup</v>
      </c>
      <c r="K433" s="48" t="str">
        <f>TEXT(Table1[[#This Row],[Date]],"mmmm")</f>
        <v>February</v>
      </c>
    </row>
    <row r="434" spans="1:11" x14ac:dyDescent="0.25">
      <c r="A434" s="25" t="s">
        <v>63</v>
      </c>
      <c r="B434" s="25" t="s">
        <v>74</v>
      </c>
      <c r="C434" s="25" t="s">
        <v>20</v>
      </c>
      <c r="D434" s="4">
        <v>43865</v>
      </c>
      <c r="E434" s="3">
        <f t="shared" ca="1" si="12"/>
        <v>47</v>
      </c>
      <c r="F4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4" s="50">
        <f>IF(WEEKNUM(Table1[[#This Row],[Date]])-WEEKNUM(DATE(YEAR(Table1[[#This Row],[Date]]),2,1)-1)&lt;=0,52+WEEKNUM(Table1[[#This Row],[Date]])-WEEKNUM(DATE(YEAR(Table1[[#This Row],[Date]]),2,1)-1),WEEKNUM(Table1[[#This Row],[Date]])-WEEKNUM(DATE(YEAR(Table1[[#This Row],[Date]]),2,1)-1))</f>
        <v>1</v>
      </c>
      <c r="H434" s="126">
        <f t="shared" ca="1" si="13"/>
        <v>0.77</v>
      </c>
      <c r="I434" s="3" t="s">
        <v>50</v>
      </c>
      <c r="J434" s="3" t="str">
        <f ca="1">IF(Table1[[#This Row],[Quantity]]&gt;=100,"Picked Up","Missed Pickup")</f>
        <v>Missed Pickup</v>
      </c>
      <c r="K434" s="48" t="str">
        <f>TEXT(Table1[[#This Row],[Date]],"mmmm")</f>
        <v>February</v>
      </c>
    </row>
    <row r="435" spans="1:11" x14ac:dyDescent="0.25">
      <c r="A435" s="25" t="s">
        <v>63</v>
      </c>
      <c r="B435" s="25" t="s">
        <v>75</v>
      </c>
      <c r="C435" s="25" t="s">
        <v>20</v>
      </c>
      <c r="D435" s="4">
        <v>43865</v>
      </c>
      <c r="E435" s="3">
        <f t="shared" ca="1" si="12"/>
        <v>515</v>
      </c>
      <c r="F4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5" s="50">
        <f>IF(WEEKNUM(Table1[[#This Row],[Date]])-WEEKNUM(DATE(YEAR(Table1[[#This Row],[Date]]),2,1)-1)&lt;=0,52+WEEKNUM(Table1[[#This Row],[Date]])-WEEKNUM(DATE(YEAR(Table1[[#This Row],[Date]]),2,1)-1),WEEKNUM(Table1[[#This Row],[Date]])-WEEKNUM(DATE(YEAR(Table1[[#This Row],[Date]]),2,1)-1))</f>
        <v>1</v>
      </c>
      <c r="H435" s="126">
        <f t="shared" ca="1" si="13"/>
        <v>0.68</v>
      </c>
      <c r="I435" s="3" t="s">
        <v>50</v>
      </c>
      <c r="J435" s="3" t="str">
        <f ca="1">IF(Table1[[#This Row],[Quantity]]&gt;=100,"Picked Up","Missed Pickup")</f>
        <v>Picked Up</v>
      </c>
      <c r="K435" s="48" t="str">
        <f>TEXT(Table1[[#This Row],[Date]],"mmmm")</f>
        <v>February</v>
      </c>
    </row>
    <row r="436" spans="1:11" x14ac:dyDescent="0.25">
      <c r="A436" s="3" t="s">
        <v>62</v>
      </c>
      <c r="B436" s="3" t="s">
        <v>4</v>
      </c>
      <c r="C436" s="3" t="s">
        <v>20</v>
      </c>
      <c r="D436" s="4">
        <v>43865</v>
      </c>
      <c r="E436" s="3">
        <f t="shared" ca="1" si="12"/>
        <v>484</v>
      </c>
      <c r="F4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6" s="50">
        <f>IF(WEEKNUM(Table1[[#This Row],[Date]])-WEEKNUM(DATE(YEAR(Table1[[#This Row],[Date]]),2,1)-1)&lt;=0,52+WEEKNUM(Table1[[#This Row],[Date]])-WEEKNUM(DATE(YEAR(Table1[[#This Row],[Date]]),2,1)-1),WEEKNUM(Table1[[#This Row],[Date]])-WEEKNUM(DATE(YEAR(Table1[[#This Row],[Date]]),2,1)-1))</f>
        <v>1</v>
      </c>
      <c r="H436" s="126">
        <f t="shared" ca="1" si="13"/>
        <v>0.75</v>
      </c>
      <c r="I436" s="3" t="s">
        <v>50</v>
      </c>
      <c r="J436" s="3" t="str">
        <f ca="1">IF(Table1[[#This Row],[Quantity]]&gt;=100,"Picked Up","Missed Pickup")</f>
        <v>Picked Up</v>
      </c>
      <c r="K436" s="48" t="str">
        <f>TEXT(Table1[[#This Row],[Date]],"mmmm")</f>
        <v>February</v>
      </c>
    </row>
    <row r="437" spans="1:11" x14ac:dyDescent="0.25">
      <c r="A437" s="25" t="s">
        <v>62</v>
      </c>
      <c r="B437" s="25" t="s">
        <v>72</v>
      </c>
      <c r="C437" s="3" t="s">
        <v>20</v>
      </c>
      <c r="D437" s="4">
        <v>43865</v>
      </c>
      <c r="E437" s="3">
        <f t="shared" ca="1" si="12"/>
        <v>471</v>
      </c>
      <c r="F4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7" s="50">
        <f>IF(WEEKNUM(Table1[[#This Row],[Date]])-WEEKNUM(DATE(YEAR(Table1[[#This Row],[Date]]),2,1)-1)&lt;=0,52+WEEKNUM(Table1[[#This Row],[Date]])-WEEKNUM(DATE(YEAR(Table1[[#This Row],[Date]]),2,1)-1),WEEKNUM(Table1[[#This Row],[Date]])-WEEKNUM(DATE(YEAR(Table1[[#This Row],[Date]]),2,1)-1))</f>
        <v>1</v>
      </c>
      <c r="H437" s="126">
        <f t="shared" ca="1" si="13"/>
        <v>0.75</v>
      </c>
      <c r="I437" s="3" t="s">
        <v>50</v>
      </c>
      <c r="J437" s="3" t="str">
        <f ca="1">IF(Table1[[#This Row],[Quantity]]&gt;=100,"Picked Up","Missed Pickup")</f>
        <v>Picked Up</v>
      </c>
      <c r="K437" s="48" t="str">
        <f>TEXT(Table1[[#This Row],[Date]],"mmmm")</f>
        <v>February</v>
      </c>
    </row>
    <row r="438" spans="1:11" x14ac:dyDescent="0.25">
      <c r="A438" s="3" t="s">
        <v>62</v>
      </c>
      <c r="B438" s="3" t="s">
        <v>5</v>
      </c>
      <c r="C438" s="3" t="s">
        <v>22</v>
      </c>
      <c r="D438" s="4">
        <v>43865</v>
      </c>
      <c r="E438" s="3">
        <f t="shared" ca="1" si="12"/>
        <v>77</v>
      </c>
      <c r="F4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8" s="50">
        <f>IF(WEEKNUM(Table1[[#This Row],[Date]])-WEEKNUM(DATE(YEAR(Table1[[#This Row],[Date]]),2,1)-1)&lt;=0,52+WEEKNUM(Table1[[#This Row],[Date]])-WEEKNUM(DATE(YEAR(Table1[[#This Row],[Date]]),2,1)-1),WEEKNUM(Table1[[#This Row],[Date]])-WEEKNUM(DATE(YEAR(Table1[[#This Row],[Date]]),2,1)-1))</f>
        <v>1</v>
      </c>
      <c r="H438" s="126">
        <f t="shared" ca="1" si="13"/>
        <v>0.77</v>
      </c>
      <c r="I438" s="3" t="s">
        <v>50</v>
      </c>
      <c r="J438" s="3" t="str">
        <f ca="1">IF(Table1[[#This Row],[Quantity]]&gt;=100,"Picked Up","Missed Pickup")</f>
        <v>Missed Pickup</v>
      </c>
      <c r="K438" s="48" t="str">
        <f>TEXT(Table1[[#This Row],[Date]],"mmmm")</f>
        <v>February</v>
      </c>
    </row>
    <row r="439" spans="1:11" x14ac:dyDescent="0.25">
      <c r="A439" s="3" t="s">
        <v>62</v>
      </c>
      <c r="B439" s="3" t="s">
        <v>6</v>
      </c>
      <c r="C439" s="3" t="s">
        <v>21</v>
      </c>
      <c r="D439" s="4">
        <v>43865</v>
      </c>
      <c r="E439" s="3">
        <f t="shared" ca="1" si="12"/>
        <v>757</v>
      </c>
      <c r="F4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39" s="50">
        <f>IF(WEEKNUM(Table1[[#This Row],[Date]])-WEEKNUM(DATE(YEAR(Table1[[#This Row],[Date]]),2,1)-1)&lt;=0,52+WEEKNUM(Table1[[#This Row],[Date]])-WEEKNUM(DATE(YEAR(Table1[[#This Row],[Date]]),2,1)-1),WEEKNUM(Table1[[#This Row],[Date]])-WEEKNUM(DATE(YEAR(Table1[[#This Row],[Date]]),2,1)-1))</f>
        <v>1</v>
      </c>
      <c r="H439" s="126">
        <f t="shared" ca="1" si="13"/>
        <v>0.74</v>
      </c>
      <c r="I439" s="3" t="s">
        <v>50</v>
      </c>
      <c r="J439" s="3" t="str">
        <f ca="1">IF(Table1[[#This Row],[Quantity]]&gt;=100,"Picked Up","Missed Pickup")</f>
        <v>Picked Up</v>
      </c>
      <c r="K439" s="48" t="str">
        <f>TEXT(Table1[[#This Row],[Date]],"mmmm")</f>
        <v>February</v>
      </c>
    </row>
    <row r="440" spans="1:11" x14ac:dyDescent="0.25">
      <c r="A440" s="25" t="s">
        <v>62</v>
      </c>
      <c r="B440" s="25" t="s">
        <v>9</v>
      </c>
      <c r="C440" s="25" t="s">
        <v>23</v>
      </c>
      <c r="D440" s="4">
        <v>43865</v>
      </c>
      <c r="E440" s="3">
        <f t="shared" ca="1" si="12"/>
        <v>174</v>
      </c>
      <c r="F4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0" s="50">
        <f>IF(WEEKNUM(Table1[[#This Row],[Date]])-WEEKNUM(DATE(YEAR(Table1[[#This Row],[Date]]),2,1)-1)&lt;=0,52+WEEKNUM(Table1[[#This Row],[Date]])-WEEKNUM(DATE(YEAR(Table1[[#This Row],[Date]]),2,1)-1),WEEKNUM(Table1[[#This Row],[Date]])-WEEKNUM(DATE(YEAR(Table1[[#This Row],[Date]]),2,1)-1))</f>
        <v>1</v>
      </c>
      <c r="H440" s="126">
        <f t="shared" ca="1" si="13"/>
        <v>0.69</v>
      </c>
      <c r="I440" s="3" t="s">
        <v>50</v>
      </c>
      <c r="J440" s="3" t="str">
        <f ca="1">IF(Table1[[#This Row],[Quantity]]&gt;=100,"Picked Up","Missed Pickup")</f>
        <v>Picked Up</v>
      </c>
      <c r="K440" s="48" t="str">
        <f>TEXT(Table1[[#This Row],[Date]],"mmmm")</f>
        <v>February</v>
      </c>
    </row>
    <row r="441" spans="1:11" x14ac:dyDescent="0.25">
      <c r="A441" s="25" t="s">
        <v>61</v>
      </c>
      <c r="B441" s="25" t="s">
        <v>7</v>
      </c>
      <c r="C441" s="25" t="s">
        <v>20</v>
      </c>
      <c r="D441" s="4">
        <v>43865</v>
      </c>
      <c r="E441" s="3">
        <f t="shared" ca="1" si="12"/>
        <v>512</v>
      </c>
      <c r="F4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1" s="50">
        <f>IF(WEEKNUM(Table1[[#This Row],[Date]])-WEEKNUM(DATE(YEAR(Table1[[#This Row],[Date]]),2,1)-1)&lt;=0,52+WEEKNUM(Table1[[#This Row],[Date]])-WEEKNUM(DATE(YEAR(Table1[[#This Row],[Date]]),2,1)-1),WEEKNUM(Table1[[#This Row],[Date]])-WEEKNUM(DATE(YEAR(Table1[[#This Row],[Date]]),2,1)-1))</f>
        <v>1</v>
      </c>
      <c r="H441" s="126">
        <f t="shared" ca="1" si="13"/>
        <v>0.75</v>
      </c>
      <c r="I441" s="3" t="s">
        <v>50</v>
      </c>
      <c r="J441" s="3" t="str">
        <f ca="1">IF(Table1[[#This Row],[Quantity]]&gt;=100,"Picked Up","Missed Pickup")</f>
        <v>Picked Up</v>
      </c>
      <c r="K441" s="48" t="str">
        <f>TEXT(Table1[[#This Row],[Date]],"mmmm")</f>
        <v>February</v>
      </c>
    </row>
    <row r="442" spans="1:11" x14ac:dyDescent="0.25">
      <c r="A442" s="25" t="s">
        <v>61</v>
      </c>
      <c r="B442" s="25" t="s">
        <v>8</v>
      </c>
      <c r="C442" s="25" t="s">
        <v>20</v>
      </c>
      <c r="D442" s="4">
        <v>43865</v>
      </c>
      <c r="E442" s="3">
        <f t="shared" ca="1" si="12"/>
        <v>682</v>
      </c>
      <c r="F4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2" s="50">
        <f>IF(WEEKNUM(Table1[[#This Row],[Date]])-WEEKNUM(DATE(YEAR(Table1[[#This Row],[Date]]),2,1)-1)&lt;=0,52+WEEKNUM(Table1[[#This Row],[Date]])-WEEKNUM(DATE(YEAR(Table1[[#This Row],[Date]]),2,1)-1),WEEKNUM(Table1[[#This Row],[Date]])-WEEKNUM(DATE(YEAR(Table1[[#This Row],[Date]]),2,1)-1))</f>
        <v>1</v>
      </c>
      <c r="H442" s="126">
        <f t="shared" ca="1" si="13"/>
        <v>0.73</v>
      </c>
      <c r="I442" s="3" t="s">
        <v>50</v>
      </c>
      <c r="J442" s="3" t="str">
        <f ca="1">IF(Table1[[#This Row],[Quantity]]&gt;=100,"Picked Up","Missed Pickup")</f>
        <v>Picked Up</v>
      </c>
      <c r="K442" s="48" t="str">
        <f>TEXT(Table1[[#This Row],[Date]],"mmmm")</f>
        <v>February</v>
      </c>
    </row>
    <row r="443" spans="1:11" x14ac:dyDescent="0.25">
      <c r="A443" s="25" t="s">
        <v>61</v>
      </c>
      <c r="B443" s="25" t="s">
        <v>73</v>
      </c>
      <c r="C443" s="25" t="s">
        <v>20</v>
      </c>
      <c r="D443" s="4">
        <v>43865</v>
      </c>
      <c r="E443" s="3">
        <f t="shared" ca="1" si="12"/>
        <v>792</v>
      </c>
      <c r="F4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3" s="50">
        <f>IF(WEEKNUM(Table1[[#This Row],[Date]])-WEEKNUM(DATE(YEAR(Table1[[#This Row],[Date]]),2,1)-1)&lt;=0,52+WEEKNUM(Table1[[#This Row],[Date]])-WEEKNUM(DATE(YEAR(Table1[[#This Row],[Date]]),2,1)-1),WEEKNUM(Table1[[#This Row],[Date]])-WEEKNUM(DATE(YEAR(Table1[[#This Row],[Date]]),2,1)-1))</f>
        <v>1</v>
      </c>
      <c r="H443" s="126">
        <f t="shared" ca="1" si="13"/>
        <v>0.75</v>
      </c>
      <c r="I443" s="3" t="s">
        <v>50</v>
      </c>
      <c r="J443" s="3" t="str">
        <f ca="1">IF(Table1[[#This Row],[Quantity]]&gt;=100,"Picked Up","Missed Pickup")</f>
        <v>Picked Up</v>
      </c>
      <c r="K443" s="48" t="str">
        <f>TEXT(Table1[[#This Row],[Date]],"mmmm")</f>
        <v>February</v>
      </c>
    </row>
    <row r="444" spans="1:11" x14ac:dyDescent="0.25">
      <c r="A444" s="25" t="s">
        <v>64</v>
      </c>
      <c r="B444" s="25" t="s">
        <v>70</v>
      </c>
      <c r="C444" s="25" t="s">
        <v>22</v>
      </c>
      <c r="D444" s="4">
        <v>43866</v>
      </c>
      <c r="E444" s="3">
        <f t="shared" ca="1" si="12"/>
        <v>842</v>
      </c>
      <c r="F4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4" s="50">
        <f>IF(WEEKNUM(Table1[[#This Row],[Date]])-WEEKNUM(DATE(YEAR(Table1[[#This Row],[Date]]),2,1)-1)&lt;=0,52+WEEKNUM(Table1[[#This Row],[Date]])-WEEKNUM(DATE(YEAR(Table1[[#This Row],[Date]]),2,1)-1),WEEKNUM(Table1[[#This Row],[Date]])-WEEKNUM(DATE(YEAR(Table1[[#This Row],[Date]]),2,1)-1))</f>
        <v>1</v>
      </c>
      <c r="H444" s="126">
        <f t="shared" ca="1" si="13"/>
        <v>0.75</v>
      </c>
      <c r="I444" s="3" t="s">
        <v>50</v>
      </c>
      <c r="J444" s="3" t="str">
        <f ca="1">IF(Table1[[#This Row],[Quantity]]&gt;=100,"Picked Up","Missed Pickup")</f>
        <v>Picked Up</v>
      </c>
      <c r="K444" s="48" t="str">
        <f>TEXT(Table1[[#This Row],[Date]],"mmmm")</f>
        <v>February</v>
      </c>
    </row>
    <row r="445" spans="1:11" x14ac:dyDescent="0.25">
      <c r="A445" s="25" t="s">
        <v>64</v>
      </c>
      <c r="B445" s="25" t="s">
        <v>71</v>
      </c>
      <c r="C445" s="25" t="s">
        <v>23</v>
      </c>
      <c r="D445" s="4">
        <v>43866</v>
      </c>
      <c r="E445" s="3">
        <f t="shared" ca="1" si="12"/>
        <v>673</v>
      </c>
      <c r="F4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5" s="50">
        <f>IF(WEEKNUM(Table1[[#This Row],[Date]])-WEEKNUM(DATE(YEAR(Table1[[#This Row],[Date]]),2,1)-1)&lt;=0,52+WEEKNUM(Table1[[#This Row],[Date]])-WEEKNUM(DATE(YEAR(Table1[[#This Row],[Date]]),2,1)-1),WEEKNUM(Table1[[#This Row],[Date]])-WEEKNUM(DATE(YEAR(Table1[[#This Row],[Date]]),2,1)-1))</f>
        <v>1</v>
      </c>
      <c r="H445" s="126">
        <f t="shared" ca="1" si="13"/>
        <v>0.75</v>
      </c>
      <c r="I445" s="3" t="s">
        <v>50</v>
      </c>
      <c r="J445" s="3" t="str">
        <f ca="1">IF(Table1[[#This Row],[Quantity]]&gt;=100,"Picked Up","Missed Pickup")</f>
        <v>Picked Up</v>
      </c>
      <c r="K445" s="48" t="str">
        <f>TEXT(Table1[[#This Row],[Date]],"mmmm")</f>
        <v>February</v>
      </c>
    </row>
    <row r="446" spans="1:11" x14ac:dyDescent="0.25">
      <c r="A446" s="25" t="s">
        <v>65</v>
      </c>
      <c r="B446" s="25" t="s">
        <v>67</v>
      </c>
      <c r="C446" s="25" t="s">
        <v>20</v>
      </c>
      <c r="D446" s="4">
        <v>43866</v>
      </c>
      <c r="E446" s="3">
        <f t="shared" ca="1" si="12"/>
        <v>884</v>
      </c>
      <c r="F4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6" s="50">
        <f>IF(WEEKNUM(Table1[[#This Row],[Date]])-WEEKNUM(DATE(YEAR(Table1[[#This Row],[Date]]),2,1)-1)&lt;=0,52+WEEKNUM(Table1[[#This Row],[Date]])-WEEKNUM(DATE(YEAR(Table1[[#This Row],[Date]]),2,1)-1),WEEKNUM(Table1[[#This Row],[Date]])-WEEKNUM(DATE(YEAR(Table1[[#This Row],[Date]]),2,1)-1))</f>
        <v>1</v>
      </c>
      <c r="H446" s="126">
        <f t="shared" ca="1" si="13"/>
        <v>0.72</v>
      </c>
      <c r="I446" s="3" t="s">
        <v>50</v>
      </c>
      <c r="J446" s="3" t="str">
        <f ca="1">IF(Table1[[#This Row],[Quantity]]&gt;=100,"Picked Up","Missed Pickup")</f>
        <v>Picked Up</v>
      </c>
      <c r="K446" s="48" t="str">
        <f>TEXT(Table1[[#This Row],[Date]],"mmmm")</f>
        <v>February</v>
      </c>
    </row>
    <row r="447" spans="1:11" x14ac:dyDescent="0.25">
      <c r="A447" s="25" t="s">
        <v>63</v>
      </c>
      <c r="B447" s="25" t="s">
        <v>4</v>
      </c>
      <c r="C447" s="25" t="s">
        <v>20</v>
      </c>
      <c r="D447" s="4">
        <v>43866</v>
      </c>
      <c r="E447" s="3">
        <f t="shared" ca="1" si="12"/>
        <v>490</v>
      </c>
      <c r="F4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7" s="50">
        <f>IF(WEEKNUM(Table1[[#This Row],[Date]])-WEEKNUM(DATE(YEAR(Table1[[#This Row],[Date]]),2,1)-1)&lt;=0,52+WEEKNUM(Table1[[#This Row],[Date]])-WEEKNUM(DATE(YEAR(Table1[[#This Row],[Date]]),2,1)-1),WEEKNUM(Table1[[#This Row],[Date]])-WEEKNUM(DATE(YEAR(Table1[[#This Row],[Date]]),2,1)-1))</f>
        <v>1</v>
      </c>
      <c r="H447" s="126">
        <f t="shared" ca="1" si="13"/>
        <v>0.75</v>
      </c>
      <c r="I447" s="3" t="s">
        <v>50</v>
      </c>
      <c r="J447" s="3" t="str">
        <f ca="1">IF(Table1[[#This Row],[Quantity]]&gt;=100,"Picked Up","Missed Pickup")</f>
        <v>Picked Up</v>
      </c>
      <c r="K447" s="48" t="str">
        <f>TEXT(Table1[[#This Row],[Date]],"mmmm")</f>
        <v>February</v>
      </c>
    </row>
    <row r="448" spans="1:11" x14ac:dyDescent="0.25">
      <c r="A448" s="25" t="s">
        <v>63</v>
      </c>
      <c r="B448" s="25" t="s">
        <v>74</v>
      </c>
      <c r="C448" s="25" t="s">
        <v>20</v>
      </c>
      <c r="D448" s="4">
        <v>43866</v>
      </c>
      <c r="E448" s="3">
        <f t="shared" ca="1" si="12"/>
        <v>429</v>
      </c>
      <c r="F4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8" s="50">
        <f>IF(WEEKNUM(Table1[[#This Row],[Date]])-WEEKNUM(DATE(YEAR(Table1[[#This Row],[Date]]),2,1)-1)&lt;=0,52+WEEKNUM(Table1[[#This Row],[Date]])-WEEKNUM(DATE(YEAR(Table1[[#This Row],[Date]]),2,1)-1),WEEKNUM(Table1[[#This Row],[Date]])-WEEKNUM(DATE(YEAR(Table1[[#This Row],[Date]]),2,1)-1))</f>
        <v>1</v>
      </c>
      <c r="H448" s="126">
        <f t="shared" ca="1" si="13"/>
        <v>0.69</v>
      </c>
      <c r="I448" s="3" t="s">
        <v>50</v>
      </c>
      <c r="J448" s="3" t="str">
        <f ca="1">IF(Table1[[#This Row],[Quantity]]&gt;=100,"Picked Up","Missed Pickup")</f>
        <v>Picked Up</v>
      </c>
      <c r="K448" s="48" t="str">
        <f>TEXT(Table1[[#This Row],[Date]],"mmmm")</f>
        <v>February</v>
      </c>
    </row>
    <row r="449" spans="1:11" x14ac:dyDescent="0.25">
      <c r="A449" s="25" t="s">
        <v>63</v>
      </c>
      <c r="B449" s="25" t="s">
        <v>75</v>
      </c>
      <c r="C449" s="25" t="s">
        <v>20</v>
      </c>
      <c r="D449" s="4">
        <v>43866</v>
      </c>
      <c r="E449" s="3">
        <f t="shared" ca="1" si="12"/>
        <v>95</v>
      </c>
      <c r="F4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49" s="50">
        <f>IF(WEEKNUM(Table1[[#This Row],[Date]])-WEEKNUM(DATE(YEAR(Table1[[#This Row],[Date]]),2,1)-1)&lt;=0,52+WEEKNUM(Table1[[#This Row],[Date]])-WEEKNUM(DATE(YEAR(Table1[[#This Row],[Date]]),2,1)-1),WEEKNUM(Table1[[#This Row],[Date]])-WEEKNUM(DATE(YEAR(Table1[[#This Row],[Date]]),2,1)-1))</f>
        <v>1</v>
      </c>
      <c r="H449" s="126">
        <f t="shared" ca="1" si="13"/>
        <v>0.69</v>
      </c>
      <c r="I449" s="3" t="s">
        <v>50</v>
      </c>
      <c r="J449" s="3" t="str">
        <f ca="1">IF(Table1[[#This Row],[Quantity]]&gt;=100,"Picked Up","Missed Pickup")</f>
        <v>Missed Pickup</v>
      </c>
      <c r="K449" s="48" t="str">
        <f>TEXT(Table1[[#This Row],[Date]],"mmmm")</f>
        <v>February</v>
      </c>
    </row>
    <row r="450" spans="1:11" x14ac:dyDescent="0.25">
      <c r="A450" s="25" t="s">
        <v>62</v>
      </c>
      <c r="B450" s="25" t="s">
        <v>4</v>
      </c>
      <c r="C450" s="25" t="s">
        <v>20</v>
      </c>
      <c r="D450" s="4">
        <v>43866</v>
      </c>
      <c r="E450" s="3">
        <f t="shared" ca="1" si="12"/>
        <v>332</v>
      </c>
      <c r="F4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0" s="50">
        <f>IF(WEEKNUM(Table1[[#This Row],[Date]])-WEEKNUM(DATE(YEAR(Table1[[#This Row],[Date]]),2,1)-1)&lt;=0,52+WEEKNUM(Table1[[#This Row],[Date]])-WEEKNUM(DATE(YEAR(Table1[[#This Row],[Date]]),2,1)-1),WEEKNUM(Table1[[#This Row],[Date]])-WEEKNUM(DATE(YEAR(Table1[[#This Row],[Date]]),2,1)-1))</f>
        <v>1</v>
      </c>
      <c r="H450" s="126">
        <f t="shared" ca="1" si="13"/>
        <v>0.7</v>
      </c>
      <c r="I450" s="3" t="s">
        <v>50</v>
      </c>
      <c r="J450" s="3" t="str">
        <f ca="1">IF(Table1[[#This Row],[Quantity]]&gt;=100,"Picked Up","Missed Pickup")</f>
        <v>Picked Up</v>
      </c>
      <c r="K450" s="48" t="str">
        <f>TEXT(Table1[[#This Row],[Date]],"mmmm")</f>
        <v>February</v>
      </c>
    </row>
    <row r="451" spans="1:11" x14ac:dyDescent="0.25">
      <c r="A451" s="25" t="s">
        <v>62</v>
      </c>
      <c r="B451" s="25" t="s">
        <v>72</v>
      </c>
      <c r="C451" s="25" t="s">
        <v>20</v>
      </c>
      <c r="D451" s="4">
        <v>43866</v>
      </c>
      <c r="E451" s="3">
        <f t="shared" ref="E451:E514" ca="1" si="14">RANDBETWEEN(0,1000)</f>
        <v>86</v>
      </c>
      <c r="F4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1" s="50">
        <f>IF(WEEKNUM(Table1[[#This Row],[Date]])-WEEKNUM(DATE(YEAR(Table1[[#This Row],[Date]]),2,1)-1)&lt;=0,52+WEEKNUM(Table1[[#This Row],[Date]])-WEEKNUM(DATE(YEAR(Table1[[#This Row],[Date]]),2,1)-1),WEEKNUM(Table1[[#This Row],[Date]])-WEEKNUM(DATE(YEAR(Table1[[#This Row],[Date]]),2,1)-1))</f>
        <v>1</v>
      </c>
      <c r="H451" s="126">
        <f t="shared" ref="H451:H514" ca="1" si="15">RANDBETWEEN(67,80)/100</f>
        <v>0.78</v>
      </c>
      <c r="I451" s="3" t="s">
        <v>50</v>
      </c>
      <c r="J451" s="3" t="str">
        <f ca="1">IF(Table1[[#This Row],[Quantity]]&gt;=100,"Picked Up","Missed Pickup")</f>
        <v>Missed Pickup</v>
      </c>
      <c r="K451" s="48" t="str">
        <f>TEXT(Table1[[#This Row],[Date]],"mmmm")</f>
        <v>February</v>
      </c>
    </row>
    <row r="452" spans="1:11" x14ac:dyDescent="0.25">
      <c r="A452" s="25" t="s">
        <v>62</v>
      </c>
      <c r="B452" s="25" t="s">
        <v>5</v>
      </c>
      <c r="C452" s="25" t="s">
        <v>22</v>
      </c>
      <c r="D452" s="4">
        <v>43866</v>
      </c>
      <c r="E452" s="3">
        <f t="shared" ca="1" si="14"/>
        <v>113</v>
      </c>
      <c r="F4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2" s="50">
        <f>IF(WEEKNUM(Table1[[#This Row],[Date]])-WEEKNUM(DATE(YEAR(Table1[[#This Row],[Date]]),2,1)-1)&lt;=0,52+WEEKNUM(Table1[[#This Row],[Date]])-WEEKNUM(DATE(YEAR(Table1[[#This Row],[Date]]),2,1)-1),WEEKNUM(Table1[[#This Row],[Date]])-WEEKNUM(DATE(YEAR(Table1[[#This Row],[Date]]),2,1)-1))</f>
        <v>1</v>
      </c>
      <c r="H452" s="126">
        <f t="shared" ca="1" si="15"/>
        <v>0.69</v>
      </c>
      <c r="I452" s="3" t="s">
        <v>50</v>
      </c>
      <c r="J452" s="3" t="str">
        <f ca="1">IF(Table1[[#This Row],[Quantity]]&gt;=100,"Picked Up","Missed Pickup")</f>
        <v>Picked Up</v>
      </c>
      <c r="K452" s="48" t="str">
        <f>TEXT(Table1[[#This Row],[Date]],"mmmm")</f>
        <v>February</v>
      </c>
    </row>
    <row r="453" spans="1:11" x14ac:dyDescent="0.25">
      <c r="A453" s="25" t="s">
        <v>62</v>
      </c>
      <c r="B453" s="25" t="s">
        <v>6</v>
      </c>
      <c r="C453" s="25" t="s">
        <v>21</v>
      </c>
      <c r="D453" s="4">
        <v>43866</v>
      </c>
      <c r="E453" s="3">
        <f t="shared" ca="1" si="14"/>
        <v>558</v>
      </c>
      <c r="F4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3" s="50">
        <f>IF(WEEKNUM(Table1[[#This Row],[Date]])-WEEKNUM(DATE(YEAR(Table1[[#This Row],[Date]]),2,1)-1)&lt;=0,52+WEEKNUM(Table1[[#This Row],[Date]])-WEEKNUM(DATE(YEAR(Table1[[#This Row],[Date]]),2,1)-1),WEEKNUM(Table1[[#This Row],[Date]])-WEEKNUM(DATE(YEAR(Table1[[#This Row],[Date]]),2,1)-1))</f>
        <v>1</v>
      </c>
      <c r="H453" s="126">
        <f t="shared" ca="1" si="15"/>
        <v>0.72</v>
      </c>
      <c r="I453" s="3" t="s">
        <v>50</v>
      </c>
      <c r="J453" s="3" t="str">
        <f ca="1">IF(Table1[[#This Row],[Quantity]]&gt;=100,"Picked Up","Missed Pickup")</f>
        <v>Picked Up</v>
      </c>
      <c r="K453" s="48" t="str">
        <f>TEXT(Table1[[#This Row],[Date]],"mmmm")</f>
        <v>February</v>
      </c>
    </row>
    <row r="454" spans="1:11" x14ac:dyDescent="0.25">
      <c r="A454" s="27" t="s">
        <v>62</v>
      </c>
      <c r="B454" s="30" t="s">
        <v>9</v>
      </c>
      <c r="C454" s="30" t="s">
        <v>23</v>
      </c>
      <c r="D454" s="4">
        <v>43866</v>
      </c>
      <c r="E454" s="3">
        <f t="shared" ca="1" si="14"/>
        <v>90</v>
      </c>
      <c r="F4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4" s="50">
        <f>IF(WEEKNUM(Table1[[#This Row],[Date]])-WEEKNUM(DATE(YEAR(Table1[[#This Row],[Date]]),2,1)-1)&lt;=0,52+WEEKNUM(Table1[[#This Row],[Date]])-WEEKNUM(DATE(YEAR(Table1[[#This Row],[Date]]),2,1)-1),WEEKNUM(Table1[[#This Row],[Date]])-WEEKNUM(DATE(YEAR(Table1[[#This Row],[Date]]),2,1)-1))</f>
        <v>1</v>
      </c>
      <c r="H454" s="126">
        <f t="shared" ca="1" si="15"/>
        <v>0.74</v>
      </c>
      <c r="I454" s="3" t="s">
        <v>50</v>
      </c>
      <c r="J454" s="3" t="str">
        <f ca="1">IF(Table1[[#This Row],[Quantity]]&gt;=100,"Picked Up","Missed Pickup")</f>
        <v>Missed Pickup</v>
      </c>
      <c r="K454" s="48" t="str">
        <f>TEXT(Table1[[#This Row],[Date]],"mmmm")</f>
        <v>February</v>
      </c>
    </row>
    <row r="455" spans="1:11" x14ac:dyDescent="0.25">
      <c r="A455" s="27" t="s">
        <v>61</v>
      </c>
      <c r="B455" s="30" t="s">
        <v>7</v>
      </c>
      <c r="C455" s="30" t="s">
        <v>20</v>
      </c>
      <c r="D455" s="4">
        <v>43866</v>
      </c>
      <c r="E455" s="3">
        <f t="shared" ca="1" si="14"/>
        <v>366</v>
      </c>
      <c r="F4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5" s="50">
        <f>IF(WEEKNUM(Table1[[#This Row],[Date]])-WEEKNUM(DATE(YEAR(Table1[[#This Row],[Date]]),2,1)-1)&lt;=0,52+WEEKNUM(Table1[[#This Row],[Date]])-WEEKNUM(DATE(YEAR(Table1[[#This Row],[Date]]),2,1)-1),WEEKNUM(Table1[[#This Row],[Date]])-WEEKNUM(DATE(YEAR(Table1[[#This Row],[Date]]),2,1)-1))</f>
        <v>1</v>
      </c>
      <c r="H455" s="126">
        <f t="shared" ca="1" si="15"/>
        <v>0.72</v>
      </c>
      <c r="I455" s="3" t="s">
        <v>50</v>
      </c>
      <c r="J455" s="3" t="str">
        <f ca="1">IF(Table1[[#This Row],[Quantity]]&gt;=100,"Picked Up","Missed Pickup")</f>
        <v>Picked Up</v>
      </c>
      <c r="K455" s="48" t="str">
        <f>TEXT(Table1[[#This Row],[Date]],"mmmm")</f>
        <v>February</v>
      </c>
    </row>
    <row r="456" spans="1:11" x14ac:dyDescent="0.25">
      <c r="A456" s="27" t="s">
        <v>61</v>
      </c>
      <c r="B456" s="30" t="s">
        <v>8</v>
      </c>
      <c r="C456" s="30" t="s">
        <v>20</v>
      </c>
      <c r="D456" s="4">
        <v>43866</v>
      </c>
      <c r="E456" s="3">
        <f t="shared" ca="1" si="14"/>
        <v>925</v>
      </c>
      <c r="F4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6" s="50">
        <f>IF(WEEKNUM(Table1[[#This Row],[Date]])-WEEKNUM(DATE(YEAR(Table1[[#This Row],[Date]]),2,1)-1)&lt;=0,52+WEEKNUM(Table1[[#This Row],[Date]])-WEEKNUM(DATE(YEAR(Table1[[#This Row],[Date]]),2,1)-1),WEEKNUM(Table1[[#This Row],[Date]])-WEEKNUM(DATE(YEAR(Table1[[#This Row],[Date]]),2,1)-1))</f>
        <v>1</v>
      </c>
      <c r="H456" s="126">
        <f t="shared" ca="1" si="15"/>
        <v>0.72</v>
      </c>
      <c r="I456" s="3" t="s">
        <v>50</v>
      </c>
      <c r="J456" s="3" t="str">
        <f ca="1">IF(Table1[[#This Row],[Quantity]]&gt;=100,"Picked Up","Missed Pickup")</f>
        <v>Picked Up</v>
      </c>
      <c r="K456" s="48" t="str">
        <f>TEXT(Table1[[#This Row],[Date]],"mmmm")</f>
        <v>February</v>
      </c>
    </row>
    <row r="457" spans="1:11" x14ac:dyDescent="0.25">
      <c r="A457" s="27" t="s">
        <v>61</v>
      </c>
      <c r="B457" s="30" t="s">
        <v>73</v>
      </c>
      <c r="C457" s="30" t="s">
        <v>20</v>
      </c>
      <c r="D457" s="4">
        <v>43866</v>
      </c>
      <c r="E457" s="3">
        <f t="shared" ca="1" si="14"/>
        <v>896</v>
      </c>
      <c r="F4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7" s="50">
        <f>IF(WEEKNUM(Table1[[#This Row],[Date]])-WEEKNUM(DATE(YEAR(Table1[[#This Row],[Date]]),2,1)-1)&lt;=0,52+WEEKNUM(Table1[[#This Row],[Date]])-WEEKNUM(DATE(YEAR(Table1[[#This Row],[Date]]),2,1)-1),WEEKNUM(Table1[[#This Row],[Date]])-WEEKNUM(DATE(YEAR(Table1[[#This Row],[Date]]),2,1)-1))</f>
        <v>1</v>
      </c>
      <c r="H457" s="126">
        <f t="shared" ca="1" si="15"/>
        <v>0.76</v>
      </c>
      <c r="I457" s="3" t="s">
        <v>50</v>
      </c>
      <c r="J457" s="3" t="str">
        <f ca="1">IF(Table1[[#This Row],[Quantity]]&gt;=100,"Picked Up","Missed Pickup")</f>
        <v>Picked Up</v>
      </c>
      <c r="K457" s="48" t="str">
        <f>TEXT(Table1[[#This Row],[Date]],"mmmm")</f>
        <v>February</v>
      </c>
    </row>
    <row r="458" spans="1:11" x14ac:dyDescent="0.25">
      <c r="A458" s="27" t="s">
        <v>64</v>
      </c>
      <c r="B458" s="30" t="s">
        <v>70</v>
      </c>
      <c r="C458" s="30" t="s">
        <v>22</v>
      </c>
      <c r="D458" s="4">
        <v>43867</v>
      </c>
      <c r="E458" s="3">
        <f t="shared" ca="1" si="14"/>
        <v>189</v>
      </c>
      <c r="F4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8" s="50">
        <f>IF(WEEKNUM(Table1[[#This Row],[Date]])-WEEKNUM(DATE(YEAR(Table1[[#This Row],[Date]]),2,1)-1)&lt;=0,52+WEEKNUM(Table1[[#This Row],[Date]])-WEEKNUM(DATE(YEAR(Table1[[#This Row],[Date]]),2,1)-1),WEEKNUM(Table1[[#This Row],[Date]])-WEEKNUM(DATE(YEAR(Table1[[#This Row],[Date]]),2,1)-1))</f>
        <v>1</v>
      </c>
      <c r="H458" s="126">
        <f t="shared" ca="1" si="15"/>
        <v>0.67</v>
      </c>
      <c r="I458" s="3" t="s">
        <v>50</v>
      </c>
      <c r="J458" s="3" t="str">
        <f ca="1">IF(Table1[[#This Row],[Quantity]]&gt;=100,"Picked Up","Missed Pickup")</f>
        <v>Picked Up</v>
      </c>
      <c r="K458" s="48" t="str">
        <f>TEXT(Table1[[#This Row],[Date]],"mmmm")</f>
        <v>February</v>
      </c>
    </row>
    <row r="459" spans="1:11" x14ac:dyDescent="0.25">
      <c r="A459" s="27" t="s">
        <v>64</v>
      </c>
      <c r="B459" s="30" t="s">
        <v>71</v>
      </c>
      <c r="C459" s="30" t="s">
        <v>23</v>
      </c>
      <c r="D459" s="4">
        <v>43867</v>
      </c>
      <c r="E459" s="3">
        <f t="shared" ca="1" si="14"/>
        <v>391</v>
      </c>
      <c r="F4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59" s="50">
        <f>IF(WEEKNUM(Table1[[#This Row],[Date]])-WEEKNUM(DATE(YEAR(Table1[[#This Row],[Date]]),2,1)-1)&lt;=0,52+WEEKNUM(Table1[[#This Row],[Date]])-WEEKNUM(DATE(YEAR(Table1[[#This Row],[Date]]),2,1)-1),WEEKNUM(Table1[[#This Row],[Date]])-WEEKNUM(DATE(YEAR(Table1[[#This Row],[Date]]),2,1)-1))</f>
        <v>1</v>
      </c>
      <c r="H459" s="126">
        <f t="shared" ca="1" si="15"/>
        <v>0.7</v>
      </c>
      <c r="I459" s="3" t="s">
        <v>50</v>
      </c>
      <c r="J459" s="3" t="str">
        <f ca="1">IF(Table1[[#This Row],[Quantity]]&gt;=100,"Picked Up","Missed Pickup")</f>
        <v>Picked Up</v>
      </c>
      <c r="K459" s="48" t="str">
        <f>TEXT(Table1[[#This Row],[Date]],"mmmm")</f>
        <v>February</v>
      </c>
    </row>
    <row r="460" spans="1:11" x14ac:dyDescent="0.25">
      <c r="A460" s="27" t="s">
        <v>65</v>
      </c>
      <c r="B460" s="30" t="s">
        <v>67</v>
      </c>
      <c r="C460" s="30" t="s">
        <v>20</v>
      </c>
      <c r="D460" s="4">
        <v>43867</v>
      </c>
      <c r="E460" s="3">
        <f t="shared" ca="1" si="14"/>
        <v>574</v>
      </c>
      <c r="F4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0" s="50">
        <f>IF(WEEKNUM(Table1[[#This Row],[Date]])-WEEKNUM(DATE(YEAR(Table1[[#This Row],[Date]]),2,1)-1)&lt;=0,52+WEEKNUM(Table1[[#This Row],[Date]])-WEEKNUM(DATE(YEAR(Table1[[#This Row],[Date]]),2,1)-1),WEEKNUM(Table1[[#This Row],[Date]])-WEEKNUM(DATE(YEAR(Table1[[#This Row],[Date]]),2,1)-1))</f>
        <v>1</v>
      </c>
      <c r="H460" s="126">
        <f t="shared" ca="1" si="15"/>
        <v>0.8</v>
      </c>
      <c r="I460" s="3" t="s">
        <v>50</v>
      </c>
      <c r="J460" s="3" t="str">
        <f ca="1">IF(Table1[[#This Row],[Quantity]]&gt;=100,"Picked Up","Missed Pickup")</f>
        <v>Picked Up</v>
      </c>
      <c r="K460" s="48" t="str">
        <f>TEXT(Table1[[#This Row],[Date]],"mmmm")</f>
        <v>February</v>
      </c>
    </row>
    <row r="461" spans="1:11" x14ac:dyDescent="0.25">
      <c r="A461" s="27" t="s">
        <v>63</v>
      </c>
      <c r="B461" s="30" t="s">
        <v>4</v>
      </c>
      <c r="C461" s="30" t="s">
        <v>20</v>
      </c>
      <c r="D461" s="4">
        <v>43867</v>
      </c>
      <c r="E461" s="3">
        <f t="shared" ca="1" si="14"/>
        <v>86</v>
      </c>
      <c r="F4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1" s="50">
        <f>IF(WEEKNUM(Table1[[#This Row],[Date]])-WEEKNUM(DATE(YEAR(Table1[[#This Row],[Date]]),2,1)-1)&lt;=0,52+WEEKNUM(Table1[[#This Row],[Date]])-WEEKNUM(DATE(YEAR(Table1[[#This Row],[Date]]),2,1)-1),WEEKNUM(Table1[[#This Row],[Date]])-WEEKNUM(DATE(YEAR(Table1[[#This Row],[Date]]),2,1)-1))</f>
        <v>1</v>
      </c>
      <c r="H461" s="126">
        <f t="shared" ca="1" si="15"/>
        <v>0.69</v>
      </c>
      <c r="I461" s="3" t="s">
        <v>50</v>
      </c>
      <c r="J461" s="3" t="str">
        <f ca="1">IF(Table1[[#This Row],[Quantity]]&gt;=100,"Picked Up","Missed Pickup")</f>
        <v>Missed Pickup</v>
      </c>
      <c r="K461" s="48" t="str">
        <f>TEXT(Table1[[#This Row],[Date]],"mmmm")</f>
        <v>February</v>
      </c>
    </row>
    <row r="462" spans="1:11" x14ac:dyDescent="0.25">
      <c r="A462" s="27" t="s">
        <v>63</v>
      </c>
      <c r="B462" s="30" t="s">
        <v>74</v>
      </c>
      <c r="C462" s="30" t="s">
        <v>20</v>
      </c>
      <c r="D462" s="4">
        <v>43867</v>
      </c>
      <c r="E462" s="3">
        <f t="shared" ca="1" si="14"/>
        <v>519</v>
      </c>
      <c r="F4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2" s="50">
        <f>IF(WEEKNUM(Table1[[#This Row],[Date]])-WEEKNUM(DATE(YEAR(Table1[[#This Row],[Date]]),2,1)-1)&lt;=0,52+WEEKNUM(Table1[[#This Row],[Date]])-WEEKNUM(DATE(YEAR(Table1[[#This Row],[Date]]),2,1)-1),WEEKNUM(Table1[[#This Row],[Date]])-WEEKNUM(DATE(YEAR(Table1[[#This Row],[Date]]),2,1)-1))</f>
        <v>1</v>
      </c>
      <c r="H462" s="126">
        <f t="shared" ca="1" si="15"/>
        <v>0.71</v>
      </c>
      <c r="I462" s="3" t="s">
        <v>50</v>
      </c>
      <c r="J462" s="3" t="str">
        <f ca="1">IF(Table1[[#This Row],[Quantity]]&gt;=100,"Picked Up","Missed Pickup")</f>
        <v>Picked Up</v>
      </c>
      <c r="K462" s="48" t="str">
        <f>TEXT(Table1[[#This Row],[Date]],"mmmm")</f>
        <v>February</v>
      </c>
    </row>
    <row r="463" spans="1:11" x14ac:dyDescent="0.25">
      <c r="A463" s="27" t="s">
        <v>63</v>
      </c>
      <c r="B463" s="30" t="s">
        <v>75</v>
      </c>
      <c r="C463" s="30" t="s">
        <v>20</v>
      </c>
      <c r="D463" s="4">
        <v>43867</v>
      </c>
      <c r="E463" s="3">
        <f t="shared" ca="1" si="14"/>
        <v>96</v>
      </c>
      <c r="F4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3" s="50">
        <f>IF(WEEKNUM(Table1[[#This Row],[Date]])-WEEKNUM(DATE(YEAR(Table1[[#This Row],[Date]]),2,1)-1)&lt;=0,52+WEEKNUM(Table1[[#This Row],[Date]])-WEEKNUM(DATE(YEAR(Table1[[#This Row],[Date]]),2,1)-1),WEEKNUM(Table1[[#This Row],[Date]])-WEEKNUM(DATE(YEAR(Table1[[#This Row],[Date]]),2,1)-1))</f>
        <v>1</v>
      </c>
      <c r="H463" s="126">
        <f t="shared" ca="1" si="15"/>
        <v>0.75</v>
      </c>
      <c r="I463" s="3" t="s">
        <v>50</v>
      </c>
      <c r="J463" s="3" t="str">
        <f ca="1">IF(Table1[[#This Row],[Quantity]]&gt;=100,"Picked Up","Missed Pickup")</f>
        <v>Missed Pickup</v>
      </c>
      <c r="K463" s="48" t="str">
        <f>TEXT(Table1[[#This Row],[Date]],"mmmm")</f>
        <v>February</v>
      </c>
    </row>
    <row r="464" spans="1:11" x14ac:dyDescent="0.25">
      <c r="A464" s="27" t="s">
        <v>62</v>
      </c>
      <c r="B464" s="30" t="s">
        <v>4</v>
      </c>
      <c r="C464" s="30" t="s">
        <v>20</v>
      </c>
      <c r="D464" s="4">
        <v>43867</v>
      </c>
      <c r="E464" s="3">
        <f t="shared" ca="1" si="14"/>
        <v>165</v>
      </c>
      <c r="F4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4" s="50">
        <f>IF(WEEKNUM(Table1[[#This Row],[Date]])-WEEKNUM(DATE(YEAR(Table1[[#This Row],[Date]]),2,1)-1)&lt;=0,52+WEEKNUM(Table1[[#This Row],[Date]])-WEEKNUM(DATE(YEAR(Table1[[#This Row],[Date]]),2,1)-1),WEEKNUM(Table1[[#This Row],[Date]])-WEEKNUM(DATE(YEAR(Table1[[#This Row],[Date]]),2,1)-1))</f>
        <v>1</v>
      </c>
      <c r="H464" s="126">
        <f t="shared" ca="1" si="15"/>
        <v>0.8</v>
      </c>
      <c r="I464" s="3" t="s">
        <v>50</v>
      </c>
      <c r="J464" s="3" t="str">
        <f ca="1">IF(Table1[[#This Row],[Quantity]]&gt;=100,"Picked Up","Missed Pickup")</f>
        <v>Picked Up</v>
      </c>
      <c r="K464" s="48" t="str">
        <f>TEXT(Table1[[#This Row],[Date]],"mmmm")</f>
        <v>February</v>
      </c>
    </row>
    <row r="465" spans="1:11" x14ac:dyDescent="0.25">
      <c r="A465" s="27" t="s">
        <v>62</v>
      </c>
      <c r="B465" s="30" t="s">
        <v>72</v>
      </c>
      <c r="C465" s="30" t="s">
        <v>20</v>
      </c>
      <c r="D465" s="4">
        <v>43867</v>
      </c>
      <c r="E465" s="3">
        <f t="shared" ca="1" si="14"/>
        <v>248</v>
      </c>
      <c r="F4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5" s="50">
        <f>IF(WEEKNUM(Table1[[#This Row],[Date]])-WEEKNUM(DATE(YEAR(Table1[[#This Row],[Date]]),2,1)-1)&lt;=0,52+WEEKNUM(Table1[[#This Row],[Date]])-WEEKNUM(DATE(YEAR(Table1[[#This Row],[Date]]),2,1)-1),WEEKNUM(Table1[[#This Row],[Date]])-WEEKNUM(DATE(YEAR(Table1[[#This Row],[Date]]),2,1)-1))</f>
        <v>1</v>
      </c>
      <c r="H465" s="126">
        <f t="shared" ca="1" si="15"/>
        <v>0.75</v>
      </c>
      <c r="I465" s="3" t="s">
        <v>50</v>
      </c>
      <c r="J465" s="3" t="str">
        <f ca="1">IF(Table1[[#This Row],[Quantity]]&gt;=100,"Picked Up","Missed Pickup")</f>
        <v>Picked Up</v>
      </c>
      <c r="K465" s="48" t="str">
        <f>TEXT(Table1[[#This Row],[Date]],"mmmm")</f>
        <v>February</v>
      </c>
    </row>
    <row r="466" spans="1:11" x14ac:dyDescent="0.25">
      <c r="A466" s="27" t="s">
        <v>62</v>
      </c>
      <c r="B466" s="30" t="s">
        <v>5</v>
      </c>
      <c r="C466" s="30" t="s">
        <v>22</v>
      </c>
      <c r="D466" s="4">
        <v>43867</v>
      </c>
      <c r="E466" s="3">
        <f t="shared" ca="1" si="14"/>
        <v>974</v>
      </c>
      <c r="F4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6" s="50">
        <f>IF(WEEKNUM(Table1[[#This Row],[Date]])-WEEKNUM(DATE(YEAR(Table1[[#This Row],[Date]]),2,1)-1)&lt;=0,52+WEEKNUM(Table1[[#This Row],[Date]])-WEEKNUM(DATE(YEAR(Table1[[#This Row],[Date]]),2,1)-1),WEEKNUM(Table1[[#This Row],[Date]])-WEEKNUM(DATE(YEAR(Table1[[#This Row],[Date]]),2,1)-1))</f>
        <v>1</v>
      </c>
      <c r="H466" s="126">
        <f t="shared" ca="1" si="15"/>
        <v>0.67</v>
      </c>
      <c r="I466" s="3" t="s">
        <v>50</v>
      </c>
      <c r="J466" s="3" t="str">
        <f ca="1">IF(Table1[[#This Row],[Quantity]]&gt;=100,"Picked Up","Missed Pickup")</f>
        <v>Picked Up</v>
      </c>
      <c r="K466" s="48" t="str">
        <f>TEXT(Table1[[#This Row],[Date]],"mmmm")</f>
        <v>February</v>
      </c>
    </row>
    <row r="467" spans="1:11" x14ac:dyDescent="0.25">
      <c r="A467" s="27" t="s">
        <v>62</v>
      </c>
      <c r="B467" s="30" t="s">
        <v>6</v>
      </c>
      <c r="C467" s="30" t="s">
        <v>21</v>
      </c>
      <c r="D467" s="4">
        <v>43867</v>
      </c>
      <c r="E467" s="3">
        <f t="shared" ca="1" si="14"/>
        <v>882</v>
      </c>
      <c r="F4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7" s="50">
        <f>IF(WEEKNUM(Table1[[#This Row],[Date]])-WEEKNUM(DATE(YEAR(Table1[[#This Row],[Date]]),2,1)-1)&lt;=0,52+WEEKNUM(Table1[[#This Row],[Date]])-WEEKNUM(DATE(YEAR(Table1[[#This Row],[Date]]),2,1)-1),WEEKNUM(Table1[[#This Row],[Date]])-WEEKNUM(DATE(YEAR(Table1[[#This Row],[Date]]),2,1)-1))</f>
        <v>1</v>
      </c>
      <c r="H467" s="126">
        <f t="shared" ca="1" si="15"/>
        <v>0.78</v>
      </c>
      <c r="I467" s="3" t="s">
        <v>50</v>
      </c>
      <c r="J467" s="3" t="str">
        <f ca="1">IF(Table1[[#This Row],[Quantity]]&gt;=100,"Picked Up","Missed Pickup")</f>
        <v>Picked Up</v>
      </c>
      <c r="K467" s="48" t="str">
        <f>TEXT(Table1[[#This Row],[Date]],"mmmm")</f>
        <v>February</v>
      </c>
    </row>
    <row r="468" spans="1:11" x14ac:dyDescent="0.25">
      <c r="A468" s="27" t="s">
        <v>62</v>
      </c>
      <c r="B468" s="30" t="s">
        <v>9</v>
      </c>
      <c r="C468" s="30" t="s">
        <v>23</v>
      </c>
      <c r="D468" s="4">
        <v>43867</v>
      </c>
      <c r="E468" s="3">
        <f t="shared" ca="1" si="14"/>
        <v>165</v>
      </c>
      <c r="F4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8" s="50">
        <f>IF(WEEKNUM(Table1[[#This Row],[Date]])-WEEKNUM(DATE(YEAR(Table1[[#This Row],[Date]]),2,1)-1)&lt;=0,52+WEEKNUM(Table1[[#This Row],[Date]])-WEEKNUM(DATE(YEAR(Table1[[#This Row],[Date]]),2,1)-1),WEEKNUM(Table1[[#This Row],[Date]])-WEEKNUM(DATE(YEAR(Table1[[#This Row],[Date]]),2,1)-1))</f>
        <v>1</v>
      </c>
      <c r="H468" s="126">
        <f t="shared" ca="1" si="15"/>
        <v>0.68</v>
      </c>
      <c r="I468" s="3" t="s">
        <v>50</v>
      </c>
      <c r="J468" s="3" t="str">
        <f ca="1">IF(Table1[[#This Row],[Quantity]]&gt;=100,"Picked Up","Missed Pickup")</f>
        <v>Picked Up</v>
      </c>
      <c r="K468" s="48" t="str">
        <f>TEXT(Table1[[#This Row],[Date]],"mmmm")</f>
        <v>February</v>
      </c>
    </row>
    <row r="469" spans="1:11" x14ac:dyDescent="0.25">
      <c r="A469" s="27" t="s">
        <v>61</v>
      </c>
      <c r="B469" s="30" t="s">
        <v>7</v>
      </c>
      <c r="C469" s="30" t="s">
        <v>20</v>
      </c>
      <c r="D469" s="4">
        <v>43867</v>
      </c>
      <c r="E469" s="3">
        <f t="shared" ca="1" si="14"/>
        <v>728</v>
      </c>
      <c r="F4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69" s="50">
        <f>IF(WEEKNUM(Table1[[#This Row],[Date]])-WEEKNUM(DATE(YEAR(Table1[[#This Row],[Date]]),2,1)-1)&lt;=0,52+WEEKNUM(Table1[[#This Row],[Date]])-WEEKNUM(DATE(YEAR(Table1[[#This Row],[Date]]),2,1)-1),WEEKNUM(Table1[[#This Row],[Date]])-WEEKNUM(DATE(YEAR(Table1[[#This Row],[Date]]),2,1)-1))</f>
        <v>1</v>
      </c>
      <c r="H469" s="126">
        <f t="shared" ca="1" si="15"/>
        <v>0.8</v>
      </c>
      <c r="I469" s="3" t="s">
        <v>50</v>
      </c>
      <c r="J469" s="3" t="str">
        <f ca="1">IF(Table1[[#This Row],[Quantity]]&gt;=100,"Picked Up","Missed Pickup")</f>
        <v>Picked Up</v>
      </c>
      <c r="K469" s="48" t="str">
        <f>TEXT(Table1[[#This Row],[Date]],"mmmm")</f>
        <v>February</v>
      </c>
    </row>
    <row r="470" spans="1:11" x14ac:dyDescent="0.25">
      <c r="A470" s="27" t="s">
        <v>61</v>
      </c>
      <c r="B470" s="30" t="s">
        <v>8</v>
      </c>
      <c r="C470" s="30" t="s">
        <v>20</v>
      </c>
      <c r="D470" s="4">
        <v>43867</v>
      </c>
      <c r="E470" s="3">
        <f t="shared" ca="1" si="14"/>
        <v>379</v>
      </c>
      <c r="F4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0" s="50">
        <f>IF(WEEKNUM(Table1[[#This Row],[Date]])-WEEKNUM(DATE(YEAR(Table1[[#This Row],[Date]]),2,1)-1)&lt;=0,52+WEEKNUM(Table1[[#This Row],[Date]])-WEEKNUM(DATE(YEAR(Table1[[#This Row],[Date]]),2,1)-1),WEEKNUM(Table1[[#This Row],[Date]])-WEEKNUM(DATE(YEAR(Table1[[#This Row],[Date]]),2,1)-1))</f>
        <v>1</v>
      </c>
      <c r="H470" s="126">
        <f t="shared" ca="1" si="15"/>
        <v>0.68</v>
      </c>
      <c r="I470" s="3" t="s">
        <v>50</v>
      </c>
      <c r="J470" s="3" t="str">
        <f ca="1">IF(Table1[[#This Row],[Quantity]]&gt;=100,"Picked Up","Missed Pickup")</f>
        <v>Picked Up</v>
      </c>
      <c r="K470" s="48" t="str">
        <f>TEXT(Table1[[#This Row],[Date]],"mmmm")</f>
        <v>February</v>
      </c>
    </row>
    <row r="471" spans="1:11" x14ac:dyDescent="0.25">
      <c r="A471" s="29" t="s">
        <v>61</v>
      </c>
      <c r="B471" s="31" t="s">
        <v>73</v>
      </c>
      <c r="C471" s="31" t="s">
        <v>20</v>
      </c>
      <c r="D471" s="4">
        <v>43867</v>
      </c>
      <c r="E471" s="3">
        <f t="shared" ca="1" si="14"/>
        <v>373</v>
      </c>
      <c r="F4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1" s="50">
        <f>IF(WEEKNUM(Table1[[#This Row],[Date]])-WEEKNUM(DATE(YEAR(Table1[[#This Row],[Date]]),2,1)-1)&lt;=0,52+WEEKNUM(Table1[[#This Row],[Date]])-WEEKNUM(DATE(YEAR(Table1[[#This Row],[Date]]),2,1)-1),WEEKNUM(Table1[[#This Row],[Date]])-WEEKNUM(DATE(YEAR(Table1[[#This Row],[Date]]),2,1)-1))</f>
        <v>1</v>
      </c>
      <c r="H471" s="126">
        <f t="shared" ca="1" si="15"/>
        <v>0.8</v>
      </c>
      <c r="I471" s="3" t="s">
        <v>50</v>
      </c>
      <c r="J471" s="3" t="str">
        <f ca="1">IF(Table1[[#This Row],[Quantity]]&gt;=100,"Picked Up","Missed Pickup")</f>
        <v>Picked Up</v>
      </c>
      <c r="K471" s="48" t="str">
        <f>TEXT(Table1[[#This Row],[Date]],"mmmm")</f>
        <v>February</v>
      </c>
    </row>
    <row r="472" spans="1:11" x14ac:dyDescent="0.25">
      <c r="A472" s="27" t="s">
        <v>64</v>
      </c>
      <c r="B472" s="30" t="s">
        <v>70</v>
      </c>
      <c r="C472" s="40" t="s">
        <v>22</v>
      </c>
      <c r="D472" s="4">
        <v>43868</v>
      </c>
      <c r="E472" s="3">
        <f t="shared" ca="1" si="14"/>
        <v>927</v>
      </c>
      <c r="F4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2" s="50">
        <f>IF(WEEKNUM(Table1[[#This Row],[Date]])-WEEKNUM(DATE(YEAR(Table1[[#This Row],[Date]]),2,1)-1)&lt;=0,52+WEEKNUM(Table1[[#This Row],[Date]])-WEEKNUM(DATE(YEAR(Table1[[#This Row],[Date]]),2,1)-1),WEEKNUM(Table1[[#This Row],[Date]])-WEEKNUM(DATE(YEAR(Table1[[#This Row],[Date]]),2,1)-1))</f>
        <v>1</v>
      </c>
      <c r="H472" s="126">
        <f t="shared" ca="1" si="15"/>
        <v>0.68</v>
      </c>
      <c r="I472" s="3" t="s">
        <v>50</v>
      </c>
      <c r="J472" s="3" t="str">
        <f ca="1">IF(Table1[[#This Row],[Quantity]]&gt;=100,"Picked Up","Missed Pickup")</f>
        <v>Picked Up</v>
      </c>
      <c r="K472" s="48" t="str">
        <f>TEXT(Table1[[#This Row],[Date]],"mmmm")</f>
        <v>February</v>
      </c>
    </row>
    <row r="473" spans="1:11" x14ac:dyDescent="0.25">
      <c r="A473" s="27" t="s">
        <v>64</v>
      </c>
      <c r="B473" s="30" t="s">
        <v>71</v>
      </c>
      <c r="C473" s="40" t="s">
        <v>23</v>
      </c>
      <c r="D473" s="4">
        <v>43868</v>
      </c>
      <c r="E473" s="3">
        <f t="shared" ca="1" si="14"/>
        <v>934</v>
      </c>
      <c r="F4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3" s="50">
        <f>IF(WEEKNUM(Table1[[#This Row],[Date]])-WEEKNUM(DATE(YEAR(Table1[[#This Row],[Date]]),2,1)-1)&lt;=0,52+WEEKNUM(Table1[[#This Row],[Date]])-WEEKNUM(DATE(YEAR(Table1[[#This Row],[Date]]),2,1)-1),WEEKNUM(Table1[[#This Row],[Date]])-WEEKNUM(DATE(YEAR(Table1[[#This Row],[Date]]),2,1)-1))</f>
        <v>1</v>
      </c>
      <c r="H473" s="126">
        <f t="shared" ca="1" si="15"/>
        <v>0.67</v>
      </c>
      <c r="I473" s="3" t="s">
        <v>50</v>
      </c>
      <c r="J473" s="3" t="str">
        <f ca="1">IF(Table1[[#This Row],[Quantity]]&gt;=100,"Picked Up","Missed Pickup")</f>
        <v>Picked Up</v>
      </c>
      <c r="K473" s="48" t="str">
        <f>TEXT(Table1[[#This Row],[Date]],"mmmm")</f>
        <v>February</v>
      </c>
    </row>
    <row r="474" spans="1:11" x14ac:dyDescent="0.25">
      <c r="A474" s="27" t="s">
        <v>65</v>
      </c>
      <c r="B474" s="30" t="s">
        <v>67</v>
      </c>
      <c r="C474" s="40" t="s">
        <v>20</v>
      </c>
      <c r="D474" s="4">
        <v>43868</v>
      </c>
      <c r="E474" s="3">
        <f t="shared" ca="1" si="14"/>
        <v>305</v>
      </c>
      <c r="F4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4" s="50">
        <f>IF(WEEKNUM(Table1[[#This Row],[Date]])-WEEKNUM(DATE(YEAR(Table1[[#This Row],[Date]]),2,1)-1)&lt;=0,52+WEEKNUM(Table1[[#This Row],[Date]])-WEEKNUM(DATE(YEAR(Table1[[#This Row],[Date]]),2,1)-1),WEEKNUM(Table1[[#This Row],[Date]])-WEEKNUM(DATE(YEAR(Table1[[#This Row],[Date]]),2,1)-1))</f>
        <v>1</v>
      </c>
      <c r="H474" s="126">
        <f t="shared" ca="1" si="15"/>
        <v>0.79</v>
      </c>
      <c r="I474" s="3" t="s">
        <v>44</v>
      </c>
      <c r="J474" s="3" t="str">
        <f ca="1">IF(Table1[[#This Row],[Quantity]]&gt;=100,"Picked Up","Missed Pickup")</f>
        <v>Picked Up</v>
      </c>
      <c r="K474" s="48" t="str">
        <f>TEXT(Table1[[#This Row],[Date]],"mmmm")</f>
        <v>February</v>
      </c>
    </row>
    <row r="475" spans="1:11" x14ac:dyDescent="0.25">
      <c r="A475" s="27" t="s">
        <v>63</v>
      </c>
      <c r="B475" s="30" t="s">
        <v>4</v>
      </c>
      <c r="C475" s="40" t="s">
        <v>20</v>
      </c>
      <c r="D475" s="4">
        <v>43868</v>
      </c>
      <c r="E475" s="3">
        <f t="shared" ca="1" si="14"/>
        <v>724</v>
      </c>
      <c r="F4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5" s="50">
        <f>IF(WEEKNUM(Table1[[#This Row],[Date]])-WEEKNUM(DATE(YEAR(Table1[[#This Row],[Date]]),2,1)-1)&lt;=0,52+WEEKNUM(Table1[[#This Row],[Date]])-WEEKNUM(DATE(YEAR(Table1[[#This Row],[Date]]),2,1)-1),WEEKNUM(Table1[[#This Row],[Date]])-WEEKNUM(DATE(YEAR(Table1[[#This Row],[Date]]),2,1)-1))</f>
        <v>1</v>
      </c>
      <c r="H475" s="126">
        <f t="shared" ca="1" si="15"/>
        <v>0.67</v>
      </c>
      <c r="I475" s="3" t="s">
        <v>32</v>
      </c>
      <c r="J475" s="3" t="str">
        <f ca="1">IF(Table1[[#This Row],[Quantity]]&gt;=100,"Picked Up","Missed Pickup")</f>
        <v>Picked Up</v>
      </c>
      <c r="K475" s="48" t="str">
        <f>TEXT(Table1[[#This Row],[Date]],"mmmm")</f>
        <v>February</v>
      </c>
    </row>
    <row r="476" spans="1:11" x14ac:dyDescent="0.25">
      <c r="A476" s="27" t="s">
        <v>63</v>
      </c>
      <c r="B476" s="30" t="s">
        <v>74</v>
      </c>
      <c r="C476" s="40" t="s">
        <v>20</v>
      </c>
      <c r="D476" s="4">
        <v>43868</v>
      </c>
      <c r="E476" s="3">
        <f t="shared" ca="1" si="14"/>
        <v>529</v>
      </c>
      <c r="F4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6" s="50">
        <f>IF(WEEKNUM(Table1[[#This Row],[Date]])-WEEKNUM(DATE(YEAR(Table1[[#This Row],[Date]]),2,1)-1)&lt;=0,52+WEEKNUM(Table1[[#This Row],[Date]])-WEEKNUM(DATE(YEAR(Table1[[#This Row],[Date]]),2,1)-1),WEEKNUM(Table1[[#This Row],[Date]])-WEEKNUM(DATE(YEAR(Table1[[#This Row],[Date]]),2,1)-1))</f>
        <v>1</v>
      </c>
      <c r="H476" s="126">
        <f t="shared" ca="1" si="15"/>
        <v>0.67</v>
      </c>
      <c r="I476" s="3" t="s">
        <v>50</v>
      </c>
      <c r="J476" s="3" t="str">
        <f ca="1">IF(Table1[[#This Row],[Quantity]]&gt;=100,"Picked Up","Missed Pickup")</f>
        <v>Picked Up</v>
      </c>
      <c r="K476" s="48" t="str">
        <f>TEXT(Table1[[#This Row],[Date]],"mmmm")</f>
        <v>February</v>
      </c>
    </row>
    <row r="477" spans="1:11" x14ac:dyDescent="0.25">
      <c r="A477" s="27" t="s">
        <v>63</v>
      </c>
      <c r="B477" s="30" t="s">
        <v>75</v>
      </c>
      <c r="C477" s="40" t="s">
        <v>20</v>
      </c>
      <c r="D477" s="4">
        <v>43868</v>
      </c>
      <c r="E477" s="3">
        <f t="shared" ca="1" si="14"/>
        <v>67</v>
      </c>
      <c r="F4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7" s="50">
        <f>IF(WEEKNUM(Table1[[#This Row],[Date]])-WEEKNUM(DATE(YEAR(Table1[[#This Row],[Date]]),2,1)-1)&lt;=0,52+WEEKNUM(Table1[[#This Row],[Date]])-WEEKNUM(DATE(YEAR(Table1[[#This Row],[Date]]),2,1)-1),WEEKNUM(Table1[[#This Row],[Date]])-WEEKNUM(DATE(YEAR(Table1[[#This Row],[Date]]),2,1)-1))</f>
        <v>1</v>
      </c>
      <c r="H477" s="126">
        <f t="shared" ca="1" si="15"/>
        <v>0.72</v>
      </c>
      <c r="I477" s="3" t="s">
        <v>50</v>
      </c>
      <c r="J477" s="3" t="str">
        <f ca="1">IF(Table1[[#This Row],[Quantity]]&gt;=100,"Picked Up","Missed Pickup")</f>
        <v>Missed Pickup</v>
      </c>
      <c r="K477" s="48" t="str">
        <f>TEXT(Table1[[#This Row],[Date]],"mmmm")</f>
        <v>February</v>
      </c>
    </row>
    <row r="478" spans="1:11" x14ac:dyDescent="0.25">
      <c r="A478" s="27" t="s">
        <v>62</v>
      </c>
      <c r="B478" s="30" t="s">
        <v>4</v>
      </c>
      <c r="C478" s="40" t="s">
        <v>20</v>
      </c>
      <c r="D478" s="4">
        <v>43868</v>
      </c>
      <c r="E478" s="3">
        <f t="shared" ca="1" si="14"/>
        <v>515</v>
      </c>
      <c r="F4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8" s="50">
        <f>IF(WEEKNUM(Table1[[#This Row],[Date]])-WEEKNUM(DATE(YEAR(Table1[[#This Row],[Date]]),2,1)-1)&lt;=0,52+WEEKNUM(Table1[[#This Row],[Date]])-WEEKNUM(DATE(YEAR(Table1[[#This Row],[Date]]),2,1)-1),WEEKNUM(Table1[[#This Row],[Date]])-WEEKNUM(DATE(YEAR(Table1[[#This Row],[Date]]),2,1)-1))</f>
        <v>1</v>
      </c>
      <c r="H478" s="126">
        <f t="shared" ca="1" si="15"/>
        <v>0.73</v>
      </c>
      <c r="I478" s="3" t="s">
        <v>32</v>
      </c>
      <c r="J478" s="3" t="str">
        <f ca="1">IF(Table1[[#This Row],[Quantity]]&gt;=100,"Picked Up","Missed Pickup")</f>
        <v>Picked Up</v>
      </c>
      <c r="K478" s="48" t="str">
        <f>TEXT(Table1[[#This Row],[Date]],"mmmm")</f>
        <v>February</v>
      </c>
    </row>
    <row r="479" spans="1:11" x14ac:dyDescent="0.25">
      <c r="A479" s="27" t="s">
        <v>62</v>
      </c>
      <c r="B479" s="30" t="s">
        <v>72</v>
      </c>
      <c r="C479" s="40" t="s">
        <v>20</v>
      </c>
      <c r="D479" s="4">
        <v>43868</v>
      </c>
      <c r="E479" s="3">
        <f t="shared" ca="1" si="14"/>
        <v>259</v>
      </c>
      <c r="F4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79" s="50">
        <f>IF(WEEKNUM(Table1[[#This Row],[Date]])-WEEKNUM(DATE(YEAR(Table1[[#This Row],[Date]]),2,1)-1)&lt;=0,52+WEEKNUM(Table1[[#This Row],[Date]])-WEEKNUM(DATE(YEAR(Table1[[#This Row],[Date]]),2,1)-1),WEEKNUM(Table1[[#This Row],[Date]])-WEEKNUM(DATE(YEAR(Table1[[#This Row],[Date]]),2,1)-1))</f>
        <v>1</v>
      </c>
      <c r="H479" s="126">
        <f t="shared" ca="1" si="15"/>
        <v>0.71</v>
      </c>
      <c r="I479" s="3" t="s">
        <v>50</v>
      </c>
      <c r="J479" s="3" t="str">
        <f ca="1">IF(Table1[[#This Row],[Quantity]]&gt;=100,"Picked Up","Missed Pickup")</f>
        <v>Picked Up</v>
      </c>
      <c r="K479" s="48" t="str">
        <f>TEXT(Table1[[#This Row],[Date]],"mmmm")</f>
        <v>February</v>
      </c>
    </row>
    <row r="480" spans="1:11" x14ac:dyDescent="0.25">
      <c r="A480" s="27" t="s">
        <v>62</v>
      </c>
      <c r="B480" s="30" t="s">
        <v>5</v>
      </c>
      <c r="C480" s="40" t="s">
        <v>22</v>
      </c>
      <c r="D480" s="4">
        <v>43868</v>
      </c>
      <c r="E480" s="3">
        <f t="shared" ca="1" si="14"/>
        <v>2</v>
      </c>
      <c r="F4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0" s="50">
        <f>IF(WEEKNUM(Table1[[#This Row],[Date]])-WEEKNUM(DATE(YEAR(Table1[[#This Row],[Date]]),2,1)-1)&lt;=0,52+WEEKNUM(Table1[[#This Row],[Date]])-WEEKNUM(DATE(YEAR(Table1[[#This Row],[Date]]),2,1)-1),WEEKNUM(Table1[[#This Row],[Date]])-WEEKNUM(DATE(YEAR(Table1[[#This Row],[Date]]),2,1)-1))</f>
        <v>1</v>
      </c>
      <c r="H480" s="126">
        <f t="shared" ca="1" si="15"/>
        <v>0.77</v>
      </c>
      <c r="I480" s="3" t="s">
        <v>50</v>
      </c>
      <c r="J480" s="3" t="str">
        <f ca="1">IF(Table1[[#This Row],[Quantity]]&gt;=100,"Picked Up","Missed Pickup")</f>
        <v>Missed Pickup</v>
      </c>
      <c r="K480" s="48" t="str">
        <f>TEXT(Table1[[#This Row],[Date]],"mmmm")</f>
        <v>February</v>
      </c>
    </row>
    <row r="481" spans="1:11" x14ac:dyDescent="0.25">
      <c r="A481" s="27" t="s">
        <v>62</v>
      </c>
      <c r="B481" s="30" t="s">
        <v>6</v>
      </c>
      <c r="C481" s="40" t="s">
        <v>21</v>
      </c>
      <c r="D481" s="4">
        <v>43868</v>
      </c>
      <c r="E481" s="3">
        <f t="shared" ca="1" si="14"/>
        <v>684</v>
      </c>
      <c r="F4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1" s="50">
        <f>IF(WEEKNUM(Table1[[#This Row],[Date]])-WEEKNUM(DATE(YEAR(Table1[[#This Row],[Date]]),2,1)-1)&lt;=0,52+WEEKNUM(Table1[[#This Row],[Date]])-WEEKNUM(DATE(YEAR(Table1[[#This Row],[Date]]),2,1)-1),WEEKNUM(Table1[[#This Row],[Date]])-WEEKNUM(DATE(YEAR(Table1[[#This Row],[Date]]),2,1)-1))</f>
        <v>1</v>
      </c>
      <c r="H481" s="126">
        <f t="shared" ca="1" si="15"/>
        <v>0.7</v>
      </c>
      <c r="I481" s="3" t="s">
        <v>50</v>
      </c>
      <c r="J481" s="3" t="str">
        <f ca="1">IF(Table1[[#This Row],[Quantity]]&gt;=100,"Picked Up","Missed Pickup")</f>
        <v>Picked Up</v>
      </c>
      <c r="K481" s="48" t="str">
        <f>TEXT(Table1[[#This Row],[Date]],"mmmm")</f>
        <v>February</v>
      </c>
    </row>
    <row r="482" spans="1:11" x14ac:dyDescent="0.25">
      <c r="A482" s="27" t="s">
        <v>62</v>
      </c>
      <c r="B482" s="30" t="s">
        <v>9</v>
      </c>
      <c r="C482" s="40" t="s">
        <v>23</v>
      </c>
      <c r="D482" s="4">
        <v>43868</v>
      </c>
      <c r="E482" s="3">
        <f t="shared" ca="1" si="14"/>
        <v>798</v>
      </c>
      <c r="F4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2" s="50">
        <f>IF(WEEKNUM(Table1[[#This Row],[Date]])-WEEKNUM(DATE(YEAR(Table1[[#This Row],[Date]]),2,1)-1)&lt;=0,52+WEEKNUM(Table1[[#This Row],[Date]])-WEEKNUM(DATE(YEAR(Table1[[#This Row],[Date]]),2,1)-1),WEEKNUM(Table1[[#This Row],[Date]])-WEEKNUM(DATE(YEAR(Table1[[#This Row],[Date]]),2,1)-1))</f>
        <v>1</v>
      </c>
      <c r="H482" s="126">
        <f t="shared" ca="1" si="15"/>
        <v>0.68</v>
      </c>
      <c r="I482" s="3" t="s">
        <v>50</v>
      </c>
      <c r="J482" s="3" t="str">
        <f ca="1">IF(Table1[[#This Row],[Quantity]]&gt;=100,"Picked Up","Missed Pickup")</f>
        <v>Picked Up</v>
      </c>
      <c r="K482" s="48" t="str">
        <f>TEXT(Table1[[#This Row],[Date]],"mmmm")</f>
        <v>February</v>
      </c>
    </row>
    <row r="483" spans="1:11" x14ac:dyDescent="0.25">
      <c r="A483" s="27" t="s">
        <v>61</v>
      </c>
      <c r="B483" s="30" t="s">
        <v>7</v>
      </c>
      <c r="C483" s="40" t="s">
        <v>20</v>
      </c>
      <c r="D483" s="4">
        <v>43868</v>
      </c>
      <c r="E483" s="3">
        <f t="shared" ca="1" si="14"/>
        <v>871</v>
      </c>
      <c r="F4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3" s="50">
        <f>IF(WEEKNUM(Table1[[#This Row],[Date]])-WEEKNUM(DATE(YEAR(Table1[[#This Row],[Date]]),2,1)-1)&lt;=0,52+WEEKNUM(Table1[[#This Row],[Date]])-WEEKNUM(DATE(YEAR(Table1[[#This Row],[Date]]),2,1)-1),WEEKNUM(Table1[[#This Row],[Date]])-WEEKNUM(DATE(YEAR(Table1[[#This Row],[Date]]),2,1)-1))</f>
        <v>1</v>
      </c>
      <c r="H483" s="126">
        <f t="shared" ca="1" si="15"/>
        <v>0.74</v>
      </c>
      <c r="I483" s="3" t="s">
        <v>32</v>
      </c>
      <c r="J483" s="3" t="str">
        <f ca="1">IF(Table1[[#This Row],[Quantity]]&gt;=100,"Picked Up","Missed Pickup")</f>
        <v>Picked Up</v>
      </c>
      <c r="K483" s="48" t="str">
        <f>TEXT(Table1[[#This Row],[Date]],"mmmm")</f>
        <v>February</v>
      </c>
    </row>
    <row r="484" spans="1:11" x14ac:dyDescent="0.25">
      <c r="A484" s="27" t="s">
        <v>61</v>
      </c>
      <c r="B484" s="30" t="s">
        <v>8</v>
      </c>
      <c r="C484" s="40" t="s">
        <v>20</v>
      </c>
      <c r="D484" s="4">
        <v>43868</v>
      </c>
      <c r="E484" s="3">
        <f t="shared" ca="1" si="14"/>
        <v>746</v>
      </c>
      <c r="F4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4" s="50">
        <f>IF(WEEKNUM(Table1[[#This Row],[Date]])-WEEKNUM(DATE(YEAR(Table1[[#This Row],[Date]]),2,1)-1)&lt;=0,52+WEEKNUM(Table1[[#This Row],[Date]])-WEEKNUM(DATE(YEAR(Table1[[#This Row],[Date]]),2,1)-1),WEEKNUM(Table1[[#This Row],[Date]])-WEEKNUM(DATE(YEAR(Table1[[#This Row],[Date]]),2,1)-1))</f>
        <v>1</v>
      </c>
      <c r="H484" s="126">
        <f t="shared" ca="1" si="15"/>
        <v>0.75</v>
      </c>
      <c r="I484" s="3" t="s">
        <v>50</v>
      </c>
      <c r="J484" s="3" t="str">
        <f ca="1">IF(Table1[[#This Row],[Quantity]]&gt;=100,"Picked Up","Missed Pickup")</f>
        <v>Picked Up</v>
      </c>
      <c r="K484" s="48" t="str">
        <f>TEXT(Table1[[#This Row],[Date]],"mmmm")</f>
        <v>February</v>
      </c>
    </row>
    <row r="485" spans="1:11" x14ac:dyDescent="0.25">
      <c r="A485" s="29" t="s">
        <v>61</v>
      </c>
      <c r="B485" s="31" t="s">
        <v>73</v>
      </c>
      <c r="C485" s="41" t="s">
        <v>20</v>
      </c>
      <c r="D485" s="4">
        <v>43868</v>
      </c>
      <c r="E485" s="3">
        <f t="shared" ca="1" si="14"/>
        <v>425</v>
      </c>
      <c r="F4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5" s="50">
        <f>IF(WEEKNUM(Table1[[#This Row],[Date]])-WEEKNUM(DATE(YEAR(Table1[[#This Row],[Date]]),2,1)-1)&lt;=0,52+WEEKNUM(Table1[[#This Row],[Date]])-WEEKNUM(DATE(YEAR(Table1[[#This Row],[Date]]),2,1)-1),WEEKNUM(Table1[[#This Row],[Date]])-WEEKNUM(DATE(YEAR(Table1[[#This Row],[Date]]),2,1)-1))</f>
        <v>1</v>
      </c>
      <c r="H485" s="126">
        <f t="shared" ca="1" si="15"/>
        <v>0.71</v>
      </c>
      <c r="I485" s="3" t="s">
        <v>50</v>
      </c>
      <c r="J485" s="3" t="str">
        <f ca="1">IF(Table1[[#This Row],[Quantity]]&gt;=100,"Picked Up","Missed Pickup")</f>
        <v>Picked Up</v>
      </c>
      <c r="K485" s="48" t="str">
        <f>TEXT(Table1[[#This Row],[Date]],"mmmm")</f>
        <v>February</v>
      </c>
    </row>
    <row r="486" spans="1:11" x14ac:dyDescent="0.25">
      <c r="A486" s="27" t="s">
        <v>64</v>
      </c>
      <c r="B486" s="30" t="s">
        <v>70</v>
      </c>
      <c r="C486" s="40" t="s">
        <v>22</v>
      </c>
      <c r="D486" s="4">
        <v>43869</v>
      </c>
      <c r="E486" s="3">
        <f t="shared" ca="1" si="14"/>
        <v>544</v>
      </c>
      <c r="F4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6" s="50">
        <f>IF(WEEKNUM(Table1[[#This Row],[Date]])-WEEKNUM(DATE(YEAR(Table1[[#This Row],[Date]]),2,1)-1)&lt;=0,52+WEEKNUM(Table1[[#This Row],[Date]])-WEEKNUM(DATE(YEAR(Table1[[#This Row],[Date]]),2,1)-1),WEEKNUM(Table1[[#This Row],[Date]])-WEEKNUM(DATE(YEAR(Table1[[#This Row],[Date]]),2,1)-1))</f>
        <v>1</v>
      </c>
      <c r="H486" s="126">
        <f t="shared" ca="1" si="15"/>
        <v>0.67</v>
      </c>
      <c r="I486" s="3" t="s">
        <v>50</v>
      </c>
      <c r="J486" s="3" t="str">
        <f ca="1">IF(Table1[[#This Row],[Quantity]]&gt;=100,"Picked Up","Missed Pickup")</f>
        <v>Picked Up</v>
      </c>
      <c r="K486" s="48" t="str">
        <f>TEXT(Table1[[#This Row],[Date]],"mmmm")</f>
        <v>February</v>
      </c>
    </row>
    <row r="487" spans="1:11" x14ac:dyDescent="0.25">
      <c r="A487" s="27" t="s">
        <v>64</v>
      </c>
      <c r="B487" s="30" t="s">
        <v>71</v>
      </c>
      <c r="C487" s="40" t="s">
        <v>23</v>
      </c>
      <c r="D487" s="4">
        <v>43869</v>
      </c>
      <c r="E487" s="3">
        <f t="shared" ca="1" si="14"/>
        <v>493</v>
      </c>
      <c r="F4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7" s="50">
        <f>IF(WEEKNUM(Table1[[#This Row],[Date]])-WEEKNUM(DATE(YEAR(Table1[[#This Row],[Date]]),2,1)-1)&lt;=0,52+WEEKNUM(Table1[[#This Row],[Date]])-WEEKNUM(DATE(YEAR(Table1[[#This Row],[Date]]),2,1)-1),WEEKNUM(Table1[[#This Row],[Date]])-WEEKNUM(DATE(YEAR(Table1[[#This Row],[Date]]),2,1)-1))</f>
        <v>1</v>
      </c>
      <c r="H487" s="126">
        <f t="shared" ca="1" si="15"/>
        <v>0.78</v>
      </c>
      <c r="I487" s="3" t="s">
        <v>50</v>
      </c>
      <c r="J487" s="3" t="str">
        <f ca="1">IF(Table1[[#This Row],[Quantity]]&gt;=100,"Picked Up","Missed Pickup")</f>
        <v>Picked Up</v>
      </c>
      <c r="K487" s="48" t="str">
        <f>TEXT(Table1[[#This Row],[Date]],"mmmm")</f>
        <v>February</v>
      </c>
    </row>
    <row r="488" spans="1:11" x14ac:dyDescent="0.25">
      <c r="A488" s="27" t="s">
        <v>65</v>
      </c>
      <c r="B488" s="30" t="s">
        <v>67</v>
      </c>
      <c r="C488" s="40" t="s">
        <v>20</v>
      </c>
      <c r="D488" s="4">
        <v>43869</v>
      </c>
      <c r="E488" s="3">
        <f t="shared" ca="1" si="14"/>
        <v>726</v>
      </c>
      <c r="F4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8" s="50">
        <f>IF(WEEKNUM(Table1[[#This Row],[Date]])-WEEKNUM(DATE(YEAR(Table1[[#This Row],[Date]]),2,1)-1)&lt;=0,52+WEEKNUM(Table1[[#This Row],[Date]])-WEEKNUM(DATE(YEAR(Table1[[#This Row],[Date]]),2,1)-1),WEEKNUM(Table1[[#This Row],[Date]])-WEEKNUM(DATE(YEAR(Table1[[#This Row],[Date]]),2,1)-1))</f>
        <v>1</v>
      </c>
      <c r="H488" s="126">
        <f t="shared" ca="1" si="15"/>
        <v>0.68</v>
      </c>
      <c r="I488" s="3" t="s">
        <v>50</v>
      </c>
      <c r="J488" s="3" t="str">
        <f ca="1">IF(Table1[[#This Row],[Quantity]]&gt;=100,"Picked Up","Missed Pickup")</f>
        <v>Picked Up</v>
      </c>
      <c r="K488" s="48" t="str">
        <f>TEXT(Table1[[#This Row],[Date]],"mmmm")</f>
        <v>February</v>
      </c>
    </row>
    <row r="489" spans="1:11" x14ac:dyDescent="0.25">
      <c r="A489" s="27" t="s">
        <v>63</v>
      </c>
      <c r="B489" s="30" t="s">
        <v>4</v>
      </c>
      <c r="C489" s="40" t="s">
        <v>20</v>
      </c>
      <c r="D489" s="4">
        <v>43869</v>
      </c>
      <c r="E489" s="3">
        <f t="shared" ca="1" si="14"/>
        <v>589</v>
      </c>
      <c r="F4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89" s="50">
        <f>IF(WEEKNUM(Table1[[#This Row],[Date]])-WEEKNUM(DATE(YEAR(Table1[[#This Row],[Date]]),2,1)-1)&lt;=0,52+WEEKNUM(Table1[[#This Row],[Date]])-WEEKNUM(DATE(YEAR(Table1[[#This Row],[Date]]),2,1)-1),WEEKNUM(Table1[[#This Row],[Date]])-WEEKNUM(DATE(YEAR(Table1[[#This Row],[Date]]),2,1)-1))</f>
        <v>1</v>
      </c>
      <c r="H489" s="126">
        <f t="shared" ca="1" si="15"/>
        <v>0.76</v>
      </c>
      <c r="I489" s="3" t="s">
        <v>32</v>
      </c>
      <c r="J489" s="3" t="str">
        <f ca="1">IF(Table1[[#This Row],[Quantity]]&gt;=100,"Picked Up","Missed Pickup")</f>
        <v>Picked Up</v>
      </c>
      <c r="K489" s="48" t="str">
        <f>TEXT(Table1[[#This Row],[Date]],"mmmm")</f>
        <v>February</v>
      </c>
    </row>
    <row r="490" spans="1:11" x14ac:dyDescent="0.25">
      <c r="A490" s="27" t="s">
        <v>63</v>
      </c>
      <c r="B490" s="30" t="s">
        <v>74</v>
      </c>
      <c r="C490" s="40" t="s">
        <v>20</v>
      </c>
      <c r="D490" s="4">
        <v>43869</v>
      </c>
      <c r="E490" s="3">
        <f t="shared" ca="1" si="14"/>
        <v>48</v>
      </c>
      <c r="F4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0" s="50">
        <f>IF(WEEKNUM(Table1[[#This Row],[Date]])-WEEKNUM(DATE(YEAR(Table1[[#This Row],[Date]]),2,1)-1)&lt;=0,52+WEEKNUM(Table1[[#This Row],[Date]])-WEEKNUM(DATE(YEAR(Table1[[#This Row],[Date]]),2,1)-1),WEEKNUM(Table1[[#This Row],[Date]])-WEEKNUM(DATE(YEAR(Table1[[#This Row],[Date]]),2,1)-1))</f>
        <v>1</v>
      </c>
      <c r="H490" s="126">
        <f t="shared" ca="1" si="15"/>
        <v>0.77</v>
      </c>
      <c r="I490" s="3" t="s">
        <v>50</v>
      </c>
      <c r="J490" s="3" t="str">
        <f ca="1">IF(Table1[[#This Row],[Quantity]]&gt;=100,"Picked Up","Missed Pickup")</f>
        <v>Missed Pickup</v>
      </c>
      <c r="K490" s="48" t="str">
        <f>TEXT(Table1[[#This Row],[Date]],"mmmm")</f>
        <v>February</v>
      </c>
    </row>
    <row r="491" spans="1:11" x14ac:dyDescent="0.25">
      <c r="A491" s="27" t="s">
        <v>63</v>
      </c>
      <c r="B491" s="30" t="s">
        <v>75</v>
      </c>
      <c r="C491" s="40" t="s">
        <v>20</v>
      </c>
      <c r="D491" s="4">
        <v>43869</v>
      </c>
      <c r="E491" s="3">
        <f t="shared" ca="1" si="14"/>
        <v>147</v>
      </c>
      <c r="F4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1" s="50">
        <f>IF(WEEKNUM(Table1[[#This Row],[Date]])-WEEKNUM(DATE(YEAR(Table1[[#This Row],[Date]]),2,1)-1)&lt;=0,52+WEEKNUM(Table1[[#This Row],[Date]])-WEEKNUM(DATE(YEAR(Table1[[#This Row],[Date]]),2,1)-1),WEEKNUM(Table1[[#This Row],[Date]])-WEEKNUM(DATE(YEAR(Table1[[#This Row],[Date]]),2,1)-1))</f>
        <v>1</v>
      </c>
      <c r="H491" s="126">
        <f t="shared" ca="1" si="15"/>
        <v>0.75</v>
      </c>
      <c r="I491" s="3" t="s">
        <v>50</v>
      </c>
      <c r="J491" s="3" t="str">
        <f ca="1">IF(Table1[[#This Row],[Quantity]]&gt;=100,"Picked Up","Missed Pickup")</f>
        <v>Picked Up</v>
      </c>
      <c r="K491" s="48" t="str">
        <f>TEXT(Table1[[#This Row],[Date]],"mmmm")</f>
        <v>February</v>
      </c>
    </row>
    <row r="492" spans="1:11" x14ac:dyDescent="0.25">
      <c r="A492" s="27" t="s">
        <v>62</v>
      </c>
      <c r="B492" s="30" t="s">
        <v>4</v>
      </c>
      <c r="C492" s="40" t="s">
        <v>20</v>
      </c>
      <c r="D492" s="4">
        <v>43869</v>
      </c>
      <c r="E492" s="3">
        <f t="shared" ca="1" si="14"/>
        <v>122</v>
      </c>
      <c r="F4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2" s="50">
        <f>IF(WEEKNUM(Table1[[#This Row],[Date]])-WEEKNUM(DATE(YEAR(Table1[[#This Row],[Date]]),2,1)-1)&lt;=0,52+WEEKNUM(Table1[[#This Row],[Date]])-WEEKNUM(DATE(YEAR(Table1[[#This Row],[Date]]),2,1)-1),WEEKNUM(Table1[[#This Row],[Date]])-WEEKNUM(DATE(YEAR(Table1[[#This Row],[Date]]),2,1)-1))</f>
        <v>1</v>
      </c>
      <c r="H492" s="126">
        <f t="shared" ca="1" si="15"/>
        <v>0.73</v>
      </c>
      <c r="I492" s="3" t="s">
        <v>44</v>
      </c>
      <c r="J492" s="3" t="str">
        <f ca="1">IF(Table1[[#This Row],[Quantity]]&gt;=100,"Picked Up","Missed Pickup")</f>
        <v>Picked Up</v>
      </c>
      <c r="K492" s="48" t="str">
        <f>TEXT(Table1[[#This Row],[Date]],"mmmm")</f>
        <v>February</v>
      </c>
    </row>
    <row r="493" spans="1:11" x14ac:dyDescent="0.25">
      <c r="A493" s="27" t="s">
        <v>62</v>
      </c>
      <c r="B493" s="30" t="s">
        <v>72</v>
      </c>
      <c r="C493" s="40" t="s">
        <v>20</v>
      </c>
      <c r="D493" s="4">
        <v>43869</v>
      </c>
      <c r="E493" s="3">
        <f t="shared" ca="1" si="14"/>
        <v>779</v>
      </c>
      <c r="F4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3" s="50">
        <f>IF(WEEKNUM(Table1[[#This Row],[Date]])-WEEKNUM(DATE(YEAR(Table1[[#This Row],[Date]]),2,1)-1)&lt;=0,52+WEEKNUM(Table1[[#This Row],[Date]])-WEEKNUM(DATE(YEAR(Table1[[#This Row],[Date]]),2,1)-1),WEEKNUM(Table1[[#This Row],[Date]])-WEEKNUM(DATE(YEAR(Table1[[#This Row],[Date]]),2,1)-1))</f>
        <v>1</v>
      </c>
      <c r="H493" s="126">
        <f t="shared" ca="1" si="15"/>
        <v>0.75</v>
      </c>
      <c r="I493" s="3" t="s">
        <v>50</v>
      </c>
      <c r="J493" s="3" t="str">
        <f ca="1">IF(Table1[[#This Row],[Quantity]]&gt;=100,"Picked Up","Missed Pickup")</f>
        <v>Picked Up</v>
      </c>
      <c r="K493" s="48" t="str">
        <f>TEXT(Table1[[#This Row],[Date]],"mmmm")</f>
        <v>February</v>
      </c>
    </row>
    <row r="494" spans="1:11" x14ac:dyDescent="0.25">
      <c r="A494" s="27" t="s">
        <v>62</v>
      </c>
      <c r="B494" s="30" t="s">
        <v>5</v>
      </c>
      <c r="C494" s="40" t="s">
        <v>22</v>
      </c>
      <c r="D494" s="4">
        <v>43869</v>
      </c>
      <c r="E494" s="3">
        <f t="shared" ca="1" si="14"/>
        <v>422</v>
      </c>
      <c r="F4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4" s="50">
        <f>IF(WEEKNUM(Table1[[#This Row],[Date]])-WEEKNUM(DATE(YEAR(Table1[[#This Row],[Date]]),2,1)-1)&lt;=0,52+WEEKNUM(Table1[[#This Row],[Date]])-WEEKNUM(DATE(YEAR(Table1[[#This Row],[Date]]),2,1)-1),WEEKNUM(Table1[[#This Row],[Date]])-WEEKNUM(DATE(YEAR(Table1[[#This Row],[Date]]),2,1)-1))</f>
        <v>1</v>
      </c>
      <c r="H494" s="126">
        <f t="shared" ca="1" si="15"/>
        <v>0.76</v>
      </c>
      <c r="I494" s="3" t="s">
        <v>50</v>
      </c>
      <c r="J494" s="3" t="str">
        <f ca="1">IF(Table1[[#This Row],[Quantity]]&gt;=100,"Picked Up","Missed Pickup")</f>
        <v>Picked Up</v>
      </c>
      <c r="K494" s="48" t="str">
        <f>TEXT(Table1[[#This Row],[Date]],"mmmm")</f>
        <v>February</v>
      </c>
    </row>
    <row r="495" spans="1:11" x14ac:dyDescent="0.25">
      <c r="A495" s="27" t="s">
        <v>62</v>
      </c>
      <c r="B495" s="30" t="s">
        <v>6</v>
      </c>
      <c r="C495" s="40" t="s">
        <v>21</v>
      </c>
      <c r="D495" s="4">
        <v>43869</v>
      </c>
      <c r="E495" s="3">
        <f t="shared" ca="1" si="14"/>
        <v>779</v>
      </c>
      <c r="F4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5" s="50">
        <f>IF(WEEKNUM(Table1[[#This Row],[Date]])-WEEKNUM(DATE(YEAR(Table1[[#This Row],[Date]]),2,1)-1)&lt;=0,52+WEEKNUM(Table1[[#This Row],[Date]])-WEEKNUM(DATE(YEAR(Table1[[#This Row],[Date]]),2,1)-1),WEEKNUM(Table1[[#This Row],[Date]])-WEEKNUM(DATE(YEAR(Table1[[#This Row],[Date]]),2,1)-1))</f>
        <v>1</v>
      </c>
      <c r="H495" s="126">
        <f t="shared" ca="1" si="15"/>
        <v>0.72</v>
      </c>
      <c r="I495" s="3" t="s">
        <v>50</v>
      </c>
      <c r="J495" s="3" t="str">
        <f ca="1">IF(Table1[[#This Row],[Quantity]]&gt;=100,"Picked Up","Missed Pickup")</f>
        <v>Picked Up</v>
      </c>
      <c r="K495" s="48" t="str">
        <f>TEXT(Table1[[#This Row],[Date]],"mmmm")</f>
        <v>February</v>
      </c>
    </row>
    <row r="496" spans="1:11" x14ac:dyDescent="0.25">
      <c r="A496" s="27" t="s">
        <v>62</v>
      </c>
      <c r="B496" s="30" t="s">
        <v>9</v>
      </c>
      <c r="C496" s="40" t="s">
        <v>23</v>
      </c>
      <c r="D496" s="4">
        <v>43869</v>
      </c>
      <c r="E496" s="3">
        <f t="shared" ca="1" si="14"/>
        <v>938</v>
      </c>
      <c r="F4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6" s="50">
        <f>IF(WEEKNUM(Table1[[#This Row],[Date]])-WEEKNUM(DATE(YEAR(Table1[[#This Row],[Date]]),2,1)-1)&lt;=0,52+WEEKNUM(Table1[[#This Row],[Date]])-WEEKNUM(DATE(YEAR(Table1[[#This Row],[Date]]),2,1)-1),WEEKNUM(Table1[[#This Row],[Date]])-WEEKNUM(DATE(YEAR(Table1[[#This Row],[Date]]),2,1)-1))</f>
        <v>1</v>
      </c>
      <c r="H496" s="126">
        <f t="shared" ca="1" si="15"/>
        <v>0.71</v>
      </c>
      <c r="I496" s="3" t="s">
        <v>50</v>
      </c>
      <c r="J496" s="3" t="str">
        <f ca="1">IF(Table1[[#This Row],[Quantity]]&gt;=100,"Picked Up","Missed Pickup")</f>
        <v>Picked Up</v>
      </c>
      <c r="K496" s="48" t="str">
        <f>TEXT(Table1[[#This Row],[Date]],"mmmm")</f>
        <v>February</v>
      </c>
    </row>
    <row r="497" spans="1:11" x14ac:dyDescent="0.25">
      <c r="A497" s="27" t="s">
        <v>61</v>
      </c>
      <c r="B497" s="30" t="s">
        <v>7</v>
      </c>
      <c r="C497" s="40" t="s">
        <v>20</v>
      </c>
      <c r="D497" s="4">
        <v>43869</v>
      </c>
      <c r="E497" s="3">
        <f t="shared" ca="1" si="14"/>
        <v>683</v>
      </c>
      <c r="F4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7" s="50">
        <f>IF(WEEKNUM(Table1[[#This Row],[Date]])-WEEKNUM(DATE(YEAR(Table1[[#This Row],[Date]]),2,1)-1)&lt;=0,52+WEEKNUM(Table1[[#This Row],[Date]])-WEEKNUM(DATE(YEAR(Table1[[#This Row],[Date]]),2,1)-1),WEEKNUM(Table1[[#This Row],[Date]])-WEEKNUM(DATE(YEAR(Table1[[#This Row],[Date]]),2,1)-1))</f>
        <v>1</v>
      </c>
      <c r="H497" s="126">
        <f t="shared" ca="1" si="15"/>
        <v>0.74</v>
      </c>
      <c r="I497" s="3" t="s">
        <v>44</v>
      </c>
      <c r="J497" s="3" t="str">
        <f ca="1">IF(Table1[[#This Row],[Quantity]]&gt;=100,"Picked Up","Missed Pickup")</f>
        <v>Picked Up</v>
      </c>
      <c r="K497" s="48" t="str">
        <f>TEXT(Table1[[#This Row],[Date]],"mmmm")</f>
        <v>February</v>
      </c>
    </row>
    <row r="498" spans="1:11" x14ac:dyDescent="0.25">
      <c r="A498" s="27" t="s">
        <v>61</v>
      </c>
      <c r="B498" s="30" t="s">
        <v>8</v>
      </c>
      <c r="C498" s="40" t="s">
        <v>20</v>
      </c>
      <c r="D498" s="4">
        <v>43869</v>
      </c>
      <c r="E498" s="3">
        <f t="shared" ca="1" si="14"/>
        <v>352</v>
      </c>
      <c r="F4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8" s="50">
        <f>IF(WEEKNUM(Table1[[#This Row],[Date]])-WEEKNUM(DATE(YEAR(Table1[[#This Row],[Date]]),2,1)-1)&lt;=0,52+WEEKNUM(Table1[[#This Row],[Date]])-WEEKNUM(DATE(YEAR(Table1[[#This Row],[Date]]),2,1)-1),WEEKNUM(Table1[[#This Row],[Date]])-WEEKNUM(DATE(YEAR(Table1[[#This Row],[Date]]),2,1)-1))</f>
        <v>1</v>
      </c>
      <c r="H498" s="126">
        <f t="shared" ca="1" si="15"/>
        <v>0.69</v>
      </c>
      <c r="I498" s="3" t="s">
        <v>50</v>
      </c>
      <c r="J498" s="3" t="str">
        <f ca="1">IF(Table1[[#This Row],[Quantity]]&gt;=100,"Picked Up","Missed Pickup")</f>
        <v>Picked Up</v>
      </c>
      <c r="K498" s="48" t="str">
        <f>TEXT(Table1[[#This Row],[Date]],"mmmm")</f>
        <v>February</v>
      </c>
    </row>
    <row r="499" spans="1:11" x14ac:dyDescent="0.25">
      <c r="A499" s="29" t="s">
        <v>61</v>
      </c>
      <c r="B499" s="31" t="s">
        <v>73</v>
      </c>
      <c r="C499" s="41" t="s">
        <v>20</v>
      </c>
      <c r="D499" s="4">
        <v>43869</v>
      </c>
      <c r="E499" s="3">
        <f t="shared" ca="1" si="14"/>
        <v>698</v>
      </c>
      <c r="F4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499" s="50">
        <f>IF(WEEKNUM(Table1[[#This Row],[Date]])-WEEKNUM(DATE(YEAR(Table1[[#This Row],[Date]]),2,1)-1)&lt;=0,52+WEEKNUM(Table1[[#This Row],[Date]])-WEEKNUM(DATE(YEAR(Table1[[#This Row],[Date]]),2,1)-1),WEEKNUM(Table1[[#This Row],[Date]])-WEEKNUM(DATE(YEAR(Table1[[#This Row],[Date]]),2,1)-1))</f>
        <v>1</v>
      </c>
      <c r="H499" s="126">
        <f t="shared" ca="1" si="15"/>
        <v>0.8</v>
      </c>
      <c r="I499" s="3" t="s">
        <v>50</v>
      </c>
      <c r="J499" s="3" t="str">
        <f ca="1">IF(Table1[[#This Row],[Quantity]]&gt;=100,"Picked Up","Missed Pickup")</f>
        <v>Picked Up</v>
      </c>
      <c r="K499" s="48" t="str">
        <f>TEXT(Table1[[#This Row],[Date]],"mmmm")</f>
        <v>February</v>
      </c>
    </row>
    <row r="500" spans="1:11" x14ac:dyDescent="0.25">
      <c r="A500" s="27" t="s">
        <v>64</v>
      </c>
      <c r="B500" s="30" t="s">
        <v>70</v>
      </c>
      <c r="C500" s="40" t="s">
        <v>22</v>
      </c>
      <c r="D500" s="4">
        <v>43870</v>
      </c>
      <c r="E500" s="3">
        <f t="shared" ca="1" si="14"/>
        <v>589</v>
      </c>
      <c r="F5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0" s="50">
        <f>IF(WEEKNUM(Table1[[#This Row],[Date]])-WEEKNUM(DATE(YEAR(Table1[[#This Row],[Date]]),2,1)-1)&lt;=0,52+WEEKNUM(Table1[[#This Row],[Date]])-WEEKNUM(DATE(YEAR(Table1[[#This Row],[Date]]),2,1)-1),WEEKNUM(Table1[[#This Row],[Date]])-WEEKNUM(DATE(YEAR(Table1[[#This Row],[Date]]),2,1)-1))</f>
        <v>2</v>
      </c>
      <c r="H500" s="126">
        <f t="shared" ca="1" si="15"/>
        <v>0.75</v>
      </c>
      <c r="I500" s="3" t="s">
        <v>50</v>
      </c>
      <c r="J500" s="3" t="str">
        <f ca="1">IF(Table1[[#This Row],[Quantity]]&gt;=100,"Picked Up","Missed Pickup")</f>
        <v>Picked Up</v>
      </c>
      <c r="K500" s="48" t="str">
        <f>TEXT(Table1[[#This Row],[Date]],"mmmm")</f>
        <v>February</v>
      </c>
    </row>
    <row r="501" spans="1:11" x14ac:dyDescent="0.25">
      <c r="A501" s="27" t="s">
        <v>64</v>
      </c>
      <c r="B501" s="30" t="s">
        <v>71</v>
      </c>
      <c r="C501" s="40" t="s">
        <v>23</v>
      </c>
      <c r="D501" s="4">
        <v>43870</v>
      </c>
      <c r="E501" s="3">
        <f t="shared" ca="1" si="14"/>
        <v>985</v>
      </c>
      <c r="F5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1" s="50">
        <f>IF(WEEKNUM(Table1[[#This Row],[Date]])-WEEKNUM(DATE(YEAR(Table1[[#This Row],[Date]]),2,1)-1)&lt;=0,52+WEEKNUM(Table1[[#This Row],[Date]])-WEEKNUM(DATE(YEAR(Table1[[#This Row],[Date]]),2,1)-1),WEEKNUM(Table1[[#This Row],[Date]])-WEEKNUM(DATE(YEAR(Table1[[#This Row],[Date]]),2,1)-1))</f>
        <v>2</v>
      </c>
      <c r="H501" s="126">
        <f t="shared" ca="1" si="15"/>
        <v>0.77</v>
      </c>
      <c r="I501" s="3" t="s">
        <v>50</v>
      </c>
      <c r="J501" s="3" t="str">
        <f ca="1">IF(Table1[[#This Row],[Quantity]]&gt;=100,"Picked Up","Missed Pickup")</f>
        <v>Picked Up</v>
      </c>
      <c r="K501" s="48" t="str">
        <f>TEXT(Table1[[#This Row],[Date]],"mmmm")</f>
        <v>February</v>
      </c>
    </row>
    <row r="502" spans="1:11" x14ac:dyDescent="0.25">
      <c r="A502" s="27" t="s">
        <v>65</v>
      </c>
      <c r="B502" s="30" t="s">
        <v>67</v>
      </c>
      <c r="C502" s="40" t="s">
        <v>20</v>
      </c>
      <c r="D502" s="4">
        <v>43870</v>
      </c>
      <c r="E502" s="3">
        <f t="shared" ca="1" si="14"/>
        <v>15</v>
      </c>
      <c r="F5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2" s="50">
        <f>IF(WEEKNUM(Table1[[#This Row],[Date]])-WEEKNUM(DATE(YEAR(Table1[[#This Row],[Date]]),2,1)-1)&lt;=0,52+WEEKNUM(Table1[[#This Row],[Date]])-WEEKNUM(DATE(YEAR(Table1[[#This Row],[Date]]),2,1)-1),WEEKNUM(Table1[[#This Row],[Date]])-WEEKNUM(DATE(YEAR(Table1[[#This Row],[Date]]),2,1)-1))</f>
        <v>2</v>
      </c>
      <c r="H502" s="126">
        <f t="shared" ca="1" si="15"/>
        <v>0.78</v>
      </c>
      <c r="I502" s="3" t="s">
        <v>50</v>
      </c>
      <c r="J502" s="3" t="str">
        <f ca="1">IF(Table1[[#This Row],[Quantity]]&gt;=100,"Picked Up","Missed Pickup")</f>
        <v>Missed Pickup</v>
      </c>
      <c r="K502" s="48" t="str">
        <f>TEXT(Table1[[#This Row],[Date]],"mmmm")</f>
        <v>February</v>
      </c>
    </row>
    <row r="503" spans="1:11" x14ac:dyDescent="0.25">
      <c r="A503" s="27" t="s">
        <v>63</v>
      </c>
      <c r="B503" s="30" t="s">
        <v>4</v>
      </c>
      <c r="C503" s="40" t="s">
        <v>20</v>
      </c>
      <c r="D503" s="4">
        <v>43870</v>
      </c>
      <c r="E503" s="3">
        <f t="shared" ca="1" si="14"/>
        <v>453</v>
      </c>
      <c r="F5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3" s="50">
        <f>IF(WEEKNUM(Table1[[#This Row],[Date]])-WEEKNUM(DATE(YEAR(Table1[[#This Row],[Date]]),2,1)-1)&lt;=0,52+WEEKNUM(Table1[[#This Row],[Date]])-WEEKNUM(DATE(YEAR(Table1[[#This Row],[Date]]),2,1)-1),WEEKNUM(Table1[[#This Row],[Date]])-WEEKNUM(DATE(YEAR(Table1[[#This Row],[Date]]),2,1)-1))</f>
        <v>2</v>
      </c>
      <c r="H503" s="126">
        <f t="shared" ca="1" si="15"/>
        <v>0.8</v>
      </c>
      <c r="I503" s="3" t="s">
        <v>50</v>
      </c>
      <c r="J503" s="3" t="str">
        <f ca="1">IF(Table1[[#This Row],[Quantity]]&gt;=100,"Picked Up","Missed Pickup")</f>
        <v>Picked Up</v>
      </c>
      <c r="K503" s="48" t="str">
        <f>TEXT(Table1[[#This Row],[Date]],"mmmm")</f>
        <v>February</v>
      </c>
    </row>
    <row r="504" spans="1:11" x14ac:dyDescent="0.25">
      <c r="A504" s="27" t="s">
        <v>63</v>
      </c>
      <c r="B504" s="30" t="s">
        <v>74</v>
      </c>
      <c r="C504" s="40" t="s">
        <v>20</v>
      </c>
      <c r="D504" s="4">
        <v>43870</v>
      </c>
      <c r="E504" s="3">
        <f t="shared" ca="1" si="14"/>
        <v>571</v>
      </c>
      <c r="F5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4" s="50">
        <f>IF(WEEKNUM(Table1[[#This Row],[Date]])-WEEKNUM(DATE(YEAR(Table1[[#This Row],[Date]]),2,1)-1)&lt;=0,52+WEEKNUM(Table1[[#This Row],[Date]])-WEEKNUM(DATE(YEAR(Table1[[#This Row],[Date]]),2,1)-1),WEEKNUM(Table1[[#This Row],[Date]])-WEEKNUM(DATE(YEAR(Table1[[#This Row],[Date]]),2,1)-1))</f>
        <v>2</v>
      </c>
      <c r="H504" s="126">
        <f t="shared" ca="1" si="15"/>
        <v>0.72</v>
      </c>
      <c r="I504" s="3" t="s">
        <v>50</v>
      </c>
      <c r="J504" s="3" t="str">
        <f ca="1">IF(Table1[[#This Row],[Quantity]]&gt;=100,"Picked Up","Missed Pickup")</f>
        <v>Picked Up</v>
      </c>
      <c r="K504" s="48" t="str">
        <f>TEXT(Table1[[#This Row],[Date]],"mmmm")</f>
        <v>February</v>
      </c>
    </row>
    <row r="505" spans="1:11" x14ac:dyDescent="0.25">
      <c r="A505" s="27" t="s">
        <v>63</v>
      </c>
      <c r="B505" s="30" t="s">
        <v>75</v>
      </c>
      <c r="C505" s="40" t="s">
        <v>20</v>
      </c>
      <c r="D505" s="4">
        <v>43870</v>
      </c>
      <c r="E505" s="3">
        <f t="shared" ca="1" si="14"/>
        <v>224</v>
      </c>
      <c r="F5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5" s="50">
        <f>IF(WEEKNUM(Table1[[#This Row],[Date]])-WEEKNUM(DATE(YEAR(Table1[[#This Row],[Date]]),2,1)-1)&lt;=0,52+WEEKNUM(Table1[[#This Row],[Date]])-WEEKNUM(DATE(YEAR(Table1[[#This Row],[Date]]),2,1)-1),WEEKNUM(Table1[[#This Row],[Date]])-WEEKNUM(DATE(YEAR(Table1[[#This Row],[Date]]),2,1)-1))</f>
        <v>2</v>
      </c>
      <c r="H505" s="126">
        <f t="shared" ca="1" si="15"/>
        <v>0.72</v>
      </c>
      <c r="I505" s="3" t="s">
        <v>50</v>
      </c>
      <c r="J505" s="3" t="str">
        <f ca="1">IF(Table1[[#This Row],[Quantity]]&gt;=100,"Picked Up","Missed Pickup")</f>
        <v>Picked Up</v>
      </c>
      <c r="K505" s="48" t="str">
        <f>TEXT(Table1[[#This Row],[Date]],"mmmm")</f>
        <v>February</v>
      </c>
    </row>
    <row r="506" spans="1:11" x14ac:dyDescent="0.25">
      <c r="A506" s="27" t="s">
        <v>62</v>
      </c>
      <c r="B506" s="30" t="s">
        <v>4</v>
      </c>
      <c r="C506" s="40" t="s">
        <v>20</v>
      </c>
      <c r="D506" s="4">
        <v>43870</v>
      </c>
      <c r="E506" s="3">
        <f t="shared" ca="1" si="14"/>
        <v>961</v>
      </c>
      <c r="F5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6" s="50">
        <f>IF(WEEKNUM(Table1[[#This Row],[Date]])-WEEKNUM(DATE(YEAR(Table1[[#This Row],[Date]]),2,1)-1)&lt;=0,52+WEEKNUM(Table1[[#This Row],[Date]])-WEEKNUM(DATE(YEAR(Table1[[#This Row],[Date]]),2,1)-1),WEEKNUM(Table1[[#This Row],[Date]])-WEEKNUM(DATE(YEAR(Table1[[#This Row],[Date]]),2,1)-1))</f>
        <v>2</v>
      </c>
      <c r="H506" s="126">
        <f t="shared" ca="1" si="15"/>
        <v>0.75</v>
      </c>
      <c r="I506" s="3" t="s">
        <v>50</v>
      </c>
      <c r="J506" s="3" t="str">
        <f ca="1">IF(Table1[[#This Row],[Quantity]]&gt;=100,"Picked Up","Missed Pickup")</f>
        <v>Picked Up</v>
      </c>
      <c r="K506" s="48" t="str">
        <f>TEXT(Table1[[#This Row],[Date]],"mmmm")</f>
        <v>February</v>
      </c>
    </row>
    <row r="507" spans="1:11" x14ac:dyDescent="0.25">
      <c r="A507" s="27" t="s">
        <v>62</v>
      </c>
      <c r="B507" s="30" t="s">
        <v>72</v>
      </c>
      <c r="C507" s="40" t="s">
        <v>20</v>
      </c>
      <c r="D507" s="4">
        <v>43870</v>
      </c>
      <c r="E507" s="3">
        <f t="shared" ca="1" si="14"/>
        <v>796</v>
      </c>
      <c r="F5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7" s="50">
        <f>IF(WEEKNUM(Table1[[#This Row],[Date]])-WEEKNUM(DATE(YEAR(Table1[[#This Row],[Date]]),2,1)-1)&lt;=0,52+WEEKNUM(Table1[[#This Row],[Date]])-WEEKNUM(DATE(YEAR(Table1[[#This Row],[Date]]),2,1)-1),WEEKNUM(Table1[[#This Row],[Date]])-WEEKNUM(DATE(YEAR(Table1[[#This Row],[Date]]),2,1)-1))</f>
        <v>2</v>
      </c>
      <c r="H507" s="126">
        <f t="shared" ca="1" si="15"/>
        <v>0.8</v>
      </c>
      <c r="I507" s="3" t="s">
        <v>50</v>
      </c>
      <c r="J507" s="3" t="str">
        <f ca="1">IF(Table1[[#This Row],[Quantity]]&gt;=100,"Picked Up","Missed Pickup")</f>
        <v>Picked Up</v>
      </c>
      <c r="K507" s="48" t="str">
        <f>TEXT(Table1[[#This Row],[Date]],"mmmm")</f>
        <v>February</v>
      </c>
    </row>
    <row r="508" spans="1:11" x14ac:dyDescent="0.25">
      <c r="A508" s="27" t="s">
        <v>62</v>
      </c>
      <c r="B508" s="30" t="s">
        <v>5</v>
      </c>
      <c r="C508" s="40" t="s">
        <v>22</v>
      </c>
      <c r="D508" s="4">
        <v>43870</v>
      </c>
      <c r="E508" s="3">
        <f t="shared" ca="1" si="14"/>
        <v>798</v>
      </c>
      <c r="F5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8" s="50">
        <f>IF(WEEKNUM(Table1[[#This Row],[Date]])-WEEKNUM(DATE(YEAR(Table1[[#This Row],[Date]]),2,1)-1)&lt;=0,52+WEEKNUM(Table1[[#This Row],[Date]])-WEEKNUM(DATE(YEAR(Table1[[#This Row],[Date]]),2,1)-1),WEEKNUM(Table1[[#This Row],[Date]])-WEEKNUM(DATE(YEAR(Table1[[#This Row],[Date]]),2,1)-1))</f>
        <v>2</v>
      </c>
      <c r="H508" s="126">
        <f t="shared" ca="1" si="15"/>
        <v>0.73</v>
      </c>
      <c r="I508" s="3" t="s">
        <v>50</v>
      </c>
      <c r="J508" s="3" t="str">
        <f ca="1">IF(Table1[[#This Row],[Quantity]]&gt;=100,"Picked Up","Missed Pickup")</f>
        <v>Picked Up</v>
      </c>
      <c r="K508" s="48" t="str">
        <f>TEXT(Table1[[#This Row],[Date]],"mmmm")</f>
        <v>February</v>
      </c>
    </row>
    <row r="509" spans="1:11" x14ac:dyDescent="0.25">
      <c r="A509" s="27" t="s">
        <v>62</v>
      </c>
      <c r="B509" s="30" t="s">
        <v>6</v>
      </c>
      <c r="C509" s="40" t="s">
        <v>21</v>
      </c>
      <c r="D509" s="4">
        <v>43870</v>
      </c>
      <c r="E509" s="3">
        <f t="shared" ca="1" si="14"/>
        <v>132</v>
      </c>
      <c r="F5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09" s="50">
        <f>IF(WEEKNUM(Table1[[#This Row],[Date]])-WEEKNUM(DATE(YEAR(Table1[[#This Row],[Date]]),2,1)-1)&lt;=0,52+WEEKNUM(Table1[[#This Row],[Date]])-WEEKNUM(DATE(YEAR(Table1[[#This Row],[Date]]),2,1)-1),WEEKNUM(Table1[[#This Row],[Date]])-WEEKNUM(DATE(YEAR(Table1[[#This Row],[Date]]),2,1)-1))</f>
        <v>2</v>
      </c>
      <c r="H509" s="126">
        <f t="shared" ca="1" si="15"/>
        <v>0.79</v>
      </c>
      <c r="I509" s="3" t="s">
        <v>50</v>
      </c>
      <c r="J509" s="3" t="str">
        <f ca="1">IF(Table1[[#This Row],[Quantity]]&gt;=100,"Picked Up","Missed Pickup")</f>
        <v>Picked Up</v>
      </c>
      <c r="K509" s="48" t="str">
        <f>TEXT(Table1[[#This Row],[Date]],"mmmm")</f>
        <v>February</v>
      </c>
    </row>
    <row r="510" spans="1:11" x14ac:dyDescent="0.25">
      <c r="A510" s="27" t="s">
        <v>62</v>
      </c>
      <c r="B510" s="30" t="s">
        <v>9</v>
      </c>
      <c r="C510" s="40" t="s">
        <v>23</v>
      </c>
      <c r="D510" s="4">
        <v>43870</v>
      </c>
      <c r="E510" s="3">
        <f t="shared" ca="1" si="14"/>
        <v>69</v>
      </c>
      <c r="F5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0" s="50">
        <f>IF(WEEKNUM(Table1[[#This Row],[Date]])-WEEKNUM(DATE(YEAR(Table1[[#This Row],[Date]]),2,1)-1)&lt;=0,52+WEEKNUM(Table1[[#This Row],[Date]])-WEEKNUM(DATE(YEAR(Table1[[#This Row],[Date]]),2,1)-1),WEEKNUM(Table1[[#This Row],[Date]])-WEEKNUM(DATE(YEAR(Table1[[#This Row],[Date]]),2,1)-1))</f>
        <v>2</v>
      </c>
      <c r="H510" s="126">
        <f t="shared" ca="1" si="15"/>
        <v>0.78</v>
      </c>
      <c r="I510" s="3" t="s">
        <v>50</v>
      </c>
      <c r="J510" s="3" t="str">
        <f ca="1">IF(Table1[[#This Row],[Quantity]]&gt;=100,"Picked Up","Missed Pickup")</f>
        <v>Missed Pickup</v>
      </c>
      <c r="K510" s="48" t="str">
        <f>TEXT(Table1[[#This Row],[Date]],"mmmm")</f>
        <v>February</v>
      </c>
    </row>
    <row r="511" spans="1:11" x14ac:dyDescent="0.25">
      <c r="A511" s="27" t="s">
        <v>61</v>
      </c>
      <c r="B511" s="30" t="s">
        <v>7</v>
      </c>
      <c r="C511" s="40" t="s">
        <v>20</v>
      </c>
      <c r="D511" s="4">
        <v>43870</v>
      </c>
      <c r="E511" s="3">
        <f t="shared" ca="1" si="14"/>
        <v>666</v>
      </c>
      <c r="F5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1" s="50">
        <f>IF(WEEKNUM(Table1[[#This Row],[Date]])-WEEKNUM(DATE(YEAR(Table1[[#This Row],[Date]]),2,1)-1)&lt;=0,52+WEEKNUM(Table1[[#This Row],[Date]])-WEEKNUM(DATE(YEAR(Table1[[#This Row],[Date]]),2,1)-1),WEEKNUM(Table1[[#This Row],[Date]])-WEEKNUM(DATE(YEAR(Table1[[#This Row],[Date]]),2,1)-1))</f>
        <v>2</v>
      </c>
      <c r="H511" s="126">
        <f t="shared" ca="1" si="15"/>
        <v>0.77</v>
      </c>
      <c r="I511" s="3" t="s">
        <v>50</v>
      </c>
      <c r="J511" s="3" t="str">
        <f ca="1">IF(Table1[[#This Row],[Quantity]]&gt;=100,"Picked Up","Missed Pickup")</f>
        <v>Picked Up</v>
      </c>
      <c r="K511" s="48" t="str">
        <f>TEXT(Table1[[#This Row],[Date]],"mmmm")</f>
        <v>February</v>
      </c>
    </row>
    <row r="512" spans="1:11" x14ac:dyDescent="0.25">
      <c r="A512" s="27" t="s">
        <v>61</v>
      </c>
      <c r="B512" s="30" t="s">
        <v>8</v>
      </c>
      <c r="C512" s="40" t="s">
        <v>20</v>
      </c>
      <c r="D512" s="4">
        <v>43870</v>
      </c>
      <c r="E512" s="3">
        <f t="shared" ca="1" si="14"/>
        <v>83</v>
      </c>
      <c r="F5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2" s="50">
        <f>IF(WEEKNUM(Table1[[#This Row],[Date]])-WEEKNUM(DATE(YEAR(Table1[[#This Row],[Date]]),2,1)-1)&lt;=0,52+WEEKNUM(Table1[[#This Row],[Date]])-WEEKNUM(DATE(YEAR(Table1[[#This Row],[Date]]),2,1)-1),WEEKNUM(Table1[[#This Row],[Date]])-WEEKNUM(DATE(YEAR(Table1[[#This Row],[Date]]),2,1)-1))</f>
        <v>2</v>
      </c>
      <c r="H512" s="126">
        <f t="shared" ca="1" si="15"/>
        <v>0.73</v>
      </c>
      <c r="I512" s="3" t="s">
        <v>50</v>
      </c>
      <c r="J512" s="3" t="str">
        <f ca="1">IF(Table1[[#This Row],[Quantity]]&gt;=100,"Picked Up","Missed Pickup")</f>
        <v>Missed Pickup</v>
      </c>
      <c r="K512" s="48" t="str">
        <f>TEXT(Table1[[#This Row],[Date]],"mmmm")</f>
        <v>February</v>
      </c>
    </row>
    <row r="513" spans="1:11" x14ac:dyDescent="0.25">
      <c r="A513" s="29" t="s">
        <v>61</v>
      </c>
      <c r="B513" s="31" t="s">
        <v>73</v>
      </c>
      <c r="C513" s="41" t="s">
        <v>20</v>
      </c>
      <c r="D513" s="4">
        <v>43870</v>
      </c>
      <c r="E513" s="3">
        <f t="shared" ca="1" si="14"/>
        <v>232</v>
      </c>
      <c r="F5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3" s="50">
        <f>IF(WEEKNUM(Table1[[#This Row],[Date]])-WEEKNUM(DATE(YEAR(Table1[[#This Row],[Date]]),2,1)-1)&lt;=0,52+WEEKNUM(Table1[[#This Row],[Date]])-WEEKNUM(DATE(YEAR(Table1[[#This Row],[Date]]),2,1)-1),WEEKNUM(Table1[[#This Row],[Date]])-WEEKNUM(DATE(YEAR(Table1[[#This Row],[Date]]),2,1)-1))</f>
        <v>2</v>
      </c>
      <c r="H513" s="126">
        <f t="shared" ca="1" si="15"/>
        <v>0.75</v>
      </c>
      <c r="I513" s="3" t="s">
        <v>50</v>
      </c>
      <c r="J513" s="3" t="str">
        <f ca="1">IF(Table1[[#This Row],[Quantity]]&gt;=100,"Picked Up","Missed Pickup")</f>
        <v>Picked Up</v>
      </c>
      <c r="K513" s="48" t="str">
        <f>TEXT(Table1[[#This Row],[Date]],"mmmm")</f>
        <v>February</v>
      </c>
    </row>
    <row r="514" spans="1:11" x14ac:dyDescent="0.25">
      <c r="A514" s="27" t="s">
        <v>64</v>
      </c>
      <c r="B514" s="30" t="s">
        <v>70</v>
      </c>
      <c r="C514" s="40" t="s">
        <v>22</v>
      </c>
      <c r="D514" s="4">
        <v>43871</v>
      </c>
      <c r="E514" s="3">
        <f t="shared" ca="1" si="14"/>
        <v>394</v>
      </c>
      <c r="F5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4" s="50">
        <f>IF(WEEKNUM(Table1[[#This Row],[Date]])-WEEKNUM(DATE(YEAR(Table1[[#This Row],[Date]]),2,1)-1)&lt;=0,52+WEEKNUM(Table1[[#This Row],[Date]])-WEEKNUM(DATE(YEAR(Table1[[#This Row],[Date]]),2,1)-1),WEEKNUM(Table1[[#This Row],[Date]])-WEEKNUM(DATE(YEAR(Table1[[#This Row],[Date]]),2,1)-1))</f>
        <v>2</v>
      </c>
      <c r="H514" s="126">
        <f t="shared" ca="1" si="15"/>
        <v>0.67</v>
      </c>
      <c r="I514" s="3" t="s">
        <v>50</v>
      </c>
      <c r="J514" s="3" t="str">
        <f ca="1">IF(Table1[[#This Row],[Quantity]]&gt;=100,"Picked Up","Missed Pickup")</f>
        <v>Picked Up</v>
      </c>
      <c r="K514" s="48" t="str">
        <f>TEXT(Table1[[#This Row],[Date]],"mmmm")</f>
        <v>February</v>
      </c>
    </row>
    <row r="515" spans="1:11" x14ac:dyDescent="0.25">
      <c r="A515" s="27" t="s">
        <v>64</v>
      </c>
      <c r="B515" s="30" t="s">
        <v>71</v>
      </c>
      <c r="C515" s="40" t="s">
        <v>23</v>
      </c>
      <c r="D515" s="4">
        <v>43871</v>
      </c>
      <c r="E515" s="3">
        <f t="shared" ref="E515:E578" ca="1" si="16">RANDBETWEEN(0,1000)</f>
        <v>38</v>
      </c>
      <c r="F5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5" s="50">
        <f>IF(WEEKNUM(Table1[[#This Row],[Date]])-WEEKNUM(DATE(YEAR(Table1[[#This Row],[Date]]),2,1)-1)&lt;=0,52+WEEKNUM(Table1[[#This Row],[Date]])-WEEKNUM(DATE(YEAR(Table1[[#This Row],[Date]]),2,1)-1),WEEKNUM(Table1[[#This Row],[Date]])-WEEKNUM(DATE(YEAR(Table1[[#This Row],[Date]]),2,1)-1))</f>
        <v>2</v>
      </c>
      <c r="H515" s="126">
        <f t="shared" ref="H515:H578" ca="1" si="17">RANDBETWEEN(67,80)/100</f>
        <v>0.74</v>
      </c>
      <c r="I515" s="3" t="s">
        <v>32</v>
      </c>
      <c r="J515" s="3" t="str">
        <f ca="1">IF(Table1[[#This Row],[Quantity]]&gt;=100,"Picked Up","Missed Pickup")</f>
        <v>Missed Pickup</v>
      </c>
      <c r="K515" s="48" t="str">
        <f>TEXT(Table1[[#This Row],[Date]],"mmmm")</f>
        <v>February</v>
      </c>
    </row>
    <row r="516" spans="1:11" x14ac:dyDescent="0.25">
      <c r="A516" s="27" t="s">
        <v>65</v>
      </c>
      <c r="B516" s="30" t="s">
        <v>67</v>
      </c>
      <c r="C516" s="40" t="s">
        <v>20</v>
      </c>
      <c r="D516" s="4">
        <v>43871</v>
      </c>
      <c r="E516" s="3">
        <f t="shared" ca="1" si="16"/>
        <v>325</v>
      </c>
      <c r="F5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6" s="50">
        <f>IF(WEEKNUM(Table1[[#This Row],[Date]])-WEEKNUM(DATE(YEAR(Table1[[#This Row],[Date]]),2,1)-1)&lt;=0,52+WEEKNUM(Table1[[#This Row],[Date]])-WEEKNUM(DATE(YEAR(Table1[[#This Row],[Date]]),2,1)-1),WEEKNUM(Table1[[#This Row],[Date]])-WEEKNUM(DATE(YEAR(Table1[[#This Row],[Date]]),2,1)-1))</f>
        <v>2</v>
      </c>
      <c r="H516" s="126">
        <f t="shared" ca="1" si="17"/>
        <v>0.78</v>
      </c>
      <c r="I516" s="3" t="s">
        <v>44</v>
      </c>
      <c r="J516" s="3" t="str">
        <f ca="1">IF(Table1[[#This Row],[Quantity]]&gt;=100,"Picked Up","Missed Pickup")</f>
        <v>Picked Up</v>
      </c>
      <c r="K516" s="48" t="str">
        <f>TEXT(Table1[[#This Row],[Date]],"mmmm")</f>
        <v>February</v>
      </c>
    </row>
    <row r="517" spans="1:11" x14ac:dyDescent="0.25">
      <c r="A517" s="27" t="s">
        <v>63</v>
      </c>
      <c r="B517" s="30" t="s">
        <v>4</v>
      </c>
      <c r="C517" s="40" t="s">
        <v>20</v>
      </c>
      <c r="D517" s="4">
        <v>43871</v>
      </c>
      <c r="E517" s="3">
        <f t="shared" ca="1" si="16"/>
        <v>770</v>
      </c>
      <c r="F5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7" s="50">
        <f>IF(WEEKNUM(Table1[[#This Row],[Date]])-WEEKNUM(DATE(YEAR(Table1[[#This Row],[Date]]),2,1)-1)&lt;=0,52+WEEKNUM(Table1[[#This Row],[Date]])-WEEKNUM(DATE(YEAR(Table1[[#This Row],[Date]]),2,1)-1),WEEKNUM(Table1[[#This Row],[Date]])-WEEKNUM(DATE(YEAR(Table1[[#This Row],[Date]]),2,1)-1))</f>
        <v>2</v>
      </c>
      <c r="H517" s="126">
        <f t="shared" ca="1" si="17"/>
        <v>0.74</v>
      </c>
      <c r="I517" s="3" t="s">
        <v>32</v>
      </c>
      <c r="J517" s="3" t="str">
        <f ca="1">IF(Table1[[#This Row],[Quantity]]&gt;=100,"Picked Up","Missed Pickup")</f>
        <v>Picked Up</v>
      </c>
      <c r="K517" s="48" t="str">
        <f>TEXT(Table1[[#This Row],[Date]],"mmmm")</f>
        <v>February</v>
      </c>
    </row>
    <row r="518" spans="1:11" x14ac:dyDescent="0.25">
      <c r="A518" s="27" t="s">
        <v>63</v>
      </c>
      <c r="B518" s="30" t="s">
        <v>74</v>
      </c>
      <c r="C518" s="40" t="s">
        <v>20</v>
      </c>
      <c r="D518" s="4">
        <v>43871</v>
      </c>
      <c r="E518" s="3">
        <f t="shared" ca="1" si="16"/>
        <v>922</v>
      </c>
      <c r="F5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8" s="50">
        <f>IF(WEEKNUM(Table1[[#This Row],[Date]])-WEEKNUM(DATE(YEAR(Table1[[#This Row],[Date]]),2,1)-1)&lt;=0,52+WEEKNUM(Table1[[#This Row],[Date]])-WEEKNUM(DATE(YEAR(Table1[[#This Row],[Date]]),2,1)-1),WEEKNUM(Table1[[#This Row],[Date]])-WEEKNUM(DATE(YEAR(Table1[[#This Row],[Date]]),2,1)-1))</f>
        <v>2</v>
      </c>
      <c r="H518" s="126">
        <f t="shared" ca="1" si="17"/>
        <v>0.8</v>
      </c>
      <c r="I518" s="3" t="s">
        <v>50</v>
      </c>
      <c r="J518" s="3" t="str">
        <f ca="1">IF(Table1[[#This Row],[Quantity]]&gt;=100,"Picked Up","Missed Pickup")</f>
        <v>Picked Up</v>
      </c>
      <c r="K518" s="48" t="str">
        <f>TEXT(Table1[[#This Row],[Date]],"mmmm")</f>
        <v>February</v>
      </c>
    </row>
    <row r="519" spans="1:11" x14ac:dyDescent="0.25">
      <c r="A519" s="27" t="s">
        <v>63</v>
      </c>
      <c r="B519" s="30" t="s">
        <v>75</v>
      </c>
      <c r="C519" s="40" t="s">
        <v>20</v>
      </c>
      <c r="D519" s="4">
        <v>43871</v>
      </c>
      <c r="E519" s="3">
        <f t="shared" ca="1" si="16"/>
        <v>71</v>
      </c>
      <c r="F5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19" s="50">
        <f>IF(WEEKNUM(Table1[[#This Row],[Date]])-WEEKNUM(DATE(YEAR(Table1[[#This Row],[Date]]),2,1)-1)&lt;=0,52+WEEKNUM(Table1[[#This Row],[Date]])-WEEKNUM(DATE(YEAR(Table1[[#This Row],[Date]]),2,1)-1),WEEKNUM(Table1[[#This Row],[Date]])-WEEKNUM(DATE(YEAR(Table1[[#This Row],[Date]]),2,1)-1))</f>
        <v>2</v>
      </c>
      <c r="H519" s="126">
        <f t="shared" ca="1" si="17"/>
        <v>0.78</v>
      </c>
      <c r="I519" s="3" t="s">
        <v>50</v>
      </c>
      <c r="J519" s="3" t="str">
        <f ca="1">IF(Table1[[#This Row],[Quantity]]&gt;=100,"Picked Up","Missed Pickup")</f>
        <v>Missed Pickup</v>
      </c>
      <c r="K519" s="48" t="str">
        <f>TEXT(Table1[[#This Row],[Date]],"mmmm")</f>
        <v>February</v>
      </c>
    </row>
    <row r="520" spans="1:11" x14ac:dyDescent="0.25">
      <c r="A520" s="27" t="s">
        <v>62</v>
      </c>
      <c r="B520" s="30" t="s">
        <v>4</v>
      </c>
      <c r="C520" s="40" t="s">
        <v>20</v>
      </c>
      <c r="D520" s="4">
        <v>43871</v>
      </c>
      <c r="E520" s="3">
        <f t="shared" ca="1" si="16"/>
        <v>581</v>
      </c>
      <c r="F5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0" s="50">
        <f>IF(WEEKNUM(Table1[[#This Row],[Date]])-WEEKNUM(DATE(YEAR(Table1[[#This Row],[Date]]),2,1)-1)&lt;=0,52+WEEKNUM(Table1[[#This Row],[Date]])-WEEKNUM(DATE(YEAR(Table1[[#This Row],[Date]]),2,1)-1),WEEKNUM(Table1[[#This Row],[Date]])-WEEKNUM(DATE(YEAR(Table1[[#This Row],[Date]]),2,1)-1))</f>
        <v>2</v>
      </c>
      <c r="H520" s="126">
        <f t="shared" ca="1" si="17"/>
        <v>0.79</v>
      </c>
      <c r="I520" s="3" t="s">
        <v>32</v>
      </c>
      <c r="J520" s="3" t="str">
        <f ca="1">IF(Table1[[#This Row],[Quantity]]&gt;=100,"Picked Up","Missed Pickup")</f>
        <v>Picked Up</v>
      </c>
      <c r="K520" s="48" t="str">
        <f>TEXT(Table1[[#This Row],[Date]],"mmmm")</f>
        <v>February</v>
      </c>
    </row>
    <row r="521" spans="1:11" x14ac:dyDescent="0.25">
      <c r="A521" s="27" t="s">
        <v>62</v>
      </c>
      <c r="B521" s="30" t="s">
        <v>72</v>
      </c>
      <c r="C521" s="40" t="s">
        <v>20</v>
      </c>
      <c r="D521" s="4">
        <v>43871</v>
      </c>
      <c r="E521" s="3">
        <f t="shared" ca="1" si="16"/>
        <v>354</v>
      </c>
      <c r="F5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1" s="50">
        <f>IF(WEEKNUM(Table1[[#This Row],[Date]])-WEEKNUM(DATE(YEAR(Table1[[#This Row],[Date]]),2,1)-1)&lt;=0,52+WEEKNUM(Table1[[#This Row],[Date]])-WEEKNUM(DATE(YEAR(Table1[[#This Row],[Date]]),2,1)-1),WEEKNUM(Table1[[#This Row],[Date]])-WEEKNUM(DATE(YEAR(Table1[[#This Row],[Date]]),2,1)-1))</f>
        <v>2</v>
      </c>
      <c r="H521" s="126">
        <f t="shared" ca="1" si="17"/>
        <v>0.67</v>
      </c>
      <c r="I521" s="3" t="s">
        <v>50</v>
      </c>
      <c r="J521" s="3" t="str">
        <f ca="1">IF(Table1[[#This Row],[Quantity]]&gt;=100,"Picked Up","Missed Pickup")</f>
        <v>Picked Up</v>
      </c>
      <c r="K521" s="48" t="str">
        <f>TEXT(Table1[[#This Row],[Date]],"mmmm")</f>
        <v>February</v>
      </c>
    </row>
    <row r="522" spans="1:11" x14ac:dyDescent="0.25">
      <c r="A522" s="27" t="s">
        <v>62</v>
      </c>
      <c r="B522" s="30" t="s">
        <v>5</v>
      </c>
      <c r="C522" s="40" t="s">
        <v>22</v>
      </c>
      <c r="D522" s="4">
        <v>43871</v>
      </c>
      <c r="E522" s="3">
        <f t="shared" ca="1" si="16"/>
        <v>299</v>
      </c>
      <c r="F5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2" s="50">
        <f>IF(WEEKNUM(Table1[[#This Row],[Date]])-WEEKNUM(DATE(YEAR(Table1[[#This Row],[Date]]),2,1)-1)&lt;=0,52+WEEKNUM(Table1[[#This Row],[Date]])-WEEKNUM(DATE(YEAR(Table1[[#This Row],[Date]]),2,1)-1),WEEKNUM(Table1[[#This Row],[Date]])-WEEKNUM(DATE(YEAR(Table1[[#This Row],[Date]]),2,1)-1))</f>
        <v>2</v>
      </c>
      <c r="H522" s="126">
        <f t="shared" ca="1" si="17"/>
        <v>0.77</v>
      </c>
      <c r="I522" s="3" t="s">
        <v>50</v>
      </c>
      <c r="J522" s="3" t="str">
        <f ca="1">IF(Table1[[#This Row],[Quantity]]&gt;=100,"Picked Up","Missed Pickup")</f>
        <v>Picked Up</v>
      </c>
      <c r="K522" s="48" t="str">
        <f>TEXT(Table1[[#This Row],[Date]],"mmmm")</f>
        <v>February</v>
      </c>
    </row>
    <row r="523" spans="1:11" x14ac:dyDescent="0.25">
      <c r="A523" s="27" t="s">
        <v>62</v>
      </c>
      <c r="B523" s="30" t="s">
        <v>6</v>
      </c>
      <c r="C523" s="40" t="s">
        <v>21</v>
      </c>
      <c r="D523" s="4">
        <v>43871</v>
      </c>
      <c r="E523" s="3">
        <f t="shared" ca="1" si="16"/>
        <v>248</v>
      </c>
      <c r="F5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3" s="50">
        <f>IF(WEEKNUM(Table1[[#This Row],[Date]])-WEEKNUM(DATE(YEAR(Table1[[#This Row],[Date]]),2,1)-1)&lt;=0,52+WEEKNUM(Table1[[#This Row],[Date]])-WEEKNUM(DATE(YEAR(Table1[[#This Row],[Date]]),2,1)-1),WEEKNUM(Table1[[#This Row],[Date]])-WEEKNUM(DATE(YEAR(Table1[[#This Row],[Date]]),2,1)-1))</f>
        <v>2</v>
      </c>
      <c r="H523" s="126">
        <f t="shared" ca="1" si="17"/>
        <v>0.67</v>
      </c>
      <c r="I523" s="3" t="s">
        <v>50</v>
      </c>
      <c r="J523" s="3" t="str">
        <f ca="1">IF(Table1[[#This Row],[Quantity]]&gt;=100,"Picked Up","Missed Pickup")</f>
        <v>Picked Up</v>
      </c>
      <c r="K523" s="48" t="str">
        <f>TEXT(Table1[[#This Row],[Date]],"mmmm")</f>
        <v>February</v>
      </c>
    </row>
    <row r="524" spans="1:11" x14ac:dyDescent="0.25">
      <c r="A524" s="27" t="s">
        <v>62</v>
      </c>
      <c r="B524" s="30" t="s">
        <v>9</v>
      </c>
      <c r="C524" s="40" t="s">
        <v>23</v>
      </c>
      <c r="D524" s="4">
        <v>43871</v>
      </c>
      <c r="E524" s="3">
        <f t="shared" ca="1" si="16"/>
        <v>362</v>
      </c>
      <c r="F5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4" s="50">
        <f>IF(WEEKNUM(Table1[[#This Row],[Date]])-WEEKNUM(DATE(YEAR(Table1[[#This Row],[Date]]),2,1)-1)&lt;=0,52+WEEKNUM(Table1[[#This Row],[Date]])-WEEKNUM(DATE(YEAR(Table1[[#This Row],[Date]]),2,1)-1),WEEKNUM(Table1[[#This Row],[Date]])-WEEKNUM(DATE(YEAR(Table1[[#This Row],[Date]]),2,1)-1))</f>
        <v>2</v>
      </c>
      <c r="H524" s="126">
        <f t="shared" ca="1" si="17"/>
        <v>0.79</v>
      </c>
      <c r="I524" s="3" t="s">
        <v>50</v>
      </c>
      <c r="J524" s="3" t="str">
        <f ca="1">IF(Table1[[#This Row],[Quantity]]&gt;=100,"Picked Up","Missed Pickup")</f>
        <v>Picked Up</v>
      </c>
      <c r="K524" s="48" t="str">
        <f>TEXT(Table1[[#This Row],[Date]],"mmmm")</f>
        <v>February</v>
      </c>
    </row>
    <row r="525" spans="1:11" x14ac:dyDescent="0.25">
      <c r="A525" s="27" t="s">
        <v>61</v>
      </c>
      <c r="B525" s="30" t="s">
        <v>7</v>
      </c>
      <c r="C525" s="40" t="s">
        <v>20</v>
      </c>
      <c r="D525" s="4">
        <v>43871</v>
      </c>
      <c r="E525" s="3">
        <f t="shared" ca="1" si="16"/>
        <v>441</v>
      </c>
      <c r="F5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5" s="50">
        <f>IF(WEEKNUM(Table1[[#This Row],[Date]])-WEEKNUM(DATE(YEAR(Table1[[#This Row],[Date]]),2,1)-1)&lt;=0,52+WEEKNUM(Table1[[#This Row],[Date]])-WEEKNUM(DATE(YEAR(Table1[[#This Row],[Date]]),2,1)-1),WEEKNUM(Table1[[#This Row],[Date]])-WEEKNUM(DATE(YEAR(Table1[[#This Row],[Date]]),2,1)-1))</f>
        <v>2</v>
      </c>
      <c r="H525" s="126">
        <f t="shared" ca="1" si="17"/>
        <v>0.67</v>
      </c>
      <c r="I525" s="3" t="s">
        <v>32</v>
      </c>
      <c r="J525" s="3" t="str">
        <f ca="1">IF(Table1[[#This Row],[Quantity]]&gt;=100,"Picked Up","Missed Pickup")</f>
        <v>Picked Up</v>
      </c>
      <c r="K525" s="48" t="str">
        <f>TEXT(Table1[[#This Row],[Date]],"mmmm")</f>
        <v>February</v>
      </c>
    </row>
    <row r="526" spans="1:11" x14ac:dyDescent="0.25">
      <c r="A526" s="27" t="s">
        <v>61</v>
      </c>
      <c r="B526" s="30" t="s">
        <v>8</v>
      </c>
      <c r="C526" s="40" t="s">
        <v>20</v>
      </c>
      <c r="D526" s="4">
        <v>43871</v>
      </c>
      <c r="E526" s="3">
        <f t="shared" ca="1" si="16"/>
        <v>877</v>
      </c>
      <c r="F5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6" s="50">
        <f>IF(WEEKNUM(Table1[[#This Row],[Date]])-WEEKNUM(DATE(YEAR(Table1[[#This Row],[Date]]),2,1)-1)&lt;=0,52+WEEKNUM(Table1[[#This Row],[Date]])-WEEKNUM(DATE(YEAR(Table1[[#This Row],[Date]]),2,1)-1),WEEKNUM(Table1[[#This Row],[Date]])-WEEKNUM(DATE(YEAR(Table1[[#This Row],[Date]]),2,1)-1))</f>
        <v>2</v>
      </c>
      <c r="H526" s="126">
        <f t="shared" ca="1" si="17"/>
        <v>0.73</v>
      </c>
      <c r="I526" s="3" t="s">
        <v>50</v>
      </c>
      <c r="J526" s="3" t="str">
        <f ca="1">IF(Table1[[#This Row],[Quantity]]&gt;=100,"Picked Up","Missed Pickup")</f>
        <v>Picked Up</v>
      </c>
      <c r="K526" s="48" t="str">
        <f>TEXT(Table1[[#This Row],[Date]],"mmmm")</f>
        <v>February</v>
      </c>
    </row>
    <row r="527" spans="1:11" x14ac:dyDescent="0.25">
      <c r="A527" s="29" t="s">
        <v>61</v>
      </c>
      <c r="B527" s="31" t="s">
        <v>73</v>
      </c>
      <c r="C527" s="41" t="s">
        <v>20</v>
      </c>
      <c r="D527" s="4">
        <v>43871</v>
      </c>
      <c r="E527" s="3">
        <f t="shared" ca="1" si="16"/>
        <v>191</v>
      </c>
      <c r="F5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7" s="50">
        <f>IF(WEEKNUM(Table1[[#This Row],[Date]])-WEEKNUM(DATE(YEAR(Table1[[#This Row],[Date]]),2,1)-1)&lt;=0,52+WEEKNUM(Table1[[#This Row],[Date]])-WEEKNUM(DATE(YEAR(Table1[[#This Row],[Date]]),2,1)-1),WEEKNUM(Table1[[#This Row],[Date]])-WEEKNUM(DATE(YEAR(Table1[[#This Row],[Date]]),2,1)-1))</f>
        <v>2</v>
      </c>
      <c r="H527" s="126">
        <f t="shared" ca="1" si="17"/>
        <v>0.7</v>
      </c>
      <c r="I527" s="3" t="s">
        <v>50</v>
      </c>
      <c r="J527" s="3" t="str">
        <f ca="1">IF(Table1[[#This Row],[Quantity]]&gt;=100,"Picked Up","Missed Pickup")</f>
        <v>Picked Up</v>
      </c>
      <c r="K527" s="48" t="str">
        <f>TEXT(Table1[[#This Row],[Date]],"mmmm")</f>
        <v>February</v>
      </c>
    </row>
    <row r="528" spans="1:11" x14ac:dyDescent="0.25">
      <c r="A528" s="27" t="s">
        <v>64</v>
      </c>
      <c r="B528" s="30" t="s">
        <v>70</v>
      </c>
      <c r="C528" s="40" t="s">
        <v>22</v>
      </c>
      <c r="D528" s="4">
        <v>43872</v>
      </c>
      <c r="E528" s="3">
        <f t="shared" ca="1" si="16"/>
        <v>911</v>
      </c>
      <c r="F5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8" s="50">
        <f>IF(WEEKNUM(Table1[[#This Row],[Date]])-WEEKNUM(DATE(YEAR(Table1[[#This Row],[Date]]),2,1)-1)&lt;=0,52+WEEKNUM(Table1[[#This Row],[Date]])-WEEKNUM(DATE(YEAR(Table1[[#This Row],[Date]]),2,1)-1),WEEKNUM(Table1[[#This Row],[Date]])-WEEKNUM(DATE(YEAR(Table1[[#This Row],[Date]]),2,1)-1))</f>
        <v>2</v>
      </c>
      <c r="H528" s="126">
        <f t="shared" ca="1" si="17"/>
        <v>0.79</v>
      </c>
      <c r="I528" s="3" t="s">
        <v>32</v>
      </c>
      <c r="J528" s="3" t="str">
        <f ca="1">IF(Table1[[#This Row],[Quantity]]&gt;=100,"Picked Up","Missed Pickup")</f>
        <v>Picked Up</v>
      </c>
      <c r="K528" s="48" t="str">
        <f>TEXT(Table1[[#This Row],[Date]],"mmmm")</f>
        <v>February</v>
      </c>
    </row>
    <row r="529" spans="1:11" x14ac:dyDescent="0.25">
      <c r="A529" s="27" t="s">
        <v>64</v>
      </c>
      <c r="B529" s="30" t="s">
        <v>71</v>
      </c>
      <c r="C529" s="40" t="s">
        <v>23</v>
      </c>
      <c r="D529" s="4">
        <v>43872</v>
      </c>
      <c r="E529" s="3">
        <f t="shared" ca="1" si="16"/>
        <v>743</v>
      </c>
      <c r="F5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29" s="50">
        <f>IF(WEEKNUM(Table1[[#This Row],[Date]])-WEEKNUM(DATE(YEAR(Table1[[#This Row],[Date]]),2,1)-1)&lt;=0,52+WEEKNUM(Table1[[#This Row],[Date]])-WEEKNUM(DATE(YEAR(Table1[[#This Row],[Date]]),2,1)-1),WEEKNUM(Table1[[#This Row],[Date]])-WEEKNUM(DATE(YEAR(Table1[[#This Row],[Date]]),2,1)-1))</f>
        <v>2</v>
      </c>
      <c r="H529" s="126">
        <f t="shared" ca="1" si="17"/>
        <v>0.77</v>
      </c>
      <c r="I529" s="3" t="s">
        <v>50</v>
      </c>
      <c r="J529" s="3" t="str">
        <f ca="1">IF(Table1[[#This Row],[Quantity]]&gt;=100,"Picked Up","Missed Pickup")</f>
        <v>Picked Up</v>
      </c>
      <c r="K529" s="48" t="str">
        <f>TEXT(Table1[[#This Row],[Date]],"mmmm")</f>
        <v>February</v>
      </c>
    </row>
    <row r="530" spans="1:11" x14ac:dyDescent="0.25">
      <c r="A530" s="27" t="s">
        <v>65</v>
      </c>
      <c r="B530" s="30" t="s">
        <v>67</v>
      </c>
      <c r="C530" s="40" t="s">
        <v>20</v>
      </c>
      <c r="D530" s="4">
        <v>43872</v>
      </c>
      <c r="E530" s="3">
        <f t="shared" ca="1" si="16"/>
        <v>437</v>
      </c>
      <c r="F5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0" s="50">
        <f>IF(WEEKNUM(Table1[[#This Row],[Date]])-WEEKNUM(DATE(YEAR(Table1[[#This Row],[Date]]),2,1)-1)&lt;=0,52+WEEKNUM(Table1[[#This Row],[Date]])-WEEKNUM(DATE(YEAR(Table1[[#This Row],[Date]]),2,1)-1),WEEKNUM(Table1[[#This Row],[Date]])-WEEKNUM(DATE(YEAR(Table1[[#This Row],[Date]]),2,1)-1))</f>
        <v>2</v>
      </c>
      <c r="H530" s="126">
        <f t="shared" ca="1" si="17"/>
        <v>0.75</v>
      </c>
      <c r="I530" s="3" t="s">
        <v>44</v>
      </c>
      <c r="J530" s="3" t="str">
        <f ca="1">IF(Table1[[#This Row],[Quantity]]&gt;=100,"Picked Up","Missed Pickup")</f>
        <v>Picked Up</v>
      </c>
      <c r="K530" s="48" t="str">
        <f>TEXT(Table1[[#This Row],[Date]],"mmmm")</f>
        <v>February</v>
      </c>
    </row>
    <row r="531" spans="1:11" x14ac:dyDescent="0.25">
      <c r="A531" s="27" t="s">
        <v>63</v>
      </c>
      <c r="B531" s="30" t="s">
        <v>4</v>
      </c>
      <c r="C531" s="40" t="s">
        <v>20</v>
      </c>
      <c r="D531" s="4">
        <v>43872</v>
      </c>
      <c r="E531" s="3">
        <f t="shared" ca="1" si="16"/>
        <v>537</v>
      </c>
      <c r="F5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1" s="50">
        <f>IF(WEEKNUM(Table1[[#This Row],[Date]])-WEEKNUM(DATE(YEAR(Table1[[#This Row],[Date]]),2,1)-1)&lt;=0,52+WEEKNUM(Table1[[#This Row],[Date]])-WEEKNUM(DATE(YEAR(Table1[[#This Row],[Date]]),2,1)-1),WEEKNUM(Table1[[#This Row],[Date]])-WEEKNUM(DATE(YEAR(Table1[[#This Row],[Date]]),2,1)-1))</f>
        <v>2</v>
      </c>
      <c r="H531" s="126">
        <f t="shared" ca="1" si="17"/>
        <v>0.73</v>
      </c>
      <c r="I531" s="3" t="s">
        <v>32</v>
      </c>
      <c r="J531" s="3" t="str">
        <f ca="1">IF(Table1[[#This Row],[Quantity]]&gt;=100,"Picked Up","Missed Pickup")</f>
        <v>Picked Up</v>
      </c>
      <c r="K531" s="48" t="str">
        <f>TEXT(Table1[[#This Row],[Date]],"mmmm")</f>
        <v>February</v>
      </c>
    </row>
    <row r="532" spans="1:11" x14ac:dyDescent="0.25">
      <c r="A532" s="27" t="s">
        <v>63</v>
      </c>
      <c r="B532" s="30" t="s">
        <v>74</v>
      </c>
      <c r="C532" s="40" t="s">
        <v>20</v>
      </c>
      <c r="D532" s="4">
        <v>43872</v>
      </c>
      <c r="E532" s="3">
        <f t="shared" ca="1" si="16"/>
        <v>304</v>
      </c>
      <c r="F5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2" s="50">
        <f>IF(WEEKNUM(Table1[[#This Row],[Date]])-WEEKNUM(DATE(YEAR(Table1[[#This Row],[Date]]),2,1)-1)&lt;=0,52+WEEKNUM(Table1[[#This Row],[Date]])-WEEKNUM(DATE(YEAR(Table1[[#This Row],[Date]]),2,1)-1),WEEKNUM(Table1[[#This Row],[Date]])-WEEKNUM(DATE(YEAR(Table1[[#This Row],[Date]]),2,1)-1))</f>
        <v>2</v>
      </c>
      <c r="H532" s="126">
        <f t="shared" ca="1" si="17"/>
        <v>0.78</v>
      </c>
      <c r="I532" s="3" t="s">
        <v>50</v>
      </c>
      <c r="J532" s="3" t="str">
        <f ca="1">IF(Table1[[#This Row],[Quantity]]&gt;=100,"Picked Up","Missed Pickup")</f>
        <v>Picked Up</v>
      </c>
      <c r="K532" s="48" t="str">
        <f>TEXT(Table1[[#This Row],[Date]],"mmmm")</f>
        <v>February</v>
      </c>
    </row>
    <row r="533" spans="1:11" x14ac:dyDescent="0.25">
      <c r="A533" s="27" t="s">
        <v>63</v>
      </c>
      <c r="B533" s="30" t="s">
        <v>75</v>
      </c>
      <c r="C533" s="40" t="s">
        <v>20</v>
      </c>
      <c r="D533" s="4">
        <v>43872</v>
      </c>
      <c r="E533" s="3">
        <f t="shared" ca="1" si="16"/>
        <v>639</v>
      </c>
      <c r="F5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3" s="50">
        <f>IF(WEEKNUM(Table1[[#This Row],[Date]])-WEEKNUM(DATE(YEAR(Table1[[#This Row],[Date]]),2,1)-1)&lt;=0,52+WEEKNUM(Table1[[#This Row],[Date]])-WEEKNUM(DATE(YEAR(Table1[[#This Row],[Date]]),2,1)-1),WEEKNUM(Table1[[#This Row],[Date]])-WEEKNUM(DATE(YEAR(Table1[[#This Row],[Date]]),2,1)-1))</f>
        <v>2</v>
      </c>
      <c r="H533" s="126">
        <f t="shared" ca="1" si="17"/>
        <v>0.7</v>
      </c>
      <c r="I533" s="3" t="s">
        <v>50</v>
      </c>
      <c r="J533" s="3" t="str">
        <f ca="1">IF(Table1[[#This Row],[Quantity]]&gt;=100,"Picked Up","Missed Pickup")</f>
        <v>Picked Up</v>
      </c>
      <c r="K533" s="48" t="str">
        <f>TEXT(Table1[[#This Row],[Date]],"mmmm")</f>
        <v>February</v>
      </c>
    </row>
    <row r="534" spans="1:11" x14ac:dyDescent="0.25">
      <c r="A534" s="27" t="s">
        <v>62</v>
      </c>
      <c r="B534" s="30" t="s">
        <v>4</v>
      </c>
      <c r="C534" s="40" t="s">
        <v>20</v>
      </c>
      <c r="D534" s="4">
        <v>43872</v>
      </c>
      <c r="E534" s="3">
        <f t="shared" ca="1" si="16"/>
        <v>381</v>
      </c>
      <c r="F5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4" s="50">
        <f>IF(WEEKNUM(Table1[[#This Row],[Date]])-WEEKNUM(DATE(YEAR(Table1[[#This Row],[Date]]),2,1)-1)&lt;=0,52+WEEKNUM(Table1[[#This Row],[Date]])-WEEKNUM(DATE(YEAR(Table1[[#This Row],[Date]]),2,1)-1),WEEKNUM(Table1[[#This Row],[Date]])-WEEKNUM(DATE(YEAR(Table1[[#This Row],[Date]]),2,1)-1))</f>
        <v>2</v>
      </c>
      <c r="H534" s="126">
        <f t="shared" ca="1" si="17"/>
        <v>0.77</v>
      </c>
      <c r="I534" s="3" t="s">
        <v>44</v>
      </c>
      <c r="J534" s="3" t="str">
        <f ca="1">IF(Table1[[#This Row],[Quantity]]&gt;=100,"Picked Up","Missed Pickup")</f>
        <v>Picked Up</v>
      </c>
      <c r="K534" s="48" t="str">
        <f>TEXT(Table1[[#This Row],[Date]],"mmmm")</f>
        <v>February</v>
      </c>
    </row>
    <row r="535" spans="1:11" x14ac:dyDescent="0.25">
      <c r="A535" s="27" t="s">
        <v>62</v>
      </c>
      <c r="B535" s="30" t="s">
        <v>72</v>
      </c>
      <c r="C535" s="40" t="s">
        <v>20</v>
      </c>
      <c r="D535" s="4">
        <v>43872</v>
      </c>
      <c r="E535" s="3">
        <f t="shared" ca="1" si="16"/>
        <v>100</v>
      </c>
      <c r="F5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5" s="50">
        <f>IF(WEEKNUM(Table1[[#This Row],[Date]])-WEEKNUM(DATE(YEAR(Table1[[#This Row],[Date]]),2,1)-1)&lt;=0,52+WEEKNUM(Table1[[#This Row],[Date]])-WEEKNUM(DATE(YEAR(Table1[[#This Row],[Date]]),2,1)-1),WEEKNUM(Table1[[#This Row],[Date]])-WEEKNUM(DATE(YEAR(Table1[[#This Row],[Date]]),2,1)-1))</f>
        <v>2</v>
      </c>
      <c r="H535" s="126">
        <f t="shared" ca="1" si="17"/>
        <v>0.78</v>
      </c>
      <c r="I535" s="3" t="s">
        <v>50</v>
      </c>
      <c r="J535" s="3" t="str">
        <f ca="1">IF(Table1[[#This Row],[Quantity]]&gt;=100,"Picked Up","Missed Pickup")</f>
        <v>Picked Up</v>
      </c>
      <c r="K535" s="48" t="str">
        <f>TEXT(Table1[[#This Row],[Date]],"mmmm")</f>
        <v>February</v>
      </c>
    </row>
    <row r="536" spans="1:11" x14ac:dyDescent="0.25">
      <c r="A536" s="27" t="s">
        <v>62</v>
      </c>
      <c r="B536" s="30" t="s">
        <v>5</v>
      </c>
      <c r="C536" s="40" t="s">
        <v>22</v>
      </c>
      <c r="D536" s="4">
        <v>43872</v>
      </c>
      <c r="E536" s="3">
        <f t="shared" ca="1" si="16"/>
        <v>726</v>
      </c>
      <c r="F5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6" s="50">
        <f>IF(WEEKNUM(Table1[[#This Row],[Date]])-WEEKNUM(DATE(YEAR(Table1[[#This Row],[Date]]),2,1)-1)&lt;=0,52+WEEKNUM(Table1[[#This Row],[Date]])-WEEKNUM(DATE(YEAR(Table1[[#This Row],[Date]]),2,1)-1),WEEKNUM(Table1[[#This Row],[Date]])-WEEKNUM(DATE(YEAR(Table1[[#This Row],[Date]]),2,1)-1))</f>
        <v>2</v>
      </c>
      <c r="H536" s="126">
        <f t="shared" ca="1" si="17"/>
        <v>0.73</v>
      </c>
      <c r="I536" s="3" t="s">
        <v>50</v>
      </c>
      <c r="J536" s="3" t="str">
        <f ca="1">IF(Table1[[#This Row],[Quantity]]&gt;=100,"Picked Up","Missed Pickup")</f>
        <v>Picked Up</v>
      </c>
      <c r="K536" s="48" t="str">
        <f>TEXT(Table1[[#This Row],[Date]],"mmmm")</f>
        <v>February</v>
      </c>
    </row>
    <row r="537" spans="1:11" x14ac:dyDescent="0.25">
      <c r="A537" s="27" t="s">
        <v>62</v>
      </c>
      <c r="B537" s="30" t="s">
        <v>6</v>
      </c>
      <c r="C537" s="40" t="s">
        <v>21</v>
      </c>
      <c r="D537" s="4">
        <v>43872</v>
      </c>
      <c r="E537" s="3">
        <f t="shared" ca="1" si="16"/>
        <v>658</v>
      </c>
      <c r="F5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7" s="50">
        <f>IF(WEEKNUM(Table1[[#This Row],[Date]])-WEEKNUM(DATE(YEAR(Table1[[#This Row],[Date]]),2,1)-1)&lt;=0,52+WEEKNUM(Table1[[#This Row],[Date]])-WEEKNUM(DATE(YEAR(Table1[[#This Row],[Date]]),2,1)-1),WEEKNUM(Table1[[#This Row],[Date]])-WEEKNUM(DATE(YEAR(Table1[[#This Row],[Date]]),2,1)-1))</f>
        <v>2</v>
      </c>
      <c r="H537" s="126">
        <f t="shared" ca="1" si="17"/>
        <v>0.67</v>
      </c>
      <c r="I537" s="3" t="s">
        <v>50</v>
      </c>
      <c r="J537" s="3" t="str">
        <f ca="1">IF(Table1[[#This Row],[Quantity]]&gt;=100,"Picked Up","Missed Pickup")</f>
        <v>Picked Up</v>
      </c>
      <c r="K537" s="48" t="str">
        <f>TEXT(Table1[[#This Row],[Date]],"mmmm")</f>
        <v>February</v>
      </c>
    </row>
    <row r="538" spans="1:11" x14ac:dyDescent="0.25">
      <c r="A538" s="27" t="s">
        <v>62</v>
      </c>
      <c r="B538" s="30" t="s">
        <v>9</v>
      </c>
      <c r="C538" s="40" t="s">
        <v>23</v>
      </c>
      <c r="D538" s="4">
        <v>43872</v>
      </c>
      <c r="E538" s="3">
        <f t="shared" ca="1" si="16"/>
        <v>959</v>
      </c>
      <c r="F5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8" s="50">
        <f>IF(WEEKNUM(Table1[[#This Row],[Date]])-WEEKNUM(DATE(YEAR(Table1[[#This Row],[Date]]),2,1)-1)&lt;=0,52+WEEKNUM(Table1[[#This Row],[Date]])-WEEKNUM(DATE(YEAR(Table1[[#This Row],[Date]]),2,1)-1),WEEKNUM(Table1[[#This Row],[Date]])-WEEKNUM(DATE(YEAR(Table1[[#This Row],[Date]]),2,1)-1))</f>
        <v>2</v>
      </c>
      <c r="H538" s="126">
        <f t="shared" ca="1" si="17"/>
        <v>0.71</v>
      </c>
      <c r="I538" s="3" t="s">
        <v>50</v>
      </c>
      <c r="J538" s="3" t="str">
        <f ca="1">IF(Table1[[#This Row],[Quantity]]&gt;=100,"Picked Up","Missed Pickup")</f>
        <v>Picked Up</v>
      </c>
      <c r="K538" s="48" t="str">
        <f>TEXT(Table1[[#This Row],[Date]],"mmmm")</f>
        <v>February</v>
      </c>
    </row>
    <row r="539" spans="1:11" x14ac:dyDescent="0.25">
      <c r="A539" s="27" t="s">
        <v>61</v>
      </c>
      <c r="B539" s="30" t="s">
        <v>7</v>
      </c>
      <c r="C539" s="40" t="s">
        <v>20</v>
      </c>
      <c r="D539" s="4">
        <v>43872</v>
      </c>
      <c r="E539" s="3">
        <f t="shared" ca="1" si="16"/>
        <v>359</v>
      </c>
      <c r="F5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39" s="50">
        <f>IF(WEEKNUM(Table1[[#This Row],[Date]])-WEEKNUM(DATE(YEAR(Table1[[#This Row],[Date]]),2,1)-1)&lt;=0,52+WEEKNUM(Table1[[#This Row],[Date]])-WEEKNUM(DATE(YEAR(Table1[[#This Row],[Date]]),2,1)-1),WEEKNUM(Table1[[#This Row],[Date]])-WEEKNUM(DATE(YEAR(Table1[[#This Row],[Date]]),2,1)-1))</f>
        <v>2</v>
      </c>
      <c r="H539" s="126">
        <f t="shared" ca="1" si="17"/>
        <v>0.75</v>
      </c>
      <c r="I539" s="3" t="s">
        <v>44</v>
      </c>
      <c r="J539" s="3" t="str">
        <f ca="1">IF(Table1[[#This Row],[Quantity]]&gt;=100,"Picked Up","Missed Pickup")</f>
        <v>Picked Up</v>
      </c>
      <c r="K539" s="48" t="str">
        <f>TEXT(Table1[[#This Row],[Date]],"mmmm")</f>
        <v>February</v>
      </c>
    </row>
    <row r="540" spans="1:11" x14ac:dyDescent="0.25">
      <c r="A540" s="27" t="s">
        <v>61</v>
      </c>
      <c r="B540" s="30" t="s">
        <v>8</v>
      </c>
      <c r="C540" s="40" t="s">
        <v>20</v>
      </c>
      <c r="D540" s="4">
        <v>43872</v>
      </c>
      <c r="E540" s="3">
        <f t="shared" ca="1" si="16"/>
        <v>188</v>
      </c>
      <c r="F5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0" s="50">
        <f>IF(WEEKNUM(Table1[[#This Row],[Date]])-WEEKNUM(DATE(YEAR(Table1[[#This Row],[Date]]),2,1)-1)&lt;=0,52+WEEKNUM(Table1[[#This Row],[Date]])-WEEKNUM(DATE(YEAR(Table1[[#This Row],[Date]]),2,1)-1),WEEKNUM(Table1[[#This Row],[Date]])-WEEKNUM(DATE(YEAR(Table1[[#This Row],[Date]]),2,1)-1))</f>
        <v>2</v>
      </c>
      <c r="H540" s="126">
        <f t="shared" ca="1" si="17"/>
        <v>0.69</v>
      </c>
      <c r="I540" s="3" t="s">
        <v>50</v>
      </c>
      <c r="J540" s="3" t="str">
        <f ca="1">IF(Table1[[#This Row],[Quantity]]&gt;=100,"Picked Up","Missed Pickup")</f>
        <v>Picked Up</v>
      </c>
      <c r="K540" s="48" t="str">
        <f>TEXT(Table1[[#This Row],[Date]],"mmmm")</f>
        <v>February</v>
      </c>
    </row>
    <row r="541" spans="1:11" x14ac:dyDescent="0.25">
      <c r="A541" s="29" t="s">
        <v>61</v>
      </c>
      <c r="B541" s="31" t="s">
        <v>73</v>
      </c>
      <c r="C541" s="41" t="s">
        <v>20</v>
      </c>
      <c r="D541" s="4">
        <v>43872</v>
      </c>
      <c r="E541" s="3">
        <f t="shared" ca="1" si="16"/>
        <v>85</v>
      </c>
      <c r="F5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1" s="50">
        <f>IF(WEEKNUM(Table1[[#This Row],[Date]])-WEEKNUM(DATE(YEAR(Table1[[#This Row],[Date]]),2,1)-1)&lt;=0,52+WEEKNUM(Table1[[#This Row],[Date]])-WEEKNUM(DATE(YEAR(Table1[[#This Row],[Date]]),2,1)-1),WEEKNUM(Table1[[#This Row],[Date]])-WEEKNUM(DATE(YEAR(Table1[[#This Row],[Date]]),2,1)-1))</f>
        <v>2</v>
      </c>
      <c r="H541" s="126">
        <f t="shared" ca="1" si="17"/>
        <v>0.76</v>
      </c>
      <c r="I541" s="3" t="s">
        <v>50</v>
      </c>
      <c r="J541" s="3" t="str">
        <f ca="1">IF(Table1[[#This Row],[Quantity]]&gt;=100,"Picked Up","Missed Pickup")</f>
        <v>Missed Pickup</v>
      </c>
      <c r="K541" s="48" t="str">
        <f>TEXT(Table1[[#This Row],[Date]],"mmmm")</f>
        <v>February</v>
      </c>
    </row>
    <row r="542" spans="1:11" x14ac:dyDescent="0.25">
      <c r="A542" s="27" t="s">
        <v>64</v>
      </c>
      <c r="B542" s="30" t="s">
        <v>70</v>
      </c>
      <c r="C542" s="40" t="s">
        <v>22</v>
      </c>
      <c r="D542" s="4">
        <v>43873</v>
      </c>
      <c r="E542" s="3">
        <f t="shared" ca="1" si="16"/>
        <v>709</v>
      </c>
      <c r="F5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2" s="50">
        <f>IF(WEEKNUM(Table1[[#This Row],[Date]])-WEEKNUM(DATE(YEAR(Table1[[#This Row],[Date]]),2,1)-1)&lt;=0,52+WEEKNUM(Table1[[#This Row],[Date]])-WEEKNUM(DATE(YEAR(Table1[[#This Row],[Date]]),2,1)-1),WEEKNUM(Table1[[#This Row],[Date]])-WEEKNUM(DATE(YEAR(Table1[[#This Row],[Date]]),2,1)-1))</f>
        <v>2</v>
      </c>
      <c r="H542" s="126">
        <f t="shared" ca="1" si="17"/>
        <v>0.75</v>
      </c>
      <c r="I542" s="3" t="s">
        <v>50</v>
      </c>
      <c r="J542" s="3" t="str">
        <f ca="1">IF(Table1[[#This Row],[Quantity]]&gt;=100,"Picked Up","Missed Pickup")</f>
        <v>Picked Up</v>
      </c>
      <c r="K542" s="48" t="str">
        <f>TEXT(Table1[[#This Row],[Date]],"mmmm")</f>
        <v>February</v>
      </c>
    </row>
    <row r="543" spans="1:11" x14ac:dyDescent="0.25">
      <c r="A543" s="27" t="s">
        <v>64</v>
      </c>
      <c r="B543" s="30" t="s">
        <v>71</v>
      </c>
      <c r="C543" s="40" t="s">
        <v>23</v>
      </c>
      <c r="D543" s="4">
        <v>43873</v>
      </c>
      <c r="E543" s="3">
        <f t="shared" ca="1" si="16"/>
        <v>441</v>
      </c>
      <c r="F5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3" s="50">
        <f>IF(WEEKNUM(Table1[[#This Row],[Date]])-WEEKNUM(DATE(YEAR(Table1[[#This Row],[Date]]),2,1)-1)&lt;=0,52+WEEKNUM(Table1[[#This Row],[Date]])-WEEKNUM(DATE(YEAR(Table1[[#This Row],[Date]]),2,1)-1),WEEKNUM(Table1[[#This Row],[Date]])-WEEKNUM(DATE(YEAR(Table1[[#This Row],[Date]]),2,1)-1))</f>
        <v>2</v>
      </c>
      <c r="H543" s="126">
        <f t="shared" ca="1" si="17"/>
        <v>0.73</v>
      </c>
      <c r="I543" s="3" t="s">
        <v>50</v>
      </c>
      <c r="J543" s="3" t="str">
        <f ca="1">IF(Table1[[#This Row],[Quantity]]&gt;=100,"Picked Up","Missed Pickup")</f>
        <v>Picked Up</v>
      </c>
      <c r="K543" s="48" t="str">
        <f>TEXT(Table1[[#This Row],[Date]],"mmmm")</f>
        <v>February</v>
      </c>
    </row>
    <row r="544" spans="1:11" x14ac:dyDescent="0.25">
      <c r="A544" s="27" t="s">
        <v>65</v>
      </c>
      <c r="B544" s="30" t="s">
        <v>67</v>
      </c>
      <c r="C544" s="40" t="s">
        <v>20</v>
      </c>
      <c r="D544" s="4">
        <v>43873</v>
      </c>
      <c r="E544" s="3">
        <f t="shared" ca="1" si="16"/>
        <v>613</v>
      </c>
      <c r="F5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4" s="50">
        <f>IF(WEEKNUM(Table1[[#This Row],[Date]])-WEEKNUM(DATE(YEAR(Table1[[#This Row],[Date]]),2,1)-1)&lt;=0,52+WEEKNUM(Table1[[#This Row],[Date]])-WEEKNUM(DATE(YEAR(Table1[[#This Row],[Date]]),2,1)-1),WEEKNUM(Table1[[#This Row],[Date]])-WEEKNUM(DATE(YEAR(Table1[[#This Row],[Date]]),2,1)-1))</f>
        <v>2</v>
      </c>
      <c r="H544" s="126">
        <f t="shared" ca="1" si="17"/>
        <v>0.76</v>
      </c>
      <c r="I544" s="3" t="s">
        <v>32</v>
      </c>
      <c r="J544" s="3" t="str">
        <f ca="1">IF(Table1[[#This Row],[Quantity]]&gt;=100,"Picked Up","Missed Pickup")</f>
        <v>Picked Up</v>
      </c>
      <c r="K544" s="48" t="str">
        <f>TEXT(Table1[[#This Row],[Date]],"mmmm")</f>
        <v>February</v>
      </c>
    </row>
    <row r="545" spans="1:11" x14ac:dyDescent="0.25">
      <c r="A545" s="27" t="s">
        <v>63</v>
      </c>
      <c r="B545" s="30" t="s">
        <v>4</v>
      </c>
      <c r="C545" s="40" t="s">
        <v>20</v>
      </c>
      <c r="D545" s="4">
        <v>43873</v>
      </c>
      <c r="E545" s="3">
        <f t="shared" ca="1" si="16"/>
        <v>859</v>
      </c>
      <c r="F5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5" s="50">
        <f>IF(WEEKNUM(Table1[[#This Row],[Date]])-WEEKNUM(DATE(YEAR(Table1[[#This Row],[Date]]),2,1)-1)&lt;=0,52+WEEKNUM(Table1[[#This Row],[Date]])-WEEKNUM(DATE(YEAR(Table1[[#This Row],[Date]]),2,1)-1),WEEKNUM(Table1[[#This Row],[Date]])-WEEKNUM(DATE(YEAR(Table1[[#This Row],[Date]]),2,1)-1))</f>
        <v>2</v>
      </c>
      <c r="H545" s="126">
        <f t="shared" ca="1" si="17"/>
        <v>0.68</v>
      </c>
      <c r="I545" s="3" t="s">
        <v>32</v>
      </c>
      <c r="J545" s="3" t="str">
        <f ca="1">IF(Table1[[#This Row],[Quantity]]&gt;=100,"Picked Up","Missed Pickup")</f>
        <v>Picked Up</v>
      </c>
      <c r="K545" s="48" t="str">
        <f>TEXT(Table1[[#This Row],[Date]],"mmmm")</f>
        <v>February</v>
      </c>
    </row>
    <row r="546" spans="1:11" x14ac:dyDescent="0.25">
      <c r="A546" s="27" t="s">
        <v>63</v>
      </c>
      <c r="B546" s="30" t="s">
        <v>74</v>
      </c>
      <c r="C546" s="40" t="s">
        <v>20</v>
      </c>
      <c r="D546" s="4">
        <v>43873</v>
      </c>
      <c r="E546" s="3">
        <f t="shared" ca="1" si="16"/>
        <v>126</v>
      </c>
      <c r="F5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6" s="50">
        <f>IF(WEEKNUM(Table1[[#This Row],[Date]])-WEEKNUM(DATE(YEAR(Table1[[#This Row],[Date]]),2,1)-1)&lt;=0,52+WEEKNUM(Table1[[#This Row],[Date]])-WEEKNUM(DATE(YEAR(Table1[[#This Row],[Date]]),2,1)-1),WEEKNUM(Table1[[#This Row],[Date]])-WEEKNUM(DATE(YEAR(Table1[[#This Row],[Date]]),2,1)-1))</f>
        <v>2</v>
      </c>
      <c r="H546" s="126">
        <f t="shared" ca="1" si="17"/>
        <v>0.72</v>
      </c>
      <c r="I546" s="3" t="s">
        <v>50</v>
      </c>
      <c r="J546" s="3" t="str">
        <f ca="1">IF(Table1[[#This Row],[Quantity]]&gt;=100,"Picked Up","Missed Pickup")</f>
        <v>Picked Up</v>
      </c>
      <c r="K546" s="48" t="str">
        <f>TEXT(Table1[[#This Row],[Date]],"mmmm")</f>
        <v>February</v>
      </c>
    </row>
    <row r="547" spans="1:11" x14ac:dyDescent="0.25">
      <c r="A547" s="27" t="s">
        <v>63</v>
      </c>
      <c r="B547" s="30" t="s">
        <v>75</v>
      </c>
      <c r="C547" s="40" t="s">
        <v>20</v>
      </c>
      <c r="D547" s="4">
        <v>43873</v>
      </c>
      <c r="E547" s="3">
        <f t="shared" ca="1" si="16"/>
        <v>373</v>
      </c>
      <c r="F5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7" s="50">
        <f>IF(WEEKNUM(Table1[[#This Row],[Date]])-WEEKNUM(DATE(YEAR(Table1[[#This Row],[Date]]),2,1)-1)&lt;=0,52+WEEKNUM(Table1[[#This Row],[Date]])-WEEKNUM(DATE(YEAR(Table1[[#This Row],[Date]]),2,1)-1),WEEKNUM(Table1[[#This Row],[Date]])-WEEKNUM(DATE(YEAR(Table1[[#This Row],[Date]]),2,1)-1))</f>
        <v>2</v>
      </c>
      <c r="H547" s="126">
        <f t="shared" ca="1" si="17"/>
        <v>0.68</v>
      </c>
      <c r="I547" s="3" t="s">
        <v>50</v>
      </c>
      <c r="J547" s="3" t="str">
        <f ca="1">IF(Table1[[#This Row],[Quantity]]&gt;=100,"Picked Up","Missed Pickup")</f>
        <v>Picked Up</v>
      </c>
      <c r="K547" s="48" t="str">
        <f>TEXT(Table1[[#This Row],[Date]],"mmmm")</f>
        <v>February</v>
      </c>
    </row>
    <row r="548" spans="1:11" x14ac:dyDescent="0.25">
      <c r="A548" s="27" t="s">
        <v>62</v>
      </c>
      <c r="B548" s="30" t="s">
        <v>4</v>
      </c>
      <c r="C548" s="40" t="s">
        <v>20</v>
      </c>
      <c r="D548" s="4">
        <v>43873</v>
      </c>
      <c r="E548" s="3">
        <f t="shared" ca="1" si="16"/>
        <v>434</v>
      </c>
      <c r="F5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8" s="50">
        <f>IF(WEEKNUM(Table1[[#This Row],[Date]])-WEEKNUM(DATE(YEAR(Table1[[#This Row],[Date]]),2,1)-1)&lt;=0,52+WEEKNUM(Table1[[#This Row],[Date]])-WEEKNUM(DATE(YEAR(Table1[[#This Row],[Date]]),2,1)-1),WEEKNUM(Table1[[#This Row],[Date]])-WEEKNUM(DATE(YEAR(Table1[[#This Row],[Date]]),2,1)-1))</f>
        <v>2</v>
      </c>
      <c r="H548" s="126">
        <f t="shared" ca="1" si="17"/>
        <v>0.74</v>
      </c>
      <c r="I548" s="3" t="s">
        <v>44</v>
      </c>
      <c r="J548" s="3" t="str">
        <f ca="1">IF(Table1[[#This Row],[Quantity]]&gt;=100,"Picked Up","Missed Pickup")</f>
        <v>Picked Up</v>
      </c>
      <c r="K548" s="48" t="str">
        <f>TEXT(Table1[[#This Row],[Date]],"mmmm")</f>
        <v>February</v>
      </c>
    </row>
    <row r="549" spans="1:11" x14ac:dyDescent="0.25">
      <c r="A549" s="27" t="s">
        <v>62</v>
      </c>
      <c r="B549" s="30" t="s">
        <v>72</v>
      </c>
      <c r="C549" s="40" t="s">
        <v>20</v>
      </c>
      <c r="D549" s="4">
        <v>43873</v>
      </c>
      <c r="E549" s="3">
        <f t="shared" ca="1" si="16"/>
        <v>293</v>
      </c>
      <c r="F5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49" s="50">
        <f>IF(WEEKNUM(Table1[[#This Row],[Date]])-WEEKNUM(DATE(YEAR(Table1[[#This Row],[Date]]),2,1)-1)&lt;=0,52+WEEKNUM(Table1[[#This Row],[Date]])-WEEKNUM(DATE(YEAR(Table1[[#This Row],[Date]]),2,1)-1),WEEKNUM(Table1[[#This Row],[Date]])-WEEKNUM(DATE(YEAR(Table1[[#This Row],[Date]]),2,1)-1))</f>
        <v>2</v>
      </c>
      <c r="H549" s="126">
        <f t="shared" ca="1" si="17"/>
        <v>0.76</v>
      </c>
      <c r="I549" s="3" t="s">
        <v>50</v>
      </c>
      <c r="J549" s="3" t="str">
        <f ca="1">IF(Table1[[#This Row],[Quantity]]&gt;=100,"Picked Up","Missed Pickup")</f>
        <v>Picked Up</v>
      </c>
      <c r="K549" s="48" t="str">
        <f>TEXT(Table1[[#This Row],[Date]],"mmmm")</f>
        <v>February</v>
      </c>
    </row>
    <row r="550" spans="1:11" x14ac:dyDescent="0.25">
      <c r="A550" s="27" t="s">
        <v>62</v>
      </c>
      <c r="B550" s="30" t="s">
        <v>5</v>
      </c>
      <c r="C550" s="40" t="s">
        <v>22</v>
      </c>
      <c r="D550" s="4">
        <v>43873</v>
      </c>
      <c r="E550" s="3">
        <f t="shared" ca="1" si="16"/>
        <v>753</v>
      </c>
      <c r="F5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0" s="50">
        <f>IF(WEEKNUM(Table1[[#This Row],[Date]])-WEEKNUM(DATE(YEAR(Table1[[#This Row],[Date]]),2,1)-1)&lt;=0,52+WEEKNUM(Table1[[#This Row],[Date]])-WEEKNUM(DATE(YEAR(Table1[[#This Row],[Date]]),2,1)-1),WEEKNUM(Table1[[#This Row],[Date]])-WEEKNUM(DATE(YEAR(Table1[[#This Row],[Date]]),2,1)-1))</f>
        <v>2</v>
      </c>
      <c r="H550" s="126">
        <f t="shared" ca="1" si="17"/>
        <v>0.74</v>
      </c>
      <c r="I550" s="3" t="s">
        <v>50</v>
      </c>
      <c r="J550" s="3" t="str">
        <f ca="1">IF(Table1[[#This Row],[Quantity]]&gt;=100,"Picked Up","Missed Pickup")</f>
        <v>Picked Up</v>
      </c>
      <c r="K550" s="48" t="str">
        <f>TEXT(Table1[[#This Row],[Date]],"mmmm")</f>
        <v>February</v>
      </c>
    </row>
    <row r="551" spans="1:11" x14ac:dyDescent="0.25">
      <c r="A551" s="27" t="s">
        <v>62</v>
      </c>
      <c r="B551" s="30" t="s">
        <v>6</v>
      </c>
      <c r="C551" s="40" t="s">
        <v>21</v>
      </c>
      <c r="D551" s="4">
        <v>43873</v>
      </c>
      <c r="E551" s="3">
        <f t="shared" ca="1" si="16"/>
        <v>517</v>
      </c>
      <c r="F5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1" s="50">
        <f>IF(WEEKNUM(Table1[[#This Row],[Date]])-WEEKNUM(DATE(YEAR(Table1[[#This Row],[Date]]),2,1)-1)&lt;=0,52+WEEKNUM(Table1[[#This Row],[Date]])-WEEKNUM(DATE(YEAR(Table1[[#This Row],[Date]]),2,1)-1),WEEKNUM(Table1[[#This Row],[Date]])-WEEKNUM(DATE(YEAR(Table1[[#This Row],[Date]]),2,1)-1))</f>
        <v>2</v>
      </c>
      <c r="H551" s="126">
        <f t="shared" ca="1" si="17"/>
        <v>0.69</v>
      </c>
      <c r="I551" s="3" t="s">
        <v>50</v>
      </c>
      <c r="J551" s="3" t="str">
        <f ca="1">IF(Table1[[#This Row],[Quantity]]&gt;=100,"Picked Up","Missed Pickup")</f>
        <v>Picked Up</v>
      </c>
      <c r="K551" s="48" t="str">
        <f>TEXT(Table1[[#This Row],[Date]],"mmmm")</f>
        <v>February</v>
      </c>
    </row>
    <row r="552" spans="1:11" x14ac:dyDescent="0.25">
      <c r="A552" s="27" t="s">
        <v>62</v>
      </c>
      <c r="B552" s="30" t="s">
        <v>9</v>
      </c>
      <c r="C552" s="40" t="s">
        <v>23</v>
      </c>
      <c r="D552" s="4">
        <v>43873</v>
      </c>
      <c r="E552" s="3">
        <f t="shared" ca="1" si="16"/>
        <v>399</v>
      </c>
      <c r="F5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2" s="50">
        <f>IF(WEEKNUM(Table1[[#This Row],[Date]])-WEEKNUM(DATE(YEAR(Table1[[#This Row],[Date]]),2,1)-1)&lt;=0,52+WEEKNUM(Table1[[#This Row],[Date]])-WEEKNUM(DATE(YEAR(Table1[[#This Row],[Date]]),2,1)-1),WEEKNUM(Table1[[#This Row],[Date]])-WEEKNUM(DATE(YEAR(Table1[[#This Row],[Date]]),2,1)-1))</f>
        <v>2</v>
      </c>
      <c r="H552" s="126">
        <f t="shared" ca="1" si="17"/>
        <v>0.8</v>
      </c>
      <c r="I552" s="3" t="s">
        <v>50</v>
      </c>
      <c r="J552" s="3" t="str">
        <f ca="1">IF(Table1[[#This Row],[Quantity]]&gt;=100,"Picked Up","Missed Pickup")</f>
        <v>Picked Up</v>
      </c>
      <c r="K552" s="48" t="str">
        <f>TEXT(Table1[[#This Row],[Date]],"mmmm")</f>
        <v>February</v>
      </c>
    </row>
    <row r="553" spans="1:11" x14ac:dyDescent="0.25">
      <c r="A553" s="27" t="s">
        <v>61</v>
      </c>
      <c r="B553" s="30" t="s">
        <v>7</v>
      </c>
      <c r="C553" s="40" t="s">
        <v>20</v>
      </c>
      <c r="D553" s="4">
        <v>43873</v>
      </c>
      <c r="E553" s="3">
        <f t="shared" ca="1" si="16"/>
        <v>918</v>
      </c>
      <c r="F5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3" s="50">
        <f>IF(WEEKNUM(Table1[[#This Row],[Date]])-WEEKNUM(DATE(YEAR(Table1[[#This Row],[Date]]),2,1)-1)&lt;=0,52+WEEKNUM(Table1[[#This Row],[Date]])-WEEKNUM(DATE(YEAR(Table1[[#This Row],[Date]]),2,1)-1),WEEKNUM(Table1[[#This Row],[Date]])-WEEKNUM(DATE(YEAR(Table1[[#This Row],[Date]]),2,1)-1))</f>
        <v>2</v>
      </c>
      <c r="H553" s="126">
        <f t="shared" ca="1" si="17"/>
        <v>0.7</v>
      </c>
      <c r="I553" s="3" t="s">
        <v>32</v>
      </c>
      <c r="J553" s="3" t="str">
        <f ca="1">IF(Table1[[#This Row],[Quantity]]&gt;=100,"Picked Up","Missed Pickup")</f>
        <v>Picked Up</v>
      </c>
      <c r="K553" s="48" t="str">
        <f>TEXT(Table1[[#This Row],[Date]],"mmmm")</f>
        <v>February</v>
      </c>
    </row>
    <row r="554" spans="1:11" x14ac:dyDescent="0.25">
      <c r="A554" s="27" t="s">
        <v>61</v>
      </c>
      <c r="B554" s="30" t="s">
        <v>8</v>
      </c>
      <c r="C554" s="40" t="s">
        <v>20</v>
      </c>
      <c r="D554" s="4">
        <v>43873</v>
      </c>
      <c r="E554" s="3">
        <f t="shared" ca="1" si="16"/>
        <v>312</v>
      </c>
      <c r="F5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4" s="50">
        <f>IF(WEEKNUM(Table1[[#This Row],[Date]])-WEEKNUM(DATE(YEAR(Table1[[#This Row],[Date]]),2,1)-1)&lt;=0,52+WEEKNUM(Table1[[#This Row],[Date]])-WEEKNUM(DATE(YEAR(Table1[[#This Row],[Date]]),2,1)-1),WEEKNUM(Table1[[#This Row],[Date]])-WEEKNUM(DATE(YEAR(Table1[[#This Row],[Date]]),2,1)-1))</f>
        <v>2</v>
      </c>
      <c r="H554" s="126">
        <f t="shared" ca="1" si="17"/>
        <v>0.74</v>
      </c>
      <c r="I554" s="3" t="s">
        <v>50</v>
      </c>
      <c r="J554" s="3" t="str">
        <f ca="1">IF(Table1[[#This Row],[Quantity]]&gt;=100,"Picked Up","Missed Pickup")</f>
        <v>Picked Up</v>
      </c>
      <c r="K554" s="48" t="str">
        <f>TEXT(Table1[[#This Row],[Date]],"mmmm")</f>
        <v>February</v>
      </c>
    </row>
    <row r="555" spans="1:11" x14ac:dyDescent="0.25">
      <c r="A555" s="29" t="s">
        <v>61</v>
      </c>
      <c r="B555" s="31" t="s">
        <v>73</v>
      </c>
      <c r="C555" s="41" t="s">
        <v>20</v>
      </c>
      <c r="D555" s="4">
        <v>43873</v>
      </c>
      <c r="E555" s="3">
        <f t="shared" ca="1" si="16"/>
        <v>629</v>
      </c>
      <c r="F5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5" s="50">
        <f>IF(WEEKNUM(Table1[[#This Row],[Date]])-WEEKNUM(DATE(YEAR(Table1[[#This Row],[Date]]),2,1)-1)&lt;=0,52+WEEKNUM(Table1[[#This Row],[Date]])-WEEKNUM(DATE(YEAR(Table1[[#This Row],[Date]]),2,1)-1),WEEKNUM(Table1[[#This Row],[Date]])-WEEKNUM(DATE(YEAR(Table1[[#This Row],[Date]]),2,1)-1))</f>
        <v>2</v>
      </c>
      <c r="H555" s="126">
        <f t="shared" ca="1" si="17"/>
        <v>0.69</v>
      </c>
      <c r="I555" s="3" t="s">
        <v>50</v>
      </c>
      <c r="J555" s="3" t="str">
        <f ca="1">IF(Table1[[#This Row],[Quantity]]&gt;=100,"Picked Up","Missed Pickup")</f>
        <v>Picked Up</v>
      </c>
      <c r="K555" s="48" t="str">
        <f>TEXT(Table1[[#This Row],[Date]],"mmmm")</f>
        <v>February</v>
      </c>
    </row>
    <row r="556" spans="1:11" x14ac:dyDescent="0.25">
      <c r="A556" s="27" t="s">
        <v>64</v>
      </c>
      <c r="B556" s="30" t="s">
        <v>70</v>
      </c>
      <c r="C556" s="40" t="s">
        <v>22</v>
      </c>
      <c r="D556" s="4">
        <v>43874</v>
      </c>
      <c r="E556" s="3">
        <f t="shared" ca="1" si="16"/>
        <v>464</v>
      </c>
      <c r="F5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6" s="50">
        <f>IF(WEEKNUM(Table1[[#This Row],[Date]])-WEEKNUM(DATE(YEAR(Table1[[#This Row],[Date]]),2,1)-1)&lt;=0,52+WEEKNUM(Table1[[#This Row],[Date]])-WEEKNUM(DATE(YEAR(Table1[[#This Row],[Date]]),2,1)-1),WEEKNUM(Table1[[#This Row],[Date]])-WEEKNUM(DATE(YEAR(Table1[[#This Row],[Date]]),2,1)-1))</f>
        <v>2</v>
      </c>
      <c r="H556" s="126">
        <f t="shared" ca="1" si="17"/>
        <v>0.68</v>
      </c>
      <c r="I556" s="3" t="s">
        <v>50</v>
      </c>
      <c r="J556" s="3" t="str">
        <f ca="1">IF(Table1[[#This Row],[Quantity]]&gt;=100,"Picked Up","Missed Pickup")</f>
        <v>Picked Up</v>
      </c>
      <c r="K556" s="48" t="str">
        <f>TEXT(Table1[[#This Row],[Date]],"mmmm")</f>
        <v>February</v>
      </c>
    </row>
    <row r="557" spans="1:11" x14ac:dyDescent="0.25">
      <c r="A557" s="27" t="s">
        <v>64</v>
      </c>
      <c r="B557" s="30" t="s">
        <v>71</v>
      </c>
      <c r="C557" s="40" t="s">
        <v>23</v>
      </c>
      <c r="D557" s="4">
        <v>43874</v>
      </c>
      <c r="E557" s="3">
        <f t="shared" ca="1" si="16"/>
        <v>455</v>
      </c>
      <c r="F5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7" s="50">
        <f>IF(WEEKNUM(Table1[[#This Row],[Date]])-WEEKNUM(DATE(YEAR(Table1[[#This Row],[Date]]),2,1)-1)&lt;=0,52+WEEKNUM(Table1[[#This Row],[Date]])-WEEKNUM(DATE(YEAR(Table1[[#This Row],[Date]]),2,1)-1),WEEKNUM(Table1[[#This Row],[Date]])-WEEKNUM(DATE(YEAR(Table1[[#This Row],[Date]]),2,1)-1))</f>
        <v>2</v>
      </c>
      <c r="H557" s="126">
        <f t="shared" ca="1" si="17"/>
        <v>0.7</v>
      </c>
      <c r="I557" s="3" t="s">
        <v>32</v>
      </c>
      <c r="J557" s="3" t="str">
        <f ca="1">IF(Table1[[#This Row],[Quantity]]&gt;=100,"Picked Up","Missed Pickup")</f>
        <v>Picked Up</v>
      </c>
      <c r="K557" s="48" t="str">
        <f>TEXT(Table1[[#This Row],[Date]],"mmmm")</f>
        <v>February</v>
      </c>
    </row>
    <row r="558" spans="1:11" x14ac:dyDescent="0.25">
      <c r="A558" s="27" t="s">
        <v>65</v>
      </c>
      <c r="B558" s="30" t="s">
        <v>67</v>
      </c>
      <c r="C558" s="40" t="s">
        <v>20</v>
      </c>
      <c r="D558" s="4">
        <v>43874</v>
      </c>
      <c r="E558" s="3">
        <f t="shared" ca="1" si="16"/>
        <v>633</v>
      </c>
      <c r="F5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8" s="50">
        <f>IF(WEEKNUM(Table1[[#This Row],[Date]])-WEEKNUM(DATE(YEAR(Table1[[#This Row],[Date]]),2,1)-1)&lt;=0,52+WEEKNUM(Table1[[#This Row],[Date]])-WEEKNUM(DATE(YEAR(Table1[[#This Row],[Date]]),2,1)-1),WEEKNUM(Table1[[#This Row],[Date]])-WEEKNUM(DATE(YEAR(Table1[[#This Row],[Date]]),2,1)-1))</f>
        <v>2</v>
      </c>
      <c r="H558" s="126">
        <f t="shared" ca="1" si="17"/>
        <v>0.74</v>
      </c>
      <c r="I558" s="3" t="s">
        <v>32</v>
      </c>
      <c r="J558" s="3" t="str">
        <f ca="1">IF(Table1[[#This Row],[Quantity]]&gt;=100,"Picked Up","Missed Pickup")</f>
        <v>Picked Up</v>
      </c>
      <c r="K558" s="48" t="str">
        <f>TEXT(Table1[[#This Row],[Date]],"mmmm")</f>
        <v>February</v>
      </c>
    </row>
    <row r="559" spans="1:11" x14ac:dyDescent="0.25">
      <c r="A559" s="27" t="s">
        <v>63</v>
      </c>
      <c r="B559" s="30" t="s">
        <v>4</v>
      </c>
      <c r="C559" s="40" t="s">
        <v>20</v>
      </c>
      <c r="D559" s="4">
        <v>43874</v>
      </c>
      <c r="E559" s="3">
        <f t="shared" ca="1" si="16"/>
        <v>372</v>
      </c>
      <c r="F5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59" s="50">
        <f>IF(WEEKNUM(Table1[[#This Row],[Date]])-WEEKNUM(DATE(YEAR(Table1[[#This Row],[Date]]),2,1)-1)&lt;=0,52+WEEKNUM(Table1[[#This Row],[Date]])-WEEKNUM(DATE(YEAR(Table1[[#This Row],[Date]]),2,1)-1),WEEKNUM(Table1[[#This Row],[Date]])-WEEKNUM(DATE(YEAR(Table1[[#This Row],[Date]]),2,1)-1))</f>
        <v>2</v>
      </c>
      <c r="H559" s="126">
        <f t="shared" ca="1" si="17"/>
        <v>0.72</v>
      </c>
      <c r="I559" s="3" t="s">
        <v>32</v>
      </c>
      <c r="J559" s="3" t="str">
        <f ca="1">IF(Table1[[#This Row],[Quantity]]&gt;=100,"Picked Up","Missed Pickup")</f>
        <v>Picked Up</v>
      </c>
      <c r="K559" s="48" t="str">
        <f>TEXT(Table1[[#This Row],[Date]],"mmmm")</f>
        <v>February</v>
      </c>
    </row>
    <row r="560" spans="1:11" x14ac:dyDescent="0.25">
      <c r="A560" s="27" t="s">
        <v>63</v>
      </c>
      <c r="B560" s="30" t="s">
        <v>74</v>
      </c>
      <c r="C560" s="40" t="s">
        <v>20</v>
      </c>
      <c r="D560" s="4">
        <v>43874</v>
      </c>
      <c r="E560" s="3">
        <f t="shared" ca="1" si="16"/>
        <v>618</v>
      </c>
      <c r="F5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0" s="50">
        <f>IF(WEEKNUM(Table1[[#This Row],[Date]])-WEEKNUM(DATE(YEAR(Table1[[#This Row],[Date]]),2,1)-1)&lt;=0,52+WEEKNUM(Table1[[#This Row],[Date]])-WEEKNUM(DATE(YEAR(Table1[[#This Row],[Date]]),2,1)-1),WEEKNUM(Table1[[#This Row],[Date]])-WEEKNUM(DATE(YEAR(Table1[[#This Row],[Date]]),2,1)-1))</f>
        <v>2</v>
      </c>
      <c r="H560" s="126">
        <f t="shared" ca="1" si="17"/>
        <v>0.68</v>
      </c>
      <c r="I560" s="3" t="s">
        <v>50</v>
      </c>
      <c r="J560" s="3" t="str">
        <f ca="1">IF(Table1[[#This Row],[Quantity]]&gt;=100,"Picked Up","Missed Pickup")</f>
        <v>Picked Up</v>
      </c>
      <c r="K560" s="48" t="str">
        <f>TEXT(Table1[[#This Row],[Date]],"mmmm")</f>
        <v>February</v>
      </c>
    </row>
    <row r="561" spans="1:11" x14ac:dyDescent="0.25">
      <c r="A561" s="27" t="s">
        <v>63</v>
      </c>
      <c r="B561" s="30" t="s">
        <v>75</v>
      </c>
      <c r="C561" s="40" t="s">
        <v>20</v>
      </c>
      <c r="D561" s="4">
        <v>43874</v>
      </c>
      <c r="E561" s="3">
        <f t="shared" ca="1" si="16"/>
        <v>279</v>
      </c>
      <c r="F5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1" s="50">
        <f>IF(WEEKNUM(Table1[[#This Row],[Date]])-WEEKNUM(DATE(YEAR(Table1[[#This Row],[Date]]),2,1)-1)&lt;=0,52+WEEKNUM(Table1[[#This Row],[Date]])-WEEKNUM(DATE(YEAR(Table1[[#This Row],[Date]]),2,1)-1),WEEKNUM(Table1[[#This Row],[Date]])-WEEKNUM(DATE(YEAR(Table1[[#This Row],[Date]]),2,1)-1))</f>
        <v>2</v>
      </c>
      <c r="H561" s="126">
        <f t="shared" ca="1" si="17"/>
        <v>0.75</v>
      </c>
      <c r="I561" s="3" t="s">
        <v>50</v>
      </c>
      <c r="J561" s="3" t="str">
        <f ca="1">IF(Table1[[#This Row],[Quantity]]&gt;=100,"Picked Up","Missed Pickup")</f>
        <v>Picked Up</v>
      </c>
      <c r="K561" s="48" t="str">
        <f>TEXT(Table1[[#This Row],[Date]],"mmmm")</f>
        <v>February</v>
      </c>
    </row>
    <row r="562" spans="1:11" x14ac:dyDescent="0.25">
      <c r="A562" s="27" t="s">
        <v>62</v>
      </c>
      <c r="B562" s="30" t="s">
        <v>4</v>
      </c>
      <c r="C562" s="40" t="s">
        <v>20</v>
      </c>
      <c r="D562" s="4">
        <v>43874</v>
      </c>
      <c r="E562" s="3">
        <f t="shared" ca="1" si="16"/>
        <v>152</v>
      </c>
      <c r="F5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2" s="50">
        <f>IF(WEEKNUM(Table1[[#This Row],[Date]])-WEEKNUM(DATE(YEAR(Table1[[#This Row],[Date]]),2,1)-1)&lt;=0,52+WEEKNUM(Table1[[#This Row],[Date]])-WEEKNUM(DATE(YEAR(Table1[[#This Row],[Date]]),2,1)-1),WEEKNUM(Table1[[#This Row],[Date]])-WEEKNUM(DATE(YEAR(Table1[[#This Row],[Date]]),2,1)-1))</f>
        <v>2</v>
      </c>
      <c r="H562" s="126">
        <f t="shared" ca="1" si="17"/>
        <v>0.79</v>
      </c>
      <c r="I562" s="3" t="s">
        <v>50</v>
      </c>
      <c r="J562" s="3" t="str">
        <f ca="1">IF(Table1[[#This Row],[Quantity]]&gt;=100,"Picked Up","Missed Pickup")</f>
        <v>Picked Up</v>
      </c>
      <c r="K562" s="48" t="str">
        <f>TEXT(Table1[[#This Row],[Date]],"mmmm")</f>
        <v>February</v>
      </c>
    </row>
    <row r="563" spans="1:11" x14ac:dyDescent="0.25">
      <c r="A563" s="27" t="s">
        <v>62</v>
      </c>
      <c r="B563" s="30" t="s">
        <v>72</v>
      </c>
      <c r="C563" s="40" t="s">
        <v>20</v>
      </c>
      <c r="D563" s="4">
        <v>43874</v>
      </c>
      <c r="E563" s="3">
        <f t="shared" ca="1" si="16"/>
        <v>557</v>
      </c>
      <c r="F5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3" s="50">
        <f>IF(WEEKNUM(Table1[[#This Row],[Date]])-WEEKNUM(DATE(YEAR(Table1[[#This Row],[Date]]),2,1)-1)&lt;=0,52+WEEKNUM(Table1[[#This Row],[Date]])-WEEKNUM(DATE(YEAR(Table1[[#This Row],[Date]]),2,1)-1),WEEKNUM(Table1[[#This Row],[Date]])-WEEKNUM(DATE(YEAR(Table1[[#This Row],[Date]]),2,1)-1))</f>
        <v>2</v>
      </c>
      <c r="H563" s="126">
        <f t="shared" ca="1" si="17"/>
        <v>0.73</v>
      </c>
      <c r="I563" s="3" t="s">
        <v>50</v>
      </c>
      <c r="J563" s="3" t="str">
        <f ca="1">IF(Table1[[#This Row],[Quantity]]&gt;=100,"Picked Up","Missed Pickup")</f>
        <v>Picked Up</v>
      </c>
      <c r="K563" s="48" t="str">
        <f>TEXT(Table1[[#This Row],[Date]],"mmmm")</f>
        <v>February</v>
      </c>
    </row>
    <row r="564" spans="1:11" x14ac:dyDescent="0.25">
      <c r="A564" s="27" t="s">
        <v>62</v>
      </c>
      <c r="B564" s="30" t="s">
        <v>5</v>
      </c>
      <c r="C564" s="40" t="s">
        <v>22</v>
      </c>
      <c r="D564" s="4">
        <v>43874</v>
      </c>
      <c r="E564" s="3">
        <f t="shared" ca="1" si="16"/>
        <v>204</v>
      </c>
      <c r="F5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4" s="50">
        <f>IF(WEEKNUM(Table1[[#This Row],[Date]])-WEEKNUM(DATE(YEAR(Table1[[#This Row],[Date]]),2,1)-1)&lt;=0,52+WEEKNUM(Table1[[#This Row],[Date]])-WEEKNUM(DATE(YEAR(Table1[[#This Row],[Date]]),2,1)-1),WEEKNUM(Table1[[#This Row],[Date]])-WEEKNUM(DATE(YEAR(Table1[[#This Row],[Date]]),2,1)-1))</f>
        <v>2</v>
      </c>
      <c r="H564" s="126">
        <f t="shared" ca="1" si="17"/>
        <v>0.8</v>
      </c>
      <c r="I564" s="3" t="s">
        <v>50</v>
      </c>
      <c r="J564" s="3" t="str">
        <f ca="1">IF(Table1[[#This Row],[Quantity]]&gt;=100,"Picked Up","Missed Pickup")</f>
        <v>Picked Up</v>
      </c>
      <c r="K564" s="48" t="str">
        <f>TEXT(Table1[[#This Row],[Date]],"mmmm")</f>
        <v>February</v>
      </c>
    </row>
    <row r="565" spans="1:11" x14ac:dyDescent="0.25">
      <c r="A565" s="27" t="s">
        <v>62</v>
      </c>
      <c r="B565" s="30" t="s">
        <v>6</v>
      </c>
      <c r="C565" s="40" t="s">
        <v>21</v>
      </c>
      <c r="D565" s="4">
        <v>43874</v>
      </c>
      <c r="E565" s="3">
        <f t="shared" ca="1" si="16"/>
        <v>390</v>
      </c>
      <c r="F5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5" s="50">
        <f>IF(WEEKNUM(Table1[[#This Row],[Date]])-WEEKNUM(DATE(YEAR(Table1[[#This Row],[Date]]),2,1)-1)&lt;=0,52+WEEKNUM(Table1[[#This Row],[Date]])-WEEKNUM(DATE(YEAR(Table1[[#This Row],[Date]]),2,1)-1),WEEKNUM(Table1[[#This Row],[Date]])-WEEKNUM(DATE(YEAR(Table1[[#This Row],[Date]]),2,1)-1))</f>
        <v>2</v>
      </c>
      <c r="H565" s="126">
        <f t="shared" ca="1" si="17"/>
        <v>0.72</v>
      </c>
      <c r="I565" s="3" t="s">
        <v>50</v>
      </c>
      <c r="J565" s="3" t="str">
        <f ca="1">IF(Table1[[#This Row],[Quantity]]&gt;=100,"Picked Up","Missed Pickup")</f>
        <v>Picked Up</v>
      </c>
      <c r="K565" s="48" t="str">
        <f>TEXT(Table1[[#This Row],[Date]],"mmmm")</f>
        <v>February</v>
      </c>
    </row>
    <row r="566" spans="1:11" x14ac:dyDescent="0.25">
      <c r="A566" s="27" t="s">
        <v>62</v>
      </c>
      <c r="B566" s="30" t="s">
        <v>76</v>
      </c>
      <c r="C566" s="40" t="s">
        <v>23</v>
      </c>
      <c r="D566" s="4">
        <v>43874</v>
      </c>
      <c r="E566" s="3">
        <f t="shared" ca="1" si="16"/>
        <v>687</v>
      </c>
      <c r="F5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6" s="50">
        <f>IF(WEEKNUM(Table1[[#This Row],[Date]])-WEEKNUM(DATE(YEAR(Table1[[#This Row],[Date]]),2,1)-1)&lt;=0,52+WEEKNUM(Table1[[#This Row],[Date]])-WEEKNUM(DATE(YEAR(Table1[[#This Row],[Date]]),2,1)-1),WEEKNUM(Table1[[#This Row],[Date]])-WEEKNUM(DATE(YEAR(Table1[[#This Row],[Date]]),2,1)-1))</f>
        <v>2</v>
      </c>
      <c r="H566" s="126">
        <f t="shared" ca="1" si="17"/>
        <v>0.78</v>
      </c>
      <c r="I566" s="3" t="s">
        <v>50</v>
      </c>
      <c r="J566" s="3" t="str">
        <f ca="1">IF(Table1[[#This Row],[Quantity]]&gt;=100,"Picked Up","Missed Pickup")</f>
        <v>Picked Up</v>
      </c>
      <c r="K566" s="48" t="str">
        <f>TEXT(Table1[[#This Row],[Date]],"mmmm")</f>
        <v>February</v>
      </c>
    </row>
    <row r="567" spans="1:11" x14ac:dyDescent="0.25">
      <c r="A567" s="27" t="s">
        <v>62</v>
      </c>
      <c r="B567" s="30" t="s">
        <v>9</v>
      </c>
      <c r="C567" s="40" t="s">
        <v>23</v>
      </c>
      <c r="D567" s="4">
        <v>43874</v>
      </c>
      <c r="E567" s="3">
        <f t="shared" ca="1" si="16"/>
        <v>470</v>
      </c>
      <c r="F5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7" s="50">
        <f>IF(WEEKNUM(Table1[[#This Row],[Date]])-WEEKNUM(DATE(YEAR(Table1[[#This Row],[Date]]),2,1)-1)&lt;=0,52+WEEKNUM(Table1[[#This Row],[Date]])-WEEKNUM(DATE(YEAR(Table1[[#This Row],[Date]]),2,1)-1),WEEKNUM(Table1[[#This Row],[Date]])-WEEKNUM(DATE(YEAR(Table1[[#This Row],[Date]]),2,1)-1))</f>
        <v>2</v>
      </c>
      <c r="H567" s="126">
        <f t="shared" ca="1" si="17"/>
        <v>0.7</v>
      </c>
      <c r="I567" s="3" t="s">
        <v>50</v>
      </c>
      <c r="J567" s="3" t="str">
        <f ca="1">IF(Table1[[#This Row],[Quantity]]&gt;=100,"Picked Up","Missed Pickup")</f>
        <v>Picked Up</v>
      </c>
      <c r="K567" s="48" t="str">
        <f>TEXT(Table1[[#This Row],[Date]],"mmmm")</f>
        <v>February</v>
      </c>
    </row>
    <row r="568" spans="1:11" x14ac:dyDescent="0.25">
      <c r="A568" s="27" t="s">
        <v>61</v>
      </c>
      <c r="B568" s="30" t="s">
        <v>7</v>
      </c>
      <c r="C568" s="40" t="s">
        <v>20</v>
      </c>
      <c r="D568" s="4">
        <v>43874</v>
      </c>
      <c r="E568" s="3">
        <f t="shared" ca="1" si="16"/>
        <v>915</v>
      </c>
      <c r="F5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8" s="50">
        <f>IF(WEEKNUM(Table1[[#This Row],[Date]])-WEEKNUM(DATE(YEAR(Table1[[#This Row],[Date]]),2,1)-1)&lt;=0,52+WEEKNUM(Table1[[#This Row],[Date]])-WEEKNUM(DATE(YEAR(Table1[[#This Row],[Date]]),2,1)-1),WEEKNUM(Table1[[#This Row],[Date]])-WEEKNUM(DATE(YEAR(Table1[[#This Row],[Date]]),2,1)-1))</f>
        <v>2</v>
      </c>
      <c r="H568" s="126">
        <f t="shared" ca="1" si="17"/>
        <v>0.73</v>
      </c>
      <c r="I568" s="3" t="s">
        <v>32</v>
      </c>
      <c r="J568" s="3" t="str">
        <f ca="1">IF(Table1[[#This Row],[Quantity]]&gt;=100,"Picked Up","Missed Pickup")</f>
        <v>Picked Up</v>
      </c>
      <c r="K568" s="48" t="str">
        <f>TEXT(Table1[[#This Row],[Date]],"mmmm")</f>
        <v>February</v>
      </c>
    </row>
    <row r="569" spans="1:11" x14ac:dyDescent="0.25">
      <c r="A569" s="29" t="s">
        <v>61</v>
      </c>
      <c r="B569" s="31" t="s">
        <v>8</v>
      </c>
      <c r="C569" s="41" t="s">
        <v>20</v>
      </c>
      <c r="D569" s="4">
        <v>43874</v>
      </c>
      <c r="E569" s="3">
        <f t="shared" ca="1" si="16"/>
        <v>508</v>
      </c>
      <c r="F5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69" s="50">
        <f>IF(WEEKNUM(Table1[[#This Row],[Date]])-WEEKNUM(DATE(YEAR(Table1[[#This Row],[Date]]),2,1)-1)&lt;=0,52+WEEKNUM(Table1[[#This Row],[Date]])-WEEKNUM(DATE(YEAR(Table1[[#This Row],[Date]]),2,1)-1),WEEKNUM(Table1[[#This Row],[Date]])-WEEKNUM(DATE(YEAR(Table1[[#This Row],[Date]]),2,1)-1))</f>
        <v>2</v>
      </c>
      <c r="H569" s="126">
        <f t="shared" ca="1" si="17"/>
        <v>0.68</v>
      </c>
      <c r="I569" s="3" t="s">
        <v>50</v>
      </c>
      <c r="J569" s="3" t="str">
        <f ca="1">IF(Table1[[#This Row],[Quantity]]&gt;=100,"Picked Up","Missed Pickup")</f>
        <v>Picked Up</v>
      </c>
      <c r="K569" s="48" t="str">
        <f>TEXT(Table1[[#This Row],[Date]],"mmmm")</f>
        <v>February</v>
      </c>
    </row>
    <row r="570" spans="1:11" x14ac:dyDescent="0.25">
      <c r="A570" s="25" t="s">
        <v>61</v>
      </c>
      <c r="B570" s="25" t="s">
        <v>73</v>
      </c>
      <c r="C570" s="45" t="s">
        <v>20</v>
      </c>
      <c r="D570" s="4">
        <v>43874</v>
      </c>
      <c r="E570" s="3">
        <f t="shared" ca="1" si="16"/>
        <v>289</v>
      </c>
      <c r="F5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0" s="50">
        <f>IF(WEEKNUM(Table1[[#This Row],[Date]])-WEEKNUM(DATE(YEAR(Table1[[#This Row],[Date]]),2,1)-1)&lt;=0,52+WEEKNUM(Table1[[#This Row],[Date]])-WEEKNUM(DATE(YEAR(Table1[[#This Row],[Date]]),2,1)-1),WEEKNUM(Table1[[#This Row],[Date]])-WEEKNUM(DATE(YEAR(Table1[[#This Row],[Date]]),2,1)-1))</f>
        <v>2</v>
      </c>
      <c r="H570" s="126">
        <f t="shared" ca="1" si="17"/>
        <v>0.76</v>
      </c>
      <c r="I570" s="3" t="s">
        <v>50</v>
      </c>
      <c r="J570" s="3" t="str">
        <f ca="1">IF(Table1[[#This Row],[Quantity]]&gt;=100,"Picked Up","Missed Pickup")</f>
        <v>Picked Up</v>
      </c>
      <c r="K570" s="48" t="str">
        <f>TEXT(Table1[[#This Row],[Date]],"mmmm")</f>
        <v>February</v>
      </c>
    </row>
    <row r="571" spans="1:11" x14ac:dyDescent="0.25">
      <c r="A571" s="27" t="s">
        <v>64</v>
      </c>
      <c r="B571" s="30" t="s">
        <v>70</v>
      </c>
      <c r="C571" s="40" t="s">
        <v>22</v>
      </c>
      <c r="D571" s="4">
        <v>43875</v>
      </c>
      <c r="E571" s="3">
        <f t="shared" ca="1" si="16"/>
        <v>247</v>
      </c>
      <c r="F5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1" s="50">
        <f>IF(WEEKNUM(Table1[[#This Row],[Date]])-WEEKNUM(DATE(YEAR(Table1[[#This Row],[Date]]),2,1)-1)&lt;=0,52+WEEKNUM(Table1[[#This Row],[Date]])-WEEKNUM(DATE(YEAR(Table1[[#This Row],[Date]]),2,1)-1),WEEKNUM(Table1[[#This Row],[Date]])-WEEKNUM(DATE(YEAR(Table1[[#This Row],[Date]]),2,1)-1))</f>
        <v>2</v>
      </c>
      <c r="H571" s="126">
        <f t="shared" ca="1" si="17"/>
        <v>0.74</v>
      </c>
      <c r="I571" s="3" t="s">
        <v>50</v>
      </c>
      <c r="J571" s="3" t="str">
        <f ca="1">IF(Table1[[#This Row],[Quantity]]&gt;=100,"Picked Up","Missed Pickup")</f>
        <v>Picked Up</v>
      </c>
      <c r="K571" s="48" t="str">
        <f>TEXT(Table1[[#This Row],[Date]],"mmmm")</f>
        <v>February</v>
      </c>
    </row>
    <row r="572" spans="1:11" x14ac:dyDescent="0.25">
      <c r="A572" s="27" t="s">
        <v>64</v>
      </c>
      <c r="B572" s="30" t="s">
        <v>71</v>
      </c>
      <c r="C572" s="40" t="s">
        <v>23</v>
      </c>
      <c r="D572" s="4">
        <v>43875</v>
      </c>
      <c r="E572" s="3">
        <f t="shared" ca="1" si="16"/>
        <v>949</v>
      </c>
      <c r="F5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2" s="50">
        <f>IF(WEEKNUM(Table1[[#This Row],[Date]])-WEEKNUM(DATE(YEAR(Table1[[#This Row],[Date]]),2,1)-1)&lt;=0,52+WEEKNUM(Table1[[#This Row],[Date]])-WEEKNUM(DATE(YEAR(Table1[[#This Row],[Date]]),2,1)-1),WEEKNUM(Table1[[#This Row],[Date]])-WEEKNUM(DATE(YEAR(Table1[[#This Row],[Date]]),2,1)-1))</f>
        <v>2</v>
      </c>
      <c r="H572" s="126">
        <f t="shared" ca="1" si="17"/>
        <v>0.76</v>
      </c>
      <c r="I572" s="3" t="s">
        <v>44</v>
      </c>
      <c r="J572" s="3" t="str">
        <f ca="1">IF(Table1[[#This Row],[Quantity]]&gt;=100,"Picked Up","Missed Pickup")</f>
        <v>Picked Up</v>
      </c>
      <c r="K572" s="48" t="str">
        <f>TEXT(Table1[[#This Row],[Date]],"mmmm")</f>
        <v>February</v>
      </c>
    </row>
    <row r="573" spans="1:11" x14ac:dyDescent="0.25">
      <c r="A573" s="27" t="s">
        <v>65</v>
      </c>
      <c r="B573" s="30" t="s">
        <v>67</v>
      </c>
      <c r="C573" s="40" t="s">
        <v>20</v>
      </c>
      <c r="D573" s="4">
        <v>43875</v>
      </c>
      <c r="E573" s="3">
        <f t="shared" ca="1" si="16"/>
        <v>647</v>
      </c>
      <c r="F5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3" s="50">
        <f>IF(WEEKNUM(Table1[[#This Row],[Date]])-WEEKNUM(DATE(YEAR(Table1[[#This Row],[Date]]),2,1)-1)&lt;=0,52+WEEKNUM(Table1[[#This Row],[Date]])-WEEKNUM(DATE(YEAR(Table1[[#This Row],[Date]]),2,1)-1),WEEKNUM(Table1[[#This Row],[Date]])-WEEKNUM(DATE(YEAR(Table1[[#This Row],[Date]]),2,1)-1))</f>
        <v>2</v>
      </c>
      <c r="H573" s="126">
        <f t="shared" ca="1" si="17"/>
        <v>0.8</v>
      </c>
      <c r="I573" s="3" t="s">
        <v>32</v>
      </c>
      <c r="J573" s="3" t="str">
        <f ca="1">IF(Table1[[#This Row],[Quantity]]&gt;=100,"Picked Up","Missed Pickup")</f>
        <v>Picked Up</v>
      </c>
      <c r="K573" s="48" t="str">
        <f>TEXT(Table1[[#This Row],[Date]],"mmmm")</f>
        <v>February</v>
      </c>
    </row>
    <row r="574" spans="1:11" x14ac:dyDescent="0.25">
      <c r="A574" s="27" t="s">
        <v>63</v>
      </c>
      <c r="B574" s="30" t="s">
        <v>4</v>
      </c>
      <c r="C574" s="40" t="s">
        <v>20</v>
      </c>
      <c r="D574" s="4">
        <v>43875</v>
      </c>
      <c r="E574" s="3">
        <f t="shared" ca="1" si="16"/>
        <v>271</v>
      </c>
      <c r="F5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4" s="50">
        <f>IF(WEEKNUM(Table1[[#This Row],[Date]])-WEEKNUM(DATE(YEAR(Table1[[#This Row],[Date]]),2,1)-1)&lt;=0,52+WEEKNUM(Table1[[#This Row],[Date]])-WEEKNUM(DATE(YEAR(Table1[[#This Row],[Date]]),2,1)-1),WEEKNUM(Table1[[#This Row],[Date]])-WEEKNUM(DATE(YEAR(Table1[[#This Row],[Date]]),2,1)-1))</f>
        <v>2</v>
      </c>
      <c r="H574" s="126">
        <f t="shared" ca="1" si="17"/>
        <v>0.78</v>
      </c>
      <c r="I574" s="3" t="s">
        <v>44</v>
      </c>
      <c r="J574" s="3" t="str">
        <f ca="1">IF(Table1[[#This Row],[Quantity]]&gt;=100,"Picked Up","Missed Pickup")</f>
        <v>Picked Up</v>
      </c>
      <c r="K574" s="48" t="str">
        <f>TEXT(Table1[[#This Row],[Date]],"mmmm")</f>
        <v>February</v>
      </c>
    </row>
    <row r="575" spans="1:11" x14ac:dyDescent="0.25">
      <c r="A575" s="27" t="s">
        <v>63</v>
      </c>
      <c r="B575" s="30" t="s">
        <v>74</v>
      </c>
      <c r="C575" s="40" t="s">
        <v>20</v>
      </c>
      <c r="D575" s="4">
        <v>43875</v>
      </c>
      <c r="E575" s="3">
        <f t="shared" ca="1" si="16"/>
        <v>973</v>
      </c>
      <c r="F5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5" s="50">
        <f>IF(WEEKNUM(Table1[[#This Row],[Date]])-WEEKNUM(DATE(YEAR(Table1[[#This Row],[Date]]),2,1)-1)&lt;=0,52+WEEKNUM(Table1[[#This Row],[Date]])-WEEKNUM(DATE(YEAR(Table1[[#This Row],[Date]]),2,1)-1),WEEKNUM(Table1[[#This Row],[Date]])-WEEKNUM(DATE(YEAR(Table1[[#This Row],[Date]]),2,1)-1))</f>
        <v>2</v>
      </c>
      <c r="H575" s="126">
        <f t="shared" ca="1" si="17"/>
        <v>0.75</v>
      </c>
      <c r="I575" s="3" t="s">
        <v>50</v>
      </c>
      <c r="J575" s="3" t="str">
        <f ca="1">IF(Table1[[#This Row],[Quantity]]&gt;=100,"Picked Up","Missed Pickup")</f>
        <v>Picked Up</v>
      </c>
      <c r="K575" s="48" t="str">
        <f>TEXT(Table1[[#This Row],[Date]],"mmmm")</f>
        <v>February</v>
      </c>
    </row>
    <row r="576" spans="1:11" x14ac:dyDescent="0.25">
      <c r="A576" s="27" t="s">
        <v>63</v>
      </c>
      <c r="B576" s="30" t="s">
        <v>75</v>
      </c>
      <c r="C576" s="40" t="s">
        <v>20</v>
      </c>
      <c r="D576" s="4">
        <v>43875</v>
      </c>
      <c r="E576" s="3">
        <f t="shared" ca="1" si="16"/>
        <v>818</v>
      </c>
      <c r="F5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6" s="50">
        <f>IF(WEEKNUM(Table1[[#This Row],[Date]])-WEEKNUM(DATE(YEAR(Table1[[#This Row],[Date]]),2,1)-1)&lt;=0,52+WEEKNUM(Table1[[#This Row],[Date]])-WEEKNUM(DATE(YEAR(Table1[[#This Row],[Date]]),2,1)-1),WEEKNUM(Table1[[#This Row],[Date]])-WEEKNUM(DATE(YEAR(Table1[[#This Row],[Date]]),2,1)-1))</f>
        <v>2</v>
      </c>
      <c r="H576" s="126">
        <f t="shared" ca="1" si="17"/>
        <v>0.79</v>
      </c>
      <c r="I576" s="3" t="s">
        <v>50</v>
      </c>
      <c r="J576" s="3" t="str">
        <f ca="1">IF(Table1[[#This Row],[Quantity]]&gt;=100,"Picked Up","Missed Pickup")</f>
        <v>Picked Up</v>
      </c>
      <c r="K576" s="48" t="str">
        <f>TEXT(Table1[[#This Row],[Date]],"mmmm")</f>
        <v>February</v>
      </c>
    </row>
    <row r="577" spans="1:11" x14ac:dyDescent="0.25">
      <c r="A577" s="27" t="s">
        <v>62</v>
      </c>
      <c r="B577" s="30" t="s">
        <v>4</v>
      </c>
      <c r="C577" s="40" t="s">
        <v>20</v>
      </c>
      <c r="D577" s="4">
        <v>43875</v>
      </c>
      <c r="E577" s="3">
        <f t="shared" ca="1" si="16"/>
        <v>859</v>
      </c>
      <c r="F5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7" s="50">
        <f>IF(WEEKNUM(Table1[[#This Row],[Date]])-WEEKNUM(DATE(YEAR(Table1[[#This Row],[Date]]),2,1)-1)&lt;=0,52+WEEKNUM(Table1[[#This Row],[Date]])-WEEKNUM(DATE(YEAR(Table1[[#This Row],[Date]]),2,1)-1),WEEKNUM(Table1[[#This Row],[Date]])-WEEKNUM(DATE(YEAR(Table1[[#This Row],[Date]]),2,1)-1))</f>
        <v>2</v>
      </c>
      <c r="H577" s="126">
        <f t="shared" ca="1" si="17"/>
        <v>0.7</v>
      </c>
      <c r="I577" s="3" t="s">
        <v>44</v>
      </c>
      <c r="J577" s="3" t="str">
        <f ca="1">IF(Table1[[#This Row],[Quantity]]&gt;=100,"Picked Up","Missed Pickup")</f>
        <v>Picked Up</v>
      </c>
      <c r="K577" s="48" t="str">
        <f>TEXT(Table1[[#This Row],[Date]],"mmmm")</f>
        <v>February</v>
      </c>
    </row>
    <row r="578" spans="1:11" x14ac:dyDescent="0.25">
      <c r="A578" s="27" t="s">
        <v>62</v>
      </c>
      <c r="B578" s="30" t="s">
        <v>72</v>
      </c>
      <c r="C578" s="40" t="s">
        <v>20</v>
      </c>
      <c r="D578" s="4">
        <v>43875</v>
      </c>
      <c r="E578" s="3">
        <f t="shared" ca="1" si="16"/>
        <v>20</v>
      </c>
      <c r="F5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8" s="50">
        <f>IF(WEEKNUM(Table1[[#This Row],[Date]])-WEEKNUM(DATE(YEAR(Table1[[#This Row],[Date]]),2,1)-1)&lt;=0,52+WEEKNUM(Table1[[#This Row],[Date]])-WEEKNUM(DATE(YEAR(Table1[[#This Row],[Date]]),2,1)-1),WEEKNUM(Table1[[#This Row],[Date]])-WEEKNUM(DATE(YEAR(Table1[[#This Row],[Date]]),2,1)-1))</f>
        <v>2</v>
      </c>
      <c r="H578" s="126">
        <f t="shared" ca="1" si="17"/>
        <v>0.71</v>
      </c>
      <c r="I578" s="3" t="s">
        <v>50</v>
      </c>
      <c r="J578" s="3" t="str">
        <f ca="1">IF(Table1[[#This Row],[Quantity]]&gt;=100,"Picked Up","Missed Pickup")</f>
        <v>Missed Pickup</v>
      </c>
      <c r="K578" s="48" t="str">
        <f>TEXT(Table1[[#This Row],[Date]],"mmmm")</f>
        <v>February</v>
      </c>
    </row>
    <row r="579" spans="1:11" x14ac:dyDescent="0.25">
      <c r="A579" s="27" t="s">
        <v>62</v>
      </c>
      <c r="B579" s="30" t="s">
        <v>5</v>
      </c>
      <c r="C579" s="40" t="s">
        <v>22</v>
      </c>
      <c r="D579" s="4">
        <v>43875</v>
      </c>
      <c r="E579" s="3">
        <f t="shared" ref="E579:E642" ca="1" si="18">RANDBETWEEN(0,1000)</f>
        <v>890</v>
      </c>
      <c r="F5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79" s="50">
        <f>IF(WEEKNUM(Table1[[#This Row],[Date]])-WEEKNUM(DATE(YEAR(Table1[[#This Row],[Date]]),2,1)-1)&lt;=0,52+WEEKNUM(Table1[[#This Row],[Date]])-WEEKNUM(DATE(YEAR(Table1[[#This Row],[Date]]),2,1)-1),WEEKNUM(Table1[[#This Row],[Date]])-WEEKNUM(DATE(YEAR(Table1[[#This Row],[Date]]),2,1)-1))</f>
        <v>2</v>
      </c>
      <c r="H579" s="126">
        <f t="shared" ref="H579:H642" ca="1" si="19">RANDBETWEEN(67,80)/100</f>
        <v>0.69</v>
      </c>
      <c r="I579" s="3" t="s">
        <v>50</v>
      </c>
      <c r="J579" s="3" t="str">
        <f ca="1">IF(Table1[[#This Row],[Quantity]]&gt;=100,"Picked Up","Missed Pickup")</f>
        <v>Picked Up</v>
      </c>
      <c r="K579" s="48" t="str">
        <f>TEXT(Table1[[#This Row],[Date]],"mmmm")</f>
        <v>February</v>
      </c>
    </row>
    <row r="580" spans="1:11" x14ac:dyDescent="0.25">
      <c r="A580" s="27" t="s">
        <v>62</v>
      </c>
      <c r="B580" s="30" t="s">
        <v>6</v>
      </c>
      <c r="C580" s="40" t="s">
        <v>21</v>
      </c>
      <c r="D580" s="4">
        <v>43875</v>
      </c>
      <c r="E580" s="3">
        <f t="shared" ca="1" si="18"/>
        <v>830</v>
      </c>
      <c r="F5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0" s="50">
        <f>IF(WEEKNUM(Table1[[#This Row],[Date]])-WEEKNUM(DATE(YEAR(Table1[[#This Row],[Date]]),2,1)-1)&lt;=0,52+WEEKNUM(Table1[[#This Row],[Date]])-WEEKNUM(DATE(YEAR(Table1[[#This Row],[Date]]),2,1)-1),WEEKNUM(Table1[[#This Row],[Date]])-WEEKNUM(DATE(YEAR(Table1[[#This Row],[Date]]),2,1)-1))</f>
        <v>2</v>
      </c>
      <c r="H580" s="126">
        <f t="shared" ca="1" si="19"/>
        <v>0.67</v>
      </c>
      <c r="I580" s="3" t="s">
        <v>50</v>
      </c>
      <c r="J580" s="3" t="str">
        <f ca="1">IF(Table1[[#This Row],[Quantity]]&gt;=100,"Picked Up","Missed Pickup")</f>
        <v>Picked Up</v>
      </c>
      <c r="K580" s="48" t="str">
        <f>TEXT(Table1[[#This Row],[Date]],"mmmm")</f>
        <v>February</v>
      </c>
    </row>
    <row r="581" spans="1:11" x14ac:dyDescent="0.25">
      <c r="A581" s="27" t="s">
        <v>62</v>
      </c>
      <c r="B581" s="30" t="s">
        <v>76</v>
      </c>
      <c r="C581" s="40" t="s">
        <v>23</v>
      </c>
      <c r="D581" s="4">
        <v>43875</v>
      </c>
      <c r="E581" s="3">
        <f t="shared" ca="1" si="18"/>
        <v>721</v>
      </c>
      <c r="F5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1" s="50">
        <f>IF(WEEKNUM(Table1[[#This Row],[Date]])-WEEKNUM(DATE(YEAR(Table1[[#This Row],[Date]]),2,1)-1)&lt;=0,52+WEEKNUM(Table1[[#This Row],[Date]])-WEEKNUM(DATE(YEAR(Table1[[#This Row],[Date]]),2,1)-1),WEEKNUM(Table1[[#This Row],[Date]])-WEEKNUM(DATE(YEAR(Table1[[#This Row],[Date]]),2,1)-1))</f>
        <v>2</v>
      </c>
      <c r="H581" s="126">
        <f t="shared" ca="1" si="19"/>
        <v>0.72</v>
      </c>
      <c r="I581" s="3" t="s">
        <v>50</v>
      </c>
      <c r="J581" s="3" t="str">
        <f ca="1">IF(Table1[[#This Row],[Quantity]]&gt;=100,"Picked Up","Missed Pickup")</f>
        <v>Picked Up</v>
      </c>
      <c r="K581" s="48" t="str">
        <f>TEXT(Table1[[#This Row],[Date]],"mmmm")</f>
        <v>February</v>
      </c>
    </row>
    <row r="582" spans="1:11" x14ac:dyDescent="0.25">
      <c r="A582" s="27" t="s">
        <v>62</v>
      </c>
      <c r="B582" s="30" t="s">
        <v>9</v>
      </c>
      <c r="C582" s="40" t="s">
        <v>23</v>
      </c>
      <c r="D582" s="4">
        <v>43875</v>
      </c>
      <c r="E582" s="3">
        <f t="shared" ca="1" si="18"/>
        <v>568</v>
      </c>
      <c r="F5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2" s="50">
        <f>IF(WEEKNUM(Table1[[#This Row],[Date]])-WEEKNUM(DATE(YEAR(Table1[[#This Row],[Date]]),2,1)-1)&lt;=0,52+WEEKNUM(Table1[[#This Row],[Date]])-WEEKNUM(DATE(YEAR(Table1[[#This Row],[Date]]),2,1)-1),WEEKNUM(Table1[[#This Row],[Date]])-WEEKNUM(DATE(YEAR(Table1[[#This Row],[Date]]),2,1)-1))</f>
        <v>2</v>
      </c>
      <c r="H582" s="126">
        <f t="shared" ca="1" si="19"/>
        <v>0.78</v>
      </c>
      <c r="I582" s="3" t="s">
        <v>50</v>
      </c>
      <c r="J582" s="3" t="str">
        <f ca="1">IF(Table1[[#This Row],[Quantity]]&gt;=100,"Picked Up","Missed Pickup")</f>
        <v>Picked Up</v>
      </c>
      <c r="K582" s="48" t="str">
        <f>TEXT(Table1[[#This Row],[Date]],"mmmm")</f>
        <v>February</v>
      </c>
    </row>
    <row r="583" spans="1:11" x14ac:dyDescent="0.25">
      <c r="A583" s="27" t="s">
        <v>61</v>
      </c>
      <c r="B583" s="30" t="s">
        <v>7</v>
      </c>
      <c r="C583" s="40" t="s">
        <v>20</v>
      </c>
      <c r="D583" s="4">
        <v>43875</v>
      </c>
      <c r="E583" s="3">
        <f t="shared" ca="1" si="18"/>
        <v>395</v>
      </c>
      <c r="F5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3" s="50">
        <f>IF(WEEKNUM(Table1[[#This Row],[Date]])-WEEKNUM(DATE(YEAR(Table1[[#This Row],[Date]]),2,1)-1)&lt;=0,52+WEEKNUM(Table1[[#This Row],[Date]])-WEEKNUM(DATE(YEAR(Table1[[#This Row],[Date]]),2,1)-1),WEEKNUM(Table1[[#This Row],[Date]])-WEEKNUM(DATE(YEAR(Table1[[#This Row],[Date]]),2,1)-1))</f>
        <v>2</v>
      </c>
      <c r="H583" s="126">
        <f t="shared" ca="1" si="19"/>
        <v>0.69</v>
      </c>
      <c r="I583" s="3" t="s">
        <v>44</v>
      </c>
      <c r="J583" s="3" t="str">
        <f ca="1">IF(Table1[[#This Row],[Quantity]]&gt;=100,"Picked Up","Missed Pickup")</f>
        <v>Picked Up</v>
      </c>
      <c r="K583" s="48" t="str">
        <f>TEXT(Table1[[#This Row],[Date]],"mmmm")</f>
        <v>February</v>
      </c>
    </row>
    <row r="584" spans="1:11" x14ac:dyDescent="0.25">
      <c r="A584" s="29" t="s">
        <v>61</v>
      </c>
      <c r="B584" s="31" t="s">
        <v>8</v>
      </c>
      <c r="C584" s="41" t="s">
        <v>20</v>
      </c>
      <c r="D584" s="4">
        <v>43875</v>
      </c>
      <c r="E584" s="3">
        <f t="shared" ca="1" si="18"/>
        <v>537</v>
      </c>
      <c r="F5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4" s="50">
        <f>IF(WEEKNUM(Table1[[#This Row],[Date]])-WEEKNUM(DATE(YEAR(Table1[[#This Row],[Date]]),2,1)-1)&lt;=0,52+WEEKNUM(Table1[[#This Row],[Date]])-WEEKNUM(DATE(YEAR(Table1[[#This Row],[Date]]),2,1)-1),WEEKNUM(Table1[[#This Row],[Date]])-WEEKNUM(DATE(YEAR(Table1[[#This Row],[Date]]),2,1)-1))</f>
        <v>2</v>
      </c>
      <c r="H584" s="126">
        <f t="shared" ca="1" si="19"/>
        <v>0.77</v>
      </c>
      <c r="I584" s="3" t="s">
        <v>50</v>
      </c>
      <c r="J584" s="3" t="str">
        <f ca="1">IF(Table1[[#This Row],[Quantity]]&gt;=100,"Picked Up","Missed Pickup")</f>
        <v>Picked Up</v>
      </c>
      <c r="K584" s="48" t="str">
        <f>TEXT(Table1[[#This Row],[Date]],"mmmm")</f>
        <v>February</v>
      </c>
    </row>
    <row r="585" spans="1:11" x14ac:dyDescent="0.25">
      <c r="A585" s="25" t="s">
        <v>61</v>
      </c>
      <c r="B585" s="25" t="s">
        <v>73</v>
      </c>
      <c r="C585" s="45" t="s">
        <v>20</v>
      </c>
      <c r="D585" s="4">
        <v>43875</v>
      </c>
      <c r="E585" s="3">
        <f t="shared" ca="1" si="18"/>
        <v>202</v>
      </c>
      <c r="F5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5" s="50">
        <f>IF(WEEKNUM(Table1[[#This Row],[Date]])-WEEKNUM(DATE(YEAR(Table1[[#This Row],[Date]]),2,1)-1)&lt;=0,52+WEEKNUM(Table1[[#This Row],[Date]])-WEEKNUM(DATE(YEAR(Table1[[#This Row],[Date]]),2,1)-1),WEEKNUM(Table1[[#This Row],[Date]])-WEEKNUM(DATE(YEAR(Table1[[#This Row],[Date]]),2,1)-1))</f>
        <v>2</v>
      </c>
      <c r="H585" s="126">
        <f t="shared" ca="1" si="19"/>
        <v>0.69</v>
      </c>
      <c r="I585" s="3" t="s">
        <v>50</v>
      </c>
      <c r="J585" s="3" t="str">
        <f ca="1">IF(Table1[[#This Row],[Quantity]]&gt;=100,"Picked Up","Missed Pickup")</f>
        <v>Picked Up</v>
      </c>
      <c r="K585" s="48" t="str">
        <f>TEXT(Table1[[#This Row],[Date]],"mmmm")</f>
        <v>February</v>
      </c>
    </row>
    <row r="586" spans="1:11" x14ac:dyDescent="0.25">
      <c r="A586" s="27" t="s">
        <v>64</v>
      </c>
      <c r="B586" s="30" t="s">
        <v>70</v>
      </c>
      <c r="C586" s="40" t="s">
        <v>22</v>
      </c>
      <c r="D586" s="4">
        <v>43876</v>
      </c>
      <c r="E586" s="3">
        <f t="shared" ca="1" si="18"/>
        <v>555</v>
      </c>
      <c r="F5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6" s="50">
        <f>IF(WEEKNUM(Table1[[#This Row],[Date]])-WEEKNUM(DATE(YEAR(Table1[[#This Row],[Date]]),2,1)-1)&lt;=0,52+WEEKNUM(Table1[[#This Row],[Date]])-WEEKNUM(DATE(YEAR(Table1[[#This Row],[Date]]),2,1)-1),WEEKNUM(Table1[[#This Row],[Date]])-WEEKNUM(DATE(YEAR(Table1[[#This Row],[Date]]),2,1)-1))</f>
        <v>2</v>
      </c>
      <c r="H586" s="126">
        <f t="shared" ca="1" si="19"/>
        <v>0.68</v>
      </c>
      <c r="I586" s="3" t="s">
        <v>50</v>
      </c>
      <c r="J586" s="3" t="str">
        <f ca="1">IF(Table1[[#This Row],[Quantity]]&gt;=100,"Picked Up","Missed Pickup")</f>
        <v>Picked Up</v>
      </c>
      <c r="K586" s="48" t="str">
        <f>TEXT(Table1[[#This Row],[Date]],"mmmm")</f>
        <v>February</v>
      </c>
    </row>
    <row r="587" spans="1:11" x14ac:dyDescent="0.25">
      <c r="A587" s="27" t="s">
        <v>64</v>
      </c>
      <c r="B587" s="30" t="s">
        <v>71</v>
      </c>
      <c r="C587" s="40" t="s">
        <v>23</v>
      </c>
      <c r="D587" s="4">
        <v>43876</v>
      </c>
      <c r="E587" s="3">
        <f t="shared" ca="1" si="18"/>
        <v>467</v>
      </c>
      <c r="F5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7" s="50">
        <f>IF(WEEKNUM(Table1[[#This Row],[Date]])-WEEKNUM(DATE(YEAR(Table1[[#This Row],[Date]]),2,1)-1)&lt;=0,52+WEEKNUM(Table1[[#This Row],[Date]])-WEEKNUM(DATE(YEAR(Table1[[#This Row],[Date]]),2,1)-1),WEEKNUM(Table1[[#This Row],[Date]])-WEEKNUM(DATE(YEAR(Table1[[#This Row],[Date]]),2,1)-1))</f>
        <v>2</v>
      </c>
      <c r="H587" s="126">
        <f t="shared" ca="1" si="19"/>
        <v>0.68</v>
      </c>
      <c r="I587" s="3" t="s">
        <v>50</v>
      </c>
      <c r="J587" s="3" t="str">
        <f ca="1">IF(Table1[[#This Row],[Quantity]]&gt;=100,"Picked Up","Missed Pickup")</f>
        <v>Picked Up</v>
      </c>
      <c r="K587" s="48" t="str">
        <f>TEXT(Table1[[#This Row],[Date]],"mmmm")</f>
        <v>February</v>
      </c>
    </row>
    <row r="588" spans="1:11" x14ac:dyDescent="0.25">
      <c r="A588" s="27" t="s">
        <v>65</v>
      </c>
      <c r="B588" s="30" t="s">
        <v>67</v>
      </c>
      <c r="C588" s="40" t="s">
        <v>20</v>
      </c>
      <c r="D588" s="4">
        <v>43876</v>
      </c>
      <c r="E588" s="3">
        <f t="shared" ca="1" si="18"/>
        <v>255</v>
      </c>
      <c r="F5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8" s="50">
        <f>IF(WEEKNUM(Table1[[#This Row],[Date]])-WEEKNUM(DATE(YEAR(Table1[[#This Row],[Date]]),2,1)-1)&lt;=0,52+WEEKNUM(Table1[[#This Row],[Date]])-WEEKNUM(DATE(YEAR(Table1[[#This Row],[Date]]),2,1)-1),WEEKNUM(Table1[[#This Row],[Date]])-WEEKNUM(DATE(YEAR(Table1[[#This Row],[Date]]),2,1)-1))</f>
        <v>2</v>
      </c>
      <c r="H588" s="126">
        <f t="shared" ca="1" si="19"/>
        <v>0.79</v>
      </c>
      <c r="I588" s="3" t="s">
        <v>50</v>
      </c>
      <c r="J588" s="3" t="str">
        <f ca="1">IF(Table1[[#This Row],[Quantity]]&gt;=100,"Picked Up","Missed Pickup")</f>
        <v>Picked Up</v>
      </c>
      <c r="K588" s="48" t="str">
        <f>TEXT(Table1[[#This Row],[Date]],"mmmm")</f>
        <v>February</v>
      </c>
    </row>
    <row r="589" spans="1:11" x14ac:dyDescent="0.25">
      <c r="A589" s="27" t="s">
        <v>63</v>
      </c>
      <c r="B589" s="30" t="s">
        <v>4</v>
      </c>
      <c r="C589" s="40" t="s">
        <v>20</v>
      </c>
      <c r="D589" s="4">
        <v>43876</v>
      </c>
      <c r="E589" s="3">
        <f t="shared" ca="1" si="18"/>
        <v>550</v>
      </c>
      <c r="F5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89" s="50">
        <f>IF(WEEKNUM(Table1[[#This Row],[Date]])-WEEKNUM(DATE(YEAR(Table1[[#This Row],[Date]]),2,1)-1)&lt;=0,52+WEEKNUM(Table1[[#This Row],[Date]])-WEEKNUM(DATE(YEAR(Table1[[#This Row],[Date]]),2,1)-1),WEEKNUM(Table1[[#This Row],[Date]])-WEEKNUM(DATE(YEAR(Table1[[#This Row],[Date]]),2,1)-1))</f>
        <v>2</v>
      </c>
      <c r="H589" s="126">
        <f t="shared" ca="1" si="19"/>
        <v>0.69</v>
      </c>
      <c r="I589" s="3" t="s">
        <v>44</v>
      </c>
      <c r="J589" s="3" t="str">
        <f ca="1">IF(Table1[[#This Row],[Quantity]]&gt;=100,"Picked Up","Missed Pickup")</f>
        <v>Picked Up</v>
      </c>
      <c r="K589" s="48" t="str">
        <f>TEXT(Table1[[#This Row],[Date]],"mmmm")</f>
        <v>February</v>
      </c>
    </row>
    <row r="590" spans="1:11" x14ac:dyDescent="0.25">
      <c r="A590" s="27" t="s">
        <v>63</v>
      </c>
      <c r="B590" s="30" t="s">
        <v>74</v>
      </c>
      <c r="C590" s="40" t="s">
        <v>20</v>
      </c>
      <c r="D590" s="4">
        <v>43876</v>
      </c>
      <c r="E590" s="3">
        <f t="shared" ca="1" si="18"/>
        <v>424</v>
      </c>
      <c r="F5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0" s="50">
        <f>IF(WEEKNUM(Table1[[#This Row],[Date]])-WEEKNUM(DATE(YEAR(Table1[[#This Row],[Date]]),2,1)-1)&lt;=0,52+WEEKNUM(Table1[[#This Row],[Date]])-WEEKNUM(DATE(YEAR(Table1[[#This Row],[Date]]),2,1)-1),WEEKNUM(Table1[[#This Row],[Date]])-WEEKNUM(DATE(YEAR(Table1[[#This Row],[Date]]),2,1)-1))</f>
        <v>2</v>
      </c>
      <c r="H590" s="126">
        <f t="shared" ca="1" si="19"/>
        <v>0.74</v>
      </c>
      <c r="I590" s="3" t="s">
        <v>50</v>
      </c>
      <c r="J590" s="3" t="str">
        <f ca="1">IF(Table1[[#This Row],[Quantity]]&gt;=100,"Picked Up","Missed Pickup")</f>
        <v>Picked Up</v>
      </c>
      <c r="K590" s="48" t="str">
        <f>TEXT(Table1[[#This Row],[Date]],"mmmm")</f>
        <v>February</v>
      </c>
    </row>
    <row r="591" spans="1:11" x14ac:dyDescent="0.25">
      <c r="A591" s="27" t="s">
        <v>63</v>
      </c>
      <c r="B591" s="30" t="s">
        <v>75</v>
      </c>
      <c r="C591" s="40" t="s">
        <v>20</v>
      </c>
      <c r="D591" s="4">
        <v>43876</v>
      </c>
      <c r="E591" s="3">
        <f t="shared" ca="1" si="18"/>
        <v>718</v>
      </c>
      <c r="F5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1" s="50">
        <f>IF(WEEKNUM(Table1[[#This Row],[Date]])-WEEKNUM(DATE(YEAR(Table1[[#This Row],[Date]]),2,1)-1)&lt;=0,52+WEEKNUM(Table1[[#This Row],[Date]])-WEEKNUM(DATE(YEAR(Table1[[#This Row],[Date]]),2,1)-1),WEEKNUM(Table1[[#This Row],[Date]])-WEEKNUM(DATE(YEAR(Table1[[#This Row],[Date]]),2,1)-1))</f>
        <v>2</v>
      </c>
      <c r="H591" s="126">
        <f t="shared" ca="1" si="19"/>
        <v>0.69</v>
      </c>
      <c r="I591" s="3" t="s">
        <v>50</v>
      </c>
      <c r="J591" s="3" t="str">
        <f ca="1">IF(Table1[[#This Row],[Quantity]]&gt;=100,"Picked Up","Missed Pickup")</f>
        <v>Picked Up</v>
      </c>
      <c r="K591" s="48" t="str">
        <f>TEXT(Table1[[#This Row],[Date]],"mmmm")</f>
        <v>February</v>
      </c>
    </row>
    <row r="592" spans="1:11" x14ac:dyDescent="0.25">
      <c r="A592" s="27" t="s">
        <v>62</v>
      </c>
      <c r="B592" s="30" t="s">
        <v>4</v>
      </c>
      <c r="C592" s="40" t="s">
        <v>20</v>
      </c>
      <c r="D592" s="4">
        <v>43876</v>
      </c>
      <c r="E592" s="3">
        <f t="shared" ca="1" si="18"/>
        <v>107</v>
      </c>
      <c r="F5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2" s="50">
        <f>IF(WEEKNUM(Table1[[#This Row],[Date]])-WEEKNUM(DATE(YEAR(Table1[[#This Row],[Date]]),2,1)-1)&lt;=0,52+WEEKNUM(Table1[[#This Row],[Date]])-WEEKNUM(DATE(YEAR(Table1[[#This Row],[Date]]),2,1)-1),WEEKNUM(Table1[[#This Row],[Date]])-WEEKNUM(DATE(YEAR(Table1[[#This Row],[Date]]),2,1)-1))</f>
        <v>2</v>
      </c>
      <c r="H592" s="126">
        <f t="shared" ca="1" si="19"/>
        <v>0.77</v>
      </c>
      <c r="I592" s="3" t="s">
        <v>44</v>
      </c>
      <c r="J592" s="3" t="str">
        <f ca="1">IF(Table1[[#This Row],[Quantity]]&gt;=100,"Picked Up","Missed Pickup")</f>
        <v>Picked Up</v>
      </c>
      <c r="K592" s="48" t="str">
        <f>TEXT(Table1[[#This Row],[Date]],"mmmm")</f>
        <v>February</v>
      </c>
    </row>
    <row r="593" spans="1:11" x14ac:dyDescent="0.25">
      <c r="A593" s="27" t="s">
        <v>62</v>
      </c>
      <c r="B593" s="30" t="s">
        <v>72</v>
      </c>
      <c r="C593" s="40" t="s">
        <v>20</v>
      </c>
      <c r="D593" s="4">
        <v>43876</v>
      </c>
      <c r="E593" s="3">
        <f t="shared" ca="1" si="18"/>
        <v>784</v>
      </c>
      <c r="F5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3" s="50">
        <f>IF(WEEKNUM(Table1[[#This Row],[Date]])-WEEKNUM(DATE(YEAR(Table1[[#This Row],[Date]]),2,1)-1)&lt;=0,52+WEEKNUM(Table1[[#This Row],[Date]])-WEEKNUM(DATE(YEAR(Table1[[#This Row],[Date]]),2,1)-1),WEEKNUM(Table1[[#This Row],[Date]])-WEEKNUM(DATE(YEAR(Table1[[#This Row],[Date]]),2,1)-1))</f>
        <v>2</v>
      </c>
      <c r="H593" s="126">
        <f t="shared" ca="1" si="19"/>
        <v>0.73</v>
      </c>
      <c r="I593" s="3" t="s">
        <v>50</v>
      </c>
      <c r="J593" s="3" t="str">
        <f ca="1">IF(Table1[[#This Row],[Quantity]]&gt;=100,"Picked Up","Missed Pickup")</f>
        <v>Picked Up</v>
      </c>
      <c r="K593" s="48" t="str">
        <f>TEXT(Table1[[#This Row],[Date]],"mmmm")</f>
        <v>February</v>
      </c>
    </row>
    <row r="594" spans="1:11" x14ac:dyDescent="0.25">
      <c r="A594" s="27" t="s">
        <v>62</v>
      </c>
      <c r="B594" s="30" t="s">
        <v>5</v>
      </c>
      <c r="C594" s="40" t="s">
        <v>22</v>
      </c>
      <c r="D594" s="4">
        <v>43876</v>
      </c>
      <c r="E594" s="3">
        <f t="shared" ca="1" si="18"/>
        <v>376</v>
      </c>
      <c r="F5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4" s="50">
        <f>IF(WEEKNUM(Table1[[#This Row],[Date]])-WEEKNUM(DATE(YEAR(Table1[[#This Row],[Date]]),2,1)-1)&lt;=0,52+WEEKNUM(Table1[[#This Row],[Date]])-WEEKNUM(DATE(YEAR(Table1[[#This Row],[Date]]),2,1)-1),WEEKNUM(Table1[[#This Row],[Date]])-WEEKNUM(DATE(YEAR(Table1[[#This Row],[Date]]),2,1)-1))</f>
        <v>2</v>
      </c>
      <c r="H594" s="126">
        <f t="shared" ca="1" si="19"/>
        <v>0.74</v>
      </c>
      <c r="I594" s="3" t="s">
        <v>50</v>
      </c>
      <c r="J594" s="3" t="str">
        <f ca="1">IF(Table1[[#This Row],[Quantity]]&gt;=100,"Picked Up","Missed Pickup")</f>
        <v>Picked Up</v>
      </c>
      <c r="K594" s="48" t="str">
        <f>TEXT(Table1[[#This Row],[Date]],"mmmm")</f>
        <v>February</v>
      </c>
    </row>
    <row r="595" spans="1:11" x14ac:dyDescent="0.25">
      <c r="A595" s="27" t="s">
        <v>62</v>
      </c>
      <c r="B595" s="30" t="s">
        <v>6</v>
      </c>
      <c r="C595" s="40" t="s">
        <v>21</v>
      </c>
      <c r="D595" s="4">
        <v>43876</v>
      </c>
      <c r="E595" s="3">
        <f t="shared" ca="1" si="18"/>
        <v>784</v>
      </c>
      <c r="F5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5" s="50">
        <f>IF(WEEKNUM(Table1[[#This Row],[Date]])-WEEKNUM(DATE(YEAR(Table1[[#This Row],[Date]]),2,1)-1)&lt;=0,52+WEEKNUM(Table1[[#This Row],[Date]])-WEEKNUM(DATE(YEAR(Table1[[#This Row],[Date]]),2,1)-1),WEEKNUM(Table1[[#This Row],[Date]])-WEEKNUM(DATE(YEAR(Table1[[#This Row],[Date]]),2,1)-1))</f>
        <v>2</v>
      </c>
      <c r="H595" s="126">
        <f t="shared" ca="1" si="19"/>
        <v>0.8</v>
      </c>
      <c r="I595" s="3" t="s">
        <v>50</v>
      </c>
      <c r="J595" s="3" t="str">
        <f ca="1">IF(Table1[[#This Row],[Quantity]]&gt;=100,"Picked Up","Missed Pickup")</f>
        <v>Picked Up</v>
      </c>
      <c r="K595" s="48" t="str">
        <f>TEXT(Table1[[#This Row],[Date]],"mmmm")</f>
        <v>February</v>
      </c>
    </row>
    <row r="596" spans="1:11" x14ac:dyDescent="0.25">
      <c r="A596" s="27" t="s">
        <v>62</v>
      </c>
      <c r="B596" s="30" t="s">
        <v>76</v>
      </c>
      <c r="C596" s="40" t="s">
        <v>23</v>
      </c>
      <c r="D596" s="4">
        <v>43876</v>
      </c>
      <c r="E596" s="3">
        <f t="shared" ca="1" si="18"/>
        <v>846</v>
      </c>
      <c r="F5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6" s="50">
        <f>IF(WEEKNUM(Table1[[#This Row],[Date]])-WEEKNUM(DATE(YEAR(Table1[[#This Row],[Date]]),2,1)-1)&lt;=0,52+WEEKNUM(Table1[[#This Row],[Date]])-WEEKNUM(DATE(YEAR(Table1[[#This Row],[Date]]),2,1)-1),WEEKNUM(Table1[[#This Row],[Date]])-WEEKNUM(DATE(YEAR(Table1[[#This Row],[Date]]),2,1)-1))</f>
        <v>2</v>
      </c>
      <c r="H596" s="126">
        <f t="shared" ca="1" si="19"/>
        <v>0.72</v>
      </c>
      <c r="I596" s="3" t="s">
        <v>50</v>
      </c>
      <c r="J596" s="3" t="str">
        <f ca="1">IF(Table1[[#This Row],[Quantity]]&gt;=100,"Picked Up","Missed Pickup")</f>
        <v>Picked Up</v>
      </c>
      <c r="K596" s="48" t="str">
        <f>TEXT(Table1[[#This Row],[Date]],"mmmm")</f>
        <v>February</v>
      </c>
    </row>
    <row r="597" spans="1:11" x14ac:dyDescent="0.25">
      <c r="A597" s="27" t="s">
        <v>62</v>
      </c>
      <c r="B597" s="30" t="s">
        <v>9</v>
      </c>
      <c r="C597" s="40" t="s">
        <v>23</v>
      </c>
      <c r="D597" s="4">
        <v>43876</v>
      </c>
      <c r="E597" s="3">
        <f t="shared" ca="1" si="18"/>
        <v>23</v>
      </c>
      <c r="F5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7" s="50">
        <f>IF(WEEKNUM(Table1[[#This Row],[Date]])-WEEKNUM(DATE(YEAR(Table1[[#This Row],[Date]]),2,1)-1)&lt;=0,52+WEEKNUM(Table1[[#This Row],[Date]])-WEEKNUM(DATE(YEAR(Table1[[#This Row],[Date]]),2,1)-1),WEEKNUM(Table1[[#This Row],[Date]])-WEEKNUM(DATE(YEAR(Table1[[#This Row],[Date]]),2,1)-1))</f>
        <v>2</v>
      </c>
      <c r="H597" s="126">
        <f t="shared" ca="1" si="19"/>
        <v>0.78</v>
      </c>
      <c r="I597" s="3" t="s">
        <v>50</v>
      </c>
      <c r="J597" s="3" t="str">
        <f ca="1">IF(Table1[[#This Row],[Quantity]]&gt;=100,"Picked Up","Missed Pickup")</f>
        <v>Missed Pickup</v>
      </c>
      <c r="K597" s="48" t="str">
        <f>TEXT(Table1[[#This Row],[Date]],"mmmm")</f>
        <v>February</v>
      </c>
    </row>
    <row r="598" spans="1:11" x14ac:dyDescent="0.25">
      <c r="A598" s="27" t="s">
        <v>61</v>
      </c>
      <c r="B598" s="30" t="s">
        <v>7</v>
      </c>
      <c r="C598" s="40" t="s">
        <v>20</v>
      </c>
      <c r="D598" s="4">
        <v>43876</v>
      </c>
      <c r="E598" s="3">
        <f t="shared" ca="1" si="18"/>
        <v>639</v>
      </c>
      <c r="F5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8" s="50">
        <f>IF(WEEKNUM(Table1[[#This Row],[Date]])-WEEKNUM(DATE(YEAR(Table1[[#This Row],[Date]]),2,1)-1)&lt;=0,52+WEEKNUM(Table1[[#This Row],[Date]])-WEEKNUM(DATE(YEAR(Table1[[#This Row],[Date]]),2,1)-1),WEEKNUM(Table1[[#This Row],[Date]])-WEEKNUM(DATE(YEAR(Table1[[#This Row],[Date]]),2,1)-1))</f>
        <v>2</v>
      </c>
      <c r="H598" s="126">
        <f t="shared" ca="1" si="19"/>
        <v>0.76</v>
      </c>
      <c r="I598" s="3" t="s">
        <v>44</v>
      </c>
      <c r="J598" s="3" t="str">
        <f ca="1">IF(Table1[[#This Row],[Quantity]]&gt;=100,"Picked Up","Missed Pickup")</f>
        <v>Picked Up</v>
      </c>
      <c r="K598" s="48" t="str">
        <f>TEXT(Table1[[#This Row],[Date]],"mmmm")</f>
        <v>February</v>
      </c>
    </row>
    <row r="599" spans="1:11" x14ac:dyDescent="0.25">
      <c r="A599" s="29" t="s">
        <v>61</v>
      </c>
      <c r="B599" s="31" t="s">
        <v>8</v>
      </c>
      <c r="C599" s="41" t="s">
        <v>20</v>
      </c>
      <c r="D599" s="4">
        <v>43876</v>
      </c>
      <c r="E599" s="3">
        <f t="shared" ca="1" si="18"/>
        <v>347</v>
      </c>
      <c r="F5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599" s="50">
        <f>IF(WEEKNUM(Table1[[#This Row],[Date]])-WEEKNUM(DATE(YEAR(Table1[[#This Row],[Date]]),2,1)-1)&lt;=0,52+WEEKNUM(Table1[[#This Row],[Date]])-WEEKNUM(DATE(YEAR(Table1[[#This Row],[Date]]),2,1)-1),WEEKNUM(Table1[[#This Row],[Date]])-WEEKNUM(DATE(YEAR(Table1[[#This Row],[Date]]),2,1)-1))</f>
        <v>2</v>
      </c>
      <c r="H599" s="126">
        <f t="shared" ca="1" si="19"/>
        <v>0.74</v>
      </c>
      <c r="I599" s="3" t="s">
        <v>50</v>
      </c>
      <c r="J599" s="3" t="str">
        <f ca="1">IF(Table1[[#This Row],[Quantity]]&gt;=100,"Picked Up","Missed Pickup")</f>
        <v>Picked Up</v>
      </c>
      <c r="K599" s="48" t="str">
        <f>TEXT(Table1[[#This Row],[Date]],"mmmm")</f>
        <v>February</v>
      </c>
    </row>
    <row r="600" spans="1:11" x14ac:dyDescent="0.25">
      <c r="A600" s="25" t="s">
        <v>61</v>
      </c>
      <c r="B600" s="25" t="s">
        <v>73</v>
      </c>
      <c r="C600" s="45" t="s">
        <v>20</v>
      </c>
      <c r="D600" s="4">
        <v>43876</v>
      </c>
      <c r="E600" s="3">
        <f t="shared" ca="1" si="18"/>
        <v>828</v>
      </c>
      <c r="F6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W2</v>
      </c>
      <c r="G600" s="50">
        <f>IF(WEEKNUM(Table1[[#This Row],[Date]])-WEEKNUM(DATE(YEAR(Table1[[#This Row],[Date]]),2,1)-1)&lt;=0,52+WEEKNUM(Table1[[#This Row],[Date]])-WEEKNUM(DATE(YEAR(Table1[[#This Row],[Date]]),2,1)-1),WEEKNUM(Table1[[#This Row],[Date]])-WEEKNUM(DATE(YEAR(Table1[[#This Row],[Date]]),2,1)-1))</f>
        <v>2</v>
      </c>
      <c r="H600" s="126">
        <f t="shared" ca="1" si="19"/>
        <v>0.75</v>
      </c>
      <c r="I600" s="3" t="s">
        <v>50</v>
      </c>
      <c r="J600" s="3" t="str">
        <f ca="1">IF(Table1[[#This Row],[Quantity]]&gt;=100,"Picked Up","Missed Pickup")</f>
        <v>Picked Up</v>
      </c>
      <c r="K600" s="48" t="str">
        <f>TEXT(Table1[[#This Row],[Date]],"mmmm")</f>
        <v>February</v>
      </c>
    </row>
    <row r="601" spans="1:11" x14ac:dyDescent="0.25">
      <c r="A601" s="27" t="s">
        <v>64</v>
      </c>
      <c r="B601" s="30" t="s">
        <v>70</v>
      </c>
      <c r="C601" s="40" t="s">
        <v>22</v>
      </c>
      <c r="D601" s="4">
        <v>43879</v>
      </c>
      <c r="E601" s="3">
        <f t="shared" ca="1" si="18"/>
        <v>832</v>
      </c>
      <c r="F6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1" s="50">
        <f>IF(WEEKNUM(Table1[[#This Row],[Date]])-WEEKNUM(DATE(YEAR(Table1[[#This Row],[Date]]),2,1)-1)&lt;=0,52+WEEKNUM(Table1[[#This Row],[Date]])-WEEKNUM(DATE(YEAR(Table1[[#This Row],[Date]]),2,1)-1),WEEKNUM(Table1[[#This Row],[Date]])-WEEKNUM(DATE(YEAR(Table1[[#This Row],[Date]]),2,1)-1))</f>
        <v>3</v>
      </c>
      <c r="H601" s="126">
        <f t="shared" ca="1" si="19"/>
        <v>0.78</v>
      </c>
      <c r="I601" s="3" t="s">
        <v>50</v>
      </c>
      <c r="J601" s="3" t="str">
        <f ca="1">IF(Table1[[#This Row],[Quantity]]&gt;=100,"Picked Up","Missed Pickup")</f>
        <v>Picked Up</v>
      </c>
      <c r="K601" s="48" t="str">
        <f>TEXT(Table1[[#This Row],[Date]],"mmmm")</f>
        <v>February</v>
      </c>
    </row>
    <row r="602" spans="1:11" x14ac:dyDescent="0.25">
      <c r="A602" s="27" t="s">
        <v>64</v>
      </c>
      <c r="B602" s="30" t="s">
        <v>71</v>
      </c>
      <c r="C602" s="40" t="s">
        <v>23</v>
      </c>
      <c r="D602" s="4">
        <v>43879</v>
      </c>
      <c r="E602" s="3">
        <f t="shared" ca="1" si="18"/>
        <v>915</v>
      </c>
      <c r="F6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2" s="50">
        <f>IF(WEEKNUM(Table1[[#This Row],[Date]])-WEEKNUM(DATE(YEAR(Table1[[#This Row],[Date]]),2,1)-1)&lt;=0,52+WEEKNUM(Table1[[#This Row],[Date]])-WEEKNUM(DATE(YEAR(Table1[[#This Row],[Date]]),2,1)-1),WEEKNUM(Table1[[#This Row],[Date]])-WEEKNUM(DATE(YEAR(Table1[[#This Row],[Date]]),2,1)-1))</f>
        <v>3</v>
      </c>
      <c r="H602" s="126">
        <f t="shared" ca="1" si="19"/>
        <v>0.78</v>
      </c>
      <c r="I602" s="3" t="s">
        <v>32</v>
      </c>
      <c r="J602" s="3" t="str">
        <f ca="1">IF(Table1[[#This Row],[Quantity]]&gt;=100,"Picked Up","Missed Pickup")</f>
        <v>Picked Up</v>
      </c>
      <c r="K602" s="48" t="str">
        <f>TEXT(Table1[[#This Row],[Date]],"mmmm")</f>
        <v>February</v>
      </c>
    </row>
    <row r="603" spans="1:11" x14ac:dyDescent="0.25">
      <c r="A603" s="27" t="s">
        <v>65</v>
      </c>
      <c r="B603" s="30" t="s">
        <v>67</v>
      </c>
      <c r="C603" s="40" t="s">
        <v>20</v>
      </c>
      <c r="D603" s="4">
        <v>43879</v>
      </c>
      <c r="E603" s="3">
        <f t="shared" ca="1" si="18"/>
        <v>727</v>
      </c>
      <c r="F6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3" s="50">
        <f>IF(WEEKNUM(Table1[[#This Row],[Date]])-WEEKNUM(DATE(YEAR(Table1[[#This Row],[Date]]),2,1)-1)&lt;=0,52+WEEKNUM(Table1[[#This Row],[Date]])-WEEKNUM(DATE(YEAR(Table1[[#This Row],[Date]]),2,1)-1),WEEKNUM(Table1[[#This Row],[Date]])-WEEKNUM(DATE(YEAR(Table1[[#This Row],[Date]]),2,1)-1))</f>
        <v>3</v>
      </c>
      <c r="H603" s="126">
        <f t="shared" ca="1" si="19"/>
        <v>0.68</v>
      </c>
      <c r="I603" s="3" t="s">
        <v>32</v>
      </c>
      <c r="J603" s="3" t="str">
        <f ca="1">IF(Table1[[#This Row],[Quantity]]&gt;=100,"Picked Up","Missed Pickup")</f>
        <v>Picked Up</v>
      </c>
      <c r="K603" s="48" t="str">
        <f>TEXT(Table1[[#This Row],[Date]],"mmmm")</f>
        <v>February</v>
      </c>
    </row>
    <row r="604" spans="1:11" x14ac:dyDescent="0.25">
      <c r="A604" s="27" t="s">
        <v>63</v>
      </c>
      <c r="B604" s="30" t="s">
        <v>4</v>
      </c>
      <c r="C604" s="40" t="s">
        <v>20</v>
      </c>
      <c r="D604" s="4">
        <v>43879</v>
      </c>
      <c r="E604" s="3">
        <f t="shared" ca="1" si="18"/>
        <v>613</v>
      </c>
      <c r="F6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4" s="50">
        <f>IF(WEEKNUM(Table1[[#This Row],[Date]])-WEEKNUM(DATE(YEAR(Table1[[#This Row],[Date]]),2,1)-1)&lt;=0,52+WEEKNUM(Table1[[#This Row],[Date]])-WEEKNUM(DATE(YEAR(Table1[[#This Row],[Date]]),2,1)-1),WEEKNUM(Table1[[#This Row],[Date]])-WEEKNUM(DATE(YEAR(Table1[[#This Row],[Date]]),2,1)-1))</f>
        <v>3</v>
      </c>
      <c r="H604" s="126">
        <f t="shared" ca="1" si="19"/>
        <v>0.73</v>
      </c>
      <c r="I604" s="3" t="s">
        <v>32</v>
      </c>
      <c r="J604" s="3" t="str">
        <f ca="1">IF(Table1[[#This Row],[Quantity]]&gt;=100,"Picked Up","Missed Pickup")</f>
        <v>Picked Up</v>
      </c>
      <c r="K604" s="48" t="str">
        <f>TEXT(Table1[[#This Row],[Date]],"mmmm")</f>
        <v>February</v>
      </c>
    </row>
    <row r="605" spans="1:11" x14ac:dyDescent="0.25">
      <c r="A605" s="27" t="s">
        <v>63</v>
      </c>
      <c r="B605" s="30" t="s">
        <v>74</v>
      </c>
      <c r="C605" s="40" t="s">
        <v>20</v>
      </c>
      <c r="D605" s="4">
        <v>43879</v>
      </c>
      <c r="E605" s="3">
        <f t="shared" ca="1" si="18"/>
        <v>749</v>
      </c>
      <c r="F6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5" s="50">
        <f>IF(WEEKNUM(Table1[[#This Row],[Date]])-WEEKNUM(DATE(YEAR(Table1[[#This Row],[Date]]),2,1)-1)&lt;=0,52+WEEKNUM(Table1[[#This Row],[Date]])-WEEKNUM(DATE(YEAR(Table1[[#This Row],[Date]]),2,1)-1),WEEKNUM(Table1[[#This Row],[Date]])-WEEKNUM(DATE(YEAR(Table1[[#This Row],[Date]]),2,1)-1))</f>
        <v>3</v>
      </c>
      <c r="H605" s="126">
        <f t="shared" ca="1" si="19"/>
        <v>0.75</v>
      </c>
      <c r="I605" s="3" t="s">
        <v>50</v>
      </c>
      <c r="J605" s="3" t="str">
        <f ca="1">IF(Table1[[#This Row],[Quantity]]&gt;=100,"Picked Up","Missed Pickup")</f>
        <v>Picked Up</v>
      </c>
      <c r="K605" s="48" t="str">
        <f>TEXT(Table1[[#This Row],[Date]],"mmmm")</f>
        <v>February</v>
      </c>
    </row>
    <row r="606" spans="1:11" x14ac:dyDescent="0.25">
      <c r="A606" s="27" t="s">
        <v>63</v>
      </c>
      <c r="B606" s="30" t="s">
        <v>75</v>
      </c>
      <c r="C606" s="40" t="s">
        <v>20</v>
      </c>
      <c r="D606" s="4">
        <v>43879</v>
      </c>
      <c r="E606" s="3">
        <f t="shared" ca="1" si="18"/>
        <v>989</v>
      </c>
      <c r="F6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6" s="50">
        <f>IF(WEEKNUM(Table1[[#This Row],[Date]])-WEEKNUM(DATE(YEAR(Table1[[#This Row],[Date]]),2,1)-1)&lt;=0,52+WEEKNUM(Table1[[#This Row],[Date]])-WEEKNUM(DATE(YEAR(Table1[[#This Row],[Date]]),2,1)-1),WEEKNUM(Table1[[#This Row],[Date]])-WEEKNUM(DATE(YEAR(Table1[[#This Row],[Date]]),2,1)-1))</f>
        <v>3</v>
      </c>
      <c r="H606" s="126">
        <f t="shared" ca="1" si="19"/>
        <v>0.68</v>
      </c>
      <c r="I606" s="3" t="s">
        <v>50</v>
      </c>
      <c r="J606" s="3" t="str">
        <f ca="1">IF(Table1[[#This Row],[Quantity]]&gt;=100,"Picked Up","Missed Pickup")</f>
        <v>Picked Up</v>
      </c>
      <c r="K606" s="48" t="str">
        <f>TEXT(Table1[[#This Row],[Date]],"mmmm")</f>
        <v>February</v>
      </c>
    </row>
    <row r="607" spans="1:11" x14ac:dyDescent="0.25">
      <c r="A607" s="27" t="s">
        <v>62</v>
      </c>
      <c r="B607" s="30" t="s">
        <v>4</v>
      </c>
      <c r="C607" s="40" t="s">
        <v>20</v>
      </c>
      <c r="D607" s="4">
        <v>43879</v>
      </c>
      <c r="E607" s="3">
        <f t="shared" ca="1" si="18"/>
        <v>485</v>
      </c>
      <c r="F6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7" s="50">
        <f>IF(WEEKNUM(Table1[[#This Row],[Date]])-WEEKNUM(DATE(YEAR(Table1[[#This Row],[Date]]),2,1)-1)&lt;=0,52+WEEKNUM(Table1[[#This Row],[Date]])-WEEKNUM(DATE(YEAR(Table1[[#This Row],[Date]]),2,1)-1),WEEKNUM(Table1[[#This Row],[Date]])-WEEKNUM(DATE(YEAR(Table1[[#This Row],[Date]]),2,1)-1))</f>
        <v>3</v>
      </c>
      <c r="H607" s="126">
        <f t="shared" ca="1" si="19"/>
        <v>0.68</v>
      </c>
      <c r="I607" s="3" t="s">
        <v>50</v>
      </c>
      <c r="J607" s="3" t="str">
        <f ca="1">IF(Table1[[#This Row],[Quantity]]&gt;=100,"Picked Up","Missed Pickup")</f>
        <v>Picked Up</v>
      </c>
      <c r="K607" s="48" t="str">
        <f>TEXT(Table1[[#This Row],[Date]],"mmmm")</f>
        <v>February</v>
      </c>
    </row>
    <row r="608" spans="1:11" x14ac:dyDescent="0.25">
      <c r="A608" s="27" t="s">
        <v>62</v>
      </c>
      <c r="B608" s="30" t="s">
        <v>72</v>
      </c>
      <c r="C608" s="40" t="s">
        <v>20</v>
      </c>
      <c r="D608" s="4">
        <v>43879</v>
      </c>
      <c r="E608" s="3">
        <f t="shared" ca="1" si="18"/>
        <v>750</v>
      </c>
      <c r="F6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8" s="50">
        <f>IF(WEEKNUM(Table1[[#This Row],[Date]])-WEEKNUM(DATE(YEAR(Table1[[#This Row],[Date]]),2,1)-1)&lt;=0,52+WEEKNUM(Table1[[#This Row],[Date]])-WEEKNUM(DATE(YEAR(Table1[[#This Row],[Date]]),2,1)-1),WEEKNUM(Table1[[#This Row],[Date]])-WEEKNUM(DATE(YEAR(Table1[[#This Row],[Date]]),2,1)-1))</f>
        <v>3</v>
      </c>
      <c r="H608" s="126">
        <f t="shared" ca="1" si="19"/>
        <v>0.75</v>
      </c>
      <c r="I608" s="3" t="s">
        <v>50</v>
      </c>
      <c r="J608" s="3" t="str">
        <f ca="1">IF(Table1[[#This Row],[Quantity]]&gt;=100,"Picked Up","Missed Pickup")</f>
        <v>Picked Up</v>
      </c>
      <c r="K608" s="48" t="str">
        <f>TEXT(Table1[[#This Row],[Date]],"mmmm")</f>
        <v>February</v>
      </c>
    </row>
    <row r="609" spans="1:11" x14ac:dyDescent="0.25">
      <c r="A609" s="27" t="s">
        <v>62</v>
      </c>
      <c r="B609" s="30" t="s">
        <v>5</v>
      </c>
      <c r="C609" s="40" t="s">
        <v>22</v>
      </c>
      <c r="D609" s="4">
        <v>43879</v>
      </c>
      <c r="E609" s="3">
        <f t="shared" ca="1" si="18"/>
        <v>167</v>
      </c>
      <c r="F6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09" s="50">
        <f>IF(WEEKNUM(Table1[[#This Row],[Date]])-WEEKNUM(DATE(YEAR(Table1[[#This Row],[Date]]),2,1)-1)&lt;=0,52+WEEKNUM(Table1[[#This Row],[Date]])-WEEKNUM(DATE(YEAR(Table1[[#This Row],[Date]]),2,1)-1),WEEKNUM(Table1[[#This Row],[Date]])-WEEKNUM(DATE(YEAR(Table1[[#This Row],[Date]]),2,1)-1))</f>
        <v>3</v>
      </c>
      <c r="H609" s="126">
        <f t="shared" ca="1" si="19"/>
        <v>0.76</v>
      </c>
      <c r="I609" s="3" t="s">
        <v>50</v>
      </c>
      <c r="J609" s="3" t="str">
        <f ca="1">IF(Table1[[#This Row],[Quantity]]&gt;=100,"Picked Up","Missed Pickup")</f>
        <v>Picked Up</v>
      </c>
      <c r="K609" s="48" t="str">
        <f>TEXT(Table1[[#This Row],[Date]],"mmmm")</f>
        <v>February</v>
      </c>
    </row>
    <row r="610" spans="1:11" x14ac:dyDescent="0.25">
      <c r="A610" s="27" t="s">
        <v>62</v>
      </c>
      <c r="B610" s="30" t="s">
        <v>6</v>
      </c>
      <c r="C610" s="40" t="s">
        <v>21</v>
      </c>
      <c r="D610" s="4">
        <v>43879</v>
      </c>
      <c r="E610" s="3">
        <f t="shared" ca="1" si="18"/>
        <v>253</v>
      </c>
      <c r="F6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0" s="50">
        <f>IF(WEEKNUM(Table1[[#This Row],[Date]])-WEEKNUM(DATE(YEAR(Table1[[#This Row],[Date]]),2,1)-1)&lt;=0,52+WEEKNUM(Table1[[#This Row],[Date]])-WEEKNUM(DATE(YEAR(Table1[[#This Row],[Date]]),2,1)-1),WEEKNUM(Table1[[#This Row],[Date]])-WEEKNUM(DATE(YEAR(Table1[[#This Row],[Date]]),2,1)-1))</f>
        <v>3</v>
      </c>
      <c r="H610" s="126">
        <f t="shared" ca="1" si="19"/>
        <v>0.77</v>
      </c>
      <c r="I610" s="3" t="s">
        <v>50</v>
      </c>
      <c r="J610" s="3" t="str">
        <f ca="1">IF(Table1[[#This Row],[Quantity]]&gt;=100,"Picked Up","Missed Pickup")</f>
        <v>Picked Up</v>
      </c>
      <c r="K610" s="48" t="str">
        <f>TEXT(Table1[[#This Row],[Date]],"mmmm")</f>
        <v>February</v>
      </c>
    </row>
    <row r="611" spans="1:11" x14ac:dyDescent="0.25">
      <c r="A611" s="27" t="s">
        <v>62</v>
      </c>
      <c r="B611" s="30" t="s">
        <v>76</v>
      </c>
      <c r="C611" s="40" t="s">
        <v>23</v>
      </c>
      <c r="D611" s="4">
        <v>43879</v>
      </c>
      <c r="E611" s="3">
        <f t="shared" ca="1" si="18"/>
        <v>209</v>
      </c>
      <c r="F6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1" s="50">
        <f>IF(WEEKNUM(Table1[[#This Row],[Date]])-WEEKNUM(DATE(YEAR(Table1[[#This Row],[Date]]),2,1)-1)&lt;=0,52+WEEKNUM(Table1[[#This Row],[Date]])-WEEKNUM(DATE(YEAR(Table1[[#This Row],[Date]]),2,1)-1),WEEKNUM(Table1[[#This Row],[Date]])-WEEKNUM(DATE(YEAR(Table1[[#This Row],[Date]]),2,1)-1))</f>
        <v>3</v>
      </c>
      <c r="H611" s="126">
        <f t="shared" ca="1" si="19"/>
        <v>0.68</v>
      </c>
      <c r="I611" s="3" t="s">
        <v>50</v>
      </c>
      <c r="J611" s="3" t="str">
        <f ca="1">IF(Table1[[#This Row],[Quantity]]&gt;=100,"Picked Up","Missed Pickup")</f>
        <v>Picked Up</v>
      </c>
      <c r="K611" s="48" t="str">
        <f>TEXT(Table1[[#This Row],[Date]],"mmmm")</f>
        <v>February</v>
      </c>
    </row>
    <row r="612" spans="1:11" x14ac:dyDescent="0.25">
      <c r="A612" s="27" t="s">
        <v>62</v>
      </c>
      <c r="B612" s="30" t="s">
        <v>9</v>
      </c>
      <c r="C612" s="40" t="s">
        <v>23</v>
      </c>
      <c r="D612" s="4">
        <v>43879</v>
      </c>
      <c r="E612" s="3">
        <f t="shared" ca="1" si="18"/>
        <v>585</v>
      </c>
      <c r="F6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2" s="50">
        <f>IF(WEEKNUM(Table1[[#This Row],[Date]])-WEEKNUM(DATE(YEAR(Table1[[#This Row],[Date]]),2,1)-1)&lt;=0,52+WEEKNUM(Table1[[#This Row],[Date]])-WEEKNUM(DATE(YEAR(Table1[[#This Row],[Date]]),2,1)-1),WEEKNUM(Table1[[#This Row],[Date]])-WEEKNUM(DATE(YEAR(Table1[[#This Row],[Date]]),2,1)-1))</f>
        <v>3</v>
      </c>
      <c r="H612" s="126">
        <f t="shared" ca="1" si="19"/>
        <v>0.72</v>
      </c>
      <c r="I612" s="3" t="s">
        <v>50</v>
      </c>
      <c r="J612" s="3" t="str">
        <f ca="1">IF(Table1[[#This Row],[Quantity]]&gt;=100,"Picked Up","Missed Pickup")</f>
        <v>Picked Up</v>
      </c>
      <c r="K612" s="48" t="str">
        <f>TEXT(Table1[[#This Row],[Date]],"mmmm")</f>
        <v>February</v>
      </c>
    </row>
    <row r="613" spans="1:11" x14ac:dyDescent="0.25">
      <c r="A613" s="27" t="s">
        <v>61</v>
      </c>
      <c r="B613" s="30" t="s">
        <v>7</v>
      </c>
      <c r="C613" s="40" t="s">
        <v>20</v>
      </c>
      <c r="D613" s="4">
        <v>43879</v>
      </c>
      <c r="E613" s="3">
        <f t="shared" ca="1" si="18"/>
        <v>566</v>
      </c>
      <c r="F6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3" s="50">
        <f>IF(WEEKNUM(Table1[[#This Row],[Date]])-WEEKNUM(DATE(YEAR(Table1[[#This Row],[Date]]),2,1)-1)&lt;=0,52+WEEKNUM(Table1[[#This Row],[Date]])-WEEKNUM(DATE(YEAR(Table1[[#This Row],[Date]]),2,1)-1),WEEKNUM(Table1[[#This Row],[Date]])-WEEKNUM(DATE(YEAR(Table1[[#This Row],[Date]]),2,1)-1))</f>
        <v>3</v>
      </c>
      <c r="H613" s="126">
        <f t="shared" ca="1" si="19"/>
        <v>0.7</v>
      </c>
      <c r="I613" s="3" t="s">
        <v>32</v>
      </c>
      <c r="J613" s="3" t="str">
        <f ca="1">IF(Table1[[#This Row],[Quantity]]&gt;=100,"Picked Up","Missed Pickup")</f>
        <v>Picked Up</v>
      </c>
      <c r="K613" s="48" t="str">
        <f>TEXT(Table1[[#This Row],[Date]],"mmmm")</f>
        <v>February</v>
      </c>
    </row>
    <row r="614" spans="1:11" x14ac:dyDescent="0.25">
      <c r="A614" s="29" t="s">
        <v>61</v>
      </c>
      <c r="B614" s="31" t="s">
        <v>8</v>
      </c>
      <c r="C614" s="41" t="s">
        <v>20</v>
      </c>
      <c r="D614" s="4">
        <v>43879</v>
      </c>
      <c r="E614" s="3">
        <f t="shared" ca="1" si="18"/>
        <v>814</v>
      </c>
      <c r="F6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4" s="50">
        <f>IF(WEEKNUM(Table1[[#This Row],[Date]])-WEEKNUM(DATE(YEAR(Table1[[#This Row],[Date]]),2,1)-1)&lt;=0,52+WEEKNUM(Table1[[#This Row],[Date]])-WEEKNUM(DATE(YEAR(Table1[[#This Row],[Date]]),2,1)-1),WEEKNUM(Table1[[#This Row],[Date]])-WEEKNUM(DATE(YEAR(Table1[[#This Row],[Date]]),2,1)-1))</f>
        <v>3</v>
      </c>
      <c r="H614" s="126">
        <f t="shared" ca="1" si="19"/>
        <v>0.67</v>
      </c>
      <c r="I614" s="3" t="s">
        <v>50</v>
      </c>
      <c r="J614" s="3" t="str">
        <f ca="1">IF(Table1[[#This Row],[Quantity]]&gt;=100,"Picked Up","Missed Pickup")</f>
        <v>Picked Up</v>
      </c>
      <c r="K614" s="48" t="str">
        <f>TEXT(Table1[[#This Row],[Date]],"mmmm")</f>
        <v>February</v>
      </c>
    </row>
    <row r="615" spans="1:11" x14ac:dyDescent="0.25">
      <c r="A615" s="25" t="s">
        <v>61</v>
      </c>
      <c r="B615" s="25" t="s">
        <v>73</v>
      </c>
      <c r="C615" s="45" t="s">
        <v>20</v>
      </c>
      <c r="D615" s="4">
        <v>43879</v>
      </c>
      <c r="E615" s="3">
        <f t="shared" ca="1" si="18"/>
        <v>392</v>
      </c>
      <c r="F6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5" s="50">
        <f>IF(WEEKNUM(Table1[[#This Row],[Date]])-WEEKNUM(DATE(YEAR(Table1[[#This Row],[Date]]),2,1)-1)&lt;=0,52+WEEKNUM(Table1[[#This Row],[Date]])-WEEKNUM(DATE(YEAR(Table1[[#This Row],[Date]]),2,1)-1),WEEKNUM(Table1[[#This Row],[Date]])-WEEKNUM(DATE(YEAR(Table1[[#This Row],[Date]]),2,1)-1))</f>
        <v>3</v>
      </c>
      <c r="H615" s="126">
        <f t="shared" ca="1" si="19"/>
        <v>0.73</v>
      </c>
      <c r="I615" s="3" t="s">
        <v>50</v>
      </c>
      <c r="J615" s="3" t="str">
        <f ca="1">IF(Table1[[#This Row],[Quantity]]&gt;=100,"Picked Up","Missed Pickup")</f>
        <v>Picked Up</v>
      </c>
      <c r="K615" s="48" t="str">
        <f>TEXT(Table1[[#This Row],[Date]],"mmmm")</f>
        <v>February</v>
      </c>
    </row>
    <row r="616" spans="1:11" x14ac:dyDescent="0.25">
      <c r="A616" s="27" t="s">
        <v>64</v>
      </c>
      <c r="B616" s="30" t="s">
        <v>70</v>
      </c>
      <c r="C616" s="40" t="s">
        <v>22</v>
      </c>
      <c r="D616" s="4">
        <v>43880</v>
      </c>
      <c r="E616" s="3">
        <f t="shared" ca="1" si="18"/>
        <v>642</v>
      </c>
      <c r="F6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6" s="50">
        <f>IF(WEEKNUM(Table1[[#This Row],[Date]])-WEEKNUM(DATE(YEAR(Table1[[#This Row],[Date]]),2,1)-1)&lt;=0,52+WEEKNUM(Table1[[#This Row],[Date]])-WEEKNUM(DATE(YEAR(Table1[[#This Row],[Date]]),2,1)-1),WEEKNUM(Table1[[#This Row],[Date]])-WEEKNUM(DATE(YEAR(Table1[[#This Row],[Date]]),2,1)-1))</f>
        <v>3</v>
      </c>
      <c r="H616" s="126">
        <f t="shared" ca="1" si="19"/>
        <v>0.69</v>
      </c>
      <c r="I616" s="3" t="s">
        <v>50</v>
      </c>
      <c r="J616" s="3" t="str">
        <f ca="1">IF(Table1[[#This Row],[Quantity]]&gt;=100,"Picked Up","Missed Pickup")</f>
        <v>Picked Up</v>
      </c>
      <c r="K616" s="48" t="str">
        <f>TEXT(Table1[[#This Row],[Date]],"mmmm")</f>
        <v>February</v>
      </c>
    </row>
    <row r="617" spans="1:11" x14ac:dyDescent="0.25">
      <c r="A617" s="27" t="s">
        <v>64</v>
      </c>
      <c r="B617" s="30" t="s">
        <v>71</v>
      </c>
      <c r="C617" s="40" t="s">
        <v>23</v>
      </c>
      <c r="D617" s="4">
        <v>43880</v>
      </c>
      <c r="E617" s="3">
        <f t="shared" ca="1" si="18"/>
        <v>367</v>
      </c>
      <c r="F6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7" s="50">
        <f>IF(WEEKNUM(Table1[[#This Row],[Date]])-WEEKNUM(DATE(YEAR(Table1[[#This Row],[Date]]),2,1)-1)&lt;=0,52+WEEKNUM(Table1[[#This Row],[Date]])-WEEKNUM(DATE(YEAR(Table1[[#This Row],[Date]]),2,1)-1),WEEKNUM(Table1[[#This Row],[Date]])-WEEKNUM(DATE(YEAR(Table1[[#This Row],[Date]]),2,1)-1))</f>
        <v>3</v>
      </c>
      <c r="H617" s="126">
        <f t="shared" ca="1" si="19"/>
        <v>0.72</v>
      </c>
      <c r="I617" s="3" t="s">
        <v>32</v>
      </c>
      <c r="J617" s="3" t="str">
        <f ca="1">IF(Table1[[#This Row],[Quantity]]&gt;=100,"Picked Up","Missed Pickup")</f>
        <v>Picked Up</v>
      </c>
      <c r="K617" s="48" t="str">
        <f>TEXT(Table1[[#This Row],[Date]],"mmmm")</f>
        <v>February</v>
      </c>
    </row>
    <row r="618" spans="1:11" x14ac:dyDescent="0.25">
      <c r="A618" s="27" t="s">
        <v>65</v>
      </c>
      <c r="B618" s="30" t="s">
        <v>67</v>
      </c>
      <c r="C618" s="40" t="s">
        <v>20</v>
      </c>
      <c r="D618" s="4">
        <v>43880</v>
      </c>
      <c r="E618" s="3">
        <f t="shared" ca="1" si="18"/>
        <v>379</v>
      </c>
      <c r="F6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8" s="50">
        <f>IF(WEEKNUM(Table1[[#This Row],[Date]])-WEEKNUM(DATE(YEAR(Table1[[#This Row],[Date]]),2,1)-1)&lt;=0,52+WEEKNUM(Table1[[#This Row],[Date]])-WEEKNUM(DATE(YEAR(Table1[[#This Row],[Date]]),2,1)-1),WEEKNUM(Table1[[#This Row],[Date]])-WEEKNUM(DATE(YEAR(Table1[[#This Row],[Date]]),2,1)-1))</f>
        <v>3</v>
      </c>
      <c r="H618" s="126">
        <f t="shared" ca="1" si="19"/>
        <v>0.76</v>
      </c>
      <c r="I618" s="3" t="s">
        <v>32</v>
      </c>
      <c r="J618" s="3" t="str">
        <f ca="1">IF(Table1[[#This Row],[Quantity]]&gt;=100,"Picked Up","Missed Pickup")</f>
        <v>Picked Up</v>
      </c>
      <c r="K618" s="48" t="str">
        <f>TEXT(Table1[[#This Row],[Date]],"mmmm")</f>
        <v>February</v>
      </c>
    </row>
    <row r="619" spans="1:11" x14ac:dyDescent="0.25">
      <c r="A619" s="27" t="s">
        <v>63</v>
      </c>
      <c r="B619" s="30" t="s">
        <v>4</v>
      </c>
      <c r="C619" s="40" t="s">
        <v>20</v>
      </c>
      <c r="D619" s="4">
        <v>43880</v>
      </c>
      <c r="E619" s="3">
        <f t="shared" ca="1" si="18"/>
        <v>269</v>
      </c>
      <c r="F6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19" s="50">
        <f>IF(WEEKNUM(Table1[[#This Row],[Date]])-WEEKNUM(DATE(YEAR(Table1[[#This Row],[Date]]),2,1)-1)&lt;=0,52+WEEKNUM(Table1[[#This Row],[Date]])-WEEKNUM(DATE(YEAR(Table1[[#This Row],[Date]]),2,1)-1),WEEKNUM(Table1[[#This Row],[Date]])-WEEKNUM(DATE(YEAR(Table1[[#This Row],[Date]]),2,1)-1))</f>
        <v>3</v>
      </c>
      <c r="H619" s="126">
        <f t="shared" ca="1" si="19"/>
        <v>0.71</v>
      </c>
      <c r="I619" s="3" t="s">
        <v>32</v>
      </c>
      <c r="J619" s="3" t="str">
        <f ca="1">IF(Table1[[#This Row],[Quantity]]&gt;=100,"Picked Up","Missed Pickup")</f>
        <v>Picked Up</v>
      </c>
      <c r="K619" s="48" t="str">
        <f>TEXT(Table1[[#This Row],[Date]],"mmmm")</f>
        <v>February</v>
      </c>
    </row>
    <row r="620" spans="1:11" x14ac:dyDescent="0.25">
      <c r="A620" s="27" t="s">
        <v>63</v>
      </c>
      <c r="B620" s="30" t="s">
        <v>74</v>
      </c>
      <c r="C620" s="40" t="s">
        <v>20</v>
      </c>
      <c r="D620" s="4">
        <v>43880</v>
      </c>
      <c r="E620" s="3">
        <f t="shared" ca="1" si="18"/>
        <v>137</v>
      </c>
      <c r="F6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0" s="50">
        <f>IF(WEEKNUM(Table1[[#This Row],[Date]])-WEEKNUM(DATE(YEAR(Table1[[#This Row],[Date]]),2,1)-1)&lt;=0,52+WEEKNUM(Table1[[#This Row],[Date]])-WEEKNUM(DATE(YEAR(Table1[[#This Row],[Date]]),2,1)-1),WEEKNUM(Table1[[#This Row],[Date]])-WEEKNUM(DATE(YEAR(Table1[[#This Row],[Date]]),2,1)-1))</f>
        <v>3</v>
      </c>
      <c r="H620" s="126">
        <f t="shared" ca="1" si="19"/>
        <v>0.78</v>
      </c>
      <c r="I620" s="3" t="s">
        <v>50</v>
      </c>
      <c r="J620" s="3" t="str">
        <f ca="1">IF(Table1[[#This Row],[Quantity]]&gt;=100,"Picked Up","Missed Pickup")</f>
        <v>Picked Up</v>
      </c>
      <c r="K620" s="48" t="str">
        <f>TEXT(Table1[[#This Row],[Date]],"mmmm")</f>
        <v>February</v>
      </c>
    </row>
    <row r="621" spans="1:11" x14ac:dyDescent="0.25">
      <c r="A621" s="27" t="s">
        <v>63</v>
      </c>
      <c r="B621" s="30" t="s">
        <v>75</v>
      </c>
      <c r="C621" s="40" t="s">
        <v>20</v>
      </c>
      <c r="D621" s="4">
        <v>43880</v>
      </c>
      <c r="E621" s="3">
        <f t="shared" ca="1" si="18"/>
        <v>131</v>
      </c>
      <c r="F6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1" s="50">
        <f>IF(WEEKNUM(Table1[[#This Row],[Date]])-WEEKNUM(DATE(YEAR(Table1[[#This Row],[Date]]),2,1)-1)&lt;=0,52+WEEKNUM(Table1[[#This Row],[Date]])-WEEKNUM(DATE(YEAR(Table1[[#This Row],[Date]]),2,1)-1),WEEKNUM(Table1[[#This Row],[Date]])-WEEKNUM(DATE(YEAR(Table1[[#This Row],[Date]]),2,1)-1))</f>
        <v>3</v>
      </c>
      <c r="H621" s="126">
        <f t="shared" ca="1" si="19"/>
        <v>0.7</v>
      </c>
      <c r="I621" s="3" t="s">
        <v>50</v>
      </c>
      <c r="J621" s="3" t="str">
        <f ca="1">IF(Table1[[#This Row],[Quantity]]&gt;=100,"Picked Up","Missed Pickup")</f>
        <v>Picked Up</v>
      </c>
      <c r="K621" s="48" t="str">
        <f>TEXT(Table1[[#This Row],[Date]],"mmmm")</f>
        <v>February</v>
      </c>
    </row>
    <row r="622" spans="1:11" x14ac:dyDescent="0.25">
      <c r="A622" s="27" t="s">
        <v>62</v>
      </c>
      <c r="B622" s="30" t="s">
        <v>4</v>
      </c>
      <c r="C622" s="40" t="s">
        <v>20</v>
      </c>
      <c r="D622" s="4">
        <v>43880</v>
      </c>
      <c r="E622" s="3">
        <f t="shared" ca="1" si="18"/>
        <v>293</v>
      </c>
      <c r="F6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2" s="50">
        <f>IF(WEEKNUM(Table1[[#This Row],[Date]])-WEEKNUM(DATE(YEAR(Table1[[#This Row],[Date]]),2,1)-1)&lt;=0,52+WEEKNUM(Table1[[#This Row],[Date]])-WEEKNUM(DATE(YEAR(Table1[[#This Row],[Date]]),2,1)-1),WEEKNUM(Table1[[#This Row],[Date]])-WEEKNUM(DATE(YEAR(Table1[[#This Row],[Date]]),2,1)-1))</f>
        <v>3</v>
      </c>
      <c r="H622" s="126">
        <f t="shared" ca="1" si="19"/>
        <v>0.68</v>
      </c>
      <c r="I622" s="3" t="s">
        <v>32</v>
      </c>
      <c r="J622" s="3" t="str">
        <f ca="1">IF(Table1[[#This Row],[Quantity]]&gt;=100,"Picked Up","Missed Pickup")</f>
        <v>Picked Up</v>
      </c>
      <c r="K622" s="48" t="str">
        <f>TEXT(Table1[[#This Row],[Date]],"mmmm")</f>
        <v>February</v>
      </c>
    </row>
    <row r="623" spans="1:11" x14ac:dyDescent="0.25">
      <c r="A623" s="27" t="s">
        <v>62</v>
      </c>
      <c r="B623" s="30" t="s">
        <v>72</v>
      </c>
      <c r="C623" s="40" t="s">
        <v>20</v>
      </c>
      <c r="D623" s="4">
        <v>43880</v>
      </c>
      <c r="E623" s="3">
        <f t="shared" ca="1" si="18"/>
        <v>917</v>
      </c>
      <c r="F6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3" s="50">
        <f>IF(WEEKNUM(Table1[[#This Row],[Date]])-WEEKNUM(DATE(YEAR(Table1[[#This Row],[Date]]),2,1)-1)&lt;=0,52+WEEKNUM(Table1[[#This Row],[Date]])-WEEKNUM(DATE(YEAR(Table1[[#This Row],[Date]]),2,1)-1),WEEKNUM(Table1[[#This Row],[Date]])-WEEKNUM(DATE(YEAR(Table1[[#This Row],[Date]]),2,1)-1))</f>
        <v>3</v>
      </c>
      <c r="H623" s="126">
        <f t="shared" ca="1" si="19"/>
        <v>0.76</v>
      </c>
      <c r="I623" s="3" t="s">
        <v>50</v>
      </c>
      <c r="J623" s="3" t="str">
        <f ca="1">IF(Table1[[#This Row],[Quantity]]&gt;=100,"Picked Up","Missed Pickup")</f>
        <v>Picked Up</v>
      </c>
      <c r="K623" s="48" t="str">
        <f>TEXT(Table1[[#This Row],[Date]],"mmmm")</f>
        <v>February</v>
      </c>
    </row>
    <row r="624" spans="1:11" x14ac:dyDescent="0.25">
      <c r="A624" s="27" t="s">
        <v>62</v>
      </c>
      <c r="B624" s="30" t="s">
        <v>5</v>
      </c>
      <c r="C624" s="40" t="s">
        <v>22</v>
      </c>
      <c r="D624" s="4">
        <v>43880</v>
      </c>
      <c r="E624" s="3">
        <f t="shared" ca="1" si="18"/>
        <v>12</v>
      </c>
      <c r="F6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4" s="50">
        <f>IF(WEEKNUM(Table1[[#This Row],[Date]])-WEEKNUM(DATE(YEAR(Table1[[#This Row],[Date]]),2,1)-1)&lt;=0,52+WEEKNUM(Table1[[#This Row],[Date]])-WEEKNUM(DATE(YEAR(Table1[[#This Row],[Date]]),2,1)-1),WEEKNUM(Table1[[#This Row],[Date]])-WEEKNUM(DATE(YEAR(Table1[[#This Row],[Date]]),2,1)-1))</f>
        <v>3</v>
      </c>
      <c r="H624" s="126">
        <f t="shared" ca="1" si="19"/>
        <v>0.72</v>
      </c>
      <c r="I624" s="3" t="s">
        <v>50</v>
      </c>
      <c r="J624" s="3" t="str">
        <f ca="1">IF(Table1[[#This Row],[Quantity]]&gt;=100,"Picked Up","Missed Pickup")</f>
        <v>Missed Pickup</v>
      </c>
      <c r="K624" s="48" t="str">
        <f>TEXT(Table1[[#This Row],[Date]],"mmmm")</f>
        <v>February</v>
      </c>
    </row>
    <row r="625" spans="1:11" x14ac:dyDescent="0.25">
      <c r="A625" s="27" t="s">
        <v>62</v>
      </c>
      <c r="B625" s="30" t="s">
        <v>6</v>
      </c>
      <c r="C625" s="40" t="s">
        <v>21</v>
      </c>
      <c r="D625" s="4">
        <v>43880</v>
      </c>
      <c r="E625" s="3">
        <f t="shared" ca="1" si="18"/>
        <v>382</v>
      </c>
      <c r="F6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5" s="50">
        <f>IF(WEEKNUM(Table1[[#This Row],[Date]])-WEEKNUM(DATE(YEAR(Table1[[#This Row],[Date]]),2,1)-1)&lt;=0,52+WEEKNUM(Table1[[#This Row],[Date]])-WEEKNUM(DATE(YEAR(Table1[[#This Row],[Date]]),2,1)-1),WEEKNUM(Table1[[#This Row],[Date]])-WEEKNUM(DATE(YEAR(Table1[[#This Row],[Date]]),2,1)-1))</f>
        <v>3</v>
      </c>
      <c r="H625" s="126">
        <f t="shared" ca="1" si="19"/>
        <v>0.67</v>
      </c>
      <c r="I625" s="3" t="s">
        <v>50</v>
      </c>
      <c r="J625" s="3" t="str">
        <f ca="1">IF(Table1[[#This Row],[Quantity]]&gt;=100,"Picked Up","Missed Pickup")</f>
        <v>Picked Up</v>
      </c>
      <c r="K625" s="48" t="str">
        <f>TEXT(Table1[[#This Row],[Date]],"mmmm")</f>
        <v>February</v>
      </c>
    </row>
    <row r="626" spans="1:11" x14ac:dyDescent="0.25">
      <c r="A626" s="27" t="s">
        <v>62</v>
      </c>
      <c r="B626" s="30" t="s">
        <v>76</v>
      </c>
      <c r="C626" s="40" t="s">
        <v>23</v>
      </c>
      <c r="D626" s="4">
        <v>43880</v>
      </c>
      <c r="E626" s="3">
        <f t="shared" ca="1" si="18"/>
        <v>804</v>
      </c>
      <c r="F6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6" s="50">
        <f>IF(WEEKNUM(Table1[[#This Row],[Date]])-WEEKNUM(DATE(YEAR(Table1[[#This Row],[Date]]),2,1)-1)&lt;=0,52+WEEKNUM(Table1[[#This Row],[Date]])-WEEKNUM(DATE(YEAR(Table1[[#This Row],[Date]]),2,1)-1),WEEKNUM(Table1[[#This Row],[Date]])-WEEKNUM(DATE(YEAR(Table1[[#This Row],[Date]]),2,1)-1))</f>
        <v>3</v>
      </c>
      <c r="H626" s="126">
        <f t="shared" ca="1" si="19"/>
        <v>0.79</v>
      </c>
      <c r="I626" s="3" t="s">
        <v>50</v>
      </c>
      <c r="J626" s="3" t="str">
        <f ca="1">IF(Table1[[#This Row],[Quantity]]&gt;=100,"Picked Up","Missed Pickup")</f>
        <v>Picked Up</v>
      </c>
      <c r="K626" s="48" t="str">
        <f>TEXT(Table1[[#This Row],[Date]],"mmmm")</f>
        <v>February</v>
      </c>
    </row>
    <row r="627" spans="1:11" x14ac:dyDescent="0.25">
      <c r="A627" s="27" t="s">
        <v>62</v>
      </c>
      <c r="B627" s="30" t="s">
        <v>9</v>
      </c>
      <c r="C627" s="40" t="s">
        <v>23</v>
      </c>
      <c r="D627" s="4">
        <v>43880</v>
      </c>
      <c r="E627" s="3">
        <f t="shared" ca="1" si="18"/>
        <v>508</v>
      </c>
      <c r="F6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7" s="50">
        <f>IF(WEEKNUM(Table1[[#This Row],[Date]])-WEEKNUM(DATE(YEAR(Table1[[#This Row],[Date]]),2,1)-1)&lt;=0,52+WEEKNUM(Table1[[#This Row],[Date]])-WEEKNUM(DATE(YEAR(Table1[[#This Row],[Date]]),2,1)-1),WEEKNUM(Table1[[#This Row],[Date]])-WEEKNUM(DATE(YEAR(Table1[[#This Row],[Date]]),2,1)-1))</f>
        <v>3</v>
      </c>
      <c r="H627" s="126">
        <f t="shared" ca="1" si="19"/>
        <v>0.72</v>
      </c>
      <c r="I627" s="3" t="s">
        <v>50</v>
      </c>
      <c r="J627" s="3" t="str">
        <f ca="1">IF(Table1[[#This Row],[Quantity]]&gt;=100,"Picked Up","Missed Pickup")</f>
        <v>Picked Up</v>
      </c>
      <c r="K627" s="48" t="str">
        <f>TEXT(Table1[[#This Row],[Date]],"mmmm")</f>
        <v>February</v>
      </c>
    </row>
    <row r="628" spans="1:11" x14ac:dyDescent="0.25">
      <c r="A628" s="27" t="s">
        <v>61</v>
      </c>
      <c r="B628" s="30" t="s">
        <v>7</v>
      </c>
      <c r="C628" s="40" t="s">
        <v>20</v>
      </c>
      <c r="D628" s="4">
        <v>43880</v>
      </c>
      <c r="E628" s="3">
        <f t="shared" ca="1" si="18"/>
        <v>229</v>
      </c>
      <c r="F6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8" s="50">
        <f>IF(WEEKNUM(Table1[[#This Row],[Date]])-WEEKNUM(DATE(YEAR(Table1[[#This Row],[Date]]),2,1)-1)&lt;=0,52+WEEKNUM(Table1[[#This Row],[Date]])-WEEKNUM(DATE(YEAR(Table1[[#This Row],[Date]]),2,1)-1),WEEKNUM(Table1[[#This Row],[Date]])-WEEKNUM(DATE(YEAR(Table1[[#This Row],[Date]]),2,1)-1))</f>
        <v>3</v>
      </c>
      <c r="H628" s="126">
        <f t="shared" ca="1" si="19"/>
        <v>0.67</v>
      </c>
      <c r="I628" s="3" t="s">
        <v>44</v>
      </c>
      <c r="J628" s="3" t="str">
        <f ca="1">IF(Table1[[#This Row],[Quantity]]&gt;=100,"Picked Up","Missed Pickup")</f>
        <v>Picked Up</v>
      </c>
      <c r="K628" s="48" t="str">
        <f>TEXT(Table1[[#This Row],[Date]],"mmmm")</f>
        <v>February</v>
      </c>
    </row>
    <row r="629" spans="1:11" x14ac:dyDescent="0.25">
      <c r="A629" s="29" t="s">
        <v>61</v>
      </c>
      <c r="B629" s="31" t="s">
        <v>8</v>
      </c>
      <c r="C629" s="41" t="s">
        <v>20</v>
      </c>
      <c r="D629" s="4">
        <v>43880</v>
      </c>
      <c r="E629" s="3">
        <f t="shared" ca="1" si="18"/>
        <v>356</v>
      </c>
      <c r="F6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29" s="50">
        <f>IF(WEEKNUM(Table1[[#This Row],[Date]])-WEEKNUM(DATE(YEAR(Table1[[#This Row],[Date]]),2,1)-1)&lt;=0,52+WEEKNUM(Table1[[#This Row],[Date]])-WEEKNUM(DATE(YEAR(Table1[[#This Row],[Date]]),2,1)-1),WEEKNUM(Table1[[#This Row],[Date]])-WEEKNUM(DATE(YEAR(Table1[[#This Row],[Date]]),2,1)-1))</f>
        <v>3</v>
      </c>
      <c r="H629" s="126">
        <f t="shared" ca="1" si="19"/>
        <v>0.67</v>
      </c>
      <c r="I629" s="3" t="s">
        <v>50</v>
      </c>
      <c r="J629" s="3" t="str">
        <f ca="1">IF(Table1[[#This Row],[Quantity]]&gt;=100,"Picked Up","Missed Pickup")</f>
        <v>Picked Up</v>
      </c>
      <c r="K629" s="48" t="str">
        <f>TEXT(Table1[[#This Row],[Date]],"mmmm")</f>
        <v>February</v>
      </c>
    </row>
    <row r="630" spans="1:11" x14ac:dyDescent="0.25">
      <c r="A630" s="25" t="s">
        <v>61</v>
      </c>
      <c r="B630" s="25" t="s">
        <v>73</v>
      </c>
      <c r="C630" s="45" t="s">
        <v>20</v>
      </c>
      <c r="D630" s="4">
        <v>43880</v>
      </c>
      <c r="E630" s="3">
        <f t="shared" ca="1" si="18"/>
        <v>912</v>
      </c>
      <c r="F6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0" s="50">
        <f>IF(WEEKNUM(Table1[[#This Row],[Date]])-WEEKNUM(DATE(YEAR(Table1[[#This Row],[Date]]),2,1)-1)&lt;=0,52+WEEKNUM(Table1[[#This Row],[Date]])-WEEKNUM(DATE(YEAR(Table1[[#This Row],[Date]]),2,1)-1),WEEKNUM(Table1[[#This Row],[Date]])-WEEKNUM(DATE(YEAR(Table1[[#This Row],[Date]]),2,1)-1))</f>
        <v>3</v>
      </c>
      <c r="H630" s="126">
        <f t="shared" ca="1" si="19"/>
        <v>0.72</v>
      </c>
      <c r="I630" s="3" t="s">
        <v>50</v>
      </c>
      <c r="J630" s="3" t="str">
        <f ca="1">IF(Table1[[#This Row],[Quantity]]&gt;=100,"Picked Up","Missed Pickup")</f>
        <v>Picked Up</v>
      </c>
      <c r="K630" s="48" t="str">
        <f>TEXT(Table1[[#This Row],[Date]],"mmmm")</f>
        <v>February</v>
      </c>
    </row>
    <row r="631" spans="1:11" x14ac:dyDescent="0.25">
      <c r="A631" s="27" t="s">
        <v>64</v>
      </c>
      <c r="B631" s="30" t="s">
        <v>70</v>
      </c>
      <c r="C631" s="40" t="s">
        <v>22</v>
      </c>
      <c r="D631" s="4">
        <v>43881</v>
      </c>
      <c r="E631" s="3">
        <f t="shared" ca="1" si="18"/>
        <v>596</v>
      </c>
      <c r="F6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1" s="50">
        <f>IF(WEEKNUM(Table1[[#This Row],[Date]])-WEEKNUM(DATE(YEAR(Table1[[#This Row],[Date]]),2,1)-1)&lt;=0,52+WEEKNUM(Table1[[#This Row],[Date]])-WEEKNUM(DATE(YEAR(Table1[[#This Row],[Date]]),2,1)-1),WEEKNUM(Table1[[#This Row],[Date]])-WEEKNUM(DATE(YEAR(Table1[[#This Row],[Date]]),2,1)-1))</f>
        <v>3</v>
      </c>
      <c r="H631" s="126">
        <f t="shared" ca="1" si="19"/>
        <v>0.8</v>
      </c>
      <c r="I631" s="3" t="s">
        <v>50</v>
      </c>
      <c r="J631" s="3" t="str">
        <f ca="1">IF(Table1[[#This Row],[Quantity]]&gt;=100,"Picked Up","Missed Pickup")</f>
        <v>Picked Up</v>
      </c>
      <c r="K631" s="48" t="str">
        <f>TEXT(Table1[[#This Row],[Date]],"mmmm")</f>
        <v>February</v>
      </c>
    </row>
    <row r="632" spans="1:11" x14ac:dyDescent="0.25">
      <c r="A632" s="27" t="s">
        <v>64</v>
      </c>
      <c r="B632" s="30" t="s">
        <v>71</v>
      </c>
      <c r="C632" s="40" t="s">
        <v>23</v>
      </c>
      <c r="D632" s="4">
        <v>43881</v>
      </c>
      <c r="E632" s="3">
        <f t="shared" ca="1" si="18"/>
        <v>206</v>
      </c>
      <c r="F6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2" s="50">
        <f>IF(WEEKNUM(Table1[[#This Row],[Date]])-WEEKNUM(DATE(YEAR(Table1[[#This Row],[Date]]),2,1)-1)&lt;=0,52+WEEKNUM(Table1[[#This Row],[Date]])-WEEKNUM(DATE(YEAR(Table1[[#This Row],[Date]]),2,1)-1),WEEKNUM(Table1[[#This Row],[Date]])-WEEKNUM(DATE(YEAR(Table1[[#This Row],[Date]]),2,1)-1))</f>
        <v>3</v>
      </c>
      <c r="H632" s="126">
        <f t="shared" ca="1" si="19"/>
        <v>0.79</v>
      </c>
      <c r="I632" s="3" t="s">
        <v>50</v>
      </c>
      <c r="J632" s="3" t="str">
        <f ca="1">IF(Table1[[#This Row],[Quantity]]&gt;=100,"Picked Up","Missed Pickup")</f>
        <v>Picked Up</v>
      </c>
      <c r="K632" s="48" t="str">
        <f>TEXT(Table1[[#This Row],[Date]],"mmmm")</f>
        <v>February</v>
      </c>
    </row>
    <row r="633" spans="1:11" x14ac:dyDescent="0.25">
      <c r="A633" s="27" t="s">
        <v>65</v>
      </c>
      <c r="B633" s="30" t="s">
        <v>67</v>
      </c>
      <c r="C633" s="40" t="s">
        <v>20</v>
      </c>
      <c r="D633" s="4">
        <v>43881</v>
      </c>
      <c r="E633" s="3">
        <f t="shared" ca="1" si="18"/>
        <v>568</v>
      </c>
      <c r="F6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3" s="50">
        <f>IF(WEEKNUM(Table1[[#This Row],[Date]])-WEEKNUM(DATE(YEAR(Table1[[#This Row],[Date]]),2,1)-1)&lt;=0,52+WEEKNUM(Table1[[#This Row],[Date]])-WEEKNUM(DATE(YEAR(Table1[[#This Row],[Date]]),2,1)-1),WEEKNUM(Table1[[#This Row],[Date]])-WEEKNUM(DATE(YEAR(Table1[[#This Row],[Date]]),2,1)-1))</f>
        <v>3</v>
      </c>
      <c r="H633" s="126">
        <f t="shared" ca="1" si="19"/>
        <v>0.76</v>
      </c>
      <c r="I633" s="3" t="s">
        <v>44</v>
      </c>
      <c r="J633" s="3" t="str">
        <f ca="1">IF(Table1[[#This Row],[Quantity]]&gt;=100,"Picked Up","Missed Pickup")</f>
        <v>Picked Up</v>
      </c>
      <c r="K633" s="48" t="str">
        <f>TEXT(Table1[[#This Row],[Date]],"mmmm")</f>
        <v>February</v>
      </c>
    </row>
    <row r="634" spans="1:11" x14ac:dyDescent="0.25">
      <c r="A634" s="27" t="s">
        <v>63</v>
      </c>
      <c r="B634" s="30" t="s">
        <v>4</v>
      </c>
      <c r="C634" s="40" t="s">
        <v>20</v>
      </c>
      <c r="D634" s="4">
        <v>43881</v>
      </c>
      <c r="E634" s="3">
        <f t="shared" ca="1" si="18"/>
        <v>784</v>
      </c>
      <c r="F6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4" s="50">
        <f>IF(WEEKNUM(Table1[[#This Row],[Date]])-WEEKNUM(DATE(YEAR(Table1[[#This Row],[Date]]),2,1)-1)&lt;=0,52+WEEKNUM(Table1[[#This Row],[Date]])-WEEKNUM(DATE(YEAR(Table1[[#This Row],[Date]]),2,1)-1),WEEKNUM(Table1[[#This Row],[Date]])-WEEKNUM(DATE(YEAR(Table1[[#This Row],[Date]]),2,1)-1))</f>
        <v>3</v>
      </c>
      <c r="H634" s="126">
        <f t="shared" ca="1" si="19"/>
        <v>0.68</v>
      </c>
      <c r="I634" s="3" t="s">
        <v>44</v>
      </c>
      <c r="J634" s="3" t="str">
        <f ca="1">IF(Table1[[#This Row],[Quantity]]&gt;=100,"Picked Up","Missed Pickup")</f>
        <v>Picked Up</v>
      </c>
      <c r="K634" s="48" t="str">
        <f>TEXT(Table1[[#This Row],[Date]],"mmmm")</f>
        <v>February</v>
      </c>
    </row>
    <row r="635" spans="1:11" x14ac:dyDescent="0.25">
      <c r="A635" s="27" t="s">
        <v>63</v>
      </c>
      <c r="B635" s="30" t="s">
        <v>74</v>
      </c>
      <c r="C635" s="40" t="s">
        <v>20</v>
      </c>
      <c r="D635" s="4">
        <v>43881</v>
      </c>
      <c r="E635" s="3">
        <f t="shared" ca="1" si="18"/>
        <v>96</v>
      </c>
      <c r="F6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5" s="50">
        <f>IF(WEEKNUM(Table1[[#This Row],[Date]])-WEEKNUM(DATE(YEAR(Table1[[#This Row],[Date]]),2,1)-1)&lt;=0,52+WEEKNUM(Table1[[#This Row],[Date]])-WEEKNUM(DATE(YEAR(Table1[[#This Row],[Date]]),2,1)-1),WEEKNUM(Table1[[#This Row],[Date]])-WEEKNUM(DATE(YEAR(Table1[[#This Row],[Date]]),2,1)-1))</f>
        <v>3</v>
      </c>
      <c r="H635" s="126">
        <f t="shared" ca="1" si="19"/>
        <v>0.78</v>
      </c>
      <c r="I635" s="3" t="s">
        <v>50</v>
      </c>
      <c r="J635" s="3" t="str">
        <f ca="1">IF(Table1[[#This Row],[Quantity]]&gt;=100,"Picked Up","Missed Pickup")</f>
        <v>Missed Pickup</v>
      </c>
      <c r="K635" s="48" t="str">
        <f>TEXT(Table1[[#This Row],[Date]],"mmmm")</f>
        <v>February</v>
      </c>
    </row>
    <row r="636" spans="1:11" x14ac:dyDescent="0.25">
      <c r="A636" s="27" t="s">
        <v>63</v>
      </c>
      <c r="B636" s="30" t="s">
        <v>75</v>
      </c>
      <c r="C636" s="40" t="s">
        <v>20</v>
      </c>
      <c r="D636" s="4">
        <v>43881</v>
      </c>
      <c r="E636" s="3">
        <f t="shared" ca="1" si="18"/>
        <v>278</v>
      </c>
      <c r="F6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6" s="50">
        <f>IF(WEEKNUM(Table1[[#This Row],[Date]])-WEEKNUM(DATE(YEAR(Table1[[#This Row],[Date]]),2,1)-1)&lt;=0,52+WEEKNUM(Table1[[#This Row],[Date]])-WEEKNUM(DATE(YEAR(Table1[[#This Row],[Date]]),2,1)-1),WEEKNUM(Table1[[#This Row],[Date]])-WEEKNUM(DATE(YEAR(Table1[[#This Row],[Date]]),2,1)-1))</f>
        <v>3</v>
      </c>
      <c r="H636" s="126">
        <f t="shared" ca="1" si="19"/>
        <v>0.69</v>
      </c>
      <c r="I636" s="3" t="s">
        <v>50</v>
      </c>
      <c r="J636" s="3" t="str">
        <f ca="1">IF(Table1[[#This Row],[Quantity]]&gt;=100,"Picked Up","Missed Pickup")</f>
        <v>Picked Up</v>
      </c>
      <c r="K636" s="48" t="str">
        <f>TEXT(Table1[[#This Row],[Date]],"mmmm")</f>
        <v>February</v>
      </c>
    </row>
    <row r="637" spans="1:11" x14ac:dyDescent="0.25">
      <c r="A637" s="27" t="s">
        <v>62</v>
      </c>
      <c r="B637" s="30" t="s">
        <v>4</v>
      </c>
      <c r="C637" s="40" t="s">
        <v>20</v>
      </c>
      <c r="D637" s="4">
        <v>43881</v>
      </c>
      <c r="E637" s="3">
        <f t="shared" ca="1" si="18"/>
        <v>419</v>
      </c>
      <c r="F6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7" s="50">
        <f>IF(WEEKNUM(Table1[[#This Row],[Date]])-WEEKNUM(DATE(YEAR(Table1[[#This Row],[Date]]),2,1)-1)&lt;=0,52+WEEKNUM(Table1[[#This Row],[Date]])-WEEKNUM(DATE(YEAR(Table1[[#This Row],[Date]]),2,1)-1),WEEKNUM(Table1[[#This Row],[Date]])-WEEKNUM(DATE(YEAR(Table1[[#This Row],[Date]]),2,1)-1))</f>
        <v>3</v>
      </c>
      <c r="H637" s="126">
        <f t="shared" ca="1" si="19"/>
        <v>0.75</v>
      </c>
      <c r="I637" s="3" t="s">
        <v>32</v>
      </c>
      <c r="J637" s="3" t="str">
        <f ca="1">IF(Table1[[#This Row],[Quantity]]&gt;=100,"Picked Up","Missed Pickup")</f>
        <v>Picked Up</v>
      </c>
      <c r="K637" s="48" t="str">
        <f>TEXT(Table1[[#This Row],[Date]],"mmmm")</f>
        <v>February</v>
      </c>
    </row>
    <row r="638" spans="1:11" x14ac:dyDescent="0.25">
      <c r="A638" s="27" t="s">
        <v>62</v>
      </c>
      <c r="B638" s="30" t="s">
        <v>72</v>
      </c>
      <c r="C638" s="40" t="s">
        <v>20</v>
      </c>
      <c r="D638" s="4">
        <v>43881</v>
      </c>
      <c r="E638" s="3">
        <f t="shared" ca="1" si="18"/>
        <v>585</v>
      </c>
      <c r="F6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8" s="50">
        <f>IF(WEEKNUM(Table1[[#This Row],[Date]])-WEEKNUM(DATE(YEAR(Table1[[#This Row],[Date]]),2,1)-1)&lt;=0,52+WEEKNUM(Table1[[#This Row],[Date]])-WEEKNUM(DATE(YEAR(Table1[[#This Row],[Date]]),2,1)-1),WEEKNUM(Table1[[#This Row],[Date]])-WEEKNUM(DATE(YEAR(Table1[[#This Row],[Date]]),2,1)-1))</f>
        <v>3</v>
      </c>
      <c r="H638" s="126">
        <f t="shared" ca="1" si="19"/>
        <v>0.71</v>
      </c>
      <c r="I638" s="3" t="s">
        <v>50</v>
      </c>
      <c r="J638" s="3" t="str">
        <f ca="1">IF(Table1[[#This Row],[Quantity]]&gt;=100,"Picked Up","Missed Pickup")</f>
        <v>Picked Up</v>
      </c>
      <c r="K638" s="48" t="str">
        <f>TEXT(Table1[[#This Row],[Date]],"mmmm")</f>
        <v>February</v>
      </c>
    </row>
    <row r="639" spans="1:11" x14ac:dyDescent="0.25">
      <c r="A639" s="27" t="s">
        <v>62</v>
      </c>
      <c r="B639" s="30" t="s">
        <v>5</v>
      </c>
      <c r="C639" s="40" t="s">
        <v>22</v>
      </c>
      <c r="D639" s="4">
        <v>43881</v>
      </c>
      <c r="E639" s="3">
        <f t="shared" ca="1" si="18"/>
        <v>334</v>
      </c>
      <c r="F6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39" s="50">
        <f>IF(WEEKNUM(Table1[[#This Row],[Date]])-WEEKNUM(DATE(YEAR(Table1[[#This Row],[Date]]),2,1)-1)&lt;=0,52+WEEKNUM(Table1[[#This Row],[Date]])-WEEKNUM(DATE(YEAR(Table1[[#This Row],[Date]]),2,1)-1),WEEKNUM(Table1[[#This Row],[Date]])-WEEKNUM(DATE(YEAR(Table1[[#This Row],[Date]]),2,1)-1))</f>
        <v>3</v>
      </c>
      <c r="H639" s="126">
        <f t="shared" ca="1" si="19"/>
        <v>0.77</v>
      </c>
      <c r="I639" s="3" t="s">
        <v>50</v>
      </c>
      <c r="J639" s="3" t="str">
        <f ca="1">IF(Table1[[#This Row],[Quantity]]&gt;=100,"Picked Up","Missed Pickup")</f>
        <v>Picked Up</v>
      </c>
      <c r="K639" s="48" t="str">
        <f>TEXT(Table1[[#This Row],[Date]],"mmmm")</f>
        <v>February</v>
      </c>
    </row>
    <row r="640" spans="1:11" x14ac:dyDescent="0.25">
      <c r="A640" s="27" t="s">
        <v>62</v>
      </c>
      <c r="B640" s="30" t="s">
        <v>6</v>
      </c>
      <c r="C640" s="40" t="s">
        <v>21</v>
      </c>
      <c r="D640" s="4">
        <v>43881</v>
      </c>
      <c r="E640" s="3">
        <f t="shared" ca="1" si="18"/>
        <v>930</v>
      </c>
      <c r="F6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0" s="50">
        <f>IF(WEEKNUM(Table1[[#This Row],[Date]])-WEEKNUM(DATE(YEAR(Table1[[#This Row],[Date]]),2,1)-1)&lt;=0,52+WEEKNUM(Table1[[#This Row],[Date]])-WEEKNUM(DATE(YEAR(Table1[[#This Row],[Date]]),2,1)-1),WEEKNUM(Table1[[#This Row],[Date]])-WEEKNUM(DATE(YEAR(Table1[[#This Row],[Date]]),2,1)-1))</f>
        <v>3</v>
      </c>
      <c r="H640" s="126">
        <f t="shared" ca="1" si="19"/>
        <v>0.77</v>
      </c>
      <c r="I640" s="3" t="s">
        <v>50</v>
      </c>
      <c r="J640" s="3" t="str">
        <f ca="1">IF(Table1[[#This Row],[Quantity]]&gt;=100,"Picked Up","Missed Pickup")</f>
        <v>Picked Up</v>
      </c>
      <c r="K640" s="48" t="str">
        <f>TEXT(Table1[[#This Row],[Date]],"mmmm")</f>
        <v>February</v>
      </c>
    </row>
    <row r="641" spans="1:11" x14ac:dyDescent="0.25">
      <c r="A641" s="27" t="s">
        <v>62</v>
      </c>
      <c r="B641" s="30" t="s">
        <v>76</v>
      </c>
      <c r="C641" s="40" t="s">
        <v>23</v>
      </c>
      <c r="D641" s="4">
        <v>43881</v>
      </c>
      <c r="E641" s="3">
        <f t="shared" ca="1" si="18"/>
        <v>800</v>
      </c>
      <c r="F6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1" s="50">
        <f>IF(WEEKNUM(Table1[[#This Row],[Date]])-WEEKNUM(DATE(YEAR(Table1[[#This Row],[Date]]),2,1)-1)&lt;=0,52+WEEKNUM(Table1[[#This Row],[Date]])-WEEKNUM(DATE(YEAR(Table1[[#This Row],[Date]]),2,1)-1),WEEKNUM(Table1[[#This Row],[Date]])-WEEKNUM(DATE(YEAR(Table1[[#This Row],[Date]]),2,1)-1))</f>
        <v>3</v>
      </c>
      <c r="H641" s="126">
        <f t="shared" ca="1" si="19"/>
        <v>0.8</v>
      </c>
      <c r="I641" s="3" t="s">
        <v>50</v>
      </c>
      <c r="J641" s="3" t="str">
        <f ca="1">IF(Table1[[#This Row],[Quantity]]&gt;=100,"Picked Up","Missed Pickup")</f>
        <v>Picked Up</v>
      </c>
      <c r="K641" s="48" t="str">
        <f>TEXT(Table1[[#This Row],[Date]],"mmmm")</f>
        <v>February</v>
      </c>
    </row>
    <row r="642" spans="1:11" x14ac:dyDescent="0.25">
      <c r="A642" s="27" t="s">
        <v>62</v>
      </c>
      <c r="B642" s="30" t="s">
        <v>9</v>
      </c>
      <c r="C642" s="40" t="s">
        <v>23</v>
      </c>
      <c r="D642" s="4">
        <v>43881</v>
      </c>
      <c r="E642" s="3">
        <f t="shared" ca="1" si="18"/>
        <v>125</v>
      </c>
      <c r="F6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2" s="50">
        <f>IF(WEEKNUM(Table1[[#This Row],[Date]])-WEEKNUM(DATE(YEAR(Table1[[#This Row],[Date]]),2,1)-1)&lt;=0,52+WEEKNUM(Table1[[#This Row],[Date]])-WEEKNUM(DATE(YEAR(Table1[[#This Row],[Date]]),2,1)-1),WEEKNUM(Table1[[#This Row],[Date]])-WEEKNUM(DATE(YEAR(Table1[[#This Row],[Date]]),2,1)-1))</f>
        <v>3</v>
      </c>
      <c r="H642" s="126">
        <f t="shared" ca="1" si="19"/>
        <v>0.71</v>
      </c>
      <c r="I642" s="3" t="s">
        <v>50</v>
      </c>
      <c r="J642" s="3" t="str">
        <f ca="1">IF(Table1[[#This Row],[Quantity]]&gt;=100,"Picked Up","Missed Pickup")</f>
        <v>Picked Up</v>
      </c>
      <c r="K642" s="48" t="str">
        <f>TEXT(Table1[[#This Row],[Date]],"mmmm")</f>
        <v>February</v>
      </c>
    </row>
    <row r="643" spans="1:11" x14ac:dyDescent="0.25">
      <c r="A643" s="27" t="s">
        <v>61</v>
      </c>
      <c r="B643" s="30" t="s">
        <v>7</v>
      </c>
      <c r="C643" s="40" t="s">
        <v>20</v>
      </c>
      <c r="D643" s="4">
        <v>43881</v>
      </c>
      <c r="E643" s="3">
        <f t="shared" ref="E643:E706" ca="1" si="20">RANDBETWEEN(0,1000)</f>
        <v>836</v>
      </c>
      <c r="F6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3" s="50">
        <f>IF(WEEKNUM(Table1[[#This Row],[Date]])-WEEKNUM(DATE(YEAR(Table1[[#This Row],[Date]]),2,1)-1)&lt;=0,52+WEEKNUM(Table1[[#This Row],[Date]])-WEEKNUM(DATE(YEAR(Table1[[#This Row],[Date]]),2,1)-1),WEEKNUM(Table1[[#This Row],[Date]])-WEEKNUM(DATE(YEAR(Table1[[#This Row],[Date]]),2,1)-1))</f>
        <v>3</v>
      </c>
      <c r="H643" s="126">
        <f t="shared" ref="H643:H706" ca="1" si="21">RANDBETWEEN(67,80)/100</f>
        <v>0.73</v>
      </c>
      <c r="I643" s="3" t="s">
        <v>44</v>
      </c>
      <c r="J643" s="3" t="str">
        <f ca="1">IF(Table1[[#This Row],[Quantity]]&gt;=100,"Picked Up","Missed Pickup")</f>
        <v>Picked Up</v>
      </c>
      <c r="K643" s="48" t="str">
        <f>TEXT(Table1[[#This Row],[Date]],"mmmm")</f>
        <v>February</v>
      </c>
    </row>
    <row r="644" spans="1:11" x14ac:dyDescent="0.25">
      <c r="A644" s="29" t="s">
        <v>61</v>
      </c>
      <c r="B644" s="31" t="s">
        <v>8</v>
      </c>
      <c r="C644" s="41" t="s">
        <v>20</v>
      </c>
      <c r="D644" s="4">
        <v>43881</v>
      </c>
      <c r="E644" s="3">
        <f t="shared" ca="1" si="20"/>
        <v>922</v>
      </c>
      <c r="F6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4" s="50">
        <f>IF(WEEKNUM(Table1[[#This Row],[Date]])-WEEKNUM(DATE(YEAR(Table1[[#This Row],[Date]]),2,1)-1)&lt;=0,52+WEEKNUM(Table1[[#This Row],[Date]])-WEEKNUM(DATE(YEAR(Table1[[#This Row],[Date]]),2,1)-1),WEEKNUM(Table1[[#This Row],[Date]])-WEEKNUM(DATE(YEAR(Table1[[#This Row],[Date]]),2,1)-1))</f>
        <v>3</v>
      </c>
      <c r="H644" s="126">
        <f t="shared" ca="1" si="21"/>
        <v>0.74</v>
      </c>
      <c r="I644" s="3" t="s">
        <v>50</v>
      </c>
      <c r="J644" s="3" t="str">
        <f ca="1">IF(Table1[[#This Row],[Quantity]]&gt;=100,"Picked Up","Missed Pickup")</f>
        <v>Picked Up</v>
      </c>
      <c r="K644" s="48" t="str">
        <f>TEXT(Table1[[#This Row],[Date]],"mmmm")</f>
        <v>February</v>
      </c>
    </row>
    <row r="645" spans="1:11" x14ac:dyDescent="0.25">
      <c r="A645" s="25" t="s">
        <v>61</v>
      </c>
      <c r="B645" s="25" t="s">
        <v>73</v>
      </c>
      <c r="C645" s="45" t="s">
        <v>20</v>
      </c>
      <c r="D645" s="4">
        <v>43881</v>
      </c>
      <c r="E645" s="3">
        <f t="shared" ca="1" si="20"/>
        <v>415</v>
      </c>
      <c r="F6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5" s="50">
        <f>IF(WEEKNUM(Table1[[#This Row],[Date]])-WEEKNUM(DATE(YEAR(Table1[[#This Row],[Date]]),2,1)-1)&lt;=0,52+WEEKNUM(Table1[[#This Row],[Date]])-WEEKNUM(DATE(YEAR(Table1[[#This Row],[Date]]),2,1)-1),WEEKNUM(Table1[[#This Row],[Date]])-WEEKNUM(DATE(YEAR(Table1[[#This Row],[Date]]),2,1)-1))</f>
        <v>3</v>
      </c>
      <c r="H645" s="126">
        <f t="shared" ca="1" si="21"/>
        <v>0.69</v>
      </c>
      <c r="I645" s="3" t="s">
        <v>50</v>
      </c>
      <c r="J645" s="3" t="str">
        <f ca="1">IF(Table1[[#This Row],[Quantity]]&gt;=100,"Picked Up","Missed Pickup")</f>
        <v>Picked Up</v>
      </c>
      <c r="K645" s="48" t="str">
        <f>TEXT(Table1[[#This Row],[Date]],"mmmm")</f>
        <v>February</v>
      </c>
    </row>
    <row r="646" spans="1:11" x14ac:dyDescent="0.25">
      <c r="A646" s="27" t="s">
        <v>64</v>
      </c>
      <c r="B646" s="30" t="s">
        <v>70</v>
      </c>
      <c r="C646" s="40" t="s">
        <v>22</v>
      </c>
      <c r="D646" s="4">
        <v>43882</v>
      </c>
      <c r="E646" s="3">
        <f t="shared" ca="1" si="20"/>
        <v>137</v>
      </c>
      <c r="F6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6" s="50">
        <f>IF(WEEKNUM(Table1[[#This Row],[Date]])-WEEKNUM(DATE(YEAR(Table1[[#This Row],[Date]]),2,1)-1)&lt;=0,52+WEEKNUM(Table1[[#This Row],[Date]])-WEEKNUM(DATE(YEAR(Table1[[#This Row],[Date]]),2,1)-1),WEEKNUM(Table1[[#This Row],[Date]])-WEEKNUM(DATE(YEAR(Table1[[#This Row],[Date]]),2,1)-1))</f>
        <v>3</v>
      </c>
      <c r="H646" s="126">
        <f t="shared" ca="1" si="21"/>
        <v>0.67</v>
      </c>
      <c r="I646" s="3" t="s">
        <v>50</v>
      </c>
      <c r="J646" s="3" t="str">
        <f ca="1">IF(Table1[[#This Row],[Quantity]]&gt;=100,"Picked Up","Missed Pickup")</f>
        <v>Picked Up</v>
      </c>
      <c r="K646" s="48" t="str">
        <f>TEXT(Table1[[#This Row],[Date]],"mmmm")</f>
        <v>February</v>
      </c>
    </row>
    <row r="647" spans="1:11" x14ac:dyDescent="0.25">
      <c r="A647" s="27" t="s">
        <v>64</v>
      </c>
      <c r="B647" s="30" t="s">
        <v>71</v>
      </c>
      <c r="C647" s="40" t="s">
        <v>23</v>
      </c>
      <c r="D647" s="4">
        <v>43882</v>
      </c>
      <c r="E647" s="3">
        <f t="shared" ca="1" si="20"/>
        <v>289</v>
      </c>
      <c r="F6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7" s="50">
        <f>IF(WEEKNUM(Table1[[#This Row],[Date]])-WEEKNUM(DATE(YEAR(Table1[[#This Row],[Date]]),2,1)-1)&lt;=0,52+WEEKNUM(Table1[[#This Row],[Date]])-WEEKNUM(DATE(YEAR(Table1[[#This Row],[Date]]),2,1)-1),WEEKNUM(Table1[[#This Row],[Date]])-WEEKNUM(DATE(YEAR(Table1[[#This Row],[Date]]),2,1)-1))</f>
        <v>3</v>
      </c>
      <c r="H647" s="126">
        <f t="shared" ca="1" si="21"/>
        <v>0.7</v>
      </c>
      <c r="I647" s="3" t="s">
        <v>44</v>
      </c>
      <c r="J647" s="3" t="str">
        <f ca="1">IF(Table1[[#This Row],[Quantity]]&gt;=100,"Picked Up","Missed Pickup")</f>
        <v>Picked Up</v>
      </c>
      <c r="K647" s="48" t="str">
        <f>TEXT(Table1[[#This Row],[Date]],"mmmm")</f>
        <v>February</v>
      </c>
    </row>
    <row r="648" spans="1:11" x14ac:dyDescent="0.25">
      <c r="A648" s="27" t="s">
        <v>65</v>
      </c>
      <c r="B648" s="30" t="s">
        <v>67</v>
      </c>
      <c r="C648" s="40" t="s">
        <v>20</v>
      </c>
      <c r="D648" s="4">
        <v>43882</v>
      </c>
      <c r="E648" s="3">
        <f t="shared" ca="1" si="20"/>
        <v>607</v>
      </c>
      <c r="F6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8" s="50">
        <f>IF(WEEKNUM(Table1[[#This Row],[Date]])-WEEKNUM(DATE(YEAR(Table1[[#This Row],[Date]]),2,1)-1)&lt;=0,52+WEEKNUM(Table1[[#This Row],[Date]])-WEEKNUM(DATE(YEAR(Table1[[#This Row],[Date]]),2,1)-1),WEEKNUM(Table1[[#This Row],[Date]])-WEEKNUM(DATE(YEAR(Table1[[#This Row],[Date]]),2,1)-1))</f>
        <v>3</v>
      </c>
      <c r="H648" s="126">
        <f t="shared" ca="1" si="21"/>
        <v>0.79</v>
      </c>
      <c r="I648" s="3" t="s">
        <v>44</v>
      </c>
      <c r="J648" s="3" t="str">
        <f ca="1">IF(Table1[[#This Row],[Quantity]]&gt;=100,"Picked Up","Missed Pickup")</f>
        <v>Picked Up</v>
      </c>
      <c r="K648" s="48" t="str">
        <f>TEXT(Table1[[#This Row],[Date]],"mmmm")</f>
        <v>February</v>
      </c>
    </row>
    <row r="649" spans="1:11" x14ac:dyDescent="0.25">
      <c r="A649" s="27" t="s">
        <v>63</v>
      </c>
      <c r="B649" s="30" t="s">
        <v>4</v>
      </c>
      <c r="C649" s="40" t="s">
        <v>20</v>
      </c>
      <c r="D649" s="4">
        <v>43882</v>
      </c>
      <c r="E649" s="3">
        <f t="shared" ca="1" si="20"/>
        <v>600</v>
      </c>
      <c r="F6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49" s="50">
        <f>IF(WEEKNUM(Table1[[#This Row],[Date]])-WEEKNUM(DATE(YEAR(Table1[[#This Row],[Date]]),2,1)-1)&lt;=0,52+WEEKNUM(Table1[[#This Row],[Date]])-WEEKNUM(DATE(YEAR(Table1[[#This Row],[Date]]),2,1)-1),WEEKNUM(Table1[[#This Row],[Date]])-WEEKNUM(DATE(YEAR(Table1[[#This Row],[Date]]),2,1)-1))</f>
        <v>3</v>
      </c>
      <c r="H649" s="126">
        <f t="shared" ca="1" si="21"/>
        <v>0.77</v>
      </c>
      <c r="I649" s="3" t="s">
        <v>44</v>
      </c>
      <c r="J649" s="3" t="str">
        <f ca="1">IF(Table1[[#This Row],[Quantity]]&gt;=100,"Picked Up","Missed Pickup")</f>
        <v>Picked Up</v>
      </c>
      <c r="K649" s="48" t="str">
        <f>TEXT(Table1[[#This Row],[Date]],"mmmm")</f>
        <v>February</v>
      </c>
    </row>
    <row r="650" spans="1:11" x14ac:dyDescent="0.25">
      <c r="A650" s="27" t="s">
        <v>63</v>
      </c>
      <c r="B650" s="30" t="s">
        <v>74</v>
      </c>
      <c r="C650" s="40" t="s">
        <v>20</v>
      </c>
      <c r="D650" s="4">
        <v>43882</v>
      </c>
      <c r="E650" s="3">
        <f t="shared" ca="1" si="20"/>
        <v>794</v>
      </c>
      <c r="F6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0" s="50">
        <f>IF(WEEKNUM(Table1[[#This Row],[Date]])-WEEKNUM(DATE(YEAR(Table1[[#This Row],[Date]]),2,1)-1)&lt;=0,52+WEEKNUM(Table1[[#This Row],[Date]])-WEEKNUM(DATE(YEAR(Table1[[#This Row],[Date]]),2,1)-1),WEEKNUM(Table1[[#This Row],[Date]])-WEEKNUM(DATE(YEAR(Table1[[#This Row],[Date]]),2,1)-1))</f>
        <v>3</v>
      </c>
      <c r="H650" s="126">
        <f t="shared" ca="1" si="21"/>
        <v>0.74</v>
      </c>
      <c r="I650" s="3" t="s">
        <v>50</v>
      </c>
      <c r="J650" s="3" t="str">
        <f ca="1">IF(Table1[[#This Row],[Quantity]]&gt;=100,"Picked Up","Missed Pickup")</f>
        <v>Picked Up</v>
      </c>
      <c r="K650" s="48" t="str">
        <f>TEXT(Table1[[#This Row],[Date]],"mmmm")</f>
        <v>February</v>
      </c>
    </row>
    <row r="651" spans="1:11" x14ac:dyDescent="0.25">
      <c r="A651" s="27" t="s">
        <v>63</v>
      </c>
      <c r="B651" s="30" t="s">
        <v>75</v>
      </c>
      <c r="C651" s="40" t="s">
        <v>20</v>
      </c>
      <c r="D651" s="4">
        <v>43882</v>
      </c>
      <c r="E651" s="3">
        <f t="shared" ca="1" si="20"/>
        <v>427</v>
      </c>
      <c r="F6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1" s="50">
        <f>IF(WEEKNUM(Table1[[#This Row],[Date]])-WEEKNUM(DATE(YEAR(Table1[[#This Row],[Date]]),2,1)-1)&lt;=0,52+WEEKNUM(Table1[[#This Row],[Date]])-WEEKNUM(DATE(YEAR(Table1[[#This Row],[Date]]),2,1)-1),WEEKNUM(Table1[[#This Row],[Date]])-WEEKNUM(DATE(YEAR(Table1[[#This Row],[Date]]),2,1)-1))</f>
        <v>3</v>
      </c>
      <c r="H651" s="126">
        <f t="shared" ca="1" si="21"/>
        <v>0.74</v>
      </c>
      <c r="I651" s="3" t="s">
        <v>50</v>
      </c>
      <c r="J651" s="3" t="str">
        <f ca="1">IF(Table1[[#This Row],[Quantity]]&gt;=100,"Picked Up","Missed Pickup")</f>
        <v>Picked Up</v>
      </c>
      <c r="K651" s="48" t="str">
        <f>TEXT(Table1[[#This Row],[Date]],"mmmm")</f>
        <v>February</v>
      </c>
    </row>
    <row r="652" spans="1:11" x14ac:dyDescent="0.25">
      <c r="A652" s="27" t="s">
        <v>62</v>
      </c>
      <c r="B652" s="30" t="s">
        <v>4</v>
      </c>
      <c r="C652" s="40" t="s">
        <v>20</v>
      </c>
      <c r="D652" s="4">
        <v>43882</v>
      </c>
      <c r="E652" s="3">
        <f t="shared" ca="1" si="20"/>
        <v>247</v>
      </c>
      <c r="F6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2" s="50">
        <f>IF(WEEKNUM(Table1[[#This Row],[Date]])-WEEKNUM(DATE(YEAR(Table1[[#This Row],[Date]]),2,1)-1)&lt;=0,52+WEEKNUM(Table1[[#This Row],[Date]])-WEEKNUM(DATE(YEAR(Table1[[#This Row],[Date]]),2,1)-1),WEEKNUM(Table1[[#This Row],[Date]])-WEEKNUM(DATE(YEAR(Table1[[#This Row],[Date]]),2,1)-1))</f>
        <v>3</v>
      </c>
      <c r="H652" s="126">
        <f t="shared" ca="1" si="21"/>
        <v>0.8</v>
      </c>
      <c r="I652" s="3" t="s">
        <v>44</v>
      </c>
      <c r="J652" s="3" t="str">
        <f ca="1">IF(Table1[[#This Row],[Quantity]]&gt;=100,"Picked Up","Missed Pickup")</f>
        <v>Picked Up</v>
      </c>
      <c r="K652" s="48" t="str">
        <f>TEXT(Table1[[#This Row],[Date]],"mmmm")</f>
        <v>February</v>
      </c>
    </row>
    <row r="653" spans="1:11" x14ac:dyDescent="0.25">
      <c r="A653" s="27" t="s">
        <v>62</v>
      </c>
      <c r="B653" s="30" t="s">
        <v>72</v>
      </c>
      <c r="C653" s="40" t="s">
        <v>20</v>
      </c>
      <c r="D653" s="4">
        <v>43882</v>
      </c>
      <c r="E653" s="3">
        <f t="shared" ca="1" si="20"/>
        <v>843</v>
      </c>
      <c r="F6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3" s="50">
        <f>IF(WEEKNUM(Table1[[#This Row],[Date]])-WEEKNUM(DATE(YEAR(Table1[[#This Row],[Date]]),2,1)-1)&lt;=0,52+WEEKNUM(Table1[[#This Row],[Date]])-WEEKNUM(DATE(YEAR(Table1[[#This Row],[Date]]),2,1)-1),WEEKNUM(Table1[[#This Row],[Date]])-WEEKNUM(DATE(YEAR(Table1[[#This Row],[Date]]),2,1)-1))</f>
        <v>3</v>
      </c>
      <c r="H653" s="126">
        <f t="shared" ca="1" si="21"/>
        <v>0.71</v>
      </c>
      <c r="I653" s="3" t="s">
        <v>50</v>
      </c>
      <c r="J653" s="3" t="str">
        <f ca="1">IF(Table1[[#This Row],[Quantity]]&gt;=100,"Picked Up","Missed Pickup")</f>
        <v>Picked Up</v>
      </c>
      <c r="K653" s="48" t="str">
        <f>TEXT(Table1[[#This Row],[Date]],"mmmm")</f>
        <v>February</v>
      </c>
    </row>
    <row r="654" spans="1:11" x14ac:dyDescent="0.25">
      <c r="A654" s="27" t="s">
        <v>62</v>
      </c>
      <c r="B654" s="30" t="s">
        <v>5</v>
      </c>
      <c r="C654" s="40" t="s">
        <v>22</v>
      </c>
      <c r="D654" s="4">
        <v>43882</v>
      </c>
      <c r="E654" s="3">
        <f t="shared" ca="1" si="20"/>
        <v>430</v>
      </c>
      <c r="F6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4" s="50">
        <f>IF(WEEKNUM(Table1[[#This Row],[Date]])-WEEKNUM(DATE(YEAR(Table1[[#This Row],[Date]]),2,1)-1)&lt;=0,52+WEEKNUM(Table1[[#This Row],[Date]])-WEEKNUM(DATE(YEAR(Table1[[#This Row],[Date]]),2,1)-1),WEEKNUM(Table1[[#This Row],[Date]])-WEEKNUM(DATE(YEAR(Table1[[#This Row],[Date]]),2,1)-1))</f>
        <v>3</v>
      </c>
      <c r="H654" s="126">
        <f t="shared" ca="1" si="21"/>
        <v>0.78</v>
      </c>
      <c r="I654" s="3" t="s">
        <v>50</v>
      </c>
      <c r="J654" s="3" t="str">
        <f ca="1">IF(Table1[[#This Row],[Quantity]]&gt;=100,"Picked Up","Missed Pickup")</f>
        <v>Picked Up</v>
      </c>
      <c r="K654" s="48" t="str">
        <f>TEXT(Table1[[#This Row],[Date]],"mmmm")</f>
        <v>February</v>
      </c>
    </row>
    <row r="655" spans="1:11" x14ac:dyDescent="0.25">
      <c r="A655" s="27" t="s">
        <v>62</v>
      </c>
      <c r="B655" s="30" t="s">
        <v>6</v>
      </c>
      <c r="C655" s="40" t="s">
        <v>21</v>
      </c>
      <c r="D655" s="4">
        <v>43882</v>
      </c>
      <c r="E655" s="3">
        <f t="shared" ca="1" si="20"/>
        <v>367</v>
      </c>
      <c r="F6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5" s="50">
        <f>IF(WEEKNUM(Table1[[#This Row],[Date]])-WEEKNUM(DATE(YEAR(Table1[[#This Row],[Date]]),2,1)-1)&lt;=0,52+WEEKNUM(Table1[[#This Row],[Date]])-WEEKNUM(DATE(YEAR(Table1[[#This Row],[Date]]),2,1)-1),WEEKNUM(Table1[[#This Row],[Date]])-WEEKNUM(DATE(YEAR(Table1[[#This Row],[Date]]),2,1)-1))</f>
        <v>3</v>
      </c>
      <c r="H655" s="126">
        <f t="shared" ca="1" si="21"/>
        <v>0.72</v>
      </c>
      <c r="I655" s="3" t="s">
        <v>50</v>
      </c>
      <c r="J655" s="3" t="str">
        <f ca="1">IF(Table1[[#This Row],[Quantity]]&gt;=100,"Picked Up","Missed Pickup")</f>
        <v>Picked Up</v>
      </c>
      <c r="K655" s="48" t="str">
        <f>TEXT(Table1[[#This Row],[Date]],"mmmm")</f>
        <v>February</v>
      </c>
    </row>
    <row r="656" spans="1:11" x14ac:dyDescent="0.25">
      <c r="A656" s="27" t="s">
        <v>62</v>
      </c>
      <c r="B656" s="30" t="s">
        <v>76</v>
      </c>
      <c r="C656" s="40" t="s">
        <v>23</v>
      </c>
      <c r="D656" s="4">
        <v>43882</v>
      </c>
      <c r="E656" s="3">
        <f t="shared" ca="1" si="20"/>
        <v>911</v>
      </c>
      <c r="F6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6" s="50">
        <f>IF(WEEKNUM(Table1[[#This Row],[Date]])-WEEKNUM(DATE(YEAR(Table1[[#This Row],[Date]]),2,1)-1)&lt;=0,52+WEEKNUM(Table1[[#This Row],[Date]])-WEEKNUM(DATE(YEAR(Table1[[#This Row],[Date]]),2,1)-1),WEEKNUM(Table1[[#This Row],[Date]])-WEEKNUM(DATE(YEAR(Table1[[#This Row],[Date]]),2,1)-1))</f>
        <v>3</v>
      </c>
      <c r="H656" s="126">
        <f t="shared" ca="1" si="21"/>
        <v>0.75</v>
      </c>
      <c r="I656" s="3" t="s">
        <v>50</v>
      </c>
      <c r="J656" s="3" t="str">
        <f ca="1">IF(Table1[[#This Row],[Quantity]]&gt;=100,"Picked Up","Missed Pickup")</f>
        <v>Picked Up</v>
      </c>
      <c r="K656" s="48" t="str">
        <f>TEXT(Table1[[#This Row],[Date]],"mmmm")</f>
        <v>February</v>
      </c>
    </row>
    <row r="657" spans="1:11" x14ac:dyDescent="0.25">
      <c r="A657" s="27" t="s">
        <v>62</v>
      </c>
      <c r="B657" s="30" t="s">
        <v>9</v>
      </c>
      <c r="C657" s="40" t="s">
        <v>23</v>
      </c>
      <c r="D657" s="4">
        <v>43882</v>
      </c>
      <c r="E657" s="3">
        <f t="shared" ca="1" si="20"/>
        <v>584</v>
      </c>
      <c r="F6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7" s="50">
        <f>IF(WEEKNUM(Table1[[#This Row],[Date]])-WEEKNUM(DATE(YEAR(Table1[[#This Row],[Date]]),2,1)-1)&lt;=0,52+WEEKNUM(Table1[[#This Row],[Date]])-WEEKNUM(DATE(YEAR(Table1[[#This Row],[Date]]),2,1)-1),WEEKNUM(Table1[[#This Row],[Date]])-WEEKNUM(DATE(YEAR(Table1[[#This Row],[Date]]),2,1)-1))</f>
        <v>3</v>
      </c>
      <c r="H657" s="126">
        <f t="shared" ca="1" si="21"/>
        <v>0.67</v>
      </c>
      <c r="I657" s="3" t="s">
        <v>50</v>
      </c>
      <c r="J657" s="3" t="str">
        <f ca="1">IF(Table1[[#This Row],[Quantity]]&gt;=100,"Picked Up","Missed Pickup")</f>
        <v>Picked Up</v>
      </c>
      <c r="K657" s="48" t="str">
        <f>TEXT(Table1[[#This Row],[Date]],"mmmm")</f>
        <v>February</v>
      </c>
    </row>
    <row r="658" spans="1:11" x14ac:dyDescent="0.25">
      <c r="A658" s="27" t="s">
        <v>61</v>
      </c>
      <c r="B658" s="30" t="s">
        <v>7</v>
      </c>
      <c r="C658" s="40" t="s">
        <v>20</v>
      </c>
      <c r="D658" s="4">
        <v>43882</v>
      </c>
      <c r="E658" s="3">
        <f t="shared" ca="1" si="20"/>
        <v>160</v>
      </c>
      <c r="F6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8" s="50">
        <f>IF(WEEKNUM(Table1[[#This Row],[Date]])-WEEKNUM(DATE(YEAR(Table1[[#This Row],[Date]]),2,1)-1)&lt;=0,52+WEEKNUM(Table1[[#This Row],[Date]])-WEEKNUM(DATE(YEAR(Table1[[#This Row],[Date]]),2,1)-1),WEEKNUM(Table1[[#This Row],[Date]])-WEEKNUM(DATE(YEAR(Table1[[#This Row],[Date]]),2,1)-1))</f>
        <v>3</v>
      </c>
      <c r="H658" s="126">
        <f t="shared" ca="1" si="21"/>
        <v>0.69</v>
      </c>
      <c r="I658" s="3" t="s">
        <v>44</v>
      </c>
      <c r="J658" s="3" t="str">
        <f ca="1">IF(Table1[[#This Row],[Quantity]]&gt;=100,"Picked Up","Missed Pickup")</f>
        <v>Picked Up</v>
      </c>
      <c r="K658" s="48" t="str">
        <f>TEXT(Table1[[#This Row],[Date]],"mmmm")</f>
        <v>February</v>
      </c>
    </row>
    <row r="659" spans="1:11" x14ac:dyDescent="0.25">
      <c r="A659" s="29" t="s">
        <v>61</v>
      </c>
      <c r="B659" s="31" t="s">
        <v>8</v>
      </c>
      <c r="C659" s="41" t="s">
        <v>20</v>
      </c>
      <c r="D659" s="4">
        <v>43882</v>
      </c>
      <c r="E659" s="3">
        <f t="shared" ca="1" si="20"/>
        <v>819</v>
      </c>
      <c r="F6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59" s="50">
        <f>IF(WEEKNUM(Table1[[#This Row],[Date]])-WEEKNUM(DATE(YEAR(Table1[[#This Row],[Date]]),2,1)-1)&lt;=0,52+WEEKNUM(Table1[[#This Row],[Date]])-WEEKNUM(DATE(YEAR(Table1[[#This Row],[Date]]),2,1)-1),WEEKNUM(Table1[[#This Row],[Date]])-WEEKNUM(DATE(YEAR(Table1[[#This Row],[Date]]),2,1)-1))</f>
        <v>3</v>
      </c>
      <c r="H659" s="126">
        <f t="shared" ca="1" si="21"/>
        <v>0.68</v>
      </c>
      <c r="I659" s="3" t="s">
        <v>50</v>
      </c>
      <c r="J659" s="3" t="str">
        <f ca="1">IF(Table1[[#This Row],[Quantity]]&gt;=100,"Picked Up","Missed Pickup")</f>
        <v>Picked Up</v>
      </c>
      <c r="K659" s="48" t="str">
        <f>TEXT(Table1[[#This Row],[Date]],"mmmm")</f>
        <v>February</v>
      </c>
    </row>
    <row r="660" spans="1:11" x14ac:dyDescent="0.25">
      <c r="A660" s="25" t="s">
        <v>61</v>
      </c>
      <c r="B660" s="25" t="s">
        <v>73</v>
      </c>
      <c r="C660" s="45" t="s">
        <v>20</v>
      </c>
      <c r="D660" s="4">
        <v>43882</v>
      </c>
      <c r="E660" s="3">
        <f t="shared" ca="1" si="20"/>
        <v>61</v>
      </c>
      <c r="F6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0" s="50">
        <f>IF(WEEKNUM(Table1[[#This Row],[Date]])-WEEKNUM(DATE(YEAR(Table1[[#This Row],[Date]]),2,1)-1)&lt;=0,52+WEEKNUM(Table1[[#This Row],[Date]])-WEEKNUM(DATE(YEAR(Table1[[#This Row],[Date]]),2,1)-1),WEEKNUM(Table1[[#This Row],[Date]])-WEEKNUM(DATE(YEAR(Table1[[#This Row],[Date]]),2,1)-1))</f>
        <v>3</v>
      </c>
      <c r="H660" s="126">
        <f t="shared" ca="1" si="21"/>
        <v>0.69</v>
      </c>
      <c r="I660" s="3" t="s">
        <v>50</v>
      </c>
      <c r="J660" s="3" t="str">
        <f ca="1">IF(Table1[[#This Row],[Quantity]]&gt;=100,"Picked Up","Missed Pickup")</f>
        <v>Missed Pickup</v>
      </c>
      <c r="K660" s="48" t="str">
        <f>TEXT(Table1[[#This Row],[Date]],"mmmm")</f>
        <v>February</v>
      </c>
    </row>
    <row r="661" spans="1:11" x14ac:dyDescent="0.25">
      <c r="A661" s="27" t="s">
        <v>64</v>
      </c>
      <c r="B661" s="30" t="s">
        <v>70</v>
      </c>
      <c r="C661" s="40" t="s">
        <v>22</v>
      </c>
      <c r="D661" s="4">
        <v>43883</v>
      </c>
      <c r="E661" s="3">
        <f t="shared" ca="1" si="20"/>
        <v>686</v>
      </c>
      <c r="F6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1" s="50">
        <f>IF(WEEKNUM(Table1[[#This Row],[Date]])-WEEKNUM(DATE(YEAR(Table1[[#This Row],[Date]]),2,1)-1)&lt;=0,52+WEEKNUM(Table1[[#This Row],[Date]])-WEEKNUM(DATE(YEAR(Table1[[#This Row],[Date]]),2,1)-1),WEEKNUM(Table1[[#This Row],[Date]])-WEEKNUM(DATE(YEAR(Table1[[#This Row],[Date]]),2,1)-1))</f>
        <v>3</v>
      </c>
      <c r="H661" s="126">
        <f t="shared" ca="1" si="21"/>
        <v>0.78</v>
      </c>
      <c r="I661" s="3" t="s">
        <v>50</v>
      </c>
      <c r="J661" s="3" t="str">
        <f ca="1">IF(Table1[[#This Row],[Quantity]]&gt;=100,"Picked Up","Missed Pickup")</f>
        <v>Picked Up</v>
      </c>
      <c r="K661" s="48" t="str">
        <f>TEXT(Table1[[#This Row],[Date]],"mmmm")</f>
        <v>February</v>
      </c>
    </row>
    <row r="662" spans="1:11" x14ac:dyDescent="0.25">
      <c r="A662" s="27" t="s">
        <v>64</v>
      </c>
      <c r="B662" s="30" t="s">
        <v>71</v>
      </c>
      <c r="C662" s="40" t="s">
        <v>23</v>
      </c>
      <c r="D662" s="4">
        <v>43883</v>
      </c>
      <c r="E662" s="3">
        <f t="shared" ca="1" si="20"/>
        <v>606</v>
      </c>
      <c r="F6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2" s="50">
        <f>IF(WEEKNUM(Table1[[#This Row],[Date]])-WEEKNUM(DATE(YEAR(Table1[[#This Row],[Date]]),2,1)-1)&lt;=0,52+WEEKNUM(Table1[[#This Row],[Date]])-WEEKNUM(DATE(YEAR(Table1[[#This Row],[Date]]),2,1)-1),WEEKNUM(Table1[[#This Row],[Date]])-WEEKNUM(DATE(YEAR(Table1[[#This Row],[Date]]),2,1)-1))</f>
        <v>3</v>
      </c>
      <c r="H662" s="126">
        <f t="shared" ca="1" si="21"/>
        <v>0.74</v>
      </c>
      <c r="I662" s="3" t="s">
        <v>50</v>
      </c>
      <c r="J662" s="3" t="str">
        <f ca="1">IF(Table1[[#This Row],[Quantity]]&gt;=100,"Picked Up","Missed Pickup")</f>
        <v>Picked Up</v>
      </c>
      <c r="K662" s="48" t="str">
        <f>TEXT(Table1[[#This Row],[Date]],"mmmm")</f>
        <v>February</v>
      </c>
    </row>
    <row r="663" spans="1:11" x14ac:dyDescent="0.25">
      <c r="A663" s="27" t="s">
        <v>65</v>
      </c>
      <c r="B663" s="30" t="s">
        <v>67</v>
      </c>
      <c r="C663" s="40" t="s">
        <v>20</v>
      </c>
      <c r="D663" s="4">
        <v>43883</v>
      </c>
      <c r="E663" s="3">
        <f t="shared" ca="1" si="20"/>
        <v>701</v>
      </c>
      <c r="F6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3" s="50">
        <f>IF(WEEKNUM(Table1[[#This Row],[Date]])-WEEKNUM(DATE(YEAR(Table1[[#This Row],[Date]]),2,1)-1)&lt;=0,52+WEEKNUM(Table1[[#This Row],[Date]])-WEEKNUM(DATE(YEAR(Table1[[#This Row],[Date]]),2,1)-1),WEEKNUM(Table1[[#This Row],[Date]])-WEEKNUM(DATE(YEAR(Table1[[#This Row],[Date]]),2,1)-1))</f>
        <v>3</v>
      </c>
      <c r="H663" s="126">
        <f t="shared" ca="1" si="21"/>
        <v>0.79</v>
      </c>
      <c r="I663" s="3" t="s">
        <v>50</v>
      </c>
      <c r="J663" s="3" t="str">
        <f ca="1">IF(Table1[[#This Row],[Quantity]]&gt;=100,"Picked Up","Missed Pickup")</f>
        <v>Picked Up</v>
      </c>
      <c r="K663" s="48" t="str">
        <f>TEXT(Table1[[#This Row],[Date]],"mmmm")</f>
        <v>February</v>
      </c>
    </row>
    <row r="664" spans="1:11" x14ac:dyDescent="0.25">
      <c r="A664" s="27" t="s">
        <v>63</v>
      </c>
      <c r="B664" s="30" t="s">
        <v>4</v>
      </c>
      <c r="C664" s="40" t="s">
        <v>20</v>
      </c>
      <c r="D664" s="4">
        <v>43883</v>
      </c>
      <c r="E664" s="3">
        <f t="shared" ca="1" si="20"/>
        <v>586</v>
      </c>
      <c r="F6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4" s="50">
        <f>IF(WEEKNUM(Table1[[#This Row],[Date]])-WEEKNUM(DATE(YEAR(Table1[[#This Row],[Date]]),2,1)-1)&lt;=0,52+WEEKNUM(Table1[[#This Row],[Date]])-WEEKNUM(DATE(YEAR(Table1[[#This Row],[Date]]),2,1)-1),WEEKNUM(Table1[[#This Row],[Date]])-WEEKNUM(DATE(YEAR(Table1[[#This Row],[Date]]),2,1)-1))</f>
        <v>3</v>
      </c>
      <c r="H664" s="126">
        <f t="shared" ca="1" si="21"/>
        <v>0.77</v>
      </c>
      <c r="I664" s="3" t="s">
        <v>32</v>
      </c>
      <c r="J664" s="3" t="str">
        <f ca="1">IF(Table1[[#This Row],[Quantity]]&gt;=100,"Picked Up","Missed Pickup")</f>
        <v>Picked Up</v>
      </c>
      <c r="K664" s="48" t="str">
        <f>TEXT(Table1[[#This Row],[Date]],"mmmm")</f>
        <v>February</v>
      </c>
    </row>
    <row r="665" spans="1:11" x14ac:dyDescent="0.25">
      <c r="A665" s="27" t="s">
        <v>63</v>
      </c>
      <c r="B665" s="30" t="s">
        <v>74</v>
      </c>
      <c r="C665" s="40" t="s">
        <v>20</v>
      </c>
      <c r="D665" s="4">
        <v>43883</v>
      </c>
      <c r="E665" s="3">
        <f t="shared" ca="1" si="20"/>
        <v>910</v>
      </c>
      <c r="F6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5" s="50">
        <f>IF(WEEKNUM(Table1[[#This Row],[Date]])-WEEKNUM(DATE(YEAR(Table1[[#This Row],[Date]]),2,1)-1)&lt;=0,52+WEEKNUM(Table1[[#This Row],[Date]])-WEEKNUM(DATE(YEAR(Table1[[#This Row],[Date]]),2,1)-1),WEEKNUM(Table1[[#This Row],[Date]])-WEEKNUM(DATE(YEAR(Table1[[#This Row],[Date]]),2,1)-1))</f>
        <v>3</v>
      </c>
      <c r="H665" s="126">
        <f t="shared" ca="1" si="21"/>
        <v>0.78</v>
      </c>
      <c r="I665" s="3" t="s">
        <v>50</v>
      </c>
      <c r="J665" s="3" t="str">
        <f ca="1">IF(Table1[[#This Row],[Quantity]]&gt;=100,"Picked Up","Missed Pickup")</f>
        <v>Picked Up</v>
      </c>
      <c r="K665" s="48" t="str">
        <f>TEXT(Table1[[#This Row],[Date]],"mmmm")</f>
        <v>February</v>
      </c>
    </row>
    <row r="666" spans="1:11" x14ac:dyDescent="0.25">
      <c r="A666" s="27" t="s">
        <v>63</v>
      </c>
      <c r="B666" s="30" t="s">
        <v>75</v>
      </c>
      <c r="C666" s="40" t="s">
        <v>20</v>
      </c>
      <c r="D666" s="4">
        <v>43883</v>
      </c>
      <c r="E666" s="3">
        <f t="shared" ca="1" si="20"/>
        <v>537</v>
      </c>
      <c r="F6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6" s="50">
        <f>IF(WEEKNUM(Table1[[#This Row],[Date]])-WEEKNUM(DATE(YEAR(Table1[[#This Row],[Date]]),2,1)-1)&lt;=0,52+WEEKNUM(Table1[[#This Row],[Date]])-WEEKNUM(DATE(YEAR(Table1[[#This Row],[Date]]),2,1)-1),WEEKNUM(Table1[[#This Row],[Date]])-WEEKNUM(DATE(YEAR(Table1[[#This Row],[Date]]),2,1)-1))</f>
        <v>3</v>
      </c>
      <c r="H666" s="126">
        <f t="shared" ca="1" si="21"/>
        <v>0.75</v>
      </c>
      <c r="I666" s="3" t="s">
        <v>50</v>
      </c>
      <c r="J666" s="3" t="str">
        <f ca="1">IF(Table1[[#This Row],[Quantity]]&gt;=100,"Picked Up","Missed Pickup")</f>
        <v>Picked Up</v>
      </c>
      <c r="K666" s="48" t="str">
        <f>TEXT(Table1[[#This Row],[Date]],"mmmm")</f>
        <v>February</v>
      </c>
    </row>
    <row r="667" spans="1:11" x14ac:dyDescent="0.25">
      <c r="A667" s="27" t="s">
        <v>62</v>
      </c>
      <c r="B667" s="30" t="s">
        <v>4</v>
      </c>
      <c r="C667" s="40" t="s">
        <v>20</v>
      </c>
      <c r="D667" s="4">
        <v>43883</v>
      </c>
      <c r="E667" s="3">
        <f t="shared" ca="1" si="20"/>
        <v>270</v>
      </c>
      <c r="F6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7" s="50">
        <f>IF(WEEKNUM(Table1[[#This Row],[Date]])-WEEKNUM(DATE(YEAR(Table1[[#This Row],[Date]]),2,1)-1)&lt;=0,52+WEEKNUM(Table1[[#This Row],[Date]])-WEEKNUM(DATE(YEAR(Table1[[#This Row],[Date]]),2,1)-1),WEEKNUM(Table1[[#This Row],[Date]])-WEEKNUM(DATE(YEAR(Table1[[#This Row],[Date]]),2,1)-1))</f>
        <v>3</v>
      </c>
      <c r="H667" s="126">
        <f t="shared" ca="1" si="21"/>
        <v>0.8</v>
      </c>
      <c r="I667" s="3" t="s">
        <v>44</v>
      </c>
      <c r="J667" s="3" t="str">
        <f ca="1">IF(Table1[[#This Row],[Quantity]]&gt;=100,"Picked Up","Missed Pickup")</f>
        <v>Picked Up</v>
      </c>
      <c r="K667" s="48" t="str">
        <f>TEXT(Table1[[#This Row],[Date]],"mmmm")</f>
        <v>February</v>
      </c>
    </row>
    <row r="668" spans="1:11" x14ac:dyDescent="0.25">
      <c r="A668" s="27" t="s">
        <v>62</v>
      </c>
      <c r="B668" s="30" t="s">
        <v>72</v>
      </c>
      <c r="C668" s="40" t="s">
        <v>20</v>
      </c>
      <c r="D668" s="4">
        <v>43883</v>
      </c>
      <c r="E668" s="3">
        <f t="shared" ca="1" si="20"/>
        <v>279</v>
      </c>
      <c r="F6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8" s="50">
        <f>IF(WEEKNUM(Table1[[#This Row],[Date]])-WEEKNUM(DATE(YEAR(Table1[[#This Row],[Date]]),2,1)-1)&lt;=0,52+WEEKNUM(Table1[[#This Row],[Date]])-WEEKNUM(DATE(YEAR(Table1[[#This Row],[Date]]),2,1)-1),WEEKNUM(Table1[[#This Row],[Date]])-WEEKNUM(DATE(YEAR(Table1[[#This Row],[Date]]),2,1)-1))</f>
        <v>3</v>
      </c>
      <c r="H668" s="126">
        <f t="shared" ca="1" si="21"/>
        <v>0.74</v>
      </c>
      <c r="I668" s="3" t="s">
        <v>50</v>
      </c>
      <c r="J668" s="3" t="str">
        <f ca="1">IF(Table1[[#This Row],[Quantity]]&gt;=100,"Picked Up","Missed Pickup")</f>
        <v>Picked Up</v>
      </c>
      <c r="K668" s="48" t="str">
        <f>TEXT(Table1[[#This Row],[Date]],"mmmm")</f>
        <v>February</v>
      </c>
    </row>
    <row r="669" spans="1:11" x14ac:dyDescent="0.25">
      <c r="A669" s="27" t="s">
        <v>62</v>
      </c>
      <c r="B669" s="30" t="s">
        <v>5</v>
      </c>
      <c r="C669" s="40" t="s">
        <v>22</v>
      </c>
      <c r="D669" s="4">
        <v>43883</v>
      </c>
      <c r="E669" s="3">
        <f t="shared" ca="1" si="20"/>
        <v>85</v>
      </c>
      <c r="F6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69" s="50">
        <f>IF(WEEKNUM(Table1[[#This Row],[Date]])-WEEKNUM(DATE(YEAR(Table1[[#This Row],[Date]]),2,1)-1)&lt;=0,52+WEEKNUM(Table1[[#This Row],[Date]])-WEEKNUM(DATE(YEAR(Table1[[#This Row],[Date]]),2,1)-1),WEEKNUM(Table1[[#This Row],[Date]])-WEEKNUM(DATE(YEAR(Table1[[#This Row],[Date]]),2,1)-1))</f>
        <v>3</v>
      </c>
      <c r="H669" s="126">
        <f t="shared" ca="1" si="21"/>
        <v>0.79</v>
      </c>
      <c r="I669" s="3" t="s">
        <v>50</v>
      </c>
      <c r="J669" s="3" t="str">
        <f ca="1">IF(Table1[[#This Row],[Quantity]]&gt;=100,"Picked Up","Missed Pickup")</f>
        <v>Missed Pickup</v>
      </c>
      <c r="K669" s="48" t="str">
        <f>TEXT(Table1[[#This Row],[Date]],"mmmm")</f>
        <v>February</v>
      </c>
    </row>
    <row r="670" spans="1:11" x14ac:dyDescent="0.25">
      <c r="A670" s="27" t="s">
        <v>62</v>
      </c>
      <c r="B670" s="30" t="s">
        <v>6</v>
      </c>
      <c r="C670" s="40" t="s">
        <v>21</v>
      </c>
      <c r="D670" s="4">
        <v>43883</v>
      </c>
      <c r="E670" s="3">
        <f t="shared" ca="1" si="20"/>
        <v>735</v>
      </c>
      <c r="F6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70" s="50">
        <f>IF(WEEKNUM(Table1[[#This Row],[Date]])-WEEKNUM(DATE(YEAR(Table1[[#This Row],[Date]]),2,1)-1)&lt;=0,52+WEEKNUM(Table1[[#This Row],[Date]])-WEEKNUM(DATE(YEAR(Table1[[#This Row],[Date]]),2,1)-1),WEEKNUM(Table1[[#This Row],[Date]])-WEEKNUM(DATE(YEAR(Table1[[#This Row],[Date]]),2,1)-1))</f>
        <v>3</v>
      </c>
      <c r="H670" s="126">
        <f t="shared" ca="1" si="21"/>
        <v>0.67</v>
      </c>
      <c r="I670" s="3" t="s">
        <v>50</v>
      </c>
      <c r="J670" s="3" t="str">
        <f ca="1">IF(Table1[[#This Row],[Quantity]]&gt;=100,"Picked Up","Missed Pickup")</f>
        <v>Picked Up</v>
      </c>
      <c r="K670" s="48" t="str">
        <f>TEXT(Table1[[#This Row],[Date]],"mmmm")</f>
        <v>February</v>
      </c>
    </row>
    <row r="671" spans="1:11" x14ac:dyDescent="0.25">
      <c r="A671" s="27" t="s">
        <v>62</v>
      </c>
      <c r="B671" s="30" t="s">
        <v>76</v>
      </c>
      <c r="C671" s="40" t="s">
        <v>23</v>
      </c>
      <c r="D671" s="4">
        <v>43883</v>
      </c>
      <c r="E671" s="3">
        <f t="shared" ca="1" si="20"/>
        <v>555</v>
      </c>
      <c r="F6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71" s="50">
        <f>IF(WEEKNUM(Table1[[#This Row],[Date]])-WEEKNUM(DATE(YEAR(Table1[[#This Row],[Date]]),2,1)-1)&lt;=0,52+WEEKNUM(Table1[[#This Row],[Date]])-WEEKNUM(DATE(YEAR(Table1[[#This Row],[Date]]),2,1)-1),WEEKNUM(Table1[[#This Row],[Date]])-WEEKNUM(DATE(YEAR(Table1[[#This Row],[Date]]),2,1)-1))</f>
        <v>3</v>
      </c>
      <c r="H671" s="126">
        <f t="shared" ca="1" si="21"/>
        <v>0.67</v>
      </c>
      <c r="I671" s="3" t="s">
        <v>50</v>
      </c>
      <c r="J671" s="3" t="str">
        <f ca="1">IF(Table1[[#This Row],[Quantity]]&gt;=100,"Picked Up","Missed Pickup")</f>
        <v>Picked Up</v>
      </c>
      <c r="K671" s="48" t="str">
        <f>TEXT(Table1[[#This Row],[Date]],"mmmm")</f>
        <v>February</v>
      </c>
    </row>
    <row r="672" spans="1:11" x14ac:dyDescent="0.25">
      <c r="A672" s="27" t="s">
        <v>62</v>
      </c>
      <c r="B672" s="30" t="s">
        <v>9</v>
      </c>
      <c r="C672" s="40" t="s">
        <v>23</v>
      </c>
      <c r="D672" s="4">
        <v>43883</v>
      </c>
      <c r="E672" s="3">
        <f t="shared" ca="1" si="20"/>
        <v>29</v>
      </c>
      <c r="F6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72" s="50">
        <f>IF(WEEKNUM(Table1[[#This Row],[Date]])-WEEKNUM(DATE(YEAR(Table1[[#This Row],[Date]]),2,1)-1)&lt;=0,52+WEEKNUM(Table1[[#This Row],[Date]])-WEEKNUM(DATE(YEAR(Table1[[#This Row],[Date]]),2,1)-1),WEEKNUM(Table1[[#This Row],[Date]])-WEEKNUM(DATE(YEAR(Table1[[#This Row],[Date]]),2,1)-1))</f>
        <v>3</v>
      </c>
      <c r="H672" s="126">
        <f t="shared" ca="1" si="21"/>
        <v>0.79</v>
      </c>
      <c r="I672" s="3" t="s">
        <v>50</v>
      </c>
      <c r="J672" s="3" t="str">
        <f ca="1">IF(Table1[[#This Row],[Quantity]]&gt;=100,"Picked Up","Missed Pickup")</f>
        <v>Missed Pickup</v>
      </c>
      <c r="K672" s="48" t="str">
        <f>TEXT(Table1[[#This Row],[Date]],"mmmm")</f>
        <v>February</v>
      </c>
    </row>
    <row r="673" spans="1:11" x14ac:dyDescent="0.25">
      <c r="A673" s="27" t="s">
        <v>61</v>
      </c>
      <c r="B673" s="30" t="s">
        <v>7</v>
      </c>
      <c r="C673" s="40" t="s">
        <v>20</v>
      </c>
      <c r="D673" s="4">
        <v>43883</v>
      </c>
      <c r="E673" s="3">
        <f t="shared" ca="1" si="20"/>
        <v>451</v>
      </c>
      <c r="F6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73" s="50">
        <f>IF(WEEKNUM(Table1[[#This Row],[Date]])-WEEKNUM(DATE(YEAR(Table1[[#This Row],[Date]]),2,1)-1)&lt;=0,52+WEEKNUM(Table1[[#This Row],[Date]])-WEEKNUM(DATE(YEAR(Table1[[#This Row],[Date]]),2,1)-1),WEEKNUM(Table1[[#This Row],[Date]])-WEEKNUM(DATE(YEAR(Table1[[#This Row],[Date]]),2,1)-1))</f>
        <v>3</v>
      </c>
      <c r="H673" s="126">
        <f t="shared" ca="1" si="21"/>
        <v>0.79</v>
      </c>
      <c r="I673" s="3" t="s">
        <v>32</v>
      </c>
      <c r="J673" s="3" t="str">
        <f ca="1">IF(Table1[[#This Row],[Quantity]]&gt;=100,"Picked Up","Missed Pickup")</f>
        <v>Picked Up</v>
      </c>
      <c r="K673" s="48" t="str">
        <f>TEXT(Table1[[#This Row],[Date]],"mmmm")</f>
        <v>February</v>
      </c>
    </row>
    <row r="674" spans="1:11" x14ac:dyDescent="0.25">
      <c r="A674" s="29" t="s">
        <v>61</v>
      </c>
      <c r="B674" s="31" t="s">
        <v>8</v>
      </c>
      <c r="C674" s="41" t="s">
        <v>20</v>
      </c>
      <c r="D674" s="4">
        <v>43883</v>
      </c>
      <c r="E674" s="3">
        <f t="shared" ca="1" si="20"/>
        <v>228</v>
      </c>
      <c r="F6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74" s="50">
        <f>IF(WEEKNUM(Table1[[#This Row],[Date]])-WEEKNUM(DATE(YEAR(Table1[[#This Row],[Date]]),2,1)-1)&lt;=0,52+WEEKNUM(Table1[[#This Row],[Date]])-WEEKNUM(DATE(YEAR(Table1[[#This Row],[Date]]),2,1)-1),WEEKNUM(Table1[[#This Row],[Date]])-WEEKNUM(DATE(YEAR(Table1[[#This Row],[Date]]),2,1)-1))</f>
        <v>3</v>
      </c>
      <c r="H674" s="126">
        <f t="shared" ca="1" si="21"/>
        <v>0.68</v>
      </c>
      <c r="I674" s="3" t="s">
        <v>50</v>
      </c>
      <c r="J674" s="3" t="str">
        <f ca="1">IF(Table1[[#This Row],[Quantity]]&gt;=100,"Picked Up","Missed Pickup")</f>
        <v>Picked Up</v>
      </c>
      <c r="K674" s="48" t="str">
        <f>TEXT(Table1[[#This Row],[Date]],"mmmm")</f>
        <v>February</v>
      </c>
    </row>
    <row r="675" spans="1:11" x14ac:dyDescent="0.25">
      <c r="A675" s="25" t="s">
        <v>61</v>
      </c>
      <c r="B675" s="25" t="s">
        <v>73</v>
      </c>
      <c r="C675" s="45" t="s">
        <v>20</v>
      </c>
      <c r="D675" s="4">
        <v>43883</v>
      </c>
      <c r="E675" s="3">
        <f t="shared" ca="1" si="20"/>
        <v>875</v>
      </c>
      <c r="F6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W3</v>
      </c>
      <c r="G675" s="50">
        <f>IF(WEEKNUM(Table1[[#This Row],[Date]])-WEEKNUM(DATE(YEAR(Table1[[#This Row],[Date]]),2,1)-1)&lt;=0,52+WEEKNUM(Table1[[#This Row],[Date]])-WEEKNUM(DATE(YEAR(Table1[[#This Row],[Date]]),2,1)-1),WEEKNUM(Table1[[#This Row],[Date]])-WEEKNUM(DATE(YEAR(Table1[[#This Row],[Date]]),2,1)-1))</f>
        <v>3</v>
      </c>
      <c r="H675" s="126">
        <f t="shared" ca="1" si="21"/>
        <v>0.78</v>
      </c>
      <c r="I675" s="3" t="s">
        <v>50</v>
      </c>
      <c r="J675" s="3" t="str">
        <f ca="1">IF(Table1[[#This Row],[Quantity]]&gt;=100,"Picked Up","Missed Pickup")</f>
        <v>Picked Up</v>
      </c>
      <c r="K675" s="48" t="str">
        <f>TEXT(Table1[[#This Row],[Date]],"mmmm")</f>
        <v>February</v>
      </c>
    </row>
    <row r="676" spans="1:11" x14ac:dyDescent="0.25">
      <c r="A676" s="27" t="s">
        <v>64</v>
      </c>
      <c r="B676" s="30" t="s">
        <v>70</v>
      </c>
      <c r="C676" s="40" t="s">
        <v>22</v>
      </c>
      <c r="D676" s="4">
        <v>43885</v>
      </c>
      <c r="E676" s="3">
        <f t="shared" ca="1" si="20"/>
        <v>968</v>
      </c>
      <c r="F6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76" s="50">
        <f>IF(WEEKNUM(Table1[[#This Row],[Date]])-WEEKNUM(DATE(YEAR(Table1[[#This Row],[Date]]),2,1)-1)&lt;=0,52+WEEKNUM(Table1[[#This Row],[Date]])-WEEKNUM(DATE(YEAR(Table1[[#This Row],[Date]]),2,1)-1),WEEKNUM(Table1[[#This Row],[Date]])-WEEKNUM(DATE(YEAR(Table1[[#This Row],[Date]]),2,1)-1))</f>
        <v>4</v>
      </c>
      <c r="H676" s="126">
        <f t="shared" ca="1" si="21"/>
        <v>0.7</v>
      </c>
      <c r="I676" s="3" t="s">
        <v>50</v>
      </c>
      <c r="J676" s="3" t="str">
        <f ca="1">IF(Table1[[#This Row],[Quantity]]&gt;=100,"Picked Up","Missed Pickup")</f>
        <v>Picked Up</v>
      </c>
      <c r="K676" s="48" t="str">
        <f>TEXT(Table1[[#This Row],[Date]],"mmmm")</f>
        <v>February</v>
      </c>
    </row>
    <row r="677" spans="1:11" x14ac:dyDescent="0.25">
      <c r="A677" s="27" t="s">
        <v>64</v>
      </c>
      <c r="B677" s="30" t="s">
        <v>71</v>
      </c>
      <c r="C677" s="40" t="s">
        <v>23</v>
      </c>
      <c r="D677" s="4">
        <v>43885</v>
      </c>
      <c r="E677" s="3">
        <f t="shared" ca="1" si="20"/>
        <v>984</v>
      </c>
      <c r="F6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77" s="50">
        <f>IF(WEEKNUM(Table1[[#This Row],[Date]])-WEEKNUM(DATE(YEAR(Table1[[#This Row],[Date]]),2,1)-1)&lt;=0,52+WEEKNUM(Table1[[#This Row],[Date]])-WEEKNUM(DATE(YEAR(Table1[[#This Row],[Date]]),2,1)-1),WEEKNUM(Table1[[#This Row],[Date]])-WEEKNUM(DATE(YEAR(Table1[[#This Row],[Date]]),2,1)-1))</f>
        <v>4</v>
      </c>
      <c r="H677" s="126">
        <f t="shared" ca="1" si="21"/>
        <v>0.77</v>
      </c>
      <c r="I677" s="3" t="s">
        <v>32</v>
      </c>
      <c r="J677" s="3" t="str">
        <f ca="1">IF(Table1[[#This Row],[Quantity]]&gt;=100,"Picked Up","Missed Pickup")</f>
        <v>Picked Up</v>
      </c>
      <c r="K677" s="48" t="str">
        <f>TEXT(Table1[[#This Row],[Date]],"mmmm")</f>
        <v>February</v>
      </c>
    </row>
    <row r="678" spans="1:11" x14ac:dyDescent="0.25">
      <c r="A678" s="27" t="s">
        <v>65</v>
      </c>
      <c r="B678" s="30" t="s">
        <v>67</v>
      </c>
      <c r="C678" s="40" t="s">
        <v>20</v>
      </c>
      <c r="D678" s="4">
        <v>43885</v>
      </c>
      <c r="E678" s="3">
        <f t="shared" ca="1" si="20"/>
        <v>174</v>
      </c>
      <c r="F6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78" s="50">
        <f>IF(WEEKNUM(Table1[[#This Row],[Date]])-WEEKNUM(DATE(YEAR(Table1[[#This Row],[Date]]),2,1)-1)&lt;=0,52+WEEKNUM(Table1[[#This Row],[Date]])-WEEKNUM(DATE(YEAR(Table1[[#This Row],[Date]]),2,1)-1),WEEKNUM(Table1[[#This Row],[Date]])-WEEKNUM(DATE(YEAR(Table1[[#This Row],[Date]]),2,1)-1))</f>
        <v>4</v>
      </c>
      <c r="H678" s="126">
        <f t="shared" ca="1" si="21"/>
        <v>0.75</v>
      </c>
      <c r="I678" s="3" t="s">
        <v>32</v>
      </c>
      <c r="J678" s="3" t="str">
        <f ca="1">IF(Table1[[#This Row],[Quantity]]&gt;=100,"Picked Up","Missed Pickup")</f>
        <v>Picked Up</v>
      </c>
      <c r="K678" s="48" t="str">
        <f>TEXT(Table1[[#This Row],[Date]],"mmmm")</f>
        <v>February</v>
      </c>
    </row>
    <row r="679" spans="1:11" x14ac:dyDescent="0.25">
      <c r="A679" s="27" t="s">
        <v>63</v>
      </c>
      <c r="B679" s="30" t="s">
        <v>4</v>
      </c>
      <c r="C679" s="40" t="s">
        <v>20</v>
      </c>
      <c r="D679" s="4">
        <v>43885</v>
      </c>
      <c r="E679" s="3">
        <f t="shared" ca="1" si="20"/>
        <v>667</v>
      </c>
      <c r="F6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79" s="50">
        <f>IF(WEEKNUM(Table1[[#This Row],[Date]])-WEEKNUM(DATE(YEAR(Table1[[#This Row],[Date]]),2,1)-1)&lt;=0,52+WEEKNUM(Table1[[#This Row],[Date]])-WEEKNUM(DATE(YEAR(Table1[[#This Row],[Date]]),2,1)-1),WEEKNUM(Table1[[#This Row],[Date]])-WEEKNUM(DATE(YEAR(Table1[[#This Row],[Date]]),2,1)-1))</f>
        <v>4</v>
      </c>
      <c r="H679" s="126">
        <f t="shared" ca="1" si="21"/>
        <v>0.8</v>
      </c>
      <c r="I679" s="3" t="s">
        <v>32</v>
      </c>
      <c r="J679" s="3" t="str">
        <f ca="1">IF(Table1[[#This Row],[Quantity]]&gt;=100,"Picked Up","Missed Pickup")</f>
        <v>Picked Up</v>
      </c>
      <c r="K679" s="48" t="str">
        <f>TEXT(Table1[[#This Row],[Date]],"mmmm")</f>
        <v>February</v>
      </c>
    </row>
    <row r="680" spans="1:11" x14ac:dyDescent="0.25">
      <c r="A680" s="27" t="s">
        <v>63</v>
      </c>
      <c r="B680" s="30" t="s">
        <v>74</v>
      </c>
      <c r="C680" s="40" t="s">
        <v>20</v>
      </c>
      <c r="D680" s="4">
        <v>43885</v>
      </c>
      <c r="E680" s="3">
        <f t="shared" ca="1" si="20"/>
        <v>277</v>
      </c>
      <c r="F6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0" s="50">
        <f>IF(WEEKNUM(Table1[[#This Row],[Date]])-WEEKNUM(DATE(YEAR(Table1[[#This Row],[Date]]),2,1)-1)&lt;=0,52+WEEKNUM(Table1[[#This Row],[Date]])-WEEKNUM(DATE(YEAR(Table1[[#This Row],[Date]]),2,1)-1),WEEKNUM(Table1[[#This Row],[Date]])-WEEKNUM(DATE(YEAR(Table1[[#This Row],[Date]]),2,1)-1))</f>
        <v>4</v>
      </c>
      <c r="H680" s="126">
        <f t="shared" ca="1" si="21"/>
        <v>0.71</v>
      </c>
      <c r="I680" s="3" t="s">
        <v>50</v>
      </c>
      <c r="J680" s="3" t="str">
        <f ca="1">IF(Table1[[#This Row],[Quantity]]&gt;=100,"Picked Up","Missed Pickup")</f>
        <v>Picked Up</v>
      </c>
      <c r="K680" s="48" t="str">
        <f>TEXT(Table1[[#This Row],[Date]],"mmmm")</f>
        <v>February</v>
      </c>
    </row>
    <row r="681" spans="1:11" x14ac:dyDescent="0.25">
      <c r="A681" s="27" t="s">
        <v>63</v>
      </c>
      <c r="B681" s="30" t="s">
        <v>75</v>
      </c>
      <c r="C681" s="40" t="s">
        <v>20</v>
      </c>
      <c r="D681" s="4">
        <v>43885</v>
      </c>
      <c r="E681" s="3">
        <f t="shared" ca="1" si="20"/>
        <v>40</v>
      </c>
      <c r="F6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1" s="50">
        <f>IF(WEEKNUM(Table1[[#This Row],[Date]])-WEEKNUM(DATE(YEAR(Table1[[#This Row],[Date]]),2,1)-1)&lt;=0,52+WEEKNUM(Table1[[#This Row],[Date]])-WEEKNUM(DATE(YEAR(Table1[[#This Row],[Date]]),2,1)-1),WEEKNUM(Table1[[#This Row],[Date]])-WEEKNUM(DATE(YEAR(Table1[[#This Row],[Date]]),2,1)-1))</f>
        <v>4</v>
      </c>
      <c r="H681" s="126">
        <f t="shared" ca="1" si="21"/>
        <v>0.68</v>
      </c>
      <c r="I681" s="3" t="s">
        <v>50</v>
      </c>
      <c r="J681" s="3" t="str">
        <f ca="1">IF(Table1[[#This Row],[Quantity]]&gt;=100,"Picked Up","Missed Pickup")</f>
        <v>Missed Pickup</v>
      </c>
      <c r="K681" s="48" t="str">
        <f>TEXT(Table1[[#This Row],[Date]],"mmmm")</f>
        <v>February</v>
      </c>
    </row>
    <row r="682" spans="1:11" x14ac:dyDescent="0.25">
      <c r="A682" s="27" t="s">
        <v>62</v>
      </c>
      <c r="B682" s="30" t="s">
        <v>4</v>
      </c>
      <c r="C682" s="40" t="s">
        <v>20</v>
      </c>
      <c r="D682" s="4">
        <v>43885</v>
      </c>
      <c r="E682" s="3">
        <f t="shared" ca="1" si="20"/>
        <v>101</v>
      </c>
      <c r="F6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2" s="50">
        <f>IF(WEEKNUM(Table1[[#This Row],[Date]])-WEEKNUM(DATE(YEAR(Table1[[#This Row],[Date]]),2,1)-1)&lt;=0,52+WEEKNUM(Table1[[#This Row],[Date]])-WEEKNUM(DATE(YEAR(Table1[[#This Row],[Date]]),2,1)-1),WEEKNUM(Table1[[#This Row],[Date]])-WEEKNUM(DATE(YEAR(Table1[[#This Row],[Date]]),2,1)-1))</f>
        <v>4</v>
      </c>
      <c r="H682" s="126">
        <f t="shared" ca="1" si="21"/>
        <v>0.69</v>
      </c>
      <c r="I682" s="3" t="s">
        <v>32</v>
      </c>
      <c r="J682" s="3" t="str">
        <f ca="1">IF(Table1[[#This Row],[Quantity]]&gt;=100,"Picked Up","Missed Pickup")</f>
        <v>Picked Up</v>
      </c>
      <c r="K682" s="48" t="str">
        <f>TEXT(Table1[[#This Row],[Date]],"mmmm")</f>
        <v>February</v>
      </c>
    </row>
    <row r="683" spans="1:11" x14ac:dyDescent="0.25">
      <c r="A683" s="27" t="s">
        <v>62</v>
      </c>
      <c r="B683" s="30" t="s">
        <v>72</v>
      </c>
      <c r="C683" s="40" t="s">
        <v>20</v>
      </c>
      <c r="D683" s="4">
        <v>43885</v>
      </c>
      <c r="E683" s="3">
        <f t="shared" ca="1" si="20"/>
        <v>943</v>
      </c>
      <c r="F6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3" s="50">
        <f>IF(WEEKNUM(Table1[[#This Row],[Date]])-WEEKNUM(DATE(YEAR(Table1[[#This Row],[Date]]),2,1)-1)&lt;=0,52+WEEKNUM(Table1[[#This Row],[Date]])-WEEKNUM(DATE(YEAR(Table1[[#This Row],[Date]]),2,1)-1),WEEKNUM(Table1[[#This Row],[Date]])-WEEKNUM(DATE(YEAR(Table1[[#This Row],[Date]]),2,1)-1))</f>
        <v>4</v>
      </c>
      <c r="H683" s="126">
        <f t="shared" ca="1" si="21"/>
        <v>0.77</v>
      </c>
      <c r="I683" s="3" t="s">
        <v>50</v>
      </c>
      <c r="J683" s="3" t="str">
        <f ca="1">IF(Table1[[#This Row],[Quantity]]&gt;=100,"Picked Up","Missed Pickup")</f>
        <v>Picked Up</v>
      </c>
      <c r="K683" s="48" t="str">
        <f>TEXT(Table1[[#This Row],[Date]],"mmmm")</f>
        <v>February</v>
      </c>
    </row>
    <row r="684" spans="1:11" x14ac:dyDescent="0.25">
      <c r="A684" s="27" t="s">
        <v>62</v>
      </c>
      <c r="B684" s="30" t="s">
        <v>5</v>
      </c>
      <c r="C684" s="40" t="s">
        <v>22</v>
      </c>
      <c r="D684" s="4">
        <v>43885</v>
      </c>
      <c r="E684" s="3">
        <f t="shared" ca="1" si="20"/>
        <v>407</v>
      </c>
      <c r="F6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4" s="50">
        <f>IF(WEEKNUM(Table1[[#This Row],[Date]])-WEEKNUM(DATE(YEAR(Table1[[#This Row],[Date]]),2,1)-1)&lt;=0,52+WEEKNUM(Table1[[#This Row],[Date]])-WEEKNUM(DATE(YEAR(Table1[[#This Row],[Date]]),2,1)-1),WEEKNUM(Table1[[#This Row],[Date]])-WEEKNUM(DATE(YEAR(Table1[[#This Row],[Date]]),2,1)-1))</f>
        <v>4</v>
      </c>
      <c r="H684" s="126">
        <f t="shared" ca="1" si="21"/>
        <v>0.76</v>
      </c>
      <c r="I684" s="3" t="s">
        <v>50</v>
      </c>
      <c r="J684" s="3" t="str">
        <f ca="1">IF(Table1[[#This Row],[Quantity]]&gt;=100,"Picked Up","Missed Pickup")</f>
        <v>Picked Up</v>
      </c>
      <c r="K684" s="48" t="str">
        <f>TEXT(Table1[[#This Row],[Date]],"mmmm")</f>
        <v>February</v>
      </c>
    </row>
    <row r="685" spans="1:11" x14ac:dyDescent="0.25">
      <c r="A685" s="27" t="s">
        <v>62</v>
      </c>
      <c r="B685" s="30" t="s">
        <v>6</v>
      </c>
      <c r="C685" s="40" t="s">
        <v>21</v>
      </c>
      <c r="D685" s="4">
        <v>43885</v>
      </c>
      <c r="E685" s="3">
        <f t="shared" ca="1" si="20"/>
        <v>257</v>
      </c>
      <c r="F6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5" s="50">
        <f>IF(WEEKNUM(Table1[[#This Row],[Date]])-WEEKNUM(DATE(YEAR(Table1[[#This Row],[Date]]),2,1)-1)&lt;=0,52+WEEKNUM(Table1[[#This Row],[Date]])-WEEKNUM(DATE(YEAR(Table1[[#This Row],[Date]]),2,1)-1),WEEKNUM(Table1[[#This Row],[Date]])-WEEKNUM(DATE(YEAR(Table1[[#This Row],[Date]]),2,1)-1))</f>
        <v>4</v>
      </c>
      <c r="H685" s="126">
        <f t="shared" ca="1" si="21"/>
        <v>0.79</v>
      </c>
      <c r="I685" s="3" t="s">
        <v>50</v>
      </c>
      <c r="J685" s="3" t="str">
        <f ca="1">IF(Table1[[#This Row],[Quantity]]&gt;=100,"Picked Up","Missed Pickup")</f>
        <v>Picked Up</v>
      </c>
      <c r="K685" s="48" t="str">
        <f>TEXT(Table1[[#This Row],[Date]],"mmmm")</f>
        <v>February</v>
      </c>
    </row>
    <row r="686" spans="1:11" x14ac:dyDescent="0.25">
      <c r="A686" s="27" t="s">
        <v>62</v>
      </c>
      <c r="B686" s="30" t="s">
        <v>76</v>
      </c>
      <c r="C686" s="40" t="s">
        <v>23</v>
      </c>
      <c r="D686" s="4">
        <v>43885</v>
      </c>
      <c r="E686" s="3">
        <f t="shared" ca="1" si="20"/>
        <v>444</v>
      </c>
      <c r="F6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6" s="50">
        <f>IF(WEEKNUM(Table1[[#This Row],[Date]])-WEEKNUM(DATE(YEAR(Table1[[#This Row],[Date]]),2,1)-1)&lt;=0,52+WEEKNUM(Table1[[#This Row],[Date]])-WEEKNUM(DATE(YEAR(Table1[[#This Row],[Date]]),2,1)-1),WEEKNUM(Table1[[#This Row],[Date]])-WEEKNUM(DATE(YEAR(Table1[[#This Row],[Date]]),2,1)-1))</f>
        <v>4</v>
      </c>
      <c r="H686" s="126">
        <f t="shared" ca="1" si="21"/>
        <v>0.76</v>
      </c>
      <c r="I686" s="3" t="s">
        <v>50</v>
      </c>
      <c r="J686" s="3" t="str">
        <f ca="1">IF(Table1[[#This Row],[Quantity]]&gt;=100,"Picked Up","Missed Pickup")</f>
        <v>Picked Up</v>
      </c>
      <c r="K686" s="48" t="str">
        <f>TEXT(Table1[[#This Row],[Date]],"mmmm")</f>
        <v>February</v>
      </c>
    </row>
    <row r="687" spans="1:11" x14ac:dyDescent="0.25">
      <c r="A687" s="27" t="s">
        <v>62</v>
      </c>
      <c r="B687" s="30" t="s">
        <v>9</v>
      </c>
      <c r="C687" s="40" t="s">
        <v>23</v>
      </c>
      <c r="D687" s="4">
        <v>43885</v>
      </c>
      <c r="E687" s="3">
        <f t="shared" ca="1" si="20"/>
        <v>847</v>
      </c>
      <c r="F6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7" s="50">
        <f>IF(WEEKNUM(Table1[[#This Row],[Date]])-WEEKNUM(DATE(YEAR(Table1[[#This Row],[Date]]),2,1)-1)&lt;=0,52+WEEKNUM(Table1[[#This Row],[Date]])-WEEKNUM(DATE(YEAR(Table1[[#This Row],[Date]]),2,1)-1),WEEKNUM(Table1[[#This Row],[Date]])-WEEKNUM(DATE(YEAR(Table1[[#This Row],[Date]]),2,1)-1))</f>
        <v>4</v>
      </c>
      <c r="H687" s="126">
        <f t="shared" ca="1" si="21"/>
        <v>0.67</v>
      </c>
      <c r="I687" s="3" t="s">
        <v>50</v>
      </c>
      <c r="J687" s="3" t="str">
        <f ca="1">IF(Table1[[#This Row],[Quantity]]&gt;=100,"Picked Up","Missed Pickup")</f>
        <v>Picked Up</v>
      </c>
      <c r="K687" s="48" t="str">
        <f>TEXT(Table1[[#This Row],[Date]],"mmmm")</f>
        <v>February</v>
      </c>
    </row>
    <row r="688" spans="1:11" x14ac:dyDescent="0.25">
      <c r="A688" s="27" t="s">
        <v>61</v>
      </c>
      <c r="B688" s="30" t="s">
        <v>7</v>
      </c>
      <c r="C688" s="40" t="s">
        <v>20</v>
      </c>
      <c r="D688" s="4">
        <v>43885</v>
      </c>
      <c r="E688" s="3">
        <f t="shared" ca="1" si="20"/>
        <v>565</v>
      </c>
      <c r="F6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8" s="50">
        <f>IF(WEEKNUM(Table1[[#This Row],[Date]])-WEEKNUM(DATE(YEAR(Table1[[#This Row],[Date]]),2,1)-1)&lt;=0,52+WEEKNUM(Table1[[#This Row],[Date]])-WEEKNUM(DATE(YEAR(Table1[[#This Row],[Date]]),2,1)-1),WEEKNUM(Table1[[#This Row],[Date]])-WEEKNUM(DATE(YEAR(Table1[[#This Row],[Date]]),2,1)-1))</f>
        <v>4</v>
      </c>
      <c r="H688" s="126">
        <f t="shared" ca="1" si="21"/>
        <v>0.76</v>
      </c>
      <c r="I688" s="3" t="s">
        <v>32</v>
      </c>
      <c r="J688" s="3" t="str">
        <f ca="1">IF(Table1[[#This Row],[Quantity]]&gt;=100,"Picked Up","Missed Pickup")</f>
        <v>Picked Up</v>
      </c>
      <c r="K688" s="48" t="str">
        <f>TEXT(Table1[[#This Row],[Date]],"mmmm")</f>
        <v>February</v>
      </c>
    </row>
    <row r="689" spans="1:11" x14ac:dyDescent="0.25">
      <c r="A689" s="29" t="s">
        <v>61</v>
      </c>
      <c r="B689" s="31" t="s">
        <v>8</v>
      </c>
      <c r="C689" s="41" t="s">
        <v>20</v>
      </c>
      <c r="D689" s="4">
        <v>43885</v>
      </c>
      <c r="E689" s="3">
        <f t="shared" ca="1" si="20"/>
        <v>614</v>
      </c>
      <c r="F6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89" s="50">
        <f>IF(WEEKNUM(Table1[[#This Row],[Date]])-WEEKNUM(DATE(YEAR(Table1[[#This Row],[Date]]),2,1)-1)&lt;=0,52+WEEKNUM(Table1[[#This Row],[Date]])-WEEKNUM(DATE(YEAR(Table1[[#This Row],[Date]]),2,1)-1),WEEKNUM(Table1[[#This Row],[Date]])-WEEKNUM(DATE(YEAR(Table1[[#This Row],[Date]]),2,1)-1))</f>
        <v>4</v>
      </c>
      <c r="H689" s="126">
        <f t="shared" ca="1" si="21"/>
        <v>0.75</v>
      </c>
      <c r="I689" s="3" t="s">
        <v>50</v>
      </c>
      <c r="J689" s="3" t="str">
        <f ca="1">IF(Table1[[#This Row],[Quantity]]&gt;=100,"Picked Up","Missed Pickup")</f>
        <v>Picked Up</v>
      </c>
      <c r="K689" s="48" t="str">
        <f>TEXT(Table1[[#This Row],[Date]],"mmmm")</f>
        <v>February</v>
      </c>
    </row>
    <row r="690" spans="1:11" x14ac:dyDescent="0.25">
      <c r="A690" s="25" t="s">
        <v>61</v>
      </c>
      <c r="B690" s="25" t="s">
        <v>73</v>
      </c>
      <c r="C690" s="45" t="s">
        <v>20</v>
      </c>
      <c r="D690" s="4">
        <v>43885</v>
      </c>
      <c r="E690" s="3">
        <f t="shared" ca="1" si="20"/>
        <v>909</v>
      </c>
      <c r="F6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0" s="50">
        <f>IF(WEEKNUM(Table1[[#This Row],[Date]])-WEEKNUM(DATE(YEAR(Table1[[#This Row],[Date]]),2,1)-1)&lt;=0,52+WEEKNUM(Table1[[#This Row],[Date]])-WEEKNUM(DATE(YEAR(Table1[[#This Row],[Date]]),2,1)-1),WEEKNUM(Table1[[#This Row],[Date]])-WEEKNUM(DATE(YEAR(Table1[[#This Row],[Date]]),2,1)-1))</f>
        <v>4</v>
      </c>
      <c r="H690" s="126">
        <f t="shared" ca="1" si="21"/>
        <v>0.73</v>
      </c>
      <c r="I690" s="3" t="s">
        <v>50</v>
      </c>
      <c r="J690" s="3" t="str">
        <f ca="1">IF(Table1[[#This Row],[Quantity]]&gt;=100,"Picked Up","Missed Pickup")</f>
        <v>Picked Up</v>
      </c>
      <c r="K690" s="48" t="str">
        <f>TEXT(Table1[[#This Row],[Date]],"mmmm")</f>
        <v>February</v>
      </c>
    </row>
    <row r="691" spans="1:11" x14ac:dyDescent="0.25">
      <c r="A691" s="27" t="s">
        <v>64</v>
      </c>
      <c r="B691" s="30" t="s">
        <v>70</v>
      </c>
      <c r="C691" s="40" t="s">
        <v>22</v>
      </c>
      <c r="D691" s="4">
        <v>43886</v>
      </c>
      <c r="E691" s="3">
        <f t="shared" ca="1" si="20"/>
        <v>481</v>
      </c>
      <c r="F6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1" s="50">
        <f>IF(WEEKNUM(Table1[[#This Row],[Date]])-WEEKNUM(DATE(YEAR(Table1[[#This Row],[Date]]),2,1)-1)&lt;=0,52+WEEKNUM(Table1[[#This Row],[Date]])-WEEKNUM(DATE(YEAR(Table1[[#This Row],[Date]]),2,1)-1),WEEKNUM(Table1[[#This Row],[Date]])-WEEKNUM(DATE(YEAR(Table1[[#This Row],[Date]]),2,1)-1))</f>
        <v>4</v>
      </c>
      <c r="H691" s="126">
        <f t="shared" ca="1" si="21"/>
        <v>0.71</v>
      </c>
      <c r="I691" s="3" t="s">
        <v>50</v>
      </c>
      <c r="J691" s="3" t="str">
        <f ca="1">IF(Table1[[#This Row],[Quantity]]&gt;=100,"Picked Up","Missed Pickup")</f>
        <v>Picked Up</v>
      </c>
      <c r="K691" s="48" t="str">
        <f>TEXT(Table1[[#This Row],[Date]],"mmmm")</f>
        <v>February</v>
      </c>
    </row>
    <row r="692" spans="1:11" x14ac:dyDescent="0.25">
      <c r="A692" s="27" t="s">
        <v>64</v>
      </c>
      <c r="B692" s="30" t="s">
        <v>71</v>
      </c>
      <c r="C692" s="40" t="s">
        <v>23</v>
      </c>
      <c r="D692" s="4">
        <v>43886</v>
      </c>
      <c r="E692" s="3">
        <f t="shared" ca="1" si="20"/>
        <v>737</v>
      </c>
      <c r="F6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2" s="50">
        <f>IF(WEEKNUM(Table1[[#This Row],[Date]])-WEEKNUM(DATE(YEAR(Table1[[#This Row],[Date]]),2,1)-1)&lt;=0,52+WEEKNUM(Table1[[#This Row],[Date]])-WEEKNUM(DATE(YEAR(Table1[[#This Row],[Date]]),2,1)-1),WEEKNUM(Table1[[#This Row],[Date]])-WEEKNUM(DATE(YEAR(Table1[[#This Row],[Date]]),2,1)-1))</f>
        <v>4</v>
      </c>
      <c r="H692" s="126">
        <f t="shared" ca="1" si="21"/>
        <v>0.71</v>
      </c>
      <c r="I692" s="3" t="s">
        <v>50</v>
      </c>
      <c r="J692" s="3" t="str">
        <f ca="1">IF(Table1[[#This Row],[Quantity]]&gt;=100,"Picked Up","Missed Pickup")</f>
        <v>Picked Up</v>
      </c>
      <c r="K692" s="48" t="str">
        <f>TEXT(Table1[[#This Row],[Date]],"mmmm")</f>
        <v>February</v>
      </c>
    </row>
    <row r="693" spans="1:11" x14ac:dyDescent="0.25">
      <c r="A693" s="27" t="s">
        <v>65</v>
      </c>
      <c r="B693" s="30" t="s">
        <v>67</v>
      </c>
      <c r="C693" s="40" t="s">
        <v>20</v>
      </c>
      <c r="D693" s="4">
        <v>43886</v>
      </c>
      <c r="E693" s="3">
        <f t="shared" ca="1" si="20"/>
        <v>412</v>
      </c>
      <c r="F6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3" s="50">
        <f>IF(WEEKNUM(Table1[[#This Row],[Date]])-WEEKNUM(DATE(YEAR(Table1[[#This Row],[Date]]),2,1)-1)&lt;=0,52+WEEKNUM(Table1[[#This Row],[Date]])-WEEKNUM(DATE(YEAR(Table1[[#This Row],[Date]]),2,1)-1),WEEKNUM(Table1[[#This Row],[Date]])-WEEKNUM(DATE(YEAR(Table1[[#This Row],[Date]]),2,1)-1))</f>
        <v>4</v>
      </c>
      <c r="H693" s="126">
        <f t="shared" ca="1" si="21"/>
        <v>0.75</v>
      </c>
      <c r="I693" s="3" t="s">
        <v>44</v>
      </c>
      <c r="J693" s="3" t="str">
        <f ca="1">IF(Table1[[#This Row],[Quantity]]&gt;=100,"Picked Up","Missed Pickup")</f>
        <v>Picked Up</v>
      </c>
      <c r="K693" s="48" t="str">
        <f>TEXT(Table1[[#This Row],[Date]],"mmmm")</f>
        <v>February</v>
      </c>
    </row>
    <row r="694" spans="1:11" x14ac:dyDescent="0.25">
      <c r="A694" s="27" t="s">
        <v>63</v>
      </c>
      <c r="B694" s="30" t="s">
        <v>4</v>
      </c>
      <c r="C694" s="40" t="s">
        <v>20</v>
      </c>
      <c r="D694" s="4">
        <v>43886</v>
      </c>
      <c r="E694" s="3">
        <f t="shared" ca="1" si="20"/>
        <v>679</v>
      </c>
      <c r="F6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4" s="50">
        <f>IF(WEEKNUM(Table1[[#This Row],[Date]])-WEEKNUM(DATE(YEAR(Table1[[#This Row],[Date]]),2,1)-1)&lt;=0,52+WEEKNUM(Table1[[#This Row],[Date]])-WEEKNUM(DATE(YEAR(Table1[[#This Row],[Date]]),2,1)-1),WEEKNUM(Table1[[#This Row],[Date]])-WEEKNUM(DATE(YEAR(Table1[[#This Row],[Date]]),2,1)-1))</f>
        <v>4</v>
      </c>
      <c r="H694" s="126">
        <f t="shared" ca="1" si="21"/>
        <v>0.75</v>
      </c>
      <c r="I694" s="3" t="s">
        <v>44</v>
      </c>
      <c r="J694" s="3" t="str">
        <f ca="1">IF(Table1[[#This Row],[Quantity]]&gt;=100,"Picked Up","Missed Pickup")</f>
        <v>Picked Up</v>
      </c>
      <c r="K694" s="48" t="str">
        <f>TEXT(Table1[[#This Row],[Date]],"mmmm")</f>
        <v>February</v>
      </c>
    </row>
    <row r="695" spans="1:11" x14ac:dyDescent="0.25">
      <c r="A695" s="27" t="s">
        <v>63</v>
      </c>
      <c r="B695" s="30" t="s">
        <v>74</v>
      </c>
      <c r="C695" s="40" t="s">
        <v>20</v>
      </c>
      <c r="D695" s="4">
        <v>43886</v>
      </c>
      <c r="E695" s="3">
        <f t="shared" ca="1" si="20"/>
        <v>349</v>
      </c>
      <c r="F6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5" s="50">
        <f>IF(WEEKNUM(Table1[[#This Row],[Date]])-WEEKNUM(DATE(YEAR(Table1[[#This Row],[Date]]),2,1)-1)&lt;=0,52+WEEKNUM(Table1[[#This Row],[Date]])-WEEKNUM(DATE(YEAR(Table1[[#This Row],[Date]]),2,1)-1),WEEKNUM(Table1[[#This Row],[Date]])-WEEKNUM(DATE(YEAR(Table1[[#This Row],[Date]]),2,1)-1))</f>
        <v>4</v>
      </c>
      <c r="H695" s="126">
        <f t="shared" ca="1" si="21"/>
        <v>0.74</v>
      </c>
      <c r="I695" s="3" t="s">
        <v>50</v>
      </c>
      <c r="J695" s="3" t="str">
        <f ca="1">IF(Table1[[#This Row],[Quantity]]&gt;=100,"Picked Up","Missed Pickup")</f>
        <v>Picked Up</v>
      </c>
      <c r="K695" s="48" t="str">
        <f>TEXT(Table1[[#This Row],[Date]],"mmmm")</f>
        <v>February</v>
      </c>
    </row>
    <row r="696" spans="1:11" x14ac:dyDescent="0.25">
      <c r="A696" s="27" t="s">
        <v>63</v>
      </c>
      <c r="B696" s="30" t="s">
        <v>75</v>
      </c>
      <c r="C696" s="40" t="s">
        <v>20</v>
      </c>
      <c r="D696" s="4">
        <v>43886</v>
      </c>
      <c r="E696" s="3">
        <f t="shared" ca="1" si="20"/>
        <v>563</v>
      </c>
      <c r="F6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6" s="50">
        <f>IF(WEEKNUM(Table1[[#This Row],[Date]])-WEEKNUM(DATE(YEAR(Table1[[#This Row],[Date]]),2,1)-1)&lt;=0,52+WEEKNUM(Table1[[#This Row],[Date]])-WEEKNUM(DATE(YEAR(Table1[[#This Row],[Date]]),2,1)-1),WEEKNUM(Table1[[#This Row],[Date]])-WEEKNUM(DATE(YEAR(Table1[[#This Row],[Date]]),2,1)-1))</f>
        <v>4</v>
      </c>
      <c r="H696" s="126">
        <f t="shared" ca="1" si="21"/>
        <v>0.8</v>
      </c>
      <c r="I696" s="3" t="s">
        <v>50</v>
      </c>
      <c r="J696" s="3" t="str">
        <f ca="1">IF(Table1[[#This Row],[Quantity]]&gt;=100,"Picked Up","Missed Pickup")</f>
        <v>Picked Up</v>
      </c>
      <c r="K696" s="48" t="str">
        <f>TEXT(Table1[[#This Row],[Date]],"mmmm")</f>
        <v>February</v>
      </c>
    </row>
    <row r="697" spans="1:11" x14ac:dyDescent="0.25">
      <c r="A697" s="27" t="s">
        <v>62</v>
      </c>
      <c r="B697" s="30" t="s">
        <v>4</v>
      </c>
      <c r="C697" s="40" t="s">
        <v>20</v>
      </c>
      <c r="D697" s="4">
        <v>43886</v>
      </c>
      <c r="E697" s="3">
        <f t="shared" ca="1" si="20"/>
        <v>199</v>
      </c>
      <c r="F6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7" s="50">
        <f>IF(WEEKNUM(Table1[[#This Row],[Date]])-WEEKNUM(DATE(YEAR(Table1[[#This Row],[Date]]),2,1)-1)&lt;=0,52+WEEKNUM(Table1[[#This Row],[Date]])-WEEKNUM(DATE(YEAR(Table1[[#This Row],[Date]]),2,1)-1),WEEKNUM(Table1[[#This Row],[Date]])-WEEKNUM(DATE(YEAR(Table1[[#This Row],[Date]]),2,1)-1))</f>
        <v>4</v>
      </c>
      <c r="H697" s="126">
        <f t="shared" ca="1" si="21"/>
        <v>0.76</v>
      </c>
      <c r="I697" s="3" t="s">
        <v>32</v>
      </c>
      <c r="J697" s="3" t="str">
        <f ca="1">IF(Table1[[#This Row],[Quantity]]&gt;=100,"Picked Up","Missed Pickup")</f>
        <v>Picked Up</v>
      </c>
      <c r="K697" s="48" t="str">
        <f>TEXT(Table1[[#This Row],[Date]],"mmmm")</f>
        <v>February</v>
      </c>
    </row>
    <row r="698" spans="1:11" x14ac:dyDescent="0.25">
      <c r="A698" s="27" t="s">
        <v>62</v>
      </c>
      <c r="B698" s="30" t="s">
        <v>72</v>
      </c>
      <c r="C698" s="40" t="s">
        <v>20</v>
      </c>
      <c r="D698" s="4">
        <v>43886</v>
      </c>
      <c r="E698" s="3">
        <f t="shared" ca="1" si="20"/>
        <v>593</v>
      </c>
      <c r="F6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8" s="50">
        <f>IF(WEEKNUM(Table1[[#This Row],[Date]])-WEEKNUM(DATE(YEAR(Table1[[#This Row],[Date]]),2,1)-1)&lt;=0,52+WEEKNUM(Table1[[#This Row],[Date]])-WEEKNUM(DATE(YEAR(Table1[[#This Row],[Date]]),2,1)-1),WEEKNUM(Table1[[#This Row],[Date]])-WEEKNUM(DATE(YEAR(Table1[[#This Row],[Date]]),2,1)-1))</f>
        <v>4</v>
      </c>
      <c r="H698" s="126">
        <f t="shared" ca="1" si="21"/>
        <v>0.78</v>
      </c>
      <c r="I698" s="3" t="s">
        <v>50</v>
      </c>
      <c r="J698" s="3" t="str">
        <f ca="1">IF(Table1[[#This Row],[Quantity]]&gt;=100,"Picked Up","Missed Pickup")</f>
        <v>Picked Up</v>
      </c>
      <c r="K698" s="48" t="str">
        <f>TEXT(Table1[[#This Row],[Date]],"mmmm")</f>
        <v>February</v>
      </c>
    </row>
    <row r="699" spans="1:11" x14ac:dyDescent="0.25">
      <c r="A699" s="27" t="s">
        <v>62</v>
      </c>
      <c r="B699" s="30" t="s">
        <v>5</v>
      </c>
      <c r="C699" s="40" t="s">
        <v>22</v>
      </c>
      <c r="D699" s="4">
        <v>43886</v>
      </c>
      <c r="E699" s="3">
        <f t="shared" ca="1" si="20"/>
        <v>942</v>
      </c>
      <c r="F6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699" s="50">
        <f>IF(WEEKNUM(Table1[[#This Row],[Date]])-WEEKNUM(DATE(YEAR(Table1[[#This Row],[Date]]),2,1)-1)&lt;=0,52+WEEKNUM(Table1[[#This Row],[Date]])-WEEKNUM(DATE(YEAR(Table1[[#This Row],[Date]]),2,1)-1),WEEKNUM(Table1[[#This Row],[Date]])-WEEKNUM(DATE(YEAR(Table1[[#This Row],[Date]]),2,1)-1))</f>
        <v>4</v>
      </c>
      <c r="H699" s="126">
        <f t="shared" ca="1" si="21"/>
        <v>0.72</v>
      </c>
      <c r="I699" s="3" t="s">
        <v>50</v>
      </c>
      <c r="J699" s="3" t="str">
        <f ca="1">IF(Table1[[#This Row],[Quantity]]&gt;=100,"Picked Up","Missed Pickup")</f>
        <v>Picked Up</v>
      </c>
      <c r="K699" s="48" t="str">
        <f>TEXT(Table1[[#This Row],[Date]],"mmmm")</f>
        <v>February</v>
      </c>
    </row>
    <row r="700" spans="1:11" x14ac:dyDescent="0.25">
      <c r="A700" s="27" t="s">
        <v>62</v>
      </c>
      <c r="B700" s="30" t="s">
        <v>6</v>
      </c>
      <c r="C700" s="40" t="s">
        <v>21</v>
      </c>
      <c r="D700" s="4">
        <v>43886</v>
      </c>
      <c r="E700" s="3">
        <f t="shared" ca="1" si="20"/>
        <v>422</v>
      </c>
      <c r="F7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0" s="50">
        <f>IF(WEEKNUM(Table1[[#This Row],[Date]])-WEEKNUM(DATE(YEAR(Table1[[#This Row],[Date]]),2,1)-1)&lt;=0,52+WEEKNUM(Table1[[#This Row],[Date]])-WEEKNUM(DATE(YEAR(Table1[[#This Row],[Date]]),2,1)-1),WEEKNUM(Table1[[#This Row],[Date]])-WEEKNUM(DATE(YEAR(Table1[[#This Row],[Date]]),2,1)-1))</f>
        <v>4</v>
      </c>
      <c r="H700" s="126">
        <f t="shared" ca="1" si="21"/>
        <v>0.79</v>
      </c>
      <c r="I700" s="3" t="s">
        <v>50</v>
      </c>
      <c r="J700" s="3" t="str">
        <f ca="1">IF(Table1[[#This Row],[Quantity]]&gt;=100,"Picked Up","Missed Pickup")</f>
        <v>Picked Up</v>
      </c>
      <c r="K700" s="48" t="str">
        <f>TEXT(Table1[[#This Row],[Date]],"mmmm")</f>
        <v>February</v>
      </c>
    </row>
    <row r="701" spans="1:11" x14ac:dyDescent="0.25">
      <c r="A701" s="27" t="s">
        <v>62</v>
      </c>
      <c r="B701" s="30" t="s">
        <v>76</v>
      </c>
      <c r="C701" s="40" t="s">
        <v>23</v>
      </c>
      <c r="D701" s="4">
        <v>43886</v>
      </c>
      <c r="E701" s="3">
        <f t="shared" ca="1" si="20"/>
        <v>741</v>
      </c>
      <c r="F7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1" s="50">
        <f>IF(WEEKNUM(Table1[[#This Row],[Date]])-WEEKNUM(DATE(YEAR(Table1[[#This Row],[Date]]),2,1)-1)&lt;=0,52+WEEKNUM(Table1[[#This Row],[Date]])-WEEKNUM(DATE(YEAR(Table1[[#This Row],[Date]]),2,1)-1),WEEKNUM(Table1[[#This Row],[Date]])-WEEKNUM(DATE(YEAR(Table1[[#This Row],[Date]]),2,1)-1))</f>
        <v>4</v>
      </c>
      <c r="H701" s="126">
        <f t="shared" ca="1" si="21"/>
        <v>0.71</v>
      </c>
      <c r="I701" s="3" t="s">
        <v>50</v>
      </c>
      <c r="J701" s="3" t="str">
        <f ca="1">IF(Table1[[#This Row],[Quantity]]&gt;=100,"Picked Up","Missed Pickup")</f>
        <v>Picked Up</v>
      </c>
      <c r="K701" s="48" t="str">
        <f>TEXT(Table1[[#This Row],[Date]],"mmmm")</f>
        <v>February</v>
      </c>
    </row>
    <row r="702" spans="1:11" x14ac:dyDescent="0.25">
      <c r="A702" s="27" t="s">
        <v>62</v>
      </c>
      <c r="B702" s="30" t="s">
        <v>9</v>
      </c>
      <c r="C702" s="40" t="s">
        <v>23</v>
      </c>
      <c r="D702" s="4">
        <v>43886</v>
      </c>
      <c r="E702" s="3">
        <f t="shared" ca="1" si="20"/>
        <v>553</v>
      </c>
      <c r="F7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2" s="50">
        <f>IF(WEEKNUM(Table1[[#This Row],[Date]])-WEEKNUM(DATE(YEAR(Table1[[#This Row],[Date]]),2,1)-1)&lt;=0,52+WEEKNUM(Table1[[#This Row],[Date]])-WEEKNUM(DATE(YEAR(Table1[[#This Row],[Date]]),2,1)-1),WEEKNUM(Table1[[#This Row],[Date]])-WEEKNUM(DATE(YEAR(Table1[[#This Row],[Date]]),2,1)-1))</f>
        <v>4</v>
      </c>
      <c r="H702" s="126">
        <f t="shared" ca="1" si="21"/>
        <v>0.8</v>
      </c>
      <c r="I702" s="3" t="s">
        <v>50</v>
      </c>
      <c r="J702" s="3" t="str">
        <f ca="1">IF(Table1[[#This Row],[Quantity]]&gt;=100,"Picked Up","Missed Pickup")</f>
        <v>Picked Up</v>
      </c>
      <c r="K702" s="48" t="str">
        <f>TEXT(Table1[[#This Row],[Date]],"mmmm")</f>
        <v>February</v>
      </c>
    </row>
    <row r="703" spans="1:11" x14ac:dyDescent="0.25">
      <c r="A703" s="27" t="s">
        <v>61</v>
      </c>
      <c r="B703" s="30" t="s">
        <v>7</v>
      </c>
      <c r="C703" s="40" t="s">
        <v>20</v>
      </c>
      <c r="D703" s="4">
        <v>43886</v>
      </c>
      <c r="E703" s="3">
        <f t="shared" ca="1" si="20"/>
        <v>418</v>
      </c>
      <c r="F7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3" s="50">
        <f>IF(WEEKNUM(Table1[[#This Row],[Date]])-WEEKNUM(DATE(YEAR(Table1[[#This Row],[Date]]),2,1)-1)&lt;=0,52+WEEKNUM(Table1[[#This Row],[Date]])-WEEKNUM(DATE(YEAR(Table1[[#This Row],[Date]]),2,1)-1),WEEKNUM(Table1[[#This Row],[Date]])-WEEKNUM(DATE(YEAR(Table1[[#This Row],[Date]]),2,1)-1))</f>
        <v>4</v>
      </c>
      <c r="H703" s="126">
        <f t="shared" ca="1" si="21"/>
        <v>0.7</v>
      </c>
      <c r="I703" s="3" t="s">
        <v>32</v>
      </c>
      <c r="J703" s="3" t="str">
        <f ca="1">IF(Table1[[#This Row],[Quantity]]&gt;=100,"Picked Up","Missed Pickup")</f>
        <v>Picked Up</v>
      </c>
      <c r="K703" s="48" t="str">
        <f>TEXT(Table1[[#This Row],[Date]],"mmmm")</f>
        <v>February</v>
      </c>
    </row>
    <row r="704" spans="1:11" x14ac:dyDescent="0.25">
      <c r="A704" s="29" t="s">
        <v>61</v>
      </c>
      <c r="B704" s="31" t="s">
        <v>8</v>
      </c>
      <c r="C704" s="41" t="s">
        <v>20</v>
      </c>
      <c r="D704" s="4">
        <v>43886</v>
      </c>
      <c r="E704" s="3">
        <f t="shared" ca="1" si="20"/>
        <v>963</v>
      </c>
      <c r="F7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4" s="50">
        <f>IF(WEEKNUM(Table1[[#This Row],[Date]])-WEEKNUM(DATE(YEAR(Table1[[#This Row],[Date]]),2,1)-1)&lt;=0,52+WEEKNUM(Table1[[#This Row],[Date]])-WEEKNUM(DATE(YEAR(Table1[[#This Row],[Date]]),2,1)-1),WEEKNUM(Table1[[#This Row],[Date]])-WEEKNUM(DATE(YEAR(Table1[[#This Row],[Date]]),2,1)-1))</f>
        <v>4</v>
      </c>
      <c r="H704" s="126">
        <f t="shared" ca="1" si="21"/>
        <v>0.77</v>
      </c>
      <c r="I704" s="3" t="s">
        <v>50</v>
      </c>
      <c r="J704" s="3" t="str">
        <f ca="1">IF(Table1[[#This Row],[Quantity]]&gt;=100,"Picked Up","Missed Pickup")</f>
        <v>Picked Up</v>
      </c>
      <c r="K704" s="48" t="str">
        <f>TEXT(Table1[[#This Row],[Date]],"mmmm")</f>
        <v>February</v>
      </c>
    </row>
    <row r="705" spans="1:11" x14ac:dyDescent="0.25">
      <c r="A705" s="25" t="s">
        <v>61</v>
      </c>
      <c r="B705" s="25" t="s">
        <v>73</v>
      </c>
      <c r="C705" s="45" t="s">
        <v>20</v>
      </c>
      <c r="D705" s="4">
        <v>43886</v>
      </c>
      <c r="E705" s="3">
        <f t="shared" ca="1" si="20"/>
        <v>84</v>
      </c>
      <c r="F7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5" s="50">
        <f>IF(WEEKNUM(Table1[[#This Row],[Date]])-WEEKNUM(DATE(YEAR(Table1[[#This Row],[Date]]),2,1)-1)&lt;=0,52+WEEKNUM(Table1[[#This Row],[Date]])-WEEKNUM(DATE(YEAR(Table1[[#This Row],[Date]]),2,1)-1),WEEKNUM(Table1[[#This Row],[Date]])-WEEKNUM(DATE(YEAR(Table1[[#This Row],[Date]]),2,1)-1))</f>
        <v>4</v>
      </c>
      <c r="H705" s="126">
        <f t="shared" ca="1" si="21"/>
        <v>0.7</v>
      </c>
      <c r="I705" s="3" t="s">
        <v>50</v>
      </c>
      <c r="J705" s="3" t="str">
        <f ca="1">IF(Table1[[#This Row],[Quantity]]&gt;=100,"Picked Up","Missed Pickup")</f>
        <v>Missed Pickup</v>
      </c>
      <c r="K705" s="48" t="str">
        <f>TEXT(Table1[[#This Row],[Date]],"mmmm")</f>
        <v>February</v>
      </c>
    </row>
    <row r="706" spans="1:11" x14ac:dyDescent="0.25">
      <c r="A706" s="27" t="s">
        <v>64</v>
      </c>
      <c r="B706" s="30" t="s">
        <v>70</v>
      </c>
      <c r="C706" s="40" t="s">
        <v>22</v>
      </c>
      <c r="D706" s="4">
        <v>43887</v>
      </c>
      <c r="E706" s="3">
        <f t="shared" ca="1" si="20"/>
        <v>125</v>
      </c>
      <c r="F7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6" s="50">
        <f>IF(WEEKNUM(Table1[[#This Row],[Date]])-WEEKNUM(DATE(YEAR(Table1[[#This Row],[Date]]),2,1)-1)&lt;=0,52+WEEKNUM(Table1[[#This Row],[Date]])-WEEKNUM(DATE(YEAR(Table1[[#This Row],[Date]]),2,1)-1),WEEKNUM(Table1[[#This Row],[Date]])-WEEKNUM(DATE(YEAR(Table1[[#This Row],[Date]]),2,1)-1))</f>
        <v>4</v>
      </c>
      <c r="H706" s="126">
        <f t="shared" ca="1" si="21"/>
        <v>0.74</v>
      </c>
      <c r="I706" s="3" t="s">
        <v>50</v>
      </c>
      <c r="J706" s="3" t="str">
        <f ca="1">IF(Table1[[#This Row],[Quantity]]&gt;=100,"Picked Up","Missed Pickup")</f>
        <v>Picked Up</v>
      </c>
      <c r="K706" s="48" t="str">
        <f>TEXT(Table1[[#This Row],[Date]],"mmmm")</f>
        <v>February</v>
      </c>
    </row>
    <row r="707" spans="1:11" x14ac:dyDescent="0.25">
      <c r="A707" s="27" t="s">
        <v>64</v>
      </c>
      <c r="B707" s="30" t="s">
        <v>71</v>
      </c>
      <c r="C707" s="40" t="s">
        <v>23</v>
      </c>
      <c r="D707" s="4">
        <v>43887</v>
      </c>
      <c r="E707" s="3">
        <f t="shared" ref="E707:E770" ca="1" si="22">RANDBETWEEN(0,1000)</f>
        <v>226</v>
      </c>
      <c r="F7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7" s="50">
        <f>IF(WEEKNUM(Table1[[#This Row],[Date]])-WEEKNUM(DATE(YEAR(Table1[[#This Row],[Date]]),2,1)-1)&lt;=0,52+WEEKNUM(Table1[[#This Row],[Date]])-WEEKNUM(DATE(YEAR(Table1[[#This Row],[Date]]),2,1)-1),WEEKNUM(Table1[[#This Row],[Date]])-WEEKNUM(DATE(YEAR(Table1[[#This Row],[Date]]),2,1)-1))</f>
        <v>4</v>
      </c>
      <c r="H707" s="126">
        <f t="shared" ref="H707:H770" ca="1" si="23">RANDBETWEEN(67,80)/100</f>
        <v>0.72</v>
      </c>
      <c r="I707" s="3" t="s">
        <v>32</v>
      </c>
      <c r="J707" s="3" t="str">
        <f ca="1">IF(Table1[[#This Row],[Quantity]]&gt;=100,"Picked Up","Missed Pickup")</f>
        <v>Picked Up</v>
      </c>
      <c r="K707" s="48" t="str">
        <f>TEXT(Table1[[#This Row],[Date]],"mmmm")</f>
        <v>February</v>
      </c>
    </row>
    <row r="708" spans="1:11" x14ac:dyDescent="0.25">
      <c r="A708" s="27" t="s">
        <v>65</v>
      </c>
      <c r="B708" s="30" t="s">
        <v>67</v>
      </c>
      <c r="C708" s="40" t="s">
        <v>20</v>
      </c>
      <c r="D708" s="4">
        <v>43887</v>
      </c>
      <c r="E708" s="3">
        <f t="shared" ca="1" si="22"/>
        <v>930</v>
      </c>
      <c r="F7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8" s="50">
        <f>IF(WEEKNUM(Table1[[#This Row],[Date]])-WEEKNUM(DATE(YEAR(Table1[[#This Row],[Date]]),2,1)-1)&lt;=0,52+WEEKNUM(Table1[[#This Row],[Date]])-WEEKNUM(DATE(YEAR(Table1[[#This Row],[Date]]),2,1)-1),WEEKNUM(Table1[[#This Row],[Date]])-WEEKNUM(DATE(YEAR(Table1[[#This Row],[Date]]),2,1)-1))</f>
        <v>4</v>
      </c>
      <c r="H708" s="126">
        <f t="shared" ca="1" si="23"/>
        <v>0.69</v>
      </c>
      <c r="I708" s="3" t="s">
        <v>32</v>
      </c>
      <c r="J708" s="3" t="str">
        <f ca="1">IF(Table1[[#This Row],[Quantity]]&gt;=100,"Picked Up","Missed Pickup")</f>
        <v>Picked Up</v>
      </c>
      <c r="K708" s="48" t="str">
        <f>TEXT(Table1[[#This Row],[Date]],"mmmm")</f>
        <v>February</v>
      </c>
    </row>
    <row r="709" spans="1:11" x14ac:dyDescent="0.25">
      <c r="A709" s="27" t="s">
        <v>63</v>
      </c>
      <c r="B709" s="30" t="s">
        <v>4</v>
      </c>
      <c r="C709" s="40" t="s">
        <v>20</v>
      </c>
      <c r="D709" s="4">
        <v>43887</v>
      </c>
      <c r="E709" s="3">
        <f t="shared" ca="1" si="22"/>
        <v>721</v>
      </c>
      <c r="F7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09" s="50">
        <f>IF(WEEKNUM(Table1[[#This Row],[Date]])-WEEKNUM(DATE(YEAR(Table1[[#This Row],[Date]]),2,1)-1)&lt;=0,52+WEEKNUM(Table1[[#This Row],[Date]])-WEEKNUM(DATE(YEAR(Table1[[#This Row],[Date]]),2,1)-1),WEEKNUM(Table1[[#This Row],[Date]])-WEEKNUM(DATE(YEAR(Table1[[#This Row],[Date]]),2,1)-1))</f>
        <v>4</v>
      </c>
      <c r="H709" s="126">
        <f t="shared" ca="1" si="23"/>
        <v>0.8</v>
      </c>
      <c r="I709" s="3" t="s">
        <v>32</v>
      </c>
      <c r="J709" s="3" t="str">
        <f ca="1">IF(Table1[[#This Row],[Quantity]]&gt;=100,"Picked Up","Missed Pickup")</f>
        <v>Picked Up</v>
      </c>
      <c r="K709" s="48" t="str">
        <f>TEXT(Table1[[#This Row],[Date]],"mmmm")</f>
        <v>February</v>
      </c>
    </row>
    <row r="710" spans="1:11" x14ac:dyDescent="0.25">
      <c r="A710" s="27" t="s">
        <v>63</v>
      </c>
      <c r="B710" s="30" t="s">
        <v>74</v>
      </c>
      <c r="C710" s="40" t="s">
        <v>20</v>
      </c>
      <c r="D710" s="4">
        <v>43887</v>
      </c>
      <c r="E710" s="3">
        <f t="shared" ca="1" si="22"/>
        <v>722</v>
      </c>
      <c r="F7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0" s="50">
        <f>IF(WEEKNUM(Table1[[#This Row],[Date]])-WEEKNUM(DATE(YEAR(Table1[[#This Row],[Date]]),2,1)-1)&lt;=0,52+WEEKNUM(Table1[[#This Row],[Date]])-WEEKNUM(DATE(YEAR(Table1[[#This Row],[Date]]),2,1)-1),WEEKNUM(Table1[[#This Row],[Date]])-WEEKNUM(DATE(YEAR(Table1[[#This Row],[Date]]),2,1)-1))</f>
        <v>4</v>
      </c>
      <c r="H710" s="126">
        <f t="shared" ca="1" si="23"/>
        <v>0.72</v>
      </c>
      <c r="I710" s="3" t="s">
        <v>50</v>
      </c>
      <c r="J710" s="3" t="str">
        <f ca="1">IF(Table1[[#This Row],[Quantity]]&gt;=100,"Picked Up","Missed Pickup")</f>
        <v>Picked Up</v>
      </c>
      <c r="K710" s="48" t="str">
        <f>TEXT(Table1[[#This Row],[Date]],"mmmm")</f>
        <v>February</v>
      </c>
    </row>
    <row r="711" spans="1:11" x14ac:dyDescent="0.25">
      <c r="A711" s="27" t="s">
        <v>63</v>
      </c>
      <c r="B711" s="30" t="s">
        <v>75</v>
      </c>
      <c r="C711" s="40" t="s">
        <v>20</v>
      </c>
      <c r="D711" s="4">
        <v>43887</v>
      </c>
      <c r="E711" s="3">
        <f t="shared" ca="1" si="22"/>
        <v>898</v>
      </c>
      <c r="F7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1" s="50">
        <f>IF(WEEKNUM(Table1[[#This Row],[Date]])-WEEKNUM(DATE(YEAR(Table1[[#This Row],[Date]]),2,1)-1)&lt;=0,52+WEEKNUM(Table1[[#This Row],[Date]])-WEEKNUM(DATE(YEAR(Table1[[#This Row],[Date]]),2,1)-1),WEEKNUM(Table1[[#This Row],[Date]])-WEEKNUM(DATE(YEAR(Table1[[#This Row],[Date]]),2,1)-1))</f>
        <v>4</v>
      </c>
      <c r="H711" s="126">
        <f t="shared" ca="1" si="23"/>
        <v>0.76</v>
      </c>
      <c r="I711" s="3" t="s">
        <v>50</v>
      </c>
      <c r="J711" s="3" t="str">
        <f ca="1">IF(Table1[[#This Row],[Quantity]]&gt;=100,"Picked Up","Missed Pickup")</f>
        <v>Picked Up</v>
      </c>
      <c r="K711" s="48" t="str">
        <f>TEXT(Table1[[#This Row],[Date]],"mmmm")</f>
        <v>February</v>
      </c>
    </row>
    <row r="712" spans="1:11" x14ac:dyDescent="0.25">
      <c r="A712" s="27" t="s">
        <v>62</v>
      </c>
      <c r="B712" s="30" t="s">
        <v>4</v>
      </c>
      <c r="C712" s="40" t="s">
        <v>20</v>
      </c>
      <c r="D712" s="4">
        <v>43887</v>
      </c>
      <c r="E712" s="3">
        <f t="shared" ca="1" si="22"/>
        <v>367</v>
      </c>
      <c r="F7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2" s="50">
        <f>IF(WEEKNUM(Table1[[#This Row],[Date]])-WEEKNUM(DATE(YEAR(Table1[[#This Row],[Date]]),2,1)-1)&lt;=0,52+WEEKNUM(Table1[[#This Row],[Date]])-WEEKNUM(DATE(YEAR(Table1[[#This Row],[Date]]),2,1)-1),WEEKNUM(Table1[[#This Row],[Date]])-WEEKNUM(DATE(YEAR(Table1[[#This Row],[Date]]),2,1)-1))</f>
        <v>4</v>
      </c>
      <c r="H712" s="126">
        <f t="shared" ca="1" si="23"/>
        <v>0.69</v>
      </c>
      <c r="I712" s="3" t="s">
        <v>44</v>
      </c>
      <c r="J712" s="3" t="str">
        <f ca="1">IF(Table1[[#This Row],[Quantity]]&gt;=100,"Picked Up","Missed Pickup")</f>
        <v>Picked Up</v>
      </c>
      <c r="K712" s="48" t="str">
        <f>TEXT(Table1[[#This Row],[Date]],"mmmm")</f>
        <v>February</v>
      </c>
    </row>
    <row r="713" spans="1:11" x14ac:dyDescent="0.25">
      <c r="A713" s="27" t="s">
        <v>62</v>
      </c>
      <c r="B713" s="30" t="s">
        <v>72</v>
      </c>
      <c r="C713" s="40" t="s">
        <v>20</v>
      </c>
      <c r="D713" s="4">
        <v>43887</v>
      </c>
      <c r="E713" s="3">
        <f t="shared" ca="1" si="22"/>
        <v>485</v>
      </c>
      <c r="F7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3" s="50">
        <f>IF(WEEKNUM(Table1[[#This Row],[Date]])-WEEKNUM(DATE(YEAR(Table1[[#This Row],[Date]]),2,1)-1)&lt;=0,52+WEEKNUM(Table1[[#This Row],[Date]])-WEEKNUM(DATE(YEAR(Table1[[#This Row],[Date]]),2,1)-1),WEEKNUM(Table1[[#This Row],[Date]])-WEEKNUM(DATE(YEAR(Table1[[#This Row],[Date]]),2,1)-1))</f>
        <v>4</v>
      </c>
      <c r="H713" s="126">
        <f t="shared" ca="1" si="23"/>
        <v>0.76</v>
      </c>
      <c r="I713" s="3" t="s">
        <v>50</v>
      </c>
      <c r="J713" s="3" t="str">
        <f ca="1">IF(Table1[[#This Row],[Quantity]]&gt;=100,"Picked Up","Missed Pickup")</f>
        <v>Picked Up</v>
      </c>
      <c r="K713" s="48" t="str">
        <f>TEXT(Table1[[#This Row],[Date]],"mmmm")</f>
        <v>February</v>
      </c>
    </row>
    <row r="714" spans="1:11" x14ac:dyDescent="0.25">
      <c r="A714" s="27" t="s">
        <v>62</v>
      </c>
      <c r="B714" s="30" t="s">
        <v>5</v>
      </c>
      <c r="C714" s="40" t="s">
        <v>22</v>
      </c>
      <c r="D714" s="4">
        <v>43887</v>
      </c>
      <c r="E714" s="3">
        <f t="shared" ca="1" si="22"/>
        <v>928</v>
      </c>
      <c r="F7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4" s="50">
        <f>IF(WEEKNUM(Table1[[#This Row],[Date]])-WEEKNUM(DATE(YEAR(Table1[[#This Row],[Date]]),2,1)-1)&lt;=0,52+WEEKNUM(Table1[[#This Row],[Date]])-WEEKNUM(DATE(YEAR(Table1[[#This Row],[Date]]),2,1)-1),WEEKNUM(Table1[[#This Row],[Date]])-WEEKNUM(DATE(YEAR(Table1[[#This Row],[Date]]),2,1)-1))</f>
        <v>4</v>
      </c>
      <c r="H714" s="126">
        <f t="shared" ca="1" si="23"/>
        <v>0.7</v>
      </c>
      <c r="I714" s="3" t="s">
        <v>50</v>
      </c>
      <c r="J714" s="3" t="str">
        <f ca="1">IF(Table1[[#This Row],[Quantity]]&gt;=100,"Picked Up","Missed Pickup")</f>
        <v>Picked Up</v>
      </c>
      <c r="K714" s="48" t="str">
        <f>TEXT(Table1[[#This Row],[Date]],"mmmm")</f>
        <v>February</v>
      </c>
    </row>
    <row r="715" spans="1:11" x14ac:dyDescent="0.25">
      <c r="A715" s="27" t="s">
        <v>62</v>
      </c>
      <c r="B715" s="30" t="s">
        <v>6</v>
      </c>
      <c r="C715" s="40" t="s">
        <v>21</v>
      </c>
      <c r="D715" s="4">
        <v>43887</v>
      </c>
      <c r="E715" s="3">
        <f t="shared" ca="1" si="22"/>
        <v>14</v>
      </c>
      <c r="F7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5" s="50">
        <f>IF(WEEKNUM(Table1[[#This Row],[Date]])-WEEKNUM(DATE(YEAR(Table1[[#This Row],[Date]]),2,1)-1)&lt;=0,52+WEEKNUM(Table1[[#This Row],[Date]])-WEEKNUM(DATE(YEAR(Table1[[#This Row],[Date]]),2,1)-1),WEEKNUM(Table1[[#This Row],[Date]])-WEEKNUM(DATE(YEAR(Table1[[#This Row],[Date]]),2,1)-1))</f>
        <v>4</v>
      </c>
      <c r="H715" s="126">
        <f t="shared" ca="1" si="23"/>
        <v>0.71</v>
      </c>
      <c r="I715" s="3" t="s">
        <v>50</v>
      </c>
      <c r="J715" s="3" t="str">
        <f ca="1">IF(Table1[[#This Row],[Quantity]]&gt;=100,"Picked Up","Missed Pickup")</f>
        <v>Missed Pickup</v>
      </c>
      <c r="K715" s="48" t="str">
        <f>TEXT(Table1[[#This Row],[Date]],"mmmm")</f>
        <v>February</v>
      </c>
    </row>
    <row r="716" spans="1:11" x14ac:dyDescent="0.25">
      <c r="A716" s="27" t="s">
        <v>62</v>
      </c>
      <c r="B716" s="30" t="s">
        <v>76</v>
      </c>
      <c r="C716" s="40" t="s">
        <v>23</v>
      </c>
      <c r="D716" s="4">
        <v>43887</v>
      </c>
      <c r="E716" s="3">
        <f t="shared" ca="1" si="22"/>
        <v>61</v>
      </c>
      <c r="F7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6" s="50">
        <f>IF(WEEKNUM(Table1[[#This Row],[Date]])-WEEKNUM(DATE(YEAR(Table1[[#This Row],[Date]]),2,1)-1)&lt;=0,52+WEEKNUM(Table1[[#This Row],[Date]])-WEEKNUM(DATE(YEAR(Table1[[#This Row],[Date]]),2,1)-1),WEEKNUM(Table1[[#This Row],[Date]])-WEEKNUM(DATE(YEAR(Table1[[#This Row],[Date]]),2,1)-1))</f>
        <v>4</v>
      </c>
      <c r="H716" s="126">
        <f t="shared" ca="1" si="23"/>
        <v>0.8</v>
      </c>
      <c r="I716" s="3" t="s">
        <v>50</v>
      </c>
      <c r="J716" s="3" t="str">
        <f ca="1">IF(Table1[[#This Row],[Quantity]]&gt;=100,"Picked Up","Missed Pickup")</f>
        <v>Missed Pickup</v>
      </c>
      <c r="K716" s="48" t="str">
        <f>TEXT(Table1[[#This Row],[Date]],"mmmm")</f>
        <v>February</v>
      </c>
    </row>
    <row r="717" spans="1:11" x14ac:dyDescent="0.25">
      <c r="A717" s="27" t="s">
        <v>62</v>
      </c>
      <c r="B717" s="30" t="s">
        <v>9</v>
      </c>
      <c r="C717" s="40" t="s">
        <v>23</v>
      </c>
      <c r="D717" s="4">
        <v>43887</v>
      </c>
      <c r="E717" s="3">
        <f t="shared" ca="1" si="22"/>
        <v>582</v>
      </c>
      <c r="F7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7" s="50">
        <f>IF(WEEKNUM(Table1[[#This Row],[Date]])-WEEKNUM(DATE(YEAR(Table1[[#This Row],[Date]]),2,1)-1)&lt;=0,52+WEEKNUM(Table1[[#This Row],[Date]])-WEEKNUM(DATE(YEAR(Table1[[#This Row],[Date]]),2,1)-1),WEEKNUM(Table1[[#This Row],[Date]])-WEEKNUM(DATE(YEAR(Table1[[#This Row],[Date]]),2,1)-1))</f>
        <v>4</v>
      </c>
      <c r="H717" s="126">
        <f t="shared" ca="1" si="23"/>
        <v>0.69</v>
      </c>
      <c r="I717" s="3" t="s">
        <v>50</v>
      </c>
      <c r="J717" s="3" t="str">
        <f ca="1">IF(Table1[[#This Row],[Quantity]]&gt;=100,"Picked Up","Missed Pickup")</f>
        <v>Picked Up</v>
      </c>
      <c r="K717" s="48" t="str">
        <f>TEXT(Table1[[#This Row],[Date]],"mmmm")</f>
        <v>February</v>
      </c>
    </row>
    <row r="718" spans="1:11" x14ac:dyDescent="0.25">
      <c r="A718" s="27" t="s">
        <v>61</v>
      </c>
      <c r="B718" s="30" t="s">
        <v>7</v>
      </c>
      <c r="C718" s="40" t="s">
        <v>20</v>
      </c>
      <c r="D718" s="4">
        <v>43887</v>
      </c>
      <c r="E718" s="3">
        <f t="shared" ca="1" si="22"/>
        <v>746</v>
      </c>
      <c r="F7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8" s="50">
        <f>IF(WEEKNUM(Table1[[#This Row],[Date]])-WEEKNUM(DATE(YEAR(Table1[[#This Row],[Date]]),2,1)-1)&lt;=0,52+WEEKNUM(Table1[[#This Row],[Date]])-WEEKNUM(DATE(YEAR(Table1[[#This Row],[Date]]),2,1)-1),WEEKNUM(Table1[[#This Row],[Date]])-WEEKNUM(DATE(YEAR(Table1[[#This Row],[Date]]),2,1)-1))</f>
        <v>4</v>
      </c>
      <c r="H718" s="126">
        <f t="shared" ca="1" si="23"/>
        <v>0.74</v>
      </c>
      <c r="I718" s="3" t="s">
        <v>44</v>
      </c>
      <c r="J718" s="3" t="str">
        <f ca="1">IF(Table1[[#This Row],[Quantity]]&gt;=100,"Picked Up","Missed Pickup")</f>
        <v>Picked Up</v>
      </c>
      <c r="K718" s="48" t="str">
        <f>TEXT(Table1[[#This Row],[Date]],"mmmm")</f>
        <v>February</v>
      </c>
    </row>
    <row r="719" spans="1:11" x14ac:dyDescent="0.25">
      <c r="A719" s="29" t="s">
        <v>61</v>
      </c>
      <c r="B719" s="31" t="s">
        <v>8</v>
      </c>
      <c r="C719" s="41" t="s">
        <v>20</v>
      </c>
      <c r="D719" s="4">
        <v>43887</v>
      </c>
      <c r="E719" s="3">
        <f t="shared" ca="1" si="22"/>
        <v>760</v>
      </c>
      <c r="F7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19" s="50">
        <f>IF(WEEKNUM(Table1[[#This Row],[Date]])-WEEKNUM(DATE(YEAR(Table1[[#This Row],[Date]]),2,1)-1)&lt;=0,52+WEEKNUM(Table1[[#This Row],[Date]])-WEEKNUM(DATE(YEAR(Table1[[#This Row],[Date]]),2,1)-1),WEEKNUM(Table1[[#This Row],[Date]])-WEEKNUM(DATE(YEAR(Table1[[#This Row],[Date]]),2,1)-1))</f>
        <v>4</v>
      </c>
      <c r="H719" s="126">
        <f t="shared" ca="1" si="23"/>
        <v>0.69</v>
      </c>
      <c r="I719" s="3" t="s">
        <v>50</v>
      </c>
      <c r="J719" s="3" t="str">
        <f ca="1">IF(Table1[[#This Row],[Quantity]]&gt;=100,"Picked Up","Missed Pickup")</f>
        <v>Picked Up</v>
      </c>
      <c r="K719" s="48" t="str">
        <f>TEXT(Table1[[#This Row],[Date]],"mmmm")</f>
        <v>February</v>
      </c>
    </row>
    <row r="720" spans="1:11" x14ac:dyDescent="0.25">
      <c r="A720" s="25" t="s">
        <v>61</v>
      </c>
      <c r="B720" s="25" t="s">
        <v>73</v>
      </c>
      <c r="C720" s="45" t="s">
        <v>20</v>
      </c>
      <c r="D720" s="4">
        <v>43887</v>
      </c>
      <c r="E720" s="3">
        <f t="shared" ca="1" si="22"/>
        <v>105</v>
      </c>
      <c r="F7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0" s="50">
        <f>IF(WEEKNUM(Table1[[#This Row],[Date]])-WEEKNUM(DATE(YEAR(Table1[[#This Row],[Date]]),2,1)-1)&lt;=0,52+WEEKNUM(Table1[[#This Row],[Date]])-WEEKNUM(DATE(YEAR(Table1[[#This Row],[Date]]),2,1)-1),WEEKNUM(Table1[[#This Row],[Date]])-WEEKNUM(DATE(YEAR(Table1[[#This Row],[Date]]),2,1)-1))</f>
        <v>4</v>
      </c>
      <c r="H720" s="126">
        <f t="shared" ca="1" si="23"/>
        <v>0.71</v>
      </c>
      <c r="I720" s="3" t="s">
        <v>50</v>
      </c>
      <c r="J720" s="3" t="str">
        <f ca="1">IF(Table1[[#This Row],[Quantity]]&gt;=100,"Picked Up","Missed Pickup")</f>
        <v>Picked Up</v>
      </c>
      <c r="K720" s="48" t="str">
        <f>TEXT(Table1[[#This Row],[Date]],"mmmm")</f>
        <v>February</v>
      </c>
    </row>
    <row r="721" spans="1:11" x14ac:dyDescent="0.25">
      <c r="A721" s="27" t="s">
        <v>64</v>
      </c>
      <c r="B721" s="30" t="s">
        <v>70</v>
      </c>
      <c r="C721" s="40" t="s">
        <v>22</v>
      </c>
      <c r="D721" s="4">
        <v>43888</v>
      </c>
      <c r="E721" s="3">
        <f t="shared" ca="1" si="22"/>
        <v>174</v>
      </c>
      <c r="F7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1" s="50">
        <f>IF(WEEKNUM(Table1[[#This Row],[Date]])-WEEKNUM(DATE(YEAR(Table1[[#This Row],[Date]]),2,1)-1)&lt;=0,52+WEEKNUM(Table1[[#This Row],[Date]])-WEEKNUM(DATE(YEAR(Table1[[#This Row],[Date]]),2,1)-1),WEEKNUM(Table1[[#This Row],[Date]])-WEEKNUM(DATE(YEAR(Table1[[#This Row],[Date]]),2,1)-1))</f>
        <v>4</v>
      </c>
      <c r="H721" s="126">
        <f t="shared" ca="1" si="23"/>
        <v>0.76</v>
      </c>
      <c r="I721" s="3" t="s">
        <v>50</v>
      </c>
      <c r="J721" s="3" t="str">
        <f ca="1">IF(Table1[[#This Row],[Quantity]]&gt;=100,"Picked Up","Missed Pickup")</f>
        <v>Picked Up</v>
      </c>
      <c r="K721" s="48" t="str">
        <f>TEXT(Table1[[#This Row],[Date]],"mmmm")</f>
        <v>February</v>
      </c>
    </row>
    <row r="722" spans="1:11" x14ac:dyDescent="0.25">
      <c r="A722" s="27" t="s">
        <v>64</v>
      </c>
      <c r="B722" s="30" t="s">
        <v>71</v>
      </c>
      <c r="C722" s="40" t="s">
        <v>23</v>
      </c>
      <c r="D722" s="4">
        <v>43888</v>
      </c>
      <c r="E722" s="3">
        <f t="shared" ca="1" si="22"/>
        <v>591</v>
      </c>
      <c r="F7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2" s="50">
        <f>IF(WEEKNUM(Table1[[#This Row],[Date]])-WEEKNUM(DATE(YEAR(Table1[[#This Row],[Date]]),2,1)-1)&lt;=0,52+WEEKNUM(Table1[[#This Row],[Date]])-WEEKNUM(DATE(YEAR(Table1[[#This Row],[Date]]),2,1)-1),WEEKNUM(Table1[[#This Row],[Date]])-WEEKNUM(DATE(YEAR(Table1[[#This Row],[Date]]),2,1)-1))</f>
        <v>4</v>
      </c>
      <c r="H722" s="126">
        <f t="shared" ca="1" si="23"/>
        <v>0.74</v>
      </c>
      <c r="I722" s="3" t="s">
        <v>32</v>
      </c>
      <c r="J722" s="3" t="str">
        <f ca="1">IF(Table1[[#This Row],[Quantity]]&gt;=100,"Picked Up","Missed Pickup")</f>
        <v>Picked Up</v>
      </c>
      <c r="K722" s="48" t="str">
        <f>TEXT(Table1[[#This Row],[Date]],"mmmm")</f>
        <v>February</v>
      </c>
    </row>
    <row r="723" spans="1:11" x14ac:dyDescent="0.25">
      <c r="A723" s="27" t="s">
        <v>65</v>
      </c>
      <c r="B723" s="30" t="s">
        <v>67</v>
      </c>
      <c r="C723" s="40" t="s">
        <v>20</v>
      </c>
      <c r="D723" s="4">
        <v>43888</v>
      </c>
      <c r="E723" s="3">
        <f t="shared" ca="1" si="22"/>
        <v>787</v>
      </c>
      <c r="F7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3" s="50">
        <f>IF(WEEKNUM(Table1[[#This Row],[Date]])-WEEKNUM(DATE(YEAR(Table1[[#This Row],[Date]]),2,1)-1)&lt;=0,52+WEEKNUM(Table1[[#This Row],[Date]])-WEEKNUM(DATE(YEAR(Table1[[#This Row],[Date]]),2,1)-1),WEEKNUM(Table1[[#This Row],[Date]])-WEEKNUM(DATE(YEAR(Table1[[#This Row],[Date]]),2,1)-1))</f>
        <v>4</v>
      </c>
      <c r="H723" s="126">
        <f t="shared" ca="1" si="23"/>
        <v>0.7</v>
      </c>
      <c r="I723" s="3" t="s">
        <v>32</v>
      </c>
      <c r="J723" s="3" t="str">
        <f ca="1">IF(Table1[[#This Row],[Quantity]]&gt;=100,"Picked Up","Missed Pickup")</f>
        <v>Picked Up</v>
      </c>
      <c r="K723" s="48" t="str">
        <f>TEXT(Table1[[#This Row],[Date]],"mmmm")</f>
        <v>February</v>
      </c>
    </row>
    <row r="724" spans="1:11" x14ac:dyDescent="0.25">
      <c r="A724" s="27" t="s">
        <v>63</v>
      </c>
      <c r="B724" s="30" t="s">
        <v>4</v>
      </c>
      <c r="C724" s="40" t="s">
        <v>20</v>
      </c>
      <c r="D724" s="4">
        <v>43888</v>
      </c>
      <c r="E724" s="3">
        <f t="shared" ca="1" si="22"/>
        <v>638</v>
      </c>
      <c r="F7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4" s="50">
        <f>IF(WEEKNUM(Table1[[#This Row],[Date]])-WEEKNUM(DATE(YEAR(Table1[[#This Row],[Date]]),2,1)-1)&lt;=0,52+WEEKNUM(Table1[[#This Row],[Date]])-WEEKNUM(DATE(YEAR(Table1[[#This Row],[Date]]),2,1)-1),WEEKNUM(Table1[[#This Row],[Date]])-WEEKNUM(DATE(YEAR(Table1[[#This Row],[Date]]),2,1)-1))</f>
        <v>4</v>
      </c>
      <c r="H724" s="126">
        <f t="shared" ca="1" si="23"/>
        <v>0.76</v>
      </c>
      <c r="I724" s="3" t="s">
        <v>32</v>
      </c>
      <c r="J724" s="3" t="str">
        <f ca="1">IF(Table1[[#This Row],[Quantity]]&gt;=100,"Picked Up","Missed Pickup")</f>
        <v>Picked Up</v>
      </c>
      <c r="K724" s="48" t="str">
        <f>TEXT(Table1[[#This Row],[Date]],"mmmm")</f>
        <v>February</v>
      </c>
    </row>
    <row r="725" spans="1:11" x14ac:dyDescent="0.25">
      <c r="A725" s="27" t="s">
        <v>63</v>
      </c>
      <c r="B725" s="30" t="s">
        <v>74</v>
      </c>
      <c r="C725" s="40" t="s">
        <v>20</v>
      </c>
      <c r="D725" s="4">
        <v>43888</v>
      </c>
      <c r="E725" s="3">
        <f t="shared" ca="1" si="22"/>
        <v>116</v>
      </c>
      <c r="F7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5" s="50">
        <f>IF(WEEKNUM(Table1[[#This Row],[Date]])-WEEKNUM(DATE(YEAR(Table1[[#This Row],[Date]]),2,1)-1)&lt;=0,52+WEEKNUM(Table1[[#This Row],[Date]])-WEEKNUM(DATE(YEAR(Table1[[#This Row],[Date]]),2,1)-1),WEEKNUM(Table1[[#This Row],[Date]])-WEEKNUM(DATE(YEAR(Table1[[#This Row],[Date]]),2,1)-1))</f>
        <v>4</v>
      </c>
      <c r="H725" s="126">
        <f t="shared" ca="1" si="23"/>
        <v>0.75</v>
      </c>
      <c r="I725" s="3" t="s">
        <v>50</v>
      </c>
      <c r="J725" s="3" t="str">
        <f ca="1">IF(Table1[[#This Row],[Quantity]]&gt;=100,"Picked Up","Missed Pickup")</f>
        <v>Picked Up</v>
      </c>
      <c r="K725" s="48" t="str">
        <f>TEXT(Table1[[#This Row],[Date]],"mmmm")</f>
        <v>February</v>
      </c>
    </row>
    <row r="726" spans="1:11" x14ac:dyDescent="0.25">
      <c r="A726" s="27" t="s">
        <v>63</v>
      </c>
      <c r="B726" s="30" t="s">
        <v>75</v>
      </c>
      <c r="C726" s="40" t="s">
        <v>20</v>
      </c>
      <c r="D726" s="4">
        <v>43888</v>
      </c>
      <c r="E726" s="3">
        <f t="shared" ca="1" si="22"/>
        <v>652</v>
      </c>
      <c r="F7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6" s="50">
        <f>IF(WEEKNUM(Table1[[#This Row],[Date]])-WEEKNUM(DATE(YEAR(Table1[[#This Row],[Date]]),2,1)-1)&lt;=0,52+WEEKNUM(Table1[[#This Row],[Date]])-WEEKNUM(DATE(YEAR(Table1[[#This Row],[Date]]),2,1)-1),WEEKNUM(Table1[[#This Row],[Date]])-WEEKNUM(DATE(YEAR(Table1[[#This Row],[Date]]),2,1)-1))</f>
        <v>4</v>
      </c>
      <c r="H726" s="126">
        <f t="shared" ca="1" si="23"/>
        <v>0.68</v>
      </c>
      <c r="I726" s="3" t="s">
        <v>50</v>
      </c>
      <c r="J726" s="3" t="str">
        <f ca="1">IF(Table1[[#This Row],[Quantity]]&gt;=100,"Picked Up","Missed Pickup")</f>
        <v>Picked Up</v>
      </c>
      <c r="K726" s="48" t="str">
        <f>TEXT(Table1[[#This Row],[Date]],"mmmm")</f>
        <v>February</v>
      </c>
    </row>
    <row r="727" spans="1:11" x14ac:dyDescent="0.25">
      <c r="A727" s="27" t="s">
        <v>62</v>
      </c>
      <c r="B727" s="30" t="s">
        <v>4</v>
      </c>
      <c r="C727" s="40" t="s">
        <v>20</v>
      </c>
      <c r="D727" s="4">
        <v>43888</v>
      </c>
      <c r="E727" s="3">
        <f t="shared" ca="1" si="22"/>
        <v>538</v>
      </c>
      <c r="F7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7" s="50">
        <f>IF(WEEKNUM(Table1[[#This Row],[Date]])-WEEKNUM(DATE(YEAR(Table1[[#This Row],[Date]]),2,1)-1)&lt;=0,52+WEEKNUM(Table1[[#This Row],[Date]])-WEEKNUM(DATE(YEAR(Table1[[#This Row],[Date]]),2,1)-1),WEEKNUM(Table1[[#This Row],[Date]])-WEEKNUM(DATE(YEAR(Table1[[#This Row],[Date]]),2,1)-1))</f>
        <v>4</v>
      </c>
      <c r="H727" s="126">
        <f t="shared" ca="1" si="23"/>
        <v>0.78</v>
      </c>
      <c r="I727" s="3" t="s">
        <v>44</v>
      </c>
      <c r="J727" s="3" t="str">
        <f ca="1">IF(Table1[[#This Row],[Quantity]]&gt;=100,"Picked Up","Missed Pickup")</f>
        <v>Picked Up</v>
      </c>
      <c r="K727" s="48" t="str">
        <f>TEXT(Table1[[#This Row],[Date]],"mmmm")</f>
        <v>February</v>
      </c>
    </row>
    <row r="728" spans="1:11" x14ac:dyDescent="0.25">
      <c r="A728" s="27" t="s">
        <v>62</v>
      </c>
      <c r="B728" s="30" t="s">
        <v>72</v>
      </c>
      <c r="C728" s="40" t="s">
        <v>20</v>
      </c>
      <c r="D728" s="4">
        <v>43888</v>
      </c>
      <c r="E728" s="3">
        <f t="shared" ca="1" si="22"/>
        <v>418</v>
      </c>
      <c r="F7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8" s="50">
        <f>IF(WEEKNUM(Table1[[#This Row],[Date]])-WEEKNUM(DATE(YEAR(Table1[[#This Row],[Date]]),2,1)-1)&lt;=0,52+WEEKNUM(Table1[[#This Row],[Date]])-WEEKNUM(DATE(YEAR(Table1[[#This Row],[Date]]),2,1)-1),WEEKNUM(Table1[[#This Row],[Date]])-WEEKNUM(DATE(YEAR(Table1[[#This Row],[Date]]),2,1)-1))</f>
        <v>4</v>
      </c>
      <c r="H728" s="126">
        <f t="shared" ca="1" si="23"/>
        <v>0.79</v>
      </c>
      <c r="I728" s="3" t="s">
        <v>50</v>
      </c>
      <c r="J728" s="3" t="str">
        <f ca="1">IF(Table1[[#This Row],[Quantity]]&gt;=100,"Picked Up","Missed Pickup")</f>
        <v>Picked Up</v>
      </c>
      <c r="K728" s="48" t="str">
        <f>TEXT(Table1[[#This Row],[Date]],"mmmm")</f>
        <v>February</v>
      </c>
    </row>
    <row r="729" spans="1:11" x14ac:dyDescent="0.25">
      <c r="A729" s="27" t="s">
        <v>62</v>
      </c>
      <c r="B729" s="30" t="s">
        <v>5</v>
      </c>
      <c r="C729" s="40" t="s">
        <v>22</v>
      </c>
      <c r="D729" s="4">
        <v>43888</v>
      </c>
      <c r="E729" s="3">
        <f t="shared" ca="1" si="22"/>
        <v>894</v>
      </c>
      <c r="F7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29" s="50">
        <f>IF(WEEKNUM(Table1[[#This Row],[Date]])-WEEKNUM(DATE(YEAR(Table1[[#This Row],[Date]]),2,1)-1)&lt;=0,52+WEEKNUM(Table1[[#This Row],[Date]])-WEEKNUM(DATE(YEAR(Table1[[#This Row],[Date]]),2,1)-1),WEEKNUM(Table1[[#This Row],[Date]])-WEEKNUM(DATE(YEAR(Table1[[#This Row],[Date]]),2,1)-1))</f>
        <v>4</v>
      </c>
      <c r="H729" s="126">
        <f t="shared" ca="1" si="23"/>
        <v>0.77</v>
      </c>
      <c r="I729" s="3" t="s">
        <v>50</v>
      </c>
      <c r="J729" s="3" t="str">
        <f ca="1">IF(Table1[[#This Row],[Quantity]]&gt;=100,"Picked Up","Missed Pickup")</f>
        <v>Picked Up</v>
      </c>
      <c r="K729" s="48" t="str">
        <f>TEXT(Table1[[#This Row],[Date]],"mmmm")</f>
        <v>February</v>
      </c>
    </row>
    <row r="730" spans="1:11" x14ac:dyDescent="0.25">
      <c r="A730" s="27" t="s">
        <v>62</v>
      </c>
      <c r="B730" s="30" t="s">
        <v>6</v>
      </c>
      <c r="C730" s="40" t="s">
        <v>21</v>
      </c>
      <c r="D730" s="4">
        <v>43888</v>
      </c>
      <c r="E730" s="3">
        <f t="shared" ca="1" si="22"/>
        <v>832</v>
      </c>
      <c r="F7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0" s="50">
        <f>IF(WEEKNUM(Table1[[#This Row],[Date]])-WEEKNUM(DATE(YEAR(Table1[[#This Row],[Date]]),2,1)-1)&lt;=0,52+WEEKNUM(Table1[[#This Row],[Date]])-WEEKNUM(DATE(YEAR(Table1[[#This Row],[Date]]),2,1)-1),WEEKNUM(Table1[[#This Row],[Date]])-WEEKNUM(DATE(YEAR(Table1[[#This Row],[Date]]),2,1)-1))</f>
        <v>4</v>
      </c>
      <c r="H730" s="126">
        <f t="shared" ca="1" si="23"/>
        <v>0.69</v>
      </c>
      <c r="I730" s="3" t="s">
        <v>50</v>
      </c>
      <c r="J730" s="3" t="str">
        <f ca="1">IF(Table1[[#This Row],[Quantity]]&gt;=100,"Picked Up","Missed Pickup")</f>
        <v>Picked Up</v>
      </c>
      <c r="K730" s="48" t="str">
        <f>TEXT(Table1[[#This Row],[Date]],"mmmm")</f>
        <v>February</v>
      </c>
    </row>
    <row r="731" spans="1:11" x14ac:dyDescent="0.25">
      <c r="A731" s="27" t="s">
        <v>62</v>
      </c>
      <c r="B731" s="30" t="s">
        <v>76</v>
      </c>
      <c r="C731" s="40" t="s">
        <v>23</v>
      </c>
      <c r="D731" s="4">
        <v>43888</v>
      </c>
      <c r="E731" s="3">
        <f t="shared" ca="1" si="22"/>
        <v>587</v>
      </c>
      <c r="F7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1" s="50">
        <f>IF(WEEKNUM(Table1[[#This Row],[Date]])-WEEKNUM(DATE(YEAR(Table1[[#This Row],[Date]]),2,1)-1)&lt;=0,52+WEEKNUM(Table1[[#This Row],[Date]])-WEEKNUM(DATE(YEAR(Table1[[#This Row],[Date]]),2,1)-1),WEEKNUM(Table1[[#This Row],[Date]])-WEEKNUM(DATE(YEAR(Table1[[#This Row],[Date]]),2,1)-1))</f>
        <v>4</v>
      </c>
      <c r="H731" s="126">
        <f t="shared" ca="1" si="23"/>
        <v>0.7</v>
      </c>
      <c r="I731" s="3" t="s">
        <v>50</v>
      </c>
      <c r="J731" s="3" t="str">
        <f ca="1">IF(Table1[[#This Row],[Quantity]]&gt;=100,"Picked Up","Missed Pickup")</f>
        <v>Picked Up</v>
      </c>
      <c r="K731" s="48" t="str">
        <f>TEXT(Table1[[#This Row],[Date]],"mmmm")</f>
        <v>February</v>
      </c>
    </row>
    <row r="732" spans="1:11" x14ac:dyDescent="0.25">
      <c r="A732" s="27" t="s">
        <v>62</v>
      </c>
      <c r="B732" s="30" t="s">
        <v>9</v>
      </c>
      <c r="C732" s="40" t="s">
        <v>23</v>
      </c>
      <c r="D732" s="4">
        <v>43888</v>
      </c>
      <c r="E732" s="3">
        <f t="shared" ca="1" si="22"/>
        <v>134</v>
      </c>
      <c r="F7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2" s="50">
        <f>IF(WEEKNUM(Table1[[#This Row],[Date]])-WEEKNUM(DATE(YEAR(Table1[[#This Row],[Date]]),2,1)-1)&lt;=0,52+WEEKNUM(Table1[[#This Row],[Date]])-WEEKNUM(DATE(YEAR(Table1[[#This Row],[Date]]),2,1)-1),WEEKNUM(Table1[[#This Row],[Date]])-WEEKNUM(DATE(YEAR(Table1[[#This Row],[Date]]),2,1)-1))</f>
        <v>4</v>
      </c>
      <c r="H732" s="126">
        <f t="shared" ca="1" si="23"/>
        <v>0.7</v>
      </c>
      <c r="I732" s="3" t="s">
        <v>50</v>
      </c>
      <c r="J732" s="3" t="str">
        <f ca="1">IF(Table1[[#This Row],[Quantity]]&gt;=100,"Picked Up","Missed Pickup")</f>
        <v>Picked Up</v>
      </c>
      <c r="K732" s="48" t="str">
        <f>TEXT(Table1[[#This Row],[Date]],"mmmm")</f>
        <v>February</v>
      </c>
    </row>
    <row r="733" spans="1:11" x14ac:dyDescent="0.25">
      <c r="A733" s="27" t="s">
        <v>61</v>
      </c>
      <c r="B733" s="30" t="s">
        <v>7</v>
      </c>
      <c r="C733" s="40" t="s">
        <v>20</v>
      </c>
      <c r="D733" s="4">
        <v>43888</v>
      </c>
      <c r="E733" s="3">
        <f t="shared" ca="1" si="22"/>
        <v>95</v>
      </c>
      <c r="F7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3" s="50">
        <f>IF(WEEKNUM(Table1[[#This Row],[Date]])-WEEKNUM(DATE(YEAR(Table1[[#This Row],[Date]]),2,1)-1)&lt;=0,52+WEEKNUM(Table1[[#This Row],[Date]])-WEEKNUM(DATE(YEAR(Table1[[#This Row],[Date]]),2,1)-1),WEEKNUM(Table1[[#This Row],[Date]])-WEEKNUM(DATE(YEAR(Table1[[#This Row],[Date]]),2,1)-1))</f>
        <v>4</v>
      </c>
      <c r="H733" s="126">
        <f t="shared" ca="1" si="23"/>
        <v>0.73</v>
      </c>
      <c r="I733" s="3" t="s">
        <v>44</v>
      </c>
      <c r="J733" s="3" t="str">
        <f ca="1">IF(Table1[[#This Row],[Quantity]]&gt;=100,"Picked Up","Missed Pickup")</f>
        <v>Missed Pickup</v>
      </c>
      <c r="K733" s="48" t="str">
        <f>TEXT(Table1[[#This Row],[Date]],"mmmm")</f>
        <v>February</v>
      </c>
    </row>
    <row r="734" spans="1:11" x14ac:dyDescent="0.25">
      <c r="A734" s="29" t="s">
        <v>61</v>
      </c>
      <c r="B734" s="31" t="s">
        <v>8</v>
      </c>
      <c r="C734" s="41" t="s">
        <v>20</v>
      </c>
      <c r="D734" s="4">
        <v>43888</v>
      </c>
      <c r="E734" s="3">
        <f t="shared" ca="1" si="22"/>
        <v>381</v>
      </c>
      <c r="F7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4" s="50">
        <f>IF(WEEKNUM(Table1[[#This Row],[Date]])-WEEKNUM(DATE(YEAR(Table1[[#This Row],[Date]]),2,1)-1)&lt;=0,52+WEEKNUM(Table1[[#This Row],[Date]])-WEEKNUM(DATE(YEAR(Table1[[#This Row],[Date]]),2,1)-1),WEEKNUM(Table1[[#This Row],[Date]])-WEEKNUM(DATE(YEAR(Table1[[#This Row],[Date]]),2,1)-1))</f>
        <v>4</v>
      </c>
      <c r="H734" s="126">
        <f t="shared" ca="1" si="23"/>
        <v>0.8</v>
      </c>
      <c r="I734" s="3" t="s">
        <v>50</v>
      </c>
      <c r="J734" s="3" t="str">
        <f ca="1">IF(Table1[[#This Row],[Quantity]]&gt;=100,"Picked Up","Missed Pickup")</f>
        <v>Picked Up</v>
      </c>
      <c r="K734" s="48" t="str">
        <f>TEXT(Table1[[#This Row],[Date]],"mmmm")</f>
        <v>February</v>
      </c>
    </row>
    <row r="735" spans="1:11" x14ac:dyDescent="0.25">
      <c r="A735" s="25" t="s">
        <v>61</v>
      </c>
      <c r="B735" s="25" t="s">
        <v>73</v>
      </c>
      <c r="C735" s="45" t="s">
        <v>20</v>
      </c>
      <c r="D735" s="4">
        <v>43888</v>
      </c>
      <c r="E735" s="3">
        <f t="shared" ca="1" si="22"/>
        <v>471</v>
      </c>
      <c r="F7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5" s="50">
        <f>IF(WEEKNUM(Table1[[#This Row],[Date]])-WEEKNUM(DATE(YEAR(Table1[[#This Row],[Date]]),2,1)-1)&lt;=0,52+WEEKNUM(Table1[[#This Row],[Date]])-WEEKNUM(DATE(YEAR(Table1[[#This Row],[Date]]),2,1)-1),WEEKNUM(Table1[[#This Row],[Date]])-WEEKNUM(DATE(YEAR(Table1[[#This Row],[Date]]),2,1)-1))</f>
        <v>4</v>
      </c>
      <c r="H735" s="126">
        <f t="shared" ca="1" si="23"/>
        <v>0.74</v>
      </c>
      <c r="I735" s="3" t="s">
        <v>50</v>
      </c>
      <c r="J735" s="3" t="str">
        <f ca="1">IF(Table1[[#This Row],[Quantity]]&gt;=100,"Picked Up","Missed Pickup")</f>
        <v>Picked Up</v>
      </c>
      <c r="K735" s="48" t="str">
        <f>TEXT(Table1[[#This Row],[Date]],"mmmm")</f>
        <v>February</v>
      </c>
    </row>
    <row r="736" spans="1:11" x14ac:dyDescent="0.25">
      <c r="A736" s="27" t="s">
        <v>64</v>
      </c>
      <c r="B736" s="30" t="s">
        <v>70</v>
      </c>
      <c r="C736" s="40" t="s">
        <v>22</v>
      </c>
      <c r="D736" s="4">
        <v>43889</v>
      </c>
      <c r="E736" s="3">
        <f t="shared" ca="1" si="22"/>
        <v>213</v>
      </c>
      <c r="F7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6" s="50">
        <f>IF(WEEKNUM(Table1[[#This Row],[Date]])-WEEKNUM(DATE(YEAR(Table1[[#This Row],[Date]]),2,1)-1)&lt;=0,52+WEEKNUM(Table1[[#This Row],[Date]])-WEEKNUM(DATE(YEAR(Table1[[#This Row],[Date]]),2,1)-1),WEEKNUM(Table1[[#This Row],[Date]])-WEEKNUM(DATE(YEAR(Table1[[#This Row],[Date]]),2,1)-1))</f>
        <v>4</v>
      </c>
      <c r="H736" s="126">
        <f t="shared" ca="1" si="23"/>
        <v>0.68</v>
      </c>
      <c r="I736" s="3" t="s">
        <v>50</v>
      </c>
      <c r="J736" s="3" t="str">
        <f ca="1">IF(Table1[[#This Row],[Quantity]]&gt;=100,"Picked Up","Missed Pickup")</f>
        <v>Picked Up</v>
      </c>
      <c r="K736" s="48" t="str">
        <f>TEXT(Table1[[#This Row],[Date]],"mmmm")</f>
        <v>February</v>
      </c>
    </row>
    <row r="737" spans="1:11" x14ac:dyDescent="0.25">
      <c r="A737" s="27" t="s">
        <v>64</v>
      </c>
      <c r="B737" s="30" t="s">
        <v>71</v>
      </c>
      <c r="C737" s="40" t="s">
        <v>23</v>
      </c>
      <c r="D737" s="4">
        <v>43889</v>
      </c>
      <c r="E737" s="3">
        <f t="shared" ca="1" si="22"/>
        <v>620</v>
      </c>
      <c r="F7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7" s="50">
        <f>IF(WEEKNUM(Table1[[#This Row],[Date]])-WEEKNUM(DATE(YEAR(Table1[[#This Row],[Date]]),2,1)-1)&lt;=0,52+WEEKNUM(Table1[[#This Row],[Date]])-WEEKNUM(DATE(YEAR(Table1[[#This Row],[Date]]),2,1)-1),WEEKNUM(Table1[[#This Row],[Date]])-WEEKNUM(DATE(YEAR(Table1[[#This Row],[Date]]),2,1)-1))</f>
        <v>4</v>
      </c>
      <c r="H737" s="126">
        <f t="shared" ca="1" si="23"/>
        <v>0.72</v>
      </c>
      <c r="I737" s="3" t="s">
        <v>32</v>
      </c>
      <c r="J737" s="3" t="str">
        <f ca="1">IF(Table1[[#This Row],[Quantity]]&gt;=100,"Picked Up","Missed Pickup")</f>
        <v>Picked Up</v>
      </c>
      <c r="K737" s="48" t="str">
        <f>TEXT(Table1[[#This Row],[Date]],"mmmm")</f>
        <v>February</v>
      </c>
    </row>
    <row r="738" spans="1:11" x14ac:dyDescent="0.25">
      <c r="A738" s="27" t="s">
        <v>65</v>
      </c>
      <c r="B738" s="30" t="s">
        <v>67</v>
      </c>
      <c r="C738" s="40" t="s">
        <v>20</v>
      </c>
      <c r="D738" s="4">
        <v>43889</v>
      </c>
      <c r="E738" s="3">
        <f t="shared" ca="1" si="22"/>
        <v>18</v>
      </c>
      <c r="F7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8" s="50">
        <f>IF(WEEKNUM(Table1[[#This Row],[Date]])-WEEKNUM(DATE(YEAR(Table1[[#This Row],[Date]]),2,1)-1)&lt;=0,52+WEEKNUM(Table1[[#This Row],[Date]])-WEEKNUM(DATE(YEAR(Table1[[#This Row],[Date]]),2,1)-1),WEEKNUM(Table1[[#This Row],[Date]])-WEEKNUM(DATE(YEAR(Table1[[#This Row],[Date]]),2,1)-1))</f>
        <v>4</v>
      </c>
      <c r="H738" s="126">
        <f t="shared" ca="1" si="23"/>
        <v>0.74</v>
      </c>
      <c r="I738" s="3" t="s">
        <v>32</v>
      </c>
      <c r="J738" s="3" t="str">
        <f ca="1">IF(Table1[[#This Row],[Quantity]]&gt;=100,"Picked Up","Missed Pickup")</f>
        <v>Missed Pickup</v>
      </c>
      <c r="K738" s="48" t="str">
        <f>TEXT(Table1[[#This Row],[Date]],"mmmm")</f>
        <v>February</v>
      </c>
    </row>
    <row r="739" spans="1:11" x14ac:dyDescent="0.25">
      <c r="A739" s="27" t="s">
        <v>63</v>
      </c>
      <c r="B739" s="30" t="s">
        <v>4</v>
      </c>
      <c r="C739" s="40" t="s">
        <v>20</v>
      </c>
      <c r="D739" s="4">
        <v>43889</v>
      </c>
      <c r="E739" s="3">
        <f t="shared" ca="1" si="22"/>
        <v>218</v>
      </c>
      <c r="F7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39" s="50">
        <f>IF(WEEKNUM(Table1[[#This Row],[Date]])-WEEKNUM(DATE(YEAR(Table1[[#This Row],[Date]]),2,1)-1)&lt;=0,52+WEEKNUM(Table1[[#This Row],[Date]])-WEEKNUM(DATE(YEAR(Table1[[#This Row],[Date]]),2,1)-1),WEEKNUM(Table1[[#This Row],[Date]])-WEEKNUM(DATE(YEAR(Table1[[#This Row],[Date]]),2,1)-1))</f>
        <v>4</v>
      </c>
      <c r="H739" s="126">
        <f t="shared" ca="1" si="23"/>
        <v>0.8</v>
      </c>
      <c r="I739" s="3" t="s">
        <v>32</v>
      </c>
      <c r="J739" s="3" t="str">
        <f ca="1">IF(Table1[[#This Row],[Quantity]]&gt;=100,"Picked Up","Missed Pickup")</f>
        <v>Picked Up</v>
      </c>
      <c r="K739" s="48" t="str">
        <f>TEXT(Table1[[#This Row],[Date]],"mmmm")</f>
        <v>February</v>
      </c>
    </row>
    <row r="740" spans="1:11" x14ac:dyDescent="0.25">
      <c r="A740" s="27" t="s">
        <v>63</v>
      </c>
      <c r="B740" s="30" t="s">
        <v>74</v>
      </c>
      <c r="C740" s="40" t="s">
        <v>20</v>
      </c>
      <c r="D740" s="4">
        <v>43889</v>
      </c>
      <c r="E740" s="3">
        <f t="shared" ca="1" si="22"/>
        <v>622</v>
      </c>
      <c r="F7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0" s="50">
        <f>IF(WEEKNUM(Table1[[#This Row],[Date]])-WEEKNUM(DATE(YEAR(Table1[[#This Row],[Date]]),2,1)-1)&lt;=0,52+WEEKNUM(Table1[[#This Row],[Date]])-WEEKNUM(DATE(YEAR(Table1[[#This Row],[Date]]),2,1)-1),WEEKNUM(Table1[[#This Row],[Date]])-WEEKNUM(DATE(YEAR(Table1[[#This Row],[Date]]),2,1)-1))</f>
        <v>4</v>
      </c>
      <c r="H740" s="126">
        <f t="shared" ca="1" si="23"/>
        <v>0.77</v>
      </c>
      <c r="I740" s="3" t="s">
        <v>50</v>
      </c>
      <c r="J740" s="3" t="str">
        <f ca="1">IF(Table1[[#This Row],[Quantity]]&gt;=100,"Picked Up","Missed Pickup")</f>
        <v>Picked Up</v>
      </c>
      <c r="K740" s="48" t="str">
        <f>TEXT(Table1[[#This Row],[Date]],"mmmm")</f>
        <v>February</v>
      </c>
    </row>
    <row r="741" spans="1:11" x14ac:dyDescent="0.25">
      <c r="A741" s="27" t="s">
        <v>63</v>
      </c>
      <c r="B741" s="30" t="s">
        <v>75</v>
      </c>
      <c r="C741" s="40" t="s">
        <v>20</v>
      </c>
      <c r="D741" s="4">
        <v>43889</v>
      </c>
      <c r="E741" s="3">
        <f t="shared" ca="1" si="22"/>
        <v>374</v>
      </c>
      <c r="F7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1" s="50">
        <f>IF(WEEKNUM(Table1[[#This Row],[Date]])-WEEKNUM(DATE(YEAR(Table1[[#This Row],[Date]]),2,1)-1)&lt;=0,52+WEEKNUM(Table1[[#This Row],[Date]])-WEEKNUM(DATE(YEAR(Table1[[#This Row],[Date]]),2,1)-1),WEEKNUM(Table1[[#This Row],[Date]])-WEEKNUM(DATE(YEAR(Table1[[#This Row],[Date]]),2,1)-1))</f>
        <v>4</v>
      </c>
      <c r="H741" s="126">
        <f t="shared" ca="1" si="23"/>
        <v>0.73</v>
      </c>
      <c r="I741" s="3" t="s">
        <v>50</v>
      </c>
      <c r="J741" s="3" t="str">
        <f ca="1">IF(Table1[[#This Row],[Quantity]]&gt;=100,"Picked Up","Missed Pickup")</f>
        <v>Picked Up</v>
      </c>
      <c r="K741" s="48" t="str">
        <f>TEXT(Table1[[#This Row],[Date]],"mmmm")</f>
        <v>February</v>
      </c>
    </row>
    <row r="742" spans="1:11" x14ac:dyDescent="0.25">
      <c r="A742" s="27" t="s">
        <v>62</v>
      </c>
      <c r="B742" s="30" t="s">
        <v>4</v>
      </c>
      <c r="C742" s="40" t="s">
        <v>20</v>
      </c>
      <c r="D742" s="4">
        <v>43889</v>
      </c>
      <c r="E742" s="3">
        <f t="shared" ca="1" si="22"/>
        <v>751</v>
      </c>
      <c r="F7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2" s="50">
        <f>IF(WEEKNUM(Table1[[#This Row],[Date]])-WEEKNUM(DATE(YEAR(Table1[[#This Row],[Date]]),2,1)-1)&lt;=0,52+WEEKNUM(Table1[[#This Row],[Date]])-WEEKNUM(DATE(YEAR(Table1[[#This Row],[Date]]),2,1)-1),WEEKNUM(Table1[[#This Row],[Date]])-WEEKNUM(DATE(YEAR(Table1[[#This Row],[Date]]),2,1)-1))</f>
        <v>4</v>
      </c>
      <c r="H742" s="126">
        <f t="shared" ca="1" si="23"/>
        <v>0.8</v>
      </c>
      <c r="I742" s="3" t="s">
        <v>44</v>
      </c>
      <c r="J742" s="3" t="str">
        <f ca="1">IF(Table1[[#This Row],[Quantity]]&gt;=100,"Picked Up","Missed Pickup")</f>
        <v>Picked Up</v>
      </c>
      <c r="K742" s="48" t="str">
        <f>TEXT(Table1[[#This Row],[Date]],"mmmm")</f>
        <v>February</v>
      </c>
    </row>
    <row r="743" spans="1:11" x14ac:dyDescent="0.25">
      <c r="A743" s="27" t="s">
        <v>62</v>
      </c>
      <c r="B743" s="30" t="s">
        <v>72</v>
      </c>
      <c r="C743" s="40" t="s">
        <v>20</v>
      </c>
      <c r="D743" s="4">
        <v>43889</v>
      </c>
      <c r="E743" s="3">
        <f t="shared" ca="1" si="22"/>
        <v>310</v>
      </c>
      <c r="F7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3" s="50">
        <f>IF(WEEKNUM(Table1[[#This Row],[Date]])-WEEKNUM(DATE(YEAR(Table1[[#This Row],[Date]]),2,1)-1)&lt;=0,52+WEEKNUM(Table1[[#This Row],[Date]])-WEEKNUM(DATE(YEAR(Table1[[#This Row],[Date]]),2,1)-1),WEEKNUM(Table1[[#This Row],[Date]])-WEEKNUM(DATE(YEAR(Table1[[#This Row],[Date]]),2,1)-1))</f>
        <v>4</v>
      </c>
      <c r="H743" s="126">
        <f t="shared" ca="1" si="23"/>
        <v>0.67</v>
      </c>
      <c r="I743" s="3" t="s">
        <v>50</v>
      </c>
      <c r="J743" s="3" t="str">
        <f ca="1">IF(Table1[[#This Row],[Quantity]]&gt;=100,"Picked Up","Missed Pickup")</f>
        <v>Picked Up</v>
      </c>
      <c r="K743" s="48" t="str">
        <f>TEXT(Table1[[#This Row],[Date]],"mmmm")</f>
        <v>February</v>
      </c>
    </row>
    <row r="744" spans="1:11" x14ac:dyDescent="0.25">
      <c r="A744" s="27" t="s">
        <v>62</v>
      </c>
      <c r="B744" s="30" t="s">
        <v>5</v>
      </c>
      <c r="C744" s="40" t="s">
        <v>22</v>
      </c>
      <c r="D744" s="4">
        <v>43889</v>
      </c>
      <c r="E744" s="3">
        <f t="shared" ca="1" si="22"/>
        <v>541</v>
      </c>
      <c r="F7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4" s="50">
        <f>IF(WEEKNUM(Table1[[#This Row],[Date]])-WEEKNUM(DATE(YEAR(Table1[[#This Row],[Date]]),2,1)-1)&lt;=0,52+WEEKNUM(Table1[[#This Row],[Date]])-WEEKNUM(DATE(YEAR(Table1[[#This Row],[Date]]),2,1)-1),WEEKNUM(Table1[[#This Row],[Date]])-WEEKNUM(DATE(YEAR(Table1[[#This Row],[Date]]),2,1)-1))</f>
        <v>4</v>
      </c>
      <c r="H744" s="126">
        <f t="shared" ca="1" si="23"/>
        <v>0.68</v>
      </c>
      <c r="I744" s="3" t="s">
        <v>50</v>
      </c>
      <c r="J744" s="3" t="str">
        <f ca="1">IF(Table1[[#This Row],[Quantity]]&gt;=100,"Picked Up","Missed Pickup")</f>
        <v>Picked Up</v>
      </c>
      <c r="K744" s="48" t="str">
        <f>TEXT(Table1[[#This Row],[Date]],"mmmm")</f>
        <v>February</v>
      </c>
    </row>
    <row r="745" spans="1:11" x14ac:dyDescent="0.25">
      <c r="A745" s="27" t="s">
        <v>62</v>
      </c>
      <c r="B745" s="30" t="s">
        <v>6</v>
      </c>
      <c r="C745" s="40" t="s">
        <v>21</v>
      </c>
      <c r="D745" s="4">
        <v>43889</v>
      </c>
      <c r="E745" s="3">
        <f t="shared" ca="1" si="22"/>
        <v>622</v>
      </c>
      <c r="F7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5" s="50">
        <f>IF(WEEKNUM(Table1[[#This Row],[Date]])-WEEKNUM(DATE(YEAR(Table1[[#This Row],[Date]]),2,1)-1)&lt;=0,52+WEEKNUM(Table1[[#This Row],[Date]])-WEEKNUM(DATE(YEAR(Table1[[#This Row],[Date]]),2,1)-1),WEEKNUM(Table1[[#This Row],[Date]])-WEEKNUM(DATE(YEAR(Table1[[#This Row],[Date]]),2,1)-1))</f>
        <v>4</v>
      </c>
      <c r="H745" s="126">
        <f t="shared" ca="1" si="23"/>
        <v>0.78</v>
      </c>
      <c r="I745" s="3" t="s">
        <v>50</v>
      </c>
      <c r="J745" s="3" t="str">
        <f ca="1">IF(Table1[[#This Row],[Quantity]]&gt;=100,"Picked Up","Missed Pickup")</f>
        <v>Picked Up</v>
      </c>
      <c r="K745" s="48" t="str">
        <f>TEXT(Table1[[#This Row],[Date]],"mmmm")</f>
        <v>February</v>
      </c>
    </row>
    <row r="746" spans="1:11" x14ac:dyDescent="0.25">
      <c r="A746" s="27" t="s">
        <v>62</v>
      </c>
      <c r="B746" s="30" t="s">
        <v>76</v>
      </c>
      <c r="C746" s="40" t="s">
        <v>23</v>
      </c>
      <c r="D746" s="4">
        <v>43889</v>
      </c>
      <c r="E746" s="3">
        <f t="shared" ca="1" si="22"/>
        <v>516</v>
      </c>
      <c r="F7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6" s="50">
        <f>IF(WEEKNUM(Table1[[#This Row],[Date]])-WEEKNUM(DATE(YEAR(Table1[[#This Row],[Date]]),2,1)-1)&lt;=0,52+WEEKNUM(Table1[[#This Row],[Date]])-WEEKNUM(DATE(YEAR(Table1[[#This Row],[Date]]),2,1)-1),WEEKNUM(Table1[[#This Row],[Date]])-WEEKNUM(DATE(YEAR(Table1[[#This Row],[Date]]),2,1)-1))</f>
        <v>4</v>
      </c>
      <c r="H746" s="126">
        <f t="shared" ca="1" si="23"/>
        <v>0.68</v>
      </c>
      <c r="I746" s="3" t="s">
        <v>50</v>
      </c>
      <c r="J746" s="3" t="str">
        <f ca="1">IF(Table1[[#This Row],[Quantity]]&gt;=100,"Picked Up","Missed Pickup")</f>
        <v>Picked Up</v>
      </c>
      <c r="K746" s="48" t="str">
        <f>TEXT(Table1[[#This Row],[Date]],"mmmm")</f>
        <v>February</v>
      </c>
    </row>
    <row r="747" spans="1:11" x14ac:dyDescent="0.25">
      <c r="A747" s="27" t="s">
        <v>62</v>
      </c>
      <c r="B747" s="30" t="s">
        <v>9</v>
      </c>
      <c r="C747" s="40" t="s">
        <v>23</v>
      </c>
      <c r="D747" s="4">
        <v>43889</v>
      </c>
      <c r="E747" s="3">
        <f t="shared" ca="1" si="22"/>
        <v>154</v>
      </c>
      <c r="F7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7" s="50">
        <f>IF(WEEKNUM(Table1[[#This Row],[Date]])-WEEKNUM(DATE(YEAR(Table1[[#This Row],[Date]]),2,1)-1)&lt;=0,52+WEEKNUM(Table1[[#This Row],[Date]])-WEEKNUM(DATE(YEAR(Table1[[#This Row],[Date]]),2,1)-1),WEEKNUM(Table1[[#This Row],[Date]])-WEEKNUM(DATE(YEAR(Table1[[#This Row],[Date]]),2,1)-1))</f>
        <v>4</v>
      </c>
      <c r="H747" s="126">
        <f t="shared" ca="1" si="23"/>
        <v>0.74</v>
      </c>
      <c r="I747" s="3" t="s">
        <v>50</v>
      </c>
      <c r="J747" s="3" t="str">
        <f ca="1">IF(Table1[[#This Row],[Quantity]]&gt;=100,"Picked Up","Missed Pickup")</f>
        <v>Picked Up</v>
      </c>
      <c r="K747" s="48" t="str">
        <f>TEXT(Table1[[#This Row],[Date]],"mmmm")</f>
        <v>February</v>
      </c>
    </row>
    <row r="748" spans="1:11" x14ac:dyDescent="0.25">
      <c r="A748" s="27" t="s">
        <v>61</v>
      </c>
      <c r="B748" s="30" t="s">
        <v>7</v>
      </c>
      <c r="C748" s="40" t="s">
        <v>20</v>
      </c>
      <c r="D748" s="4">
        <v>43889</v>
      </c>
      <c r="E748" s="3">
        <f t="shared" ca="1" si="22"/>
        <v>324</v>
      </c>
      <c r="F7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8" s="50">
        <f>IF(WEEKNUM(Table1[[#This Row],[Date]])-WEEKNUM(DATE(YEAR(Table1[[#This Row],[Date]]),2,1)-1)&lt;=0,52+WEEKNUM(Table1[[#This Row],[Date]])-WEEKNUM(DATE(YEAR(Table1[[#This Row],[Date]]),2,1)-1),WEEKNUM(Table1[[#This Row],[Date]])-WEEKNUM(DATE(YEAR(Table1[[#This Row],[Date]]),2,1)-1))</f>
        <v>4</v>
      </c>
      <c r="H748" s="126">
        <f t="shared" ca="1" si="23"/>
        <v>0.8</v>
      </c>
      <c r="I748" s="3" t="s">
        <v>44</v>
      </c>
      <c r="J748" s="3" t="str">
        <f ca="1">IF(Table1[[#This Row],[Quantity]]&gt;=100,"Picked Up","Missed Pickup")</f>
        <v>Picked Up</v>
      </c>
      <c r="K748" s="48" t="str">
        <f>TEXT(Table1[[#This Row],[Date]],"mmmm")</f>
        <v>February</v>
      </c>
    </row>
    <row r="749" spans="1:11" x14ac:dyDescent="0.25">
      <c r="A749" s="29" t="s">
        <v>61</v>
      </c>
      <c r="B749" s="31" t="s">
        <v>8</v>
      </c>
      <c r="C749" s="41" t="s">
        <v>20</v>
      </c>
      <c r="D749" s="4">
        <v>43889</v>
      </c>
      <c r="E749" s="3">
        <f t="shared" ca="1" si="22"/>
        <v>370</v>
      </c>
      <c r="F7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49" s="50">
        <f>IF(WEEKNUM(Table1[[#This Row],[Date]])-WEEKNUM(DATE(YEAR(Table1[[#This Row],[Date]]),2,1)-1)&lt;=0,52+WEEKNUM(Table1[[#This Row],[Date]])-WEEKNUM(DATE(YEAR(Table1[[#This Row],[Date]]),2,1)-1),WEEKNUM(Table1[[#This Row],[Date]])-WEEKNUM(DATE(YEAR(Table1[[#This Row],[Date]]),2,1)-1))</f>
        <v>4</v>
      </c>
      <c r="H749" s="126">
        <f t="shared" ca="1" si="23"/>
        <v>0.75</v>
      </c>
      <c r="I749" s="3" t="s">
        <v>50</v>
      </c>
      <c r="J749" s="3" t="str">
        <f ca="1">IF(Table1[[#This Row],[Quantity]]&gt;=100,"Picked Up","Missed Pickup")</f>
        <v>Picked Up</v>
      </c>
      <c r="K749" s="48" t="str">
        <f>TEXT(Table1[[#This Row],[Date]],"mmmm")</f>
        <v>February</v>
      </c>
    </row>
    <row r="750" spans="1:11" x14ac:dyDescent="0.25">
      <c r="A750" s="25" t="s">
        <v>61</v>
      </c>
      <c r="B750" s="25" t="s">
        <v>73</v>
      </c>
      <c r="C750" s="45" t="s">
        <v>20</v>
      </c>
      <c r="D750" s="4">
        <v>43889</v>
      </c>
      <c r="E750" s="3">
        <f t="shared" ca="1" si="22"/>
        <v>926</v>
      </c>
      <c r="F7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0" s="50">
        <f>IF(WEEKNUM(Table1[[#This Row],[Date]])-WEEKNUM(DATE(YEAR(Table1[[#This Row],[Date]]),2,1)-1)&lt;=0,52+WEEKNUM(Table1[[#This Row],[Date]])-WEEKNUM(DATE(YEAR(Table1[[#This Row],[Date]]),2,1)-1),WEEKNUM(Table1[[#This Row],[Date]])-WEEKNUM(DATE(YEAR(Table1[[#This Row],[Date]]),2,1)-1))</f>
        <v>4</v>
      </c>
      <c r="H750" s="126">
        <f t="shared" ca="1" si="23"/>
        <v>0.68</v>
      </c>
      <c r="I750" s="3" t="s">
        <v>50</v>
      </c>
      <c r="J750" s="3" t="str">
        <f ca="1">IF(Table1[[#This Row],[Quantity]]&gt;=100,"Picked Up","Missed Pickup")</f>
        <v>Picked Up</v>
      </c>
      <c r="K750" s="48" t="str">
        <f>TEXT(Table1[[#This Row],[Date]],"mmmm")</f>
        <v>February</v>
      </c>
    </row>
    <row r="751" spans="1:11" x14ac:dyDescent="0.25">
      <c r="A751" s="27" t="s">
        <v>64</v>
      </c>
      <c r="B751" s="30" t="s">
        <v>70</v>
      </c>
      <c r="C751" s="40" t="s">
        <v>22</v>
      </c>
      <c r="D751" s="4">
        <v>43890</v>
      </c>
      <c r="E751" s="3">
        <f t="shared" ca="1" si="22"/>
        <v>261</v>
      </c>
      <c r="F7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1" s="50">
        <f>IF(WEEKNUM(Table1[[#This Row],[Date]])-WEEKNUM(DATE(YEAR(Table1[[#This Row],[Date]]),2,1)-1)&lt;=0,52+WEEKNUM(Table1[[#This Row],[Date]])-WEEKNUM(DATE(YEAR(Table1[[#This Row],[Date]]),2,1)-1),WEEKNUM(Table1[[#This Row],[Date]])-WEEKNUM(DATE(YEAR(Table1[[#This Row],[Date]]),2,1)-1))</f>
        <v>4</v>
      </c>
      <c r="H751" s="126">
        <f t="shared" ca="1" si="23"/>
        <v>0.74</v>
      </c>
      <c r="I751" s="3" t="s">
        <v>50</v>
      </c>
      <c r="J751" s="3" t="str">
        <f ca="1">IF(Table1[[#This Row],[Quantity]]&gt;=100,"Picked Up","Missed Pickup")</f>
        <v>Picked Up</v>
      </c>
      <c r="K751" s="48" t="str">
        <f>TEXT(Table1[[#This Row],[Date]],"mmmm")</f>
        <v>February</v>
      </c>
    </row>
    <row r="752" spans="1:11" x14ac:dyDescent="0.25">
      <c r="A752" s="27" t="s">
        <v>64</v>
      </c>
      <c r="B752" s="30" t="s">
        <v>71</v>
      </c>
      <c r="C752" s="40" t="s">
        <v>23</v>
      </c>
      <c r="D752" s="4">
        <v>43890</v>
      </c>
      <c r="E752" s="3">
        <f t="shared" ca="1" si="22"/>
        <v>780</v>
      </c>
      <c r="F7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2" s="50">
        <f>IF(WEEKNUM(Table1[[#This Row],[Date]])-WEEKNUM(DATE(YEAR(Table1[[#This Row],[Date]]),2,1)-1)&lt;=0,52+WEEKNUM(Table1[[#This Row],[Date]])-WEEKNUM(DATE(YEAR(Table1[[#This Row],[Date]]),2,1)-1),WEEKNUM(Table1[[#This Row],[Date]])-WEEKNUM(DATE(YEAR(Table1[[#This Row],[Date]]),2,1)-1))</f>
        <v>4</v>
      </c>
      <c r="H752" s="126">
        <f t="shared" ca="1" si="23"/>
        <v>0.78</v>
      </c>
      <c r="I752" s="3" t="s">
        <v>50</v>
      </c>
      <c r="J752" s="3" t="str">
        <f ca="1">IF(Table1[[#This Row],[Quantity]]&gt;=100,"Picked Up","Missed Pickup")</f>
        <v>Picked Up</v>
      </c>
      <c r="K752" s="48" t="str">
        <f>TEXT(Table1[[#This Row],[Date]],"mmmm")</f>
        <v>February</v>
      </c>
    </row>
    <row r="753" spans="1:11" x14ac:dyDescent="0.25">
      <c r="A753" s="27" t="s">
        <v>65</v>
      </c>
      <c r="B753" s="30" t="s">
        <v>67</v>
      </c>
      <c r="C753" s="40" t="s">
        <v>20</v>
      </c>
      <c r="D753" s="4">
        <v>43890</v>
      </c>
      <c r="E753" s="3">
        <f t="shared" ca="1" si="22"/>
        <v>605</v>
      </c>
      <c r="F7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3" s="50">
        <f>IF(WEEKNUM(Table1[[#This Row],[Date]])-WEEKNUM(DATE(YEAR(Table1[[#This Row],[Date]]),2,1)-1)&lt;=0,52+WEEKNUM(Table1[[#This Row],[Date]])-WEEKNUM(DATE(YEAR(Table1[[#This Row],[Date]]),2,1)-1),WEEKNUM(Table1[[#This Row],[Date]])-WEEKNUM(DATE(YEAR(Table1[[#This Row],[Date]]),2,1)-1))</f>
        <v>4</v>
      </c>
      <c r="H753" s="126">
        <f t="shared" ca="1" si="23"/>
        <v>0.73</v>
      </c>
      <c r="I753" s="3" t="s">
        <v>50</v>
      </c>
      <c r="J753" s="3" t="str">
        <f ca="1">IF(Table1[[#This Row],[Quantity]]&gt;=100,"Picked Up","Missed Pickup")</f>
        <v>Picked Up</v>
      </c>
      <c r="K753" s="48" t="str">
        <f>TEXT(Table1[[#This Row],[Date]],"mmmm")</f>
        <v>February</v>
      </c>
    </row>
    <row r="754" spans="1:11" x14ac:dyDescent="0.25">
      <c r="A754" s="27" t="s">
        <v>63</v>
      </c>
      <c r="B754" s="30" t="s">
        <v>4</v>
      </c>
      <c r="C754" s="40" t="s">
        <v>20</v>
      </c>
      <c r="D754" s="4">
        <v>43890</v>
      </c>
      <c r="E754" s="3">
        <f t="shared" ca="1" si="22"/>
        <v>706</v>
      </c>
      <c r="F7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4" s="50">
        <f>IF(WEEKNUM(Table1[[#This Row],[Date]])-WEEKNUM(DATE(YEAR(Table1[[#This Row],[Date]]),2,1)-1)&lt;=0,52+WEEKNUM(Table1[[#This Row],[Date]])-WEEKNUM(DATE(YEAR(Table1[[#This Row],[Date]]),2,1)-1),WEEKNUM(Table1[[#This Row],[Date]])-WEEKNUM(DATE(YEAR(Table1[[#This Row],[Date]]),2,1)-1))</f>
        <v>4</v>
      </c>
      <c r="H754" s="126">
        <f t="shared" ca="1" si="23"/>
        <v>0.76</v>
      </c>
      <c r="I754" s="3" t="s">
        <v>50</v>
      </c>
      <c r="J754" s="3" t="str">
        <f ca="1">IF(Table1[[#This Row],[Quantity]]&gt;=100,"Picked Up","Missed Pickup")</f>
        <v>Picked Up</v>
      </c>
      <c r="K754" s="48" t="str">
        <f>TEXT(Table1[[#This Row],[Date]],"mmmm")</f>
        <v>February</v>
      </c>
    </row>
    <row r="755" spans="1:11" x14ac:dyDescent="0.25">
      <c r="A755" s="27" t="s">
        <v>63</v>
      </c>
      <c r="B755" s="30" t="s">
        <v>74</v>
      </c>
      <c r="C755" s="40" t="s">
        <v>20</v>
      </c>
      <c r="D755" s="4">
        <v>43890</v>
      </c>
      <c r="E755" s="3">
        <f t="shared" ca="1" si="22"/>
        <v>25</v>
      </c>
      <c r="F7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5" s="50">
        <f>IF(WEEKNUM(Table1[[#This Row],[Date]])-WEEKNUM(DATE(YEAR(Table1[[#This Row],[Date]]),2,1)-1)&lt;=0,52+WEEKNUM(Table1[[#This Row],[Date]])-WEEKNUM(DATE(YEAR(Table1[[#This Row],[Date]]),2,1)-1),WEEKNUM(Table1[[#This Row],[Date]])-WEEKNUM(DATE(YEAR(Table1[[#This Row],[Date]]),2,1)-1))</f>
        <v>4</v>
      </c>
      <c r="H755" s="126">
        <f t="shared" ca="1" si="23"/>
        <v>0.73</v>
      </c>
      <c r="I755" s="3" t="s">
        <v>50</v>
      </c>
      <c r="J755" s="3" t="str">
        <f ca="1">IF(Table1[[#This Row],[Quantity]]&gt;=100,"Picked Up","Missed Pickup")</f>
        <v>Missed Pickup</v>
      </c>
      <c r="K755" s="48" t="str">
        <f>TEXT(Table1[[#This Row],[Date]],"mmmm")</f>
        <v>February</v>
      </c>
    </row>
    <row r="756" spans="1:11" x14ac:dyDescent="0.25">
      <c r="A756" s="27" t="s">
        <v>63</v>
      </c>
      <c r="B756" s="30" t="s">
        <v>75</v>
      </c>
      <c r="C756" s="40" t="s">
        <v>20</v>
      </c>
      <c r="D756" s="4">
        <v>43890</v>
      </c>
      <c r="E756" s="3">
        <f t="shared" ca="1" si="22"/>
        <v>899</v>
      </c>
      <c r="F7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6" s="50">
        <f>IF(WEEKNUM(Table1[[#This Row],[Date]])-WEEKNUM(DATE(YEAR(Table1[[#This Row],[Date]]),2,1)-1)&lt;=0,52+WEEKNUM(Table1[[#This Row],[Date]])-WEEKNUM(DATE(YEAR(Table1[[#This Row],[Date]]),2,1)-1),WEEKNUM(Table1[[#This Row],[Date]])-WEEKNUM(DATE(YEAR(Table1[[#This Row],[Date]]),2,1)-1))</f>
        <v>4</v>
      </c>
      <c r="H756" s="126">
        <f t="shared" ca="1" si="23"/>
        <v>0.79</v>
      </c>
      <c r="I756" s="3" t="s">
        <v>50</v>
      </c>
      <c r="J756" s="3" t="str">
        <f ca="1">IF(Table1[[#This Row],[Quantity]]&gt;=100,"Picked Up","Missed Pickup")</f>
        <v>Picked Up</v>
      </c>
      <c r="K756" s="48" t="str">
        <f>TEXT(Table1[[#This Row],[Date]],"mmmm")</f>
        <v>February</v>
      </c>
    </row>
    <row r="757" spans="1:11" x14ac:dyDescent="0.25">
      <c r="A757" s="27" t="s">
        <v>62</v>
      </c>
      <c r="B757" s="30" t="s">
        <v>4</v>
      </c>
      <c r="C757" s="40" t="s">
        <v>20</v>
      </c>
      <c r="D757" s="4">
        <v>43890</v>
      </c>
      <c r="E757" s="3">
        <f t="shared" ca="1" si="22"/>
        <v>96</v>
      </c>
      <c r="F7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7" s="50">
        <f>IF(WEEKNUM(Table1[[#This Row],[Date]])-WEEKNUM(DATE(YEAR(Table1[[#This Row],[Date]]),2,1)-1)&lt;=0,52+WEEKNUM(Table1[[#This Row],[Date]])-WEEKNUM(DATE(YEAR(Table1[[#This Row],[Date]]),2,1)-1),WEEKNUM(Table1[[#This Row],[Date]])-WEEKNUM(DATE(YEAR(Table1[[#This Row],[Date]]),2,1)-1))</f>
        <v>4</v>
      </c>
      <c r="H757" s="126">
        <f t="shared" ca="1" si="23"/>
        <v>0.7</v>
      </c>
      <c r="I757" s="3" t="s">
        <v>50</v>
      </c>
      <c r="J757" s="3" t="str">
        <f ca="1">IF(Table1[[#This Row],[Quantity]]&gt;=100,"Picked Up","Missed Pickup")</f>
        <v>Missed Pickup</v>
      </c>
      <c r="K757" s="48" t="str">
        <f>TEXT(Table1[[#This Row],[Date]],"mmmm")</f>
        <v>February</v>
      </c>
    </row>
    <row r="758" spans="1:11" x14ac:dyDescent="0.25">
      <c r="A758" s="27" t="s">
        <v>62</v>
      </c>
      <c r="B758" s="30" t="s">
        <v>72</v>
      </c>
      <c r="C758" s="40" t="s">
        <v>20</v>
      </c>
      <c r="D758" s="4">
        <v>43890</v>
      </c>
      <c r="E758" s="3">
        <f t="shared" ca="1" si="22"/>
        <v>701</v>
      </c>
      <c r="F7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8" s="50">
        <f>IF(WEEKNUM(Table1[[#This Row],[Date]])-WEEKNUM(DATE(YEAR(Table1[[#This Row],[Date]]),2,1)-1)&lt;=0,52+WEEKNUM(Table1[[#This Row],[Date]])-WEEKNUM(DATE(YEAR(Table1[[#This Row],[Date]]),2,1)-1),WEEKNUM(Table1[[#This Row],[Date]])-WEEKNUM(DATE(YEAR(Table1[[#This Row],[Date]]),2,1)-1))</f>
        <v>4</v>
      </c>
      <c r="H758" s="126">
        <f t="shared" ca="1" si="23"/>
        <v>0.67</v>
      </c>
      <c r="I758" s="3" t="s">
        <v>50</v>
      </c>
      <c r="J758" s="3" t="str">
        <f ca="1">IF(Table1[[#This Row],[Quantity]]&gt;=100,"Picked Up","Missed Pickup")</f>
        <v>Picked Up</v>
      </c>
      <c r="K758" s="48" t="str">
        <f>TEXT(Table1[[#This Row],[Date]],"mmmm")</f>
        <v>February</v>
      </c>
    </row>
    <row r="759" spans="1:11" x14ac:dyDescent="0.25">
      <c r="A759" s="27" t="s">
        <v>62</v>
      </c>
      <c r="B759" s="30" t="s">
        <v>5</v>
      </c>
      <c r="C759" s="40" t="s">
        <v>22</v>
      </c>
      <c r="D759" s="4">
        <v>43890</v>
      </c>
      <c r="E759" s="3">
        <f t="shared" ca="1" si="22"/>
        <v>299</v>
      </c>
      <c r="F7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59" s="50">
        <f>IF(WEEKNUM(Table1[[#This Row],[Date]])-WEEKNUM(DATE(YEAR(Table1[[#This Row],[Date]]),2,1)-1)&lt;=0,52+WEEKNUM(Table1[[#This Row],[Date]])-WEEKNUM(DATE(YEAR(Table1[[#This Row],[Date]]),2,1)-1),WEEKNUM(Table1[[#This Row],[Date]])-WEEKNUM(DATE(YEAR(Table1[[#This Row],[Date]]),2,1)-1))</f>
        <v>4</v>
      </c>
      <c r="H759" s="126">
        <f t="shared" ca="1" si="23"/>
        <v>0.71</v>
      </c>
      <c r="I759" s="3" t="s">
        <v>50</v>
      </c>
      <c r="J759" s="3" t="str">
        <f ca="1">IF(Table1[[#This Row],[Quantity]]&gt;=100,"Picked Up","Missed Pickup")</f>
        <v>Picked Up</v>
      </c>
      <c r="K759" s="48" t="str">
        <f>TEXT(Table1[[#This Row],[Date]],"mmmm")</f>
        <v>February</v>
      </c>
    </row>
    <row r="760" spans="1:11" x14ac:dyDescent="0.25">
      <c r="A760" s="27" t="s">
        <v>62</v>
      </c>
      <c r="B760" s="30" t="s">
        <v>6</v>
      </c>
      <c r="C760" s="40" t="s">
        <v>21</v>
      </c>
      <c r="D760" s="4">
        <v>43890</v>
      </c>
      <c r="E760" s="3">
        <f t="shared" ca="1" si="22"/>
        <v>318</v>
      </c>
      <c r="F7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60" s="50">
        <f>IF(WEEKNUM(Table1[[#This Row],[Date]])-WEEKNUM(DATE(YEAR(Table1[[#This Row],[Date]]),2,1)-1)&lt;=0,52+WEEKNUM(Table1[[#This Row],[Date]])-WEEKNUM(DATE(YEAR(Table1[[#This Row],[Date]]),2,1)-1),WEEKNUM(Table1[[#This Row],[Date]])-WEEKNUM(DATE(YEAR(Table1[[#This Row],[Date]]),2,1)-1))</f>
        <v>4</v>
      </c>
      <c r="H760" s="126">
        <f t="shared" ca="1" si="23"/>
        <v>0.79</v>
      </c>
      <c r="I760" s="3" t="s">
        <v>50</v>
      </c>
      <c r="J760" s="3" t="str">
        <f ca="1">IF(Table1[[#This Row],[Quantity]]&gt;=100,"Picked Up","Missed Pickup")</f>
        <v>Picked Up</v>
      </c>
      <c r="K760" s="48" t="str">
        <f>TEXT(Table1[[#This Row],[Date]],"mmmm")</f>
        <v>February</v>
      </c>
    </row>
    <row r="761" spans="1:11" x14ac:dyDescent="0.25">
      <c r="A761" s="27" t="s">
        <v>62</v>
      </c>
      <c r="B761" s="30" t="s">
        <v>76</v>
      </c>
      <c r="C761" s="40" t="s">
        <v>23</v>
      </c>
      <c r="D761" s="4">
        <v>43890</v>
      </c>
      <c r="E761" s="3">
        <f t="shared" ca="1" si="22"/>
        <v>659</v>
      </c>
      <c r="F7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61" s="50">
        <f>IF(WEEKNUM(Table1[[#This Row],[Date]])-WEEKNUM(DATE(YEAR(Table1[[#This Row],[Date]]),2,1)-1)&lt;=0,52+WEEKNUM(Table1[[#This Row],[Date]])-WEEKNUM(DATE(YEAR(Table1[[#This Row],[Date]]),2,1)-1),WEEKNUM(Table1[[#This Row],[Date]])-WEEKNUM(DATE(YEAR(Table1[[#This Row],[Date]]),2,1)-1))</f>
        <v>4</v>
      </c>
      <c r="H761" s="126">
        <f t="shared" ca="1" si="23"/>
        <v>0.74</v>
      </c>
      <c r="I761" s="3" t="s">
        <v>50</v>
      </c>
      <c r="J761" s="3" t="str">
        <f ca="1">IF(Table1[[#This Row],[Quantity]]&gt;=100,"Picked Up","Missed Pickup")</f>
        <v>Picked Up</v>
      </c>
      <c r="K761" s="48" t="str">
        <f>TEXT(Table1[[#This Row],[Date]],"mmmm")</f>
        <v>February</v>
      </c>
    </row>
    <row r="762" spans="1:11" x14ac:dyDescent="0.25">
      <c r="A762" s="27" t="s">
        <v>62</v>
      </c>
      <c r="B762" s="30" t="s">
        <v>9</v>
      </c>
      <c r="C762" s="40" t="s">
        <v>23</v>
      </c>
      <c r="D762" s="4">
        <v>43890</v>
      </c>
      <c r="E762" s="3">
        <f t="shared" ca="1" si="22"/>
        <v>954</v>
      </c>
      <c r="F7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62" s="50">
        <f>IF(WEEKNUM(Table1[[#This Row],[Date]])-WEEKNUM(DATE(YEAR(Table1[[#This Row],[Date]]),2,1)-1)&lt;=0,52+WEEKNUM(Table1[[#This Row],[Date]])-WEEKNUM(DATE(YEAR(Table1[[#This Row],[Date]]),2,1)-1),WEEKNUM(Table1[[#This Row],[Date]])-WEEKNUM(DATE(YEAR(Table1[[#This Row],[Date]]),2,1)-1))</f>
        <v>4</v>
      </c>
      <c r="H762" s="126">
        <f t="shared" ca="1" si="23"/>
        <v>0.77</v>
      </c>
      <c r="I762" s="3" t="s">
        <v>50</v>
      </c>
      <c r="J762" s="3" t="str">
        <f ca="1">IF(Table1[[#This Row],[Quantity]]&gt;=100,"Picked Up","Missed Pickup")</f>
        <v>Picked Up</v>
      </c>
      <c r="K762" s="48" t="str">
        <f>TEXT(Table1[[#This Row],[Date]],"mmmm")</f>
        <v>February</v>
      </c>
    </row>
    <row r="763" spans="1:11" x14ac:dyDescent="0.25">
      <c r="A763" s="27" t="s">
        <v>61</v>
      </c>
      <c r="B763" s="30" t="s">
        <v>7</v>
      </c>
      <c r="C763" s="40" t="s">
        <v>20</v>
      </c>
      <c r="D763" s="4">
        <v>43890</v>
      </c>
      <c r="E763" s="3">
        <f t="shared" ca="1" si="22"/>
        <v>785</v>
      </c>
      <c r="F7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63" s="50">
        <f>IF(WEEKNUM(Table1[[#This Row],[Date]])-WEEKNUM(DATE(YEAR(Table1[[#This Row],[Date]]),2,1)-1)&lt;=0,52+WEEKNUM(Table1[[#This Row],[Date]])-WEEKNUM(DATE(YEAR(Table1[[#This Row],[Date]]),2,1)-1),WEEKNUM(Table1[[#This Row],[Date]])-WEEKNUM(DATE(YEAR(Table1[[#This Row],[Date]]),2,1)-1))</f>
        <v>4</v>
      </c>
      <c r="H763" s="126">
        <f t="shared" ca="1" si="23"/>
        <v>0.71</v>
      </c>
      <c r="I763" s="3" t="s">
        <v>50</v>
      </c>
      <c r="J763" s="3" t="str">
        <f ca="1">IF(Table1[[#This Row],[Quantity]]&gt;=100,"Picked Up","Missed Pickup")</f>
        <v>Picked Up</v>
      </c>
      <c r="K763" s="48" t="str">
        <f>TEXT(Table1[[#This Row],[Date]],"mmmm")</f>
        <v>February</v>
      </c>
    </row>
    <row r="764" spans="1:11" x14ac:dyDescent="0.25">
      <c r="A764" s="29" t="s">
        <v>61</v>
      </c>
      <c r="B764" s="31" t="s">
        <v>8</v>
      </c>
      <c r="C764" s="41" t="s">
        <v>20</v>
      </c>
      <c r="D764" s="4">
        <v>43890</v>
      </c>
      <c r="E764" s="3">
        <f t="shared" ca="1" si="22"/>
        <v>446</v>
      </c>
      <c r="F7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64" s="50">
        <f>IF(WEEKNUM(Table1[[#This Row],[Date]])-WEEKNUM(DATE(YEAR(Table1[[#This Row],[Date]]),2,1)-1)&lt;=0,52+WEEKNUM(Table1[[#This Row],[Date]])-WEEKNUM(DATE(YEAR(Table1[[#This Row],[Date]]),2,1)-1),WEEKNUM(Table1[[#This Row],[Date]])-WEEKNUM(DATE(YEAR(Table1[[#This Row],[Date]]),2,1)-1))</f>
        <v>4</v>
      </c>
      <c r="H764" s="126">
        <f t="shared" ca="1" si="23"/>
        <v>0.78</v>
      </c>
      <c r="I764" s="3" t="s">
        <v>50</v>
      </c>
      <c r="J764" s="3" t="str">
        <f ca="1">IF(Table1[[#This Row],[Quantity]]&gt;=100,"Picked Up","Missed Pickup")</f>
        <v>Picked Up</v>
      </c>
      <c r="K764" s="48" t="str">
        <f>TEXT(Table1[[#This Row],[Date]],"mmmm")</f>
        <v>February</v>
      </c>
    </row>
    <row r="765" spans="1:11" x14ac:dyDescent="0.25">
      <c r="A765" s="25" t="s">
        <v>61</v>
      </c>
      <c r="B765" s="25" t="s">
        <v>73</v>
      </c>
      <c r="C765" s="45" t="s">
        <v>20</v>
      </c>
      <c r="D765" s="4">
        <v>43890</v>
      </c>
      <c r="E765" s="3">
        <f t="shared" ca="1" si="22"/>
        <v>25</v>
      </c>
      <c r="F7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W4</v>
      </c>
      <c r="G765" s="50">
        <f>IF(WEEKNUM(Table1[[#This Row],[Date]])-WEEKNUM(DATE(YEAR(Table1[[#This Row],[Date]]),2,1)-1)&lt;=0,52+WEEKNUM(Table1[[#This Row],[Date]])-WEEKNUM(DATE(YEAR(Table1[[#This Row],[Date]]),2,1)-1),WEEKNUM(Table1[[#This Row],[Date]])-WEEKNUM(DATE(YEAR(Table1[[#This Row],[Date]]),2,1)-1))</f>
        <v>4</v>
      </c>
      <c r="H765" s="126">
        <f t="shared" ca="1" si="23"/>
        <v>0.79</v>
      </c>
      <c r="I765" s="3" t="s">
        <v>50</v>
      </c>
      <c r="J765" s="3" t="str">
        <f ca="1">IF(Table1[[#This Row],[Quantity]]&gt;=100,"Picked Up","Missed Pickup")</f>
        <v>Missed Pickup</v>
      </c>
      <c r="K765" s="48" t="str">
        <f>TEXT(Table1[[#This Row],[Date]],"mmmm")</f>
        <v>February</v>
      </c>
    </row>
    <row r="766" spans="1:11" x14ac:dyDescent="0.25">
      <c r="A766" s="27" t="s">
        <v>64</v>
      </c>
      <c r="B766" s="30" t="s">
        <v>70</v>
      </c>
      <c r="C766" s="40" t="s">
        <v>22</v>
      </c>
      <c r="D766" s="4">
        <v>43891</v>
      </c>
      <c r="E766" s="3">
        <f t="shared" ca="1" si="22"/>
        <v>21</v>
      </c>
      <c r="F7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66" s="50">
        <f>IF(WEEKNUM(Table1[[#This Row],[Date]])-WEEKNUM(DATE(YEAR(Table1[[#This Row],[Date]]),2,1)-1)&lt;=0,52+WEEKNUM(Table1[[#This Row],[Date]])-WEEKNUM(DATE(YEAR(Table1[[#This Row],[Date]]),2,1)-1),WEEKNUM(Table1[[#This Row],[Date]])-WEEKNUM(DATE(YEAR(Table1[[#This Row],[Date]]),2,1)-1))</f>
        <v>5</v>
      </c>
      <c r="H766" s="126">
        <f t="shared" ca="1" si="23"/>
        <v>0.67</v>
      </c>
      <c r="I766" s="3" t="s">
        <v>50</v>
      </c>
      <c r="J766" s="3" t="str">
        <f ca="1">IF(Table1[[#This Row],[Quantity]]&gt;=100,"Picked Up","Missed Pickup")</f>
        <v>Missed Pickup</v>
      </c>
      <c r="K766" s="48" t="str">
        <f>TEXT(Table1[[#This Row],[Date]],"mmmm")</f>
        <v>March</v>
      </c>
    </row>
    <row r="767" spans="1:11" x14ac:dyDescent="0.25">
      <c r="A767" s="27" t="s">
        <v>64</v>
      </c>
      <c r="B767" s="30" t="s">
        <v>71</v>
      </c>
      <c r="C767" s="40" t="s">
        <v>23</v>
      </c>
      <c r="D767" s="4">
        <v>43891</v>
      </c>
      <c r="E767" s="3">
        <f t="shared" ca="1" si="22"/>
        <v>14</v>
      </c>
      <c r="F7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67" s="50">
        <f>IF(WEEKNUM(Table1[[#This Row],[Date]])-WEEKNUM(DATE(YEAR(Table1[[#This Row],[Date]]),2,1)-1)&lt;=0,52+WEEKNUM(Table1[[#This Row],[Date]])-WEEKNUM(DATE(YEAR(Table1[[#This Row],[Date]]),2,1)-1),WEEKNUM(Table1[[#This Row],[Date]])-WEEKNUM(DATE(YEAR(Table1[[#This Row],[Date]]),2,1)-1))</f>
        <v>5</v>
      </c>
      <c r="H767" s="126">
        <f t="shared" ca="1" si="23"/>
        <v>0.67</v>
      </c>
      <c r="I767" s="3" t="s">
        <v>50</v>
      </c>
      <c r="J767" s="3" t="str">
        <f ca="1">IF(Table1[[#This Row],[Quantity]]&gt;=100,"Picked Up","Missed Pickup")</f>
        <v>Missed Pickup</v>
      </c>
      <c r="K767" s="48" t="str">
        <f>TEXT(Table1[[#This Row],[Date]],"mmmm")</f>
        <v>March</v>
      </c>
    </row>
    <row r="768" spans="1:11" x14ac:dyDescent="0.25">
      <c r="A768" s="27" t="s">
        <v>65</v>
      </c>
      <c r="B768" s="30" t="s">
        <v>67</v>
      </c>
      <c r="C768" s="40" t="s">
        <v>20</v>
      </c>
      <c r="D768" s="4">
        <v>43891</v>
      </c>
      <c r="E768" s="3">
        <f t="shared" ca="1" si="22"/>
        <v>130</v>
      </c>
      <c r="F7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68" s="50">
        <f>IF(WEEKNUM(Table1[[#This Row],[Date]])-WEEKNUM(DATE(YEAR(Table1[[#This Row],[Date]]),2,1)-1)&lt;=0,52+WEEKNUM(Table1[[#This Row],[Date]])-WEEKNUM(DATE(YEAR(Table1[[#This Row],[Date]]),2,1)-1),WEEKNUM(Table1[[#This Row],[Date]])-WEEKNUM(DATE(YEAR(Table1[[#This Row],[Date]]),2,1)-1))</f>
        <v>5</v>
      </c>
      <c r="H768" s="126">
        <f t="shared" ca="1" si="23"/>
        <v>0.67</v>
      </c>
      <c r="I768" s="3" t="s">
        <v>50</v>
      </c>
      <c r="J768" s="3" t="str">
        <f ca="1">IF(Table1[[#This Row],[Quantity]]&gt;=100,"Picked Up","Missed Pickup")</f>
        <v>Picked Up</v>
      </c>
      <c r="K768" s="48" t="str">
        <f>TEXT(Table1[[#This Row],[Date]],"mmmm")</f>
        <v>March</v>
      </c>
    </row>
    <row r="769" spans="1:11" x14ac:dyDescent="0.25">
      <c r="A769" s="27" t="s">
        <v>63</v>
      </c>
      <c r="B769" s="30" t="s">
        <v>4</v>
      </c>
      <c r="C769" s="40" t="s">
        <v>20</v>
      </c>
      <c r="D769" s="4">
        <v>43891</v>
      </c>
      <c r="E769" s="3">
        <f t="shared" ca="1" si="22"/>
        <v>941</v>
      </c>
      <c r="F7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69" s="50">
        <f>IF(WEEKNUM(Table1[[#This Row],[Date]])-WEEKNUM(DATE(YEAR(Table1[[#This Row],[Date]]),2,1)-1)&lt;=0,52+WEEKNUM(Table1[[#This Row],[Date]])-WEEKNUM(DATE(YEAR(Table1[[#This Row],[Date]]),2,1)-1),WEEKNUM(Table1[[#This Row],[Date]])-WEEKNUM(DATE(YEAR(Table1[[#This Row],[Date]]),2,1)-1))</f>
        <v>5</v>
      </c>
      <c r="H769" s="126">
        <f t="shared" ca="1" si="23"/>
        <v>0.67</v>
      </c>
      <c r="I769" s="3" t="s">
        <v>50</v>
      </c>
      <c r="J769" s="3" t="str">
        <f ca="1">IF(Table1[[#This Row],[Quantity]]&gt;=100,"Picked Up","Missed Pickup")</f>
        <v>Picked Up</v>
      </c>
      <c r="K769" s="48" t="str">
        <f>TEXT(Table1[[#This Row],[Date]],"mmmm")</f>
        <v>March</v>
      </c>
    </row>
    <row r="770" spans="1:11" x14ac:dyDescent="0.25">
      <c r="A770" s="27" t="s">
        <v>63</v>
      </c>
      <c r="B770" s="30" t="s">
        <v>74</v>
      </c>
      <c r="C770" s="40" t="s">
        <v>20</v>
      </c>
      <c r="D770" s="4">
        <v>43891</v>
      </c>
      <c r="E770" s="3">
        <f t="shared" ca="1" si="22"/>
        <v>376</v>
      </c>
      <c r="F7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0" s="50">
        <f>IF(WEEKNUM(Table1[[#This Row],[Date]])-WEEKNUM(DATE(YEAR(Table1[[#This Row],[Date]]),2,1)-1)&lt;=0,52+WEEKNUM(Table1[[#This Row],[Date]])-WEEKNUM(DATE(YEAR(Table1[[#This Row],[Date]]),2,1)-1),WEEKNUM(Table1[[#This Row],[Date]])-WEEKNUM(DATE(YEAR(Table1[[#This Row],[Date]]),2,1)-1))</f>
        <v>5</v>
      </c>
      <c r="H770" s="126">
        <f t="shared" ca="1" si="23"/>
        <v>0.7</v>
      </c>
      <c r="I770" s="3" t="s">
        <v>50</v>
      </c>
      <c r="J770" s="3" t="str">
        <f ca="1">IF(Table1[[#This Row],[Quantity]]&gt;=100,"Picked Up","Missed Pickup")</f>
        <v>Picked Up</v>
      </c>
      <c r="K770" s="48" t="str">
        <f>TEXT(Table1[[#This Row],[Date]],"mmmm")</f>
        <v>March</v>
      </c>
    </row>
    <row r="771" spans="1:11" x14ac:dyDescent="0.25">
      <c r="A771" s="27" t="s">
        <v>63</v>
      </c>
      <c r="B771" s="30" t="s">
        <v>75</v>
      </c>
      <c r="C771" s="40" t="s">
        <v>20</v>
      </c>
      <c r="D771" s="4">
        <v>43891</v>
      </c>
      <c r="E771" s="3">
        <f t="shared" ref="E771:E834" ca="1" si="24">RANDBETWEEN(0,1000)</f>
        <v>228</v>
      </c>
      <c r="F7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1" s="50">
        <f>IF(WEEKNUM(Table1[[#This Row],[Date]])-WEEKNUM(DATE(YEAR(Table1[[#This Row],[Date]]),2,1)-1)&lt;=0,52+WEEKNUM(Table1[[#This Row],[Date]])-WEEKNUM(DATE(YEAR(Table1[[#This Row],[Date]]),2,1)-1),WEEKNUM(Table1[[#This Row],[Date]])-WEEKNUM(DATE(YEAR(Table1[[#This Row],[Date]]),2,1)-1))</f>
        <v>5</v>
      </c>
      <c r="H771" s="126">
        <f t="shared" ref="H771:H834" ca="1" si="25">RANDBETWEEN(67,80)/100</f>
        <v>0.68</v>
      </c>
      <c r="I771" s="3" t="s">
        <v>50</v>
      </c>
      <c r="J771" s="3" t="str">
        <f ca="1">IF(Table1[[#This Row],[Quantity]]&gt;=100,"Picked Up","Missed Pickup")</f>
        <v>Picked Up</v>
      </c>
      <c r="K771" s="48" t="str">
        <f>TEXT(Table1[[#This Row],[Date]],"mmmm")</f>
        <v>March</v>
      </c>
    </row>
    <row r="772" spans="1:11" x14ac:dyDescent="0.25">
      <c r="A772" s="27" t="s">
        <v>62</v>
      </c>
      <c r="B772" s="30" t="s">
        <v>4</v>
      </c>
      <c r="C772" s="40" t="s">
        <v>20</v>
      </c>
      <c r="D772" s="4">
        <v>43891</v>
      </c>
      <c r="E772" s="3">
        <f t="shared" ca="1" si="24"/>
        <v>857</v>
      </c>
      <c r="F7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2" s="50">
        <f>IF(WEEKNUM(Table1[[#This Row],[Date]])-WEEKNUM(DATE(YEAR(Table1[[#This Row],[Date]]),2,1)-1)&lt;=0,52+WEEKNUM(Table1[[#This Row],[Date]])-WEEKNUM(DATE(YEAR(Table1[[#This Row],[Date]]),2,1)-1),WEEKNUM(Table1[[#This Row],[Date]])-WEEKNUM(DATE(YEAR(Table1[[#This Row],[Date]]),2,1)-1))</f>
        <v>5</v>
      </c>
      <c r="H772" s="126">
        <f t="shared" ca="1" si="25"/>
        <v>0.76</v>
      </c>
      <c r="I772" s="3" t="s">
        <v>50</v>
      </c>
      <c r="J772" s="3" t="str">
        <f ca="1">IF(Table1[[#This Row],[Quantity]]&gt;=100,"Picked Up","Missed Pickup")</f>
        <v>Picked Up</v>
      </c>
      <c r="K772" s="48" t="str">
        <f>TEXT(Table1[[#This Row],[Date]],"mmmm")</f>
        <v>March</v>
      </c>
    </row>
    <row r="773" spans="1:11" x14ac:dyDescent="0.25">
      <c r="A773" s="27" t="s">
        <v>62</v>
      </c>
      <c r="B773" s="30" t="s">
        <v>72</v>
      </c>
      <c r="C773" s="40" t="s">
        <v>20</v>
      </c>
      <c r="D773" s="4">
        <v>43891</v>
      </c>
      <c r="E773" s="3">
        <f t="shared" ca="1" si="24"/>
        <v>803</v>
      </c>
      <c r="F7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3" s="50">
        <f>IF(WEEKNUM(Table1[[#This Row],[Date]])-WEEKNUM(DATE(YEAR(Table1[[#This Row],[Date]]),2,1)-1)&lt;=0,52+WEEKNUM(Table1[[#This Row],[Date]])-WEEKNUM(DATE(YEAR(Table1[[#This Row],[Date]]),2,1)-1),WEEKNUM(Table1[[#This Row],[Date]])-WEEKNUM(DATE(YEAR(Table1[[#This Row],[Date]]),2,1)-1))</f>
        <v>5</v>
      </c>
      <c r="H773" s="126">
        <f t="shared" ca="1" si="25"/>
        <v>0.69</v>
      </c>
      <c r="I773" s="3" t="s">
        <v>50</v>
      </c>
      <c r="J773" s="3" t="str">
        <f ca="1">IF(Table1[[#This Row],[Quantity]]&gt;=100,"Picked Up","Missed Pickup")</f>
        <v>Picked Up</v>
      </c>
      <c r="K773" s="48" t="str">
        <f>TEXT(Table1[[#This Row],[Date]],"mmmm")</f>
        <v>March</v>
      </c>
    </row>
    <row r="774" spans="1:11" x14ac:dyDescent="0.25">
      <c r="A774" s="27" t="s">
        <v>62</v>
      </c>
      <c r="B774" s="30" t="s">
        <v>5</v>
      </c>
      <c r="C774" s="40" t="s">
        <v>22</v>
      </c>
      <c r="D774" s="4">
        <v>43891</v>
      </c>
      <c r="E774" s="3">
        <f t="shared" ca="1" si="24"/>
        <v>275</v>
      </c>
      <c r="F7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4" s="50">
        <f>IF(WEEKNUM(Table1[[#This Row],[Date]])-WEEKNUM(DATE(YEAR(Table1[[#This Row],[Date]]),2,1)-1)&lt;=0,52+WEEKNUM(Table1[[#This Row],[Date]])-WEEKNUM(DATE(YEAR(Table1[[#This Row],[Date]]),2,1)-1),WEEKNUM(Table1[[#This Row],[Date]])-WEEKNUM(DATE(YEAR(Table1[[#This Row],[Date]]),2,1)-1))</f>
        <v>5</v>
      </c>
      <c r="H774" s="126">
        <f t="shared" ca="1" si="25"/>
        <v>0.8</v>
      </c>
      <c r="I774" s="3" t="s">
        <v>50</v>
      </c>
      <c r="J774" s="3" t="str">
        <f ca="1">IF(Table1[[#This Row],[Quantity]]&gt;=100,"Picked Up","Missed Pickup")</f>
        <v>Picked Up</v>
      </c>
      <c r="K774" s="48" t="str">
        <f>TEXT(Table1[[#This Row],[Date]],"mmmm")</f>
        <v>March</v>
      </c>
    </row>
    <row r="775" spans="1:11" x14ac:dyDescent="0.25">
      <c r="A775" s="27" t="s">
        <v>62</v>
      </c>
      <c r="B775" s="30" t="s">
        <v>6</v>
      </c>
      <c r="C775" s="40" t="s">
        <v>21</v>
      </c>
      <c r="D775" s="4">
        <v>43891</v>
      </c>
      <c r="E775" s="3">
        <f t="shared" ca="1" si="24"/>
        <v>165</v>
      </c>
      <c r="F7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5" s="50">
        <f>IF(WEEKNUM(Table1[[#This Row],[Date]])-WEEKNUM(DATE(YEAR(Table1[[#This Row],[Date]]),2,1)-1)&lt;=0,52+WEEKNUM(Table1[[#This Row],[Date]])-WEEKNUM(DATE(YEAR(Table1[[#This Row],[Date]]),2,1)-1),WEEKNUM(Table1[[#This Row],[Date]])-WEEKNUM(DATE(YEAR(Table1[[#This Row],[Date]]),2,1)-1))</f>
        <v>5</v>
      </c>
      <c r="H775" s="126">
        <f t="shared" ca="1" si="25"/>
        <v>0.73</v>
      </c>
      <c r="I775" s="3" t="s">
        <v>50</v>
      </c>
      <c r="J775" s="3" t="str">
        <f ca="1">IF(Table1[[#This Row],[Quantity]]&gt;=100,"Picked Up","Missed Pickup")</f>
        <v>Picked Up</v>
      </c>
      <c r="K775" s="48" t="str">
        <f>TEXT(Table1[[#This Row],[Date]],"mmmm")</f>
        <v>March</v>
      </c>
    </row>
    <row r="776" spans="1:11" x14ac:dyDescent="0.25">
      <c r="A776" s="27" t="s">
        <v>62</v>
      </c>
      <c r="B776" s="30" t="s">
        <v>76</v>
      </c>
      <c r="C776" s="40" t="s">
        <v>23</v>
      </c>
      <c r="D776" s="4">
        <v>43891</v>
      </c>
      <c r="E776" s="3">
        <f t="shared" ca="1" si="24"/>
        <v>691</v>
      </c>
      <c r="F7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6" s="50">
        <f>IF(WEEKNUM(Table1[[#This Row],[Date]])-WEEKNUM(DATE(YEAR(Table1[[#This Row],[Date]]),2,1)-1)&lt;=0,52+WEEKNUM(Table1[[#This Row],[Date]])-WEEKNUM(DATE(YEAR(Table1[[#This Row],[Date]]),2,1)-1),WEEKNUM(Table1[[#This Row],[Date]])-WEEKNUM(DATE(YEAR(Table1[[#This Row],[Date]]),2,1)-1))</f>
        <v>5</v>
      </c>
      <c r="H776" s="126">
        <f t="shared" ca="1" si="25"/>
        <v>0.7</v>
      </c>
      <c r="I776" s="3" t="s">
        <v>50</v>
      </c>
      <c r="J776" s="3" t="str">
        <f ca="1">IF(Table1[[#This Row],[Quantity]]&gt;=100,"Picked Up","Missed Pickup")</f>
        <v>Picked Up</v>
      </c>
      <c r="K776" s="48" t="str">
        <f>TEXT(Table1[[#This Row],[Date]],"mmmm")</f>
        <v>March</v>
      </c>
    </row>
    <row r="777" spans="1:11" x14ac:dyDescent="0.25">
      <c r="A777" s="27" t="s">
        <v>62</v>
      </c>
      <c r="B777" s="30" t="s">
        <v>9</v>
      </c>
      <c r="C777" s="40" t="s">
        <v>23</v>
      </c>
      <c r="D777" s="4">
        <v>43891</v>
      </c>
      <c r="E777" s="3">
        <f t="shared" ca="1" si="24"/>
        <v>84</v>
      </c>
      <c r="F7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7" s="50">
        <f>IF(WEEKNUM(Table1[[#This Row],[Date]])-WEEKNUM(DATE(YEAR(Table1[[#This Row],[Date]]),2,1)-1)&lt;=0,52+WEEKNUM(Table1[[#This Row],[Date]])-WEEKNUM(DATE(YEAR(Table1[[#This Row],[Date]]),2,1)-1),WEEKNUM(Table1[[#This Row],[Date]])-WEEKNUM(DATE(YEAR(Table1[[#This Row],[Date]]),2,1)-1))</f>
        <v>5</v>
      </c>
      <c r="H777" s="126">
        <f t="shared" ca="1" si="25"/>
        <v>0.75</v>
      </c>
      <c r="I777" s="3" t="s">
        <v>50</v>
      </c>
      <c r="J777" s="3" t="str">
        <f ca="1">IF(Table1[[#This Row],[Quantity]]&gt;=100,"Picked Up","Missed Pickup")</f>
        <v>Missed Pickup</v>
      </c>
      <c r="K777" s="48" t="str">
        <f>TEXT(Table1[[#This Row],[Date]],"mmmm")</f>
        <v>March</v>
      </c>
    </row>
    <row r="778" spans="1:11" x14ac:dyDescent="0.25">
      <c r="A778" s="27" t="s">
        <v>61</v>
      </c>
      <c r="B778" s="30" t="s">
        <v>7</v>
      </c>
      <c r="C778" s="40" t="s">
        <v>20</v>
      </c>
      <c r="D778" s="4">
        <v>43891</v>
      </c>
      <c r="E778" s="3">
        <f t="shared" ca="1" si="24"/>
        <v>669</v>
      </c>
      <c r="F7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8" s="50">
        <f>IF(WEEKNUM(Table1[[#This Row],[Date]])-WEEKNUM(DATE(YEAR(Table1[[#This Row],[Date]]),2,1)-1)&lt;=0,52+WEEKNUM(Table1[[#This Row],[Date]])-WEEKNUM(DATE(YEAR(Table1[[#This Row],[Date]]),2,1)-1),WEEKNUM(Table1[[#This Row],[Date]])-WEEKNUM(DATE(YEAR(Table1[[#This Row],[Date]]),2,1)-1))</f>
        <v>5</v>
      </c>
      <c r="H778" s="126">
        <f t="shared" ca="1" si="25"/>
        <v>0.71</v>
      </c>
      <c r="I778" s="3" t="s">
        <v>50</v>
      </c>
      <c r="J778" s="3" t="str">
        <f ca="1">IF(Table1[[#This Row],[Quantity]]&gt;=100,"Picked Up","Missed Pickup")</f>
        <v>Picked Up</v>
      </c>
      <c r="K778" s="48" t="str">
        <f>TEXT(Table1[[#This Row],[Date]],"mmmm")</f>
        <v>March</v>
      </c>
    </row>
    <row r="779" spans="1:11" x14ac:dyDescent="0.25">
      <c r="A779" s="29" t="s">
        <v>61</v>
      </c>
      <c r="B779" s="31" t="s">
        <v>8</v>
      </c>
      <c r="C779" s="41" t="s">
        <v>20</v>
      </c>
      <c r="D779" s="4">
        <v>43891</v>
      </c>
      <c r="E779" s="3">
        <f t="shared" ca="1" si="24"/>
        <v>825</v>
      </c>
      <c r="F7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79" s="50">
        <f>IF(WEEKNUM(Table1[[#This Row],[Date]])-WEEKNUM(DATE(YEAR(Table1[[#This Row],[Date]]),2,1)-1)&lt;=0,52+WEEKNUM(Table1[[#This Row],[Date]])-WEEKNUM(DATE(YEAR(Table1[[#This Row],[Date]]),2,1)-1),WEEKNUM(Table1[[#This Row],[Date]])-WEEKNUM(DATE(YEAR(Table1[[#This Row],[Date]]),2,1)-1))</f>
        <v>5</v>
      </c>
      <c r="H779" s="126">
        <f t="shared" ca="1" si="25"/>
        <v>0.68</v>
      </c>
      <c r="I779" s="3" t="s">
        <v>50</v>
      </c>
      <c r="J779" s="3" t="str">
        <f ca="1">IF(Table1[[#This Row],[Quantity]]&gt;=100,"Picked Up","Missed Pickup")</f>
        <v>Picked Up</v>
      </c>
      <c r="K779" s="48" t="str">
        <f>TEXT(Table1[[#This Row],[Date]],"mmmm")</f>
        <v>March</v>
      </c>
    </row>
    <row r="780" spans="1:11" x14ac:dyDescent="0.25">
      <c r="A780" s="25" t="s">
        <v>61</v>
      </c>
      <c r="B780" s="25" t="s">
        <v>73</v>
      </c>
      <c r="C780" s="45" t="s">
        <v>20</v>
      </c>
      <c r="D780" s="4">
        <v>43891</v>
      </c>
      <c r="E780" s="3">
        <f t="shared" ca="1" si="24"/>
        <v>89</v>
      </c>
      <c r="F7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0" s="50">
        <f>IF(WEEKNUM(Table1[[#This Row],[Date]])-WEEKNUM(DATE(YEAR(Table1[[#This Row],[Date]]),2,1)-1)&lt;=0,52+WEEKNUM(Table1[[#This Row],[Date]])-WEEKNUM(DATE(YEAR(Table1[[#This Row],[Date]]),2,1)-1),WEEKNUM(Table1[[#This Row],[Date]])-WEEKNUM(DATE(YEAR(Table1[[#This Row],[Date]]),2,1)-1))</f>
        <v>5</v>
      </c>
      <c r="H780" s="126">
        <f t="shared" ca="1" si="25"/>
        <v>0.78</v>
      </c>
      <c r="I780" s="3" t="s">
        <v>50</v>
      </c>
      <c r="J780" s="3" t="str">
        <f ca="1">IF(Table1[[#This Row],[Quantity]]&gt;=100,"Picked Up","Missed Pickup")</f>
        <v>Missed Pickup</v>
      </c>
      <c r="K780" s="48" t="str">
        <f>TEXT(Table1[[#This Row],[Date]],"mmmm")</f>
        <v>March</v>
      </c>
    </row>
    <row r="781" spans="1:11" x14ac:dyDescent="0.25">
      <c r="A781" s="27" t="s">
        <v>64</v>
      </c>
      <c r="B781" s="30" t="s">
        <v>70</v>
      </c>
      <c r="C781" s="40" t="s">
        <v>22</v>
      </c>
      <c r="D781" s="4">
        <v>43892</v>
      </c>
      <c r="E781" s="3">
        <f t="shared" ca="1" si="24"/>
        <v>591</v>
      </c>
      <c r="F7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1" s="50">
        <f>IF(WEEKNUM(Table1[[#This Row],[Date]])-WEEKNUM(DATE(YEAR(Table1[[#This Row],[Date]]),2,1)-1)&lt;=0,52+WEEKNUM(Table1[[#This Row],[Date]])-WEEKNUM(DATE(YEAR(Table1[[#This Row],[Date]]),2,1)-1),WEEKNUM(Table1[[#This Row],[Date]])-WEEKNUM(DATE(YEAR(Table1[[#This Row],[Date]]),2,1)-1))</f>
        <v>5</v>
      </c>
      <c r="H781" s="126">
        <f t="shared" ca="1" si="25"/>
        <v>0.73</v>
      </c>
      <c r="I781" s="3" t="s">
        <v>50</v>
      </c>
      <c r="J781" s="3" t="str">
        <f ca="1">IF(Table1[[#This Row],[Quantity]]&gt;=100,"Picked Up","Missed Pickup")</f>
        <v>Picked Up</v>
      </c>
      <c r="K781" s="48" t="str">
        <f>TEXT(Table1[[#This Row],[Date]],"mmmm")</f>
        <v>March</v>
      </c>
    </row>
    <row r="782" spans="1:11" x14ac:dyDescent="0.25">
      <c r="A782" s="27" t="s">
        <v>64</v>
      </c>
      <c r="B782" s="30" t="s">
        <v>71</v>
      </c>
      <c r="C782" s="40" t="s">
        <v>23</v>
      </c>
      <c r="D782" s="4">
        <v>43892</v>
      </c>
      <c r="E782" s="3">
        <f t="shared" ca="1" si="24"/>
        <v>777</v>
      </c>
      <c r="F7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2" s="50">
        <f>IF(WEEKNUM(Table1[[#This Row],[Date]])-WEEKNUM(DATE(YEAR(Table1[[#This Row],[Date]]),2,1)-1)&lt;=0,52+WEEKNUM(Table1[[#This Row],[Date]])-WEEKNUM(DATE(YEAR(Table1[[#This Row],[Date]]),2,1)-1),WEEKNUM(Table1[[#This Row],[Date]])-WEEKNUM(DATE(YEAR(Table1[[#This Row],[Date]]),2,1)-1))</f>
        <v>5</v>
      </c>
      <c r="H782" s="126">
        <f t="shared" ca="1" si="25"/>
        <v>0.75</v>
      </c>
      <c r="I782" s="3" t="s">
        <v>32</v>
      </c>
      <c r="J782" s="3" t="str">
        <f ca="1">IF(Table1[[#This Row],[Quantity]]&gt;=100,"Picked Up","Missed Pickup")</f>
        <v>Picked Up</v>
      </c>
      <c r="K782" s="48" t="str">
        <f>TEXT(Table1[[#This Row],[Date]],"mmmm")</f>
        <v>March</v>
      </c>
    </row>
    <row r="783" spans="1:11" x14ac:dyDescent="0.25">
      <c r="A783" s="27" t="s">
        <v>65</v>
      </c>
      <c r="B783" s="30" t="s">
        <v>67</v>
      </c>
      <c r="C783" s="40" t="s">
        <v>20</v>
      </c>
      <c r="D783" s="4">
        <v>43892</v>
      </c>
      <c r="E783" s="3">
        <f t="shared" ca="1" si="24"/>
        <v>242</v>
      </c>
      <c r="F7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3" s="50">
        <f>IF(WEEKNUM(Table1[[#This Row],[Date]])-WEEKNUM(DATE(YEAR(Table1[[#This Row],[Date]]),2,1)-1)&lt;=0,52+WEEKNUM(Table1[[#This Row],[Date]])-WEEKNUM(DATE(YEAR(Table1[[#This Row],[Date]]),2,1)-1),WEEKNUM(Table1[[#This Row],[Date]])-WEEKNUM(DATE(YEAR(Table1[[#This Row],[Date]]),2,1)-1))</f>
        <v>5</v>
      </c>
      <c r="H783" s="126">
        <f t="shared" ca="1" si="25"/>
        <v>0.74</v>
      </c>
      <c r="I783" s="3" t="s">
        <v>44</v>
      </c>
      <c r="J783" s="3" t="str">
        <f ca="1">IF(Table1[[#This Row],[Quantity]]&gt;=100,"Picked Up","Missed Pickup")</f>
        <v>Picked Up</v>
      </c>
      <c r="K783" s="48" t="str">
        <f>TEXT(Table1[[#This Row],[Date]],"mmmm")</f>
        <v>March</v>
      </c>
    </row>
    <row r="784" spans="1:11" x14ac:dyDescent="0.25">
      <c r="A784" s="27" t="s">
        <v>63</v>
      </c>
      <c r="B784" s="30" t="s">
        <v>4</v>
      </c>
      <c r="C784" s="40" t="s">
        <v>20</v>
      </c>
      <c r="D784" s="4">
        <v>43892</v>
      </c>
      <c r="E784" s="3">
        <f t="shared" ca="1" si="24"/>
        <v>561</v>
      </c>
      <c r="F7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4" s="50">
        <f>IF(WEEKNUM(Table1[[#This Row],[Date]])-WEEKNUM(DATE(YEAR(Table1[[#This Row],[Date]]),2,1)-1)&lt;=0,52+WEEKNUM(Table1[[#This Row],[Date]])-WEEKNUM(DATE(YEAR(Table1[[#This Row],[Date]]),2,1)-1),WEEKNUM(Table1[[#This Row],[Date]])-WEEKNUM(DATE(YEAR(Table1[[#This Row],[Date]]),2,1)-1))</f>
        <v>5</v>
      </c>
      <c r="H784" s="126">
        <f t="shared" ca="1" si="25"/>
        <v>0.74</v>
      </c>
      <c r="I784" s="3" t="s">
        <v>44</v>
      </c>
      <c r="J784" s="3" t="str">
        <f ca="1">IF(Table1[[#This Row],[Quantity]]&gt;=100,"Picked Up","Missed Pickup")</f>
        <v>Picked Up</v>
      </c>
      <c r="K784" s="48" t="str">
        <f>TEXT(Table1[[#This Row],[Date]],"mmmm")</f>
        <v>March</v>
      </c>
    </row>
    <row r="785" spans="1:11" x14ac:dyDescent="0.25">
      <c r="A785" s="27" t="s">
        <v>63</v>
      </c>
      <c r="B785" s="30" t="s">
        <v>74</v>
      </c>
      <c r="C785" s="40" t="s">
        <v>20</v>
      </c>
      <c r="D785" s="4">
        <v>43892</v>
      </c>
      <c r="E785" s="3">
        <f t="shared" ca="1" si="24"/>
        <v>812</v>
      </c>
      <c r="F7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5" s="50">
        <f>IF(WEEKNUM(Table1[[#This Row],[Date]])-WEEKNUM(DATE(YEAR(Table1[[#This Row],[Date]]),2,1)-1)&lt;=0,52+WEEKNUM(Table1[[#This Row],[Date]])-WEEKNUM(DATE(YEAR(Table1[[#This Row],[Date]]),2,1)-1),WEEKNUM(Table1[[#This Row],[Date]])-WEEKNUM(DATE(YEAR(Table1[[#This Row],[Date]]),2,1)-1))</f>
        <v>5</v>
      </c>
      <c r="H785" s="126">
        <f t="shared" ca="1" si="25"/>
        <v>0.79</v>
      </c>
      <c r="I785" s="3" t="s">
        <v>50</v>
      </c>
      <c r="J785" s="3" t="str">
        <f ca="1">IF(Table1[[#This Row],[Quantity]]&gt;=100,"Picked Up","Missed Pickup")</f>
        <v>Picked Up</v>
      </c>
      <c r="K785" s="48" t="str">
        <f>TEXT(Table1[[#This Row],[Date]],"mmmm")</f>
        <v>March</v>
      </c>
    </row>
    <row r="786" spans="1:11" x14ac:dyDescent="0.25">
      <c r="A786" s="27" t="s">
        <v>63</v>
      </c>
      <c r="B786" s="30" t="s">
        <v>75</v>
      </c>
      <c r="C786" s="40" t="s">
        <v>20</v>
      </c>
      <c r="D786" s="4">
        <v>43892</v>
      </c>
      <c r="E786" s="3">
        <f t="shared" ca="1" si="24"/>
        <v>763</v>
      </c>
      <c r="F7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6" s="50">
        <f>IF(WEEKNUM(Table1[[#This Row],[Date]])-WEEKNUM(DATE(YEAR(Table1[[#This Row],[Date]]),2,1)-1)&lt;=0,52+WEEKNUM(Table1[[#This Row],[Date]])-WEEKNUM(DATE(YEAR(Table1[[#This Row],[Date]]),2,1)-1),WEEKNUM(Table1[[#This Row],[Date]])-WEEKNUM(DATE(YEAR(Table1[[#This Row],[Date]]),2,1)-1))</f>
        <v>5</v>
      </c>
      <c r="H786" s="126">
        <f t="shared" ca="1" si="25"/>
        <v>0.76</v>
      </c>
      <c r="I786" s="3" t="s">
        <v>50</v>
      </c>
      <c r="J786" s="3" t="str">
        <f ca="1">IF(Table1[[#This Row],[Quantity]]&gt;=100,"Picked Up","Missed Pickup")</f>
        <v>Picked Up</v>
      </c>
      <c r="K786" s="48" t="str">
        <f>TEXT(Table1[[#This Row],[Date]],"mmmm")</f>
        <v>March</v>
      </c>
    </row>
    <row r="787" spans="1:11" x14ac:dyDescent="0.25">
      <c r="A787" s="27" t="s">
        <v>62</v>
      </c>
      <c r="B787" s="30" t="s">
        <v>4</v>
      </c>
      <c r="C787" s="40" t="s">
        <v>20</v>
      </c>
      <c r="D787" s="4">
        <v>43892</v>
      </c>
      <c r="E787" s="3">
        <f t="shared" ca="1" si="24"/>
        <v>890</v>
      </c>
      <c r="F7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7" s="50">
        <f>IF(WEEKNUM(Table1[[#This Row],[Date]])-WEEKNUM(DATE(YEAR(Table1[[#This Row],[Date]]),2,1)-1)&lt;=0,52+WEEKNUM(Table1[[#This Row],[Date]])-WEEKNUM(DATE(YEAR(Table1[[#This Row],[Date]]),2,1)-1),WEEKNUM(Table1[[#This Row],[Date]])-WEEKNUM(DATE(YEAR(Table1[[#This Row],[Date]]),2,1)-1))</f>
        <v>5</v>
      </c>
      <c r="H787" s="126">
        <f t="shared" ca="1" si="25"/>
        <v>0.7</v>
      </c>
      <c r="I787" s="3" t="s">
        <v>32</v>
      </c>
      <c r="J787" s="3" t="str">
        <f ca="1">IF(Table1[[#This Row],[Quantity]]&gt;=100,"Picked Up","Missed Pickup")</f>
        <v>Picked Up</v>
      </c>
      <c r="K787" s="48" t="str">
        <f>TEXT(Table1[[#This Row],[Date]],"mmmm")</f>
        <v>March</v>
      </c>
    </row>
    <row r="788" spans="1:11" x14ac:dyDescent="0.25">
      <c r="A788" s="27" t="s">
        <v>62</v>
      </c>
      <c r="B788" s="30" t="s">
        <v>72</v>
      </c>
      <c r="C788" s="40" t="s">
        <v>20</v>
      </c>
      <c r="D788" s="4">
        <v>43892</v>
      </c>
      <c r="E788" s="3">
        <f t="shared" ca="1" si="24"/>
        <v>309</v>
      </c>
      <c r="F7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8" s="50">
        <f>IF(WEEKNUM(Table1[[#This Row],[Date]])-WEEKNUM(DATE(YEAR(Table1[[#This Row],[Date]]),2,1)-1)&lt;=0,52+WEEKNUM(Table1[[#This Row],[Date]])-WEEKNUM(DATE(YEAR(Table1[[#This Row],[Date]]),2,1)-1),WEEKNUM(Table1[[#This Row],[Date]])-WEEKNUM(DATE(YEAR(Table1[[#This Row],[Date]]),2,1)-1))</f>
        <v>5</v>
      </c>
      <c r="H788" s="126">
        <f t="shared" ca="1" si="25"/>
        <v>0.67</v>
      </c>
      <c r="I788" s="3" t="s">
        <v>50</v>
      </c>
      <c r="J788" s="3" t="str">
        <f ca="1">IF(Table1[[#This Row],[Quantity]]&gt;=100,"Picked Up","Missed Pickup")</f>
        <v>Picked Up</v>
      </c>
      <c r="K788" s="48" t="str">
        <f>TEXT(Table1[[#This Row],[Date]],"mmmm")</f>
        <v>March</v>
      </c>
    </row>
    <row r="789" spans="1:11" x14ac:dyDescent="0.25">
      <c r="A789" s="27" t="s">
        <v>62</v>
      </c>
      <c r="B789" s="30" t="s">
        <v>5</v>
      </c>
      <c r="C789" s="40" t="s">
        <v>22</v>
      </c>
      <c r="D789" s="4">
        <v>43892</v>
      </c>
      <c r="E789" s="3">
        <f t="shared" ca="1" si="24"/>
        <v>272</v>
      </c>
      <c r="F7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89" s="50">
        <f>IF(WEEKNUM(Table1[[#This Row],[Date]])-WEEKNUM(DATE(YEAR(Table1[[#This Row],[Date]]),2,1)-1)&lt;=0,52+WEEKNUM(Table1[[#This Row],[Date]])-WEEKNUM(DATE(YEAR(Table1[[#This Row],[Date]]),2,1)-1),WEEKNUM(Table1[[#This Row],[Date]])-WEEKNUM(DATE(YEAR(Table1[[#This Row],[Date]]),2,1)-1))</f>
        <v>5</v>
      </c>
      <c r="H789" s="126">
        <f t="shared" ca="1" si="25"/>
        <v>0.67</v>
      </c>
      <c r="I789" s="3" t="s">
        <v>50</v>
      </c>
      <c r="J789" s="3" t="str">
        <f ca="1">IF(Table1[[#This Row],[Quantity]]&gt;=100,"Picked Up","Missed Pickup")</f>
        <v>Picked Up</v>
      </c>
      <c r="K789" s="48" t="str">
        <f>TEXT(Table1[[#This Row],[Date]],"mmmm")</f>
        <v>March</v>
      </c>
    </row>
    <row r="790" spans="1:11" x14ac:dyDescent="0.25">
      <c r="A790" s="27" t="s">
        <v>62</v>
      </c>
      <c r="B790" s="30" t="s">
        <v>6</v>
      </c>
      <c r="C790" s="40" t="s">
        <v>21</v>
      </c>
      <c r="D790" s="4">
        <v>43892</v>
      </c>
      <c r="E790" s="3">
        <f t="shared" ca="1" si="24"/>
        <v>380</v>
      </c>
      <c r="F7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0" s="50">
        <f>IF(WEEKNUM(Table1[[#This Row],[Date]])-WEEKNUM(DATE(YEAR(Table1[[#This Row],[Date]]),2,1)-1)&lt;=0,52+WEEKNUM(Table1[[#This Row],[Date]])-WEEKNUM(DATE(YEAR(Table1[[#This Row],[Date]]),2,1)-1),WEEKNUM(Table1[[#This Row],[Date]])-WEEKNUM(DATE(YEAR(Table1[[#This Row],[Date]]),2,1)-1))</f>
        <v>5</v>
      </c>
      <c r="H790" s="126">
        <f t="shared" ca="1" si="25"/>
        <v>0.7</v>
      </c>
      <c r="I790" s="3" t="s">
        <v>50</v>
      </c>
      <c r="J790" s="3" t="str">
        <f ca="1">IF(Table1[[#This Row],[Quantity]]&gt;=100,"Picked Up","Missed Pickup")</f>
        <v>Picked Up</v>
      </c>
      <c r="K790" s="48" t="str">
        <f>TEXT(Table1[[#This Row],[Date]],"mmmm")</f>
        <v>March</v>
      </c>
    </row>
    <row r="791" spans="1:11" x14ac:dyDescent="0.25">
      <c r="A791" s="27" t="s">
        <v>62</v>
      </c>
      <c r="B791" s="30" t="s">
        <v>76</v>
      </c>
      <c r="C791" s="40" t="s">
        <v>23</v>
      </c>
      <c r="D791" s="4">
        <v>43892</v>
      </c>
      <c r="E791" s="3">
        <f t="shared" ca="1" si="24"/>
        <v>385</v>
      </c>
      <c r="F7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1" s="50">
        <f>IF(WEEKNUM(Table1[[#This Row],[Date]])-WEEKNUM(DATE(YEAR(Table1[[#This Row],[Date]]),2,1)-1)&lt;=0,52+WEEKNUM(Table1[[#This Row],[Date]])-WEEKNUM(DATE(YEAR(Table1[[#This Row],[Date]]),2,1)-1),WEEKNUM(Table1[[#This Row],[Date]])-WEEKNUM(DATE(YEAR(Table1[[#This Row],[Date]]),2,1)-1))</f>
        <v>5</v>
      </c>
      <c r="H791" s="126">
        <f t="shared" ca="1" si="25"/>
        <v>0.7</v>
      </c>
      <c r="I791" s="3" t="s">
        <v>50</v>
      </c>
      <c r="J791" s="3" t="str">
        <f ca="1">IF(Table1[[#This Row],[Quantity]]&gt;=100,"Picked Up","Missed Pickup")</f>
        <v>Picked Up</v>
      </c>
      <c r="K791" s="48" t="str">
        <f>TEXT(Table1[[#This Row],[Date]],"mmmm")</f>
        <v>March</v>
      </c>
    </row>
    <row r="792" spans="1:11" x14ac:dyDescent="0.25">
      <c r="A792" s="27" t="s">
        <v>62</v>
      </c>
      <c r="B792" s="30" t="s">
        <v>9</v>
      </c>
      <c r="C792" s="40" t="s">
        <v>23</v>
      </c>
      <c r="D792" s="4">
        <v>43892</v>
      </c>
      <c r="E792" s="3">
        <f t="shared" ca="1" si="24"/>
        <v>188</v>
      </c>
      <c r="F7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2" s="50">
        <f>IF(WEEKNUM(Table1[[#This Row],[Date]])-WEEKNUM(DATE(YEAR(Table1[[#This Row],[Date]]),2,1)-1)&lt;=0,52+WEEKNUM(Table1[[#This Row],[Date]])-WEEKNUM(DATE(YEAR(Table1[[#This Row],[Date]]),2,1)-1),WEEKNUM(Table1[[#This Row],[Date]])-WEEKNUM(DATE(YEAR(Table1[[#This Row],[Date]]),2,1)-1))</f>
        <v>5</v>
      </c>
      <c r="H792" s="126">
        <f t="shared" ca="1" si="25"/>
        <v>0.71</v>
      </c>
      <c r="I792" s="3" t="s">
        <v>50</v>
      </c>
      <c r="J792" s="3" t="str">
        <f ca="1">IF(Table1[[#This Row],[Quantity]]&gt;=100,"Picked Up","Missed Pickup")</f>
        <v>Picked Up</v>
      </c>
      <c r="K792" s="48" t="str">
        <f>TEXT(Table1[[#This Row],[Date]],"mmmm")</f>
        <v>March</v>
      </c>
    </row>
    <row r="793" spans="1:11" x14ac:dyDescent="0.25">
      <c r="A793" s="27" t="s">
        <v>61</v>
      </c>
      <c r="B793" s="30" t="s">
        <v>7</v>
      </c>
      <c r="C793" s="40" t="s">
        <v>20</v>
      </c>
      <c r="D793" s="4">
        <v>43892</v>
      </c>
      <c r="E793" s="3">
        <f t="shared" ca="1" si="24"/>
        <v>244</v>
      </c>
      <c r="F7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3" s="50">
        <f>IF(WEEKNUM(Table1[[#This Row],[Date]])-WEEKNUM(DATE(YEAR(Table1[[#This Row],[Date]]),2,1)-1)&lt;=0,52+WEEKNUM(Table1[[#This Row],[Date]])-WEEKNUM(DATE(YEAR(Table1[[#This Row],[Date]]),2,1)-1),WEEKNUM(Table1[[#This Row],[Date]])-WEEKNUM(DATE(YEAR(Table1[[#This Row],[Date]]),2,1)-1))</f>
        <v>5</v>
      </c>
      <c r="H793" s="126">
        <f t="shared" ca="1" si="25"/>
        <v>0.8</v>
      </c>
      <c r="I793" s="3" t="s">
        <v>44</v>
      </c>
      <c r="J793" s="3" t="str">
        <f ca="1">IF(Table1[[#This Row],[Quantity]]&gt;=100,"Picked Up","Missed Pickup")</f>
        <v>Picked Up</v>
      </c>
      <c r="K793" s="48" t="str">
        <f>TEXT(Table1[[#This Row],[Date]],"mmmm")</f>
        <v>March</v>
      </c>
    </row>
    <row r="794" spans="1:11" x14ac:dyDescent="0.25">
      <c r="A794" s="29" t="s">
        <v>61</v>
      </c>
      <c r="B794" s="31" t="s">
        <v>8</v>
      </c>
      <c r="C794" s="41" t="s">
        <v>20</v>
      </c>
      <c r="D794" s="4">
        <v>43892</v>
      </c>
      <c r="E794" s="3">
        <f t="shared" ca="1" si="24"/>
        <v>313</v>
      </c>
      <c r="F7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4" s="50">
        <f>IF(WEEKNUM(Table1[[#This Row],[Date]])-WEEKNUM(DATE(YEAR(Table1[[#This Row],[Date]]),2,1)-1)&lt;=0,52+WEEKNUM(Table1[[#This Row],[Date]])-WEEKNUM(DATE(YEAR(Table1[[#This Row],[Date]]),2,1)-1),WEEKNUM(Table1[[#This Row],[Date]])-WEEKNUM(DATE(YEAR(Table1[[#This Row],[Date]]),2,1)-1))</f>
        <v>5</v>
      </c>
      <c r="H794" s="126">
        <f t="shared" ca="1" si="25"/>
        <v>0.72</v>
      </c>
      <c r="I794" s="3" t="s">
        <v>50</v>
      </c>
      <c r="J794" s="3" t="str">
        <f ca="1">IF(Table1[[#This Row],[Quantity]]&gt;=100,"Picked Up","Missed Pickup")</f>
        <v>Picked Up</v>
      </c>
      <c r="K794" s="48" t="str">
        <f>TEXT(Table1[[#This Row],[Date]],"mmmm")</f>
        <v>March</v>
      </c>
    </row>
    <row r="795" spans="1:11" x14ac:dyDescent="0.25">
      <c r="A795" s="25" t="s">
        <v>61</v>
      </c>
      <c r="B795" s="25" t="s">
        <v>73</v>
      </c>
      <c r="C795" s="45" t="s">
        <v>20</v>
      </c>
      <c r="D795" s="4">
        <v>43892</v>
      </c>
      <c r="E795" s="3">
        <f t="shared" ca="1" si="24"/>
        <v>252</v>
      </c>
      <c r="F7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5" s="50">
        <f>IF(WEEKNUM(Table1[[#This Row],[Date]])-WEEKNUM(DATE(YEAR(Table1[[#This Row],[Date]]),2,1)-1)&lt;=0,52+WEEKNUM(Table1[[#This Row],[Date]])-WEEKNUM(DATE(YEAR(Table1[[#This Row],[Date]]),2,1)-1),WEEKNUM(Table1[[#This Row],[Date]])-WEEKNUM(DATE(YEAR(Table1[[#This Row],[Date]]),2,1)-1))</f>
        <v>5</v>
      </c>
      <c r="H795" s="126">
        <f t="shared" ca="1" si="25"/>
        <v>0.76</v>
      </c>
      <c r="I795" s="3" t="s">
        <v>50</v>
      </c>
      <c r="J795" s="3" t="str">
        <f ca="1">IF(Table1[[#This Row],[Quantity]]&gt;=100,"Picked Up","Missed Pickup")</f>
        <v>Picked Up</v>
      </c>
      <c r="K795" s="48" t="str">
        <f>TEXT(Table1[[#This Row],[Date]],"mmmm")</f>
        <v>March</v>
      </c>
    </row>
    <row r="796" spans="1:11" x14ac:dyDescent="0.25">
      <c r="A796" s="27" t="s">
        <v>64</v>
      </c>
      <c r="B796" s="30" t="s">
        <v>70</v>
      </c>
      <c r="C796" s="40" t="s">
        <v>22</v>
      </c>
      <c r="D796" s="4">
        <v>43893</v>
      </c>
      <c r="E796" s="3">
        <f t="shared" ca="1" si="24"/>
        <v>737</v>
      </c>
      <c r="F7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6" s="50">
        <f>IF(WEEKNUM(Table1[[#This Row],[Date]])-WEEKNUM(DATE(YEAR(Table1[[#This Row],[Date]]),2,1)-1)&lt;=0,52+WEEKNUM(Table1[[#This Row],[Date]])-WEEKNUM(DATE(YEAR(Table1[[#This Row],[Date]]),2,1)-1),WEEKNUM(Table1[[#This Row],[Date]])-WEEKNUM(DATE(YEAR(Table1[[#This Row],[Date]]),2,1)-1))</f>
        <v>5</v>
      </c>
      <c r="H796" s="126">
        <f t="shared" ca="1" si="25"/>
        <v>0.76</v>
      </c>
      <c r="I796" s="3" t="s">
        <v>50</v>
      </c>
      <c r="J796" s="3" t="str">
        <f ca="1">IF(Table1[[#This Row],[Quantity]]&gt;=100,"Picked Up","Missed Pickup")</f>
        <v>Picked Up</v>
      </c>
      <c r="K796" s="48" t="str">
        <f>TEXT(Table1[[#This Row],[Date]],"mmmm")</f>
        <v>March</v>
      </c>
    </row>
    <row r="797" spans="1:11" x14ac:dyDescent="0.25">
      <c r="A797" s="27" t="s">
        <v>64</v>
      </c>
      <c r="B797" s="30" t="s">
        <v>71</v>
      </c>
      <c r="C797" s="40" t="s">
        <v>23</v>
      </c>
      <c r="D797" s="4">
        <v>43893</v>
      </c>
      <c r="E797" s="3">
        <f t="shared" ca="1" si="24"/>
        <v>265</v>
      </c>
      <c r="F7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7" s="50">
        <f>IF(WEEKNUM(Table1[[#This Row],[Date]])-WEEKNUM(DATE(YEAR(Table1[[#This Row],[Date]]),2,1)-1)&lt;=0,52+WEEKNUM(Table1[[#This Row],[Date]])-WEEKNUM(DATE(YEAR(Table1[[#This Row],[Date]]),2,1)-1),WEEKNUM(Table1[[#This Row],[Date]])-WEEKNUM(DATE(YEAR(Table1[[#This Row],[Date]]),2,1)-1))</f>
        <v>5</v>
      </c>
      <c r="H797" s="126">
        <f t="shared" ca="1" si="25"/>
        <v>0.71</v>
      </c>
      <c r="I797" s="3" t="s">
        <v>32</v>
      </c>
      <c r="J797" s="3" t="str">
        <f ca="1">IF(Table1[[#This Row],[Quantity]]&gt;=100,"Picked Up","Missed Pickup")</f>
        <v>Picked Up</v>
      </c>
      <c r="K797" s="48" t="str">
        <f>TEXT(Table1[[#This Row],[Date]],"mmmm")</f>
        <v>March</v>
      </c>
    </row>
    <row r="798" spans="1:11" x14ac:dyDescent="0.25">
      <c r="A798" s="27" t="s">
        <v>65</v>
      </c>
      <c r="B798" s="30" t="s">
        <v>67</v>
      </c>
      <c r="C798" s="40" t="s">
        <v>20</v>
      </c>
      <c r="D798" s="4">
        <v>43893</v>
      </c>
      <c r="E798" s="3">
        <f t="shared" ca="1" si="24"/>
        <v>431</v>
      </c>
      <c r="F7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8" s="50">
        <f>IF(WEEKNUM(Table1[[#This Row],[Date]])-WEEKNUM(DATE(YEAR(Table1[[#This Row],[Date]]),2,1)-1)&lt;=0,52+WEEKNUM(Table1[[#This Row],[Date]])-WEEKNUM(DATE(YEAR(Table1[[#This Row],[Date]]),2,1)-1),WEEKNUM(Table1[[#This Row],[Date]])-WEEKNUM(DATE(YEAR(Table1[[#This Row],[Date]]),2,1)-1))</f>
        <v>5</v>
      </c>
      <c r="H798" s="126">
        <f t="shared" ca="1" si="25"/>
        <v>0.78</v>
      </c>
      <c r="I798" s="3" t="s">
        <v>32</v>
      </c>
      <c r="J798" s="3" t="str">
        <f ca="1">IF(Table1[[#This Row],[Quantity]]&gt;=100,"Picked Up","Missed Pickup")</f>
        <v>Picked Up</v>
      </c>
      <c r="K798" s="48" t="str">
        <f>TEXT(Table1[[#This Row],[Date]],"mmmm")</f>
        <v>March</v>
      </c>
    </row>
    <row r="799" spans="1:11" x14ac:dyDescent="0.25">
      <c r="A799" s="27" t="s">
        <v>63</v>
      </c>
      <c r="B799" s="30" t="s">
        <v>4</v>
      </c>
      <c r="C799" s="40" t="s">
        <v>20</v>
      </c>
      <c r="D799" s="4">
        <v>43893</v>
      </c>
      <c r="E799" s="3">
        <f t="shared" ca="1" si="24"/>
        <v>157</v>
      </c>
      <c r="F7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799" s="50">
        <f>IF(WEEKNUM(Table1[[#This Row],[Date]])-WEEKNUM(DATE(YEAR(Table1[[#This Row],[Date]]),2,1)-1)&lt;=0,52+WEEKNUM(Table1[[#This Row],[Date]])-WEEKNUM(DATE(YEAR(Table1[[#This Row],[Date]]),2,1)-1),WEEKNUM(Table1[[#This Row],[Date]])-WEEKNUM(DATE(YEAR(Table1[[#This Row],[Date]]),2,1)-1))</f>
        <v>5</v>
      </c>
      <c r="H799" s="126">
        <f t="shared" ca="1" si="25"/>
        <v>0.79</v>
      </c>
      <c r="I799" s="3" t="s">
        <v>32</v>
      </c>
      <c r="J799" s="3" t="str">
        <f ca="1">IF(Table1[[#This Row],[Quantity]]&gt;=100,"Picked Up","Missed Pickup")</f>
        <v>Picked Up</v>
      </c>
      <c r="K799" s="48" t="str">
        <f>TEXT(Table1[[#This Row],[Date]],"mmmm")</f>
        <v>March</v>
      </c>
    </row>
    <row r="800" spans="1:11" x14ac:dyDescent="0.25">
      <c r="A800" s="27" t="s">
        <v>63</v>
      </c>
      <c r="B800" s="30" t="s">
        <v>74</v>
      </c>
      <c r="C800" s="40" t="s">
        <v>20</v>
      </c>
      <c r="D800" s="4">
        <v>43893</v>
      </c>
      <c r="E800" s="3">
        <f t="shared" ca="1" si="24"/>
        <v>638</v>
      </c>
      <c r="F8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0" s="50">
        <f>IF(WEEKNUM(Table1[[#This Row],[Date]])-WEEKNUM(DATE(YEAR(Table1[[#This Row],[Date]]),2,1)-1)&lt;=0,52+WEEKNUM(Table1[[#This Row],[Date]])-WEEKNUM(DATE(YEAR(Table1[[#This Row],[Date]]),2,1)-1),WEEKNUM(Table1[[#This Row],[Date]])-WEEKNUM(DATE(YEAR(Table1[[#This Row],[Date]]),2,1)-1))</f>
        <v>5</v>
      </c>
      <c r="H800" s="126">
        <f t="shared" ca="1" si="25"/>
        <v>0.76</v>
      </c>
      <c r="I800" s="3" t="s">
        <v>50</v>
      </c>
      <c r="J800" s="3" t="str">
        <f ca="1">IF(Table1[[#This Row],[Quantity]]&gt;=100,"Picked Up","Missed Pickup")</f>
        <v>Picked Up</v>
      </c>
      <c r="K800" s="48" t="str">
        <f>TEXT(Table1[[#This Row],[Date]],"mmmm")</f>
        <v>March</v>
      </c>
    </row>
    <row r="801" spans="1:11" x14ac:dyDescent="0.25">
      <c r="A801" s="27" t="s">
        <v>63</v>
      </c>
      <c r="B801" s="30" t="s">
        <v>75</v>
      </c>
      <c r="C801" s="40" t="s">
        <v>20</v>
      </c>
      <c r="D801" s="4">
        <v>43893</v>
      </c>
      <c r="E801" s="3">
        <f t="shared" ca="1" si="24"/>
        <v>890</v>
      </c>
      <c r="F8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1" s="50">
        <f>IF(WEEKNUM(Table1[[#This Row],[Date]])-WEEKNUM(DATE(YEAR(Table1[[#This Row],[Date]]),2,1)-1)&lt;=0,52+WEEKNUM(Table1[[#This Row],[Date]])-WEEKNUM(DATE(YEAR(Table1[[#This Row],[Date]]),2,1)-1),WEEKNUM(Table1[[#This Row],[Date]])-WEEKNUM(DATE(YEAR(Table1[[#This Row],[Date]]),2,1)-1))</f>
        <v>5</v>
      </c>
      <c r="H801" s="126">
        <f t="shared" ca="1" si="25"/>
        <v>0.71</v>
      </c>
      <c r="I801" s="3" t="s">
        <v>50</v>
      </c>
      <c r="J801" s="3" t="str">
        <f ca="1">IF(Table1[[#This Row],[Quantity]]&gt;=100,"Picked Up","Missed Pickup")</f>
        <v>Picked Up</v>
      </c>
      <c r="K801" s="48" t="str">
        <f>TEXT(Table1[[#This Row],[Date]],"mmmm")</f>
        <v>March</v>
      </c>
    </row>
    <row r="802" spans="1:11" x14ac:dyDescent="0.25">
      <c r="A802" s="27" t="s">
        <v>62</v>
      </c>
      <c r="B802" s="30" t="s">
        <v>4</v>
      </c>
      <c r="C802" s="40" t="s">
        <v>20</v>
      </c>
      <c r="D802" s="4">
        <v>43893</v>
      </c>
      <c r="E802" s="3">
        <f t="shared" ca="1" si="24"/>
        <v>450</v>
      </c>
      <c r="F8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2" s="50">
        <f>IF(WEEKNUM(Table1[[#This Row],[Date]])-WEEKNUM(DATE(YEAR(Table1[[#This Row],[Date]]),2,1)-1)&lt;=0,52+WEEKNUM(Table1[[#This Row],[Date]])-WEEKNUM(DATE(YEAR(Table1[[#This Row],[Date]]),2,1)-1),WEEKNUM(Table1[[#This Row],[Date]])-WEEKNUM(DATE(YEAR(Table1[[#This Row],[Date]]),2,1)-1))</f>
        <v>5</v>
      </c>
      <c r="H802" s="126">
        <f t="shared" ca="1" si="25"/>
        <v>0.78</v>
      </c>
      <c r="I802" s="3" t="s">
        <v>32</v>
      </c>
      <c r="J802" s="3" t="str">
        <f ca="1">IF(Table1[[#This Row],[Quantity]]&gt;=100,"Picked Up","Missed Pickup")</f>
        <v>Picked Up</v>
      </c>
      <c r="K802" s="48" t="str">
        <f>TEXT(Table1[[#This Row],[Date]],"mmmm")</f>
        <v>March</v>
      </c>
    </row>
    <row r="803" spans="1:11" x14ac:dyDescent="0.25">
      <c r="A803" s="27" t="s">
        <v>62</v>
      </c>
      <c r="B803" s="30" t="s">
        <v>72</v>
      </c>
      <c r="C803" s="40" t="s">
        <v>20</v>
      </c>
      <c r="D803" s="4">
        <v>43893</v>
      </c>
      <c r="E803" s="3">
        <f t="shared" ca="1" si="24"/>
        <v>97</v>
      </c>
      <c r="F8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3" s="50">
        <f>IF(WEEKNUM(Table1[[#This Row],[Date]])-WEEKNUM(DATE(YEAR(Table1[[#This Row],[Date]]),2,1)-1)&lt;=0,52+WEEKNUM(Table1[[#This Row],[Date]])-WEEKNUM(DATE(YEAR(Table1[[#This Row],[Date]]),2,1)-1),WEEKNUM(Table1[[#This Row],[Date]])-WEEKNUM(DATE(YEAR(Table1[[#This Row],[Date]]),2,1)-1))</f>
        <v>5</v>
      </c>
      <c r="H803" s="126">
        <f t="shared" ca="1" si="25"/>
        <v>0.67</v>
      </c>
      <c r="I803" s="3" t="s">
        <v>50</v>
      </c>
      <c r="J803" s="3" t="str">
        <f ca="1">IF(Table1[[#This Row],[Quantity]]&gt;=100,"Picked Up","Missed Pickup")</f>
        <v>Missed Pickup</v>
      </c>
      <c r="K803" s="48" t="str">
        <f>TEXT(Table1[[#This Row],[Date]],"mmmm")</f>
        <v>March</v>
      </c>
    </row>
    <row r="804" spans="1:11" x14ac:dyDescent="0.25">
      <c r="A804" s="27" t="s">
        <v>62</v>
      </c>
      <c r="B804" s="30" t="s">
        <v>5</v>
      </c>
      <c r="C804" s="40" t="s">
        <v>22</v>
      </c>
      <c r="D804" s="4">
        <v>43893</v>
      </c>
      <c r="E804" s="3">
        <f t="shared" ca="1" si="24"/>
        <v>51</v>
      </c>
      <c r="F8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4" s="50">
        <f>IF(WEEKNUM(Table1[[#This Row],[Date]])-WEEKNUM(DATE(YEAR(Table1[[#This Row],[Date]]),2,1)-1)&lt;=0,52+WEEKNUM(Table1[[#This Row],[Date]])-WEEKNUM(DATE(YEAR(Table1[[#This Row],[Date]]),2,1)-1),WEEKNUM(Table1[[#This Row],[Date]])-WEEKNUM(DATE(YEAR(Table1[[#This Row],[Date]]),2,1)-1))</f>
        <v>5</v>
      </c>
      <c r="H804" s="126">
        <f t="shared" ca="1" si="25"/>
        <v>0.75</v>
      </c>
      <c r="I804" s="3" t="s">
        <v>50</v>
      </c>
      <c r="J804" s="3" t="str">
        <f ca="1">IF(Table1[[#This Row],[Quantity]]&gt;=100,"Picked Up","Missed Pickup")</f>
        <v>Missed Pickup</v>
      </c>
      <c r="K804" s="48" t="str">
        <f>TEXT(Table1[[#This Row],[Date]],"mmmm")</f>
        <v>March</v>
      </c>
    </row>
    <row r="805" spans="1:11" x14ac:dyDescent="0.25">
      <c r="A805" s="27" t="s">
        <v>62</v>
      </c>
      <c r="B805" s="30" t="s">
        <v>6</v>
      </c>
      <c r="C805" s="40" t="s">
        <v>21</v>
      </c>
      <c r="D805" s="4">
        <v>43893</v>
      </c>
      <c r="E805" s="3">
        <f t="shared" ca="1" si="24"/>
        <v>111</v>
      </c>
      <c r="F8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5" s="50">
        <f>IF(WEEKNUM(Table1[[#This Row],[Date]])-WEEKNUM(DATE(YEAR(Table1[[#This Row],[Date]]),2,1)-1)&lt;=0,52+WEEKNUM(Table1[[#This Row],[Date]])-WEEKNUM(DATE(YEAR(Table1[[#This Row],[Date]]),2,1)-1),WEEKNUM(Table1[[#This Row],[Date]])-WEEKNUM(DATE(YEAR(Table1[[#This Row],[Date]]),2,1)-1))</f>
        <v>5</v>
      </c>
      <c r="H805" s="126">
        <f t="shared" ca="1" si="25"/>
        <v>0.8</v>
      </c>
      <c r="I805" s="3" t="s">
        <v>50</v>
      </c>
      <c r="J805" s="3" t="str">
        <f ca="1">IF(Table1[[#This Row],[Quantity]]&gt;=100,"Picked Up","Missed Pickup")</f>
        <v>Picked Up</v>
      </c>
      <c r="K805" s="48" t="str">
        <f>TEXT(Table1[[#This Row],[Date]],"mmmm")</f>
        <v>March</v>
      </c>
    </row>
    <row r="806" spans="1:11" x14ac:dyDescent="0.25">
      <c r="A806" s="27" t="s">
        <v>62</v>
      </c>
      <c r="B806" s="30" t="s">
        <v>76</v>
      </c>
      <c r="C806" s="40" t="s">
        <v>23</v>
      </c>
      <c r="D806" s="4">
        <v>43893</v>
      </c>
      <c r="E806" s="3">
        <f t="shared" ca="1" si="24"/>
        <v>879</v>
      </c>
      <c r="F8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6" s="50">
        <f>IF(WEEKNUM(Table1[[#This Row],[Date]])-WEEKNUM(DATE(YEAR(Table1[[#This Row],[Date]]),2,1)-1)&lt;=0,52+WEEKNUM(Table1[[#This Row],[Date]])-WEEKNUM(DATE(YEAR(Table1[[#This Row],[Date]]),2,1)-1),WEEKNUM(Table1[[#This Row],[Date]])-WEEKNUM(DATE(YEAR(Table1[[#This Row],[Date]]),2,1)-1))</f>
        <v>5</v>
      </c>
      <c r="H806" s="126">
        <f t="shared" ca="1" si="25"/>
        <v>0.74</v>
      </c>
      <c r="I806" s="3" t="s">
        <v>50</v>
      </c>
      <c r="J806" s="3" t="str">
        <f ca="1">IF(Table1[[#This Row],[Quantity]]&gt;=100,"Picked Up","Missed Pickup")</f>
        <v>Picked Up</v>
      </c>
      <c r="K806" s="48" t="str">
        <f>TEXT(Table1[[#This Row],[Date]],"mmmm")</f>
        <v>March</v>
      </c>
    </row>
    <row r="807" spans="1:11" x14ac:dyDescent="0.25">
      <c r="A807" s="27" t="s">
        <v>62</v>
      </c>
      <c r="B807" s="30" t="s">
        <v>9</v>
      </c>
      <c r="C807" s="40" t="s">
        <v>23</v>
      </c>
      <c r="D807" s="4">
        <v>43893</v>
      </c>
      <c r="E807" s="3">
        <f t="shared" ca="1" si="24"/>
        <v>528</v>
      </c>
      <c r="F8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7" s="50">
        <f>IF(WEEKNUM(Table1[[#This Row],[Date]])-WEEKNUM(DATE(YEAR(Table1[[#This Row],[Date]]),2,1)-1)&lt;=0,52+WEEKNUM(Table1[[#This Row],[Date]])-WEEKNUM(DATE(YEAR(Table1[[#This Row],[Date]]),2,1)-1),WEEKNUM(Table1[[#This Row],[Date]])-WEEKNUM(DATE(YEAR(Table1[[#This Row],[Date]]),2,1)-1))</f>
        <v>5</v>
      </c>
      <c r="H807" s="126">
        <f t="shared" ca="1" si="25"/>
        <v>0.76</v>
      </c>
      <c r="I807" s="3" t="s">
        <v>50</v>
      </c>
      <c r="J807" s="3" t="str">
        <f ca="1">IF(Table1[[#This Row],[Quantity]]&gt;=100,"Picked Up","Missed Pickup")</f>
        <v>Picked Up</v>
      </c>
      <c r="K807" s="48" t="str">
        <f>TEXT(Table1[[#This Row],[Date]],"mmmm")</f>
        <v>March</v>
      </c>
    </row>
    <row r="808" spans="1:11" x14ac:dyDescent="0.25">
      <c r="A808" s="27" t="s">
        <v>61</v>
      </c>
      <c r="B808" s="30" t="s">
        <v>7</v>
      </c>
      <c r="C808" s="40" t="s">
        <v>20</v>
      </c>
      <c r="D808" s="4">
        <v>43893</v>
      </c>
      <c r="E808" s="3">
        <f t="shared" ca="1" si="24"/>
        <v>280</v>
      </c>
      <c r="F8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8" s="50">
        <f>IF(WEEKNUM(Table1[[#This Row],[Date]])-WEEKNUM(DATE(YEAR(Table1[[#This Row],[Date]]),2,1)-1)&lt;=0,52+WEEKNUM(Table1[[#This Row],[Date]])-WEEKNUM(DATE(YEAR(Table1[[#This Row],[Date]]),2,1)-1),WEEKNUM(Table1[[#This Row],[Date]])-WEEKNUM(DATE(YEAR(Table1[[#This Row],[Date]]),2,1)-1))</f>
        <v>5</v>
      </c>
      <c r="H808" s="126">
        <f t="shared" ca="1" si="25"/>
        <v>0.69</v>
      </c>
      <c r="I808" s="3" t="s">
        <v>44</v>
      </c>
      <c r="J808" s="3" t="str">
        <f ca="1">IF(Table1[[#This Row],[Quantity]]&gt;=100,"Picked Up","Missed Pickup")</f>
        <v>Picked Up</v>
      </c>
      <c r="K808" s="48" t="str">
        <f>TEXT(Table1[[#This Row],[Date]],"mmmm")</f>
        <v>March</v>
      </c>
    </row>
    <row r="809" spans="1:11" x14ac:dyDescent="0.25">
      <c r="A809" s="29" t="s">
        <v>61</v>
      </c>
      <c r="B809" s="31" t="s">
        <v>8</v>
      </c>
      <c r="C809" s="41" t="s">
        <v>20</v>
      </c>
      <c r="D809" s="4">
        <v>43893</v>
      </c>
      <c r="E809" s="3">
        <f t="shared" ca="1" si="24"/>
        <v>552</v>
      </c>
      <c r="F8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09" s="50">
        <f>IF(WEEKNUM(Table1[[#This Row],[Date]])-WEEKNUM(DATE(YEAR(Table1[[#This Row],[Date]]),2,1)-1)&lt;=0,52+WEEKNUM(Table1[[#This Row],[Date]])-WEEKNUM(DATE(YEAR(Table1[[#This Row],[Date]]),2,1)-1),WEEKNUM(Table1[[#This Row],[Date]])-WEEKNUM(DATE(YEAR(Table1[[#This Row],[Date]]),2,1)-1))</f>
        <v>5</v>
      </c>
      <c r="H809" s="126">
        <f t="shared" ca="1" si="25"/>
        <v>0.8</v>
      </c>
      <c r="I809" s="3" t="s">
        <v>50</v>
      </c>
      <c r="J809" s="3" t="str">
        <f ca="1">IF(Table1[[#This Row],[Quantity]]&gt;=100,"Picked Up","Missed Pickup")</f>
        <v>Picked Up</v>
      </c>
      <c r="K809" s="48" t="str">
        <f>TEXT(Table1[[#This Row],[Date]],"mmmm")</f>
        <v>March</v>
      </c>
    </row>
    <row r="810" spans="1:11" x14ac:dyDescent="0.25">
      <c r="A810" s="25" t="s">
        <v>61</v>
      </c>
      <c r="B810" s="25" t="s">
        <v>73</v>
      </c>
      <c r="C810" s="45" t="s">
        <v>20</v>
      </c>
      <c r="D810" s="4">
        <v>43893</v>
      </c>
      <c r="E810" s="3">
        <f t="shared" ca="1" si="24"/>
        <v>555</v>
      </c>
      <c r="F8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0" s="50">
        <f>IF(WEEKNUM(Table1[[#This Row],[Date]])-WEEKNUM(DATE(YEAR(Table1[[#This Row],[Date]]),2,1)-1)&lt;=0,52+WEEKNUM(Table1[[#This Row],[Date]])-WEEKNUM(DATE(YEAR(Table1[[#This Row],[Date]]),2,1)-1),WEEKNUM(Table1[[#This Row],[Date]])-WEEKNUM(DATE(YEAR(Table1[[#This Row],[Date]]),2,1)-1))</f>
        <v>5</v>
      </c>
      <c r="H810" s="126">
        <f t="shared" ca="1" si="25"/>
        <v>0.74</v>
      </c>
      <c r="I810" s="3" t="s">
        <v>50</v>
      </c>
      <c r="J810" s="3" t="str">
        <f ca="1">IF(Table1[[#This Row],[Quantity]]&gt;=100,"Picked Up","Missed Pickup")</f>
        <v>Picked Up</v>
      </c>
      <c r="K810" s="48" t="str">
        <f>TEXT(Table1[[#This Row],[Date]],"mmmm")</f>
        <v>March</v>
      </c>
    </row>
    <row r="811" spans="1:11" x14ac:dyDescent="0.25">
      <c r="A811" s="27" t="s">
        <v>64</v>
      </c>
      <c r="B811" s="30" t="s">
        <v>70</v>
      </c>
      <c r="C811" s="40" t="s">
        <v>22</v>
      </c>
      <c r="D811" s="4">
        <v>43894</v>
      </c>
      <c r="E811" s="3">
        <f t="shared" ca="1" si="24"/>
        <v>289</v>
      </c>
      <c r="F8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1" s="50">
        <f>IF(WEEKNUM(Table1[[#This Row],[Date]])-WEEKNUM(DATE(YEAR(Table1[[#This Row],[Date]]),2,1)-1)&lt;=0,52+WEEKNUM(Table1[[#This Row],[Date]])-WEEKNUM(DATE(YEAR(Table1[[#This Row],[Date]]),2,1)-1),WEEKNUM(Table1[[#This Row],[Date]])-WEEKNUM(DATE(YEAR(Table1[[#This Row],[Date]]),2,1)-1))</f>
        <v>5</v>
      </c>
      <c r="H811" s="126">
        <f t="shared" ca="1" si="25"/>
        <v>0.76</v>
      </c>
      <c r="I811" s="3" t="s">
        <v>50</v>
      </c>
      <c r="J811" s="3" t="str">
        <f ca="1">IF(Table1[[#This Row],[Quantity]]&gt;=100,"Picked Up","Missed Pickup")</f>
        <v>Picked Up</v>
      </c>
      <c r="K811" s="48" t="str">
        <f>TEXT(Table1[[#This Row],[Date]],"mmmm")</f>
        <v>March</v>
      </c>
    </row>
    <row r="812" spans="1:11" x14ac:dyDescent="0.25">
      <c r="A812" s="27" t="s">
        <v>64</v>
      </c>
      <c r="B812" s="30" t="s">
        <v>71</v>
      </c>
      <c r="C812" s="40" t="s">
        <v>23</v>
      </c>
      <c r="D812" s="4">
        <v>43894</v>
      </c>
      <c r="E812" s="3">
        <f t="shared" ca="1" si="24"/>
        <v>116</v>
      </c>
      <c r="F8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2" s="50">
        <f>IF(WEEKNUM(Table1[[#This Row],[Date]])-WEEKNUM(DATE(YEAR(Table1[[#This Row],[Date]]),2,1)-1)&lt;=0,52+WEEKNUM(Table1[[#This Row],[Date]])-WEEKNUM(DATE(YEAR(Table1[[#This Row],[Date]]),2,1)-1),WEEKNUM(Table1[[#This Row],[Date]])-WEEKNUM(DATE(YEAR(Table1[[#This Row],[Date]]),2,1)-1))</f>
        <v>5</v>
      </c>
      <c r="H812" s="126">
        <f t="shared" ca="1" si="25"/>
        <v>0.67</v>
      </c>
      <c r="I812" s="3" t="s">
        <v>32</v>
      </c>
      <c r="J812" s="3" t="str">
        <f ca="1">IF(Table1[[#This Row],[Quantity]]&gt;=100,"Picked Up","Missed Pickup")</f>
        <v>Picked Up</v>
      </c>
      <c r="K812" s="48" t="str">
        <f>TEXT(Table1[[#This Row],[Date]],"mmmm")</f>
        <v>March</v>
      </c>
    </row>
    <row r="813" spans="1:11" x14ac:dyDescent="0.25">
      <c r="A813" s="27" t="s">
        <v>65</v>
      </c>
      <c r="B813" s="30" t="s">
        <v>67</v>
      </c>
      <c r="C813" s="40" t="s">
        <v>20</v>
      </c>
      <c r="D813" s="4">
        <v>43894</v>
      </c>
      <c r="E813" s="3">
        <f t="shared" ca="1" si="24"/>
        <v>273</v>
      </c>
      <c r="F8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3" s="50">
        <f>IF(WEEKNUM(Table1[[#This Row],[Date]])-WEEKNUM(DATE(YEAR(Table1[[#This Row],[Date]]),2,1)-1)&lt;=0,52+WEEKNUM(Table1[[#This Row],[Date]])-WEEKNUM(DATE(YEAR(Table1[[#This Row],[Date]]),2,1)-1),WEEKNUM(Table1[[#This Row],[Date]])-WEEKNUM(DATE(YEAR(Table1[[#This Row],[Date]]),2,1)-1))</f>
        <v>5</v>
      </c>
      <c r="H813" s="126">
        <f t="shared" ca="1" si="25"/>
        <v>0.73</v>
      </c>
      <c r="I813" s="3" t="s">
        <v>44</v>
      </c>
      <c r="J813" s="3" t="str">
        <f ca="1">IF(Table1[[#This Row],[Quantity]]&gt;=100,"Picked Up","Missed Pickup")</f>
        <v>Picked Up</v>
      </c>
      <c r="K813" s="48" t="str">
        <f>TEXT(Table1[[#This Row],[Date]],"mmmm")</f>
        <v>March</v>
      </c>
    </row>
    <row r="814" spans="1:11" x14ac:dyDescent="0.25">
      <c r="A814" s="27" t="s">
        <v>63</v>
      </c>
      <c r="B814" s="30" t="s">
        <v>4</v>
      </c>
      <c r="C814" s="40" t="s">
        <v>20</v>
      </c>
      <c r="D814" s="4">
        <v>43894</v>
      </c>
      <c r="E814" s="3">
        <f t="shared" ca="1" si="24"/>
        <v>491</v>
      </c>
      <c r="F8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4" s="50">
        <f>IF(WEEKNUM(Table1[[#This Row],[Date]])-WEEKNUM(DATE(YEAR(Table1[[#This Row],[Date]]),2,1)-1)&lt;=0,52+WEEKNUM(Table1[[#This Row],[Date]])-WEEKNUM(DATE(YEAR(Table1[[#This Row],[Date]]),2,1)-1),WEEKNUM(Table1[[#This Row],[Date]])-WEEKNUM(DATE(YEAR(Table1[[#This Row],[Date]]),2,1)-1))</f>
        <v>5</v>
      </c>
      <c r="H814" s="126">
        <f t="shared" ca="1" si="25"/>
        <v>0.68</v>
      </c>
      <c r="I814" s="3" t="s">
        <v>32</v>
      </c>
      <c r="J814" s="3" t="str">
        <f ca="1">IF(Table1[[#This Row],[Quantity]]&gt;=100,"Picked Up","Missed Pickup")</f>
        <v>Picked Up</v>
      </c>
      <c r="K814" s="48" t="str">
        <f>TEXT(Table1[[#This Row],[Date]],"mmmm")</f>
        <v>March</v>
      </c>
    </row>
    <row r="815" spans="1:11" x14ac:dyDescent="0.25">
      <c r="A815" s="27" t="s">
        <v>63</v>
      </c>
      <c r="B815" s="30" t="s">
        <v>74</v>
      </c>
      <c r="C815" s="40" t="s">
        <v>20</v>
      </c>
      <c r="D815" s="4">
        <v>43894</v>
      </c>
      <c r="E815" s="3">
        <f t="shared" ca="1" si="24"/>
        <v>390</v>
      </c>
      <c r="F8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5" s="50">
        <f>IF(WEEKNUM(Table1[[#This Row],[Date]])-WEEKNUM(DATE(YEAR(Table1[[#This Row],[Date]]),2,1)-1)&lt;=0,52+WEEKNUM(Table1[[#This Row],[Date]])-WEEKNUM(DATE(YEAR(Table1[[#This Row],[Date]]),2,1)-1),WEEKNUM(Table1[[#This Row],[Date]])-WEEKNUM(DATE(YEAR(Table1[[#This Row],[Date]]),2,1)-1))</f>
        <v>5</v>
      </c>
      <c r="H815" s="126">
        <f t="shared" ca="1" si="25"/>
        <v>0.67</v>
      </c>
      <c r="I815" s="3" t="s">
        <v>50</v>
      </c>
      <c r="J815" s="3" t="str">
        <f ca="1">IF(Table1[[#This Row],[Quantity]]&gt;=100,"Picked Up","Missed Pickup")</f>
        <v>Picked Up</v>
      </c>
      <c r="K815" s="48" t="str">
        <f>TEXT(Table1[[#This Row],[Date]],"mmmm")</f>
        <v>March</v>
      </c>
    </row>
    <row r="816" spans="1:11" x14ac:dyDescent="0.25">
      <c r="A816" s="27" t="s">
        <v>63</v>
      </c>
      <c r="B816" s="30" t="s">
        <v>75</v>
      </c>
      <c r="C816" s="40" t="s">
        <v>20</v>
      </c>
      <c r="D816" s="4">
        <v>43894</v>
      </c>
      <c r="E816" s="3">
        <f t="shared" ca="1" si="24"/>
        <v>956</v>
      </c>
      <c r="F8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6" s="50">
        <f>IF(WEEKNUM(Table1[[#This Row],[Date]])-WEEKNUM(DATE(YEAR(Table1[[#This Row],[Date]]),2,1)-1)&lt;=0,52+WEEKNUM(Table1[[#This Row],[Date]])-WEEKNUM(DATE(YEAR(Table1[[#This Row],[Date]]),2,1)-1),WEEKNUM(Table1[[#This Row],[Date]])-WEEKNUM(DATE(YEAR(Table1[[#This Row],[Date]]),2,1)-1))</f>
        <v>5</v>
      </c>
      <c r="H816" s="126">
        <f t="shared" ca="1" si="25"/>
        <v>0.72</v>
      </c>
      <c r="I816" s="3" t="s">
        <v>50</v>
      </c>
      <c r="J816" s="3" t="str">
        <f ca="1">IF(Table1[[#This Row],[Quantity]]&gt;=100,"Picked Up","Missed Pickup")</f>
        <v>Picked Up</v>
      </c>
      <c r="K816" s="48" t="str">
        <f>TEXT(Table1[[#This Row],[Date]],"mmmm")</f>
        <v>March</v>
      </c>
    </row>
    <row r="817" spans="1:11" x14ac:dyDescent="0.25">
      <c r="A817" s="27" t="s">
        <v>62</v>
      </c>
      <c r="B817" s="30" t="s">
        <v>4</v>
      </c>
      <c r="C817" s="40" t="s">
        <v>20</v>
      </c>
      <c r="D817" s="4">
        <v>43894</v>
      </c>
      <c r="E817" s="3">
        <f t="shared" ca="1" si="24"/>
        <v>24</v>
      </c>
      <c r="F8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7" s="50">
        <f>IF(WEEKNUM(Table1[[#This Row],[Date]])-WEEKNUM(DATE(YEAR(Table1[[#This Row],[Date]]),2,1)-1)&lt;=0,52+WEEKNUM(Table1[[#This Row],[Date]])-WEEKNUM(DATE(YEAR(Table1[[#This Row],[Date]]),2,1)-1),WEEKNUM(Table1[[#This Row],[Date]])-WEEKNUM(DATE(YEAR(Table1[[#This Row],[Date]]),2,1)-1))</f>
        <v>5</v>
      </c>
      <c r="H817" s="126">
        <f t="shared" ca="1" si="25"/>
        <v>0.8</v>
      </c>
      <c r="I817" s="3" t="s">
        <v>44</v>
      </c>
      <c r="J817" s="3" t="str">
        <f ca="1">IF(Table1[[#This Row],[Quantity]]&gt;=100,"Picked Up","Missed Pickup")</f>
        <v>Missed Pickup</v>
      </c>
      <c r="K817" s="48" t="str">
        <f>TEXT(Table1[[#This Row],[Date]],"mmmm")</f>
        <v>March</v>
      </c>
    </row>
    <row r="818" spans="1:11" x14ac:dyDescent="0.25">
      <c r="A818" s="27" t="s">
        <v>62</v>
      </c>
      <c r="B818" s="30" t="s">
        <v>72</v>
      </c>
      <c r="C818" s="40" t="s">
        <v>20</v>
      </c>
      <c r="D818" s="4">
        <v>43894</v>
      </c>
      <c r="E818" s="3">
        <f t="shared" ca="1" si="24"/>
        <v>402</v>
      </c>
      <c r="F8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8" s="50">
        <f>IF(WEEKNUM(Table1[[#This Row],[Date]])-WEEKNUM(DATE(YEAR(Table1[[#This Row],[Date]]),2,1)-1)&lt;=0,52+WEEKNUM(Table1[[#This Row],[Date]])-WEEKNUM(DATE(YEAR(Table1[[#This Row],[Date]]),2,1)-1),WEEKNUM(Table1[[#This Row],[Date]])-WEEKNUM(DATE(YEAR(Table1[[#This Row],[Date]]),2,1)-1))</f>
        <v>5</v>
      </c>
      <c r="H818" s="126">
        <f t="shared" ca="1" si="25"/>
        <v>0.69</v>
      </c>
      <c r="I818" s="3" t="s">
        <v>50</v>
      </c>
      <c r="J818" s="3" t="str">
        <f ca="1">IF(Table1[[#This Row],[Quantity]]&gt;=100,"Picked Up","Missed Pickup")</f>
        <v>Picked Up</v>
      </c>
      <c r="K818" s="48" t="str">
        <f>TEXT(Table1[[#This Row],[Date]],"mmmm")</f>
        <v>March</v>
      </c>
    </row>
    <row r="819" spans="1:11" x14ac:dyDescent="0.25">
      <c r="A819" s="27" t="s">
        <v>62</v>
      </c>
      <c r="B819" s="30" t="s">
        <v>5</v>
      </c>
      <c r="C819" s="40" t="s">
        <v>22</v>
      </c>
      <c r="D819" s="4">
        <v>43894</v>
      </c>
      <c r="E819" s="3">
        <f t="shared" ca="1" si="24"/>
        <v>878</v>
      </c>
      <c r="F8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19" s="50">
        <f>IF(WEEKNUM(Table1[[#This Row],[Date]])-WEEKNUM(DATE(YEAR(Table1[[#This Row],[Date]]),2,1)-1)&lt;=0,52+WEEKNUM(Table1[[#This Row],[Date]])-WEEKNUM(DATE(YEAR(Table1[[#This Row],[Date]]),2,1)-1),WEEKNUM(Table1[[#This Row],[Date]])-WEEKNUM(DATE(YEAR(Table1[[#This Row],[Date]]),2,1)-1))</f>
        <v>5</v>
      </c>
      <c r="H819" s="126">
        <f t="shared" ca="1" si="25"/>
        <v>0.68</v>
      </c>
      <c r="I819" s="3" t="s">
        <v>50</v>
      </c>
      <c r="J819" s="3" t="str">
        <f ca="1">IF(Table1[[#This Row],[Quantity]]&gt;=100,"Picked Up","Missed Pickup")</f>
        <v>Picked Up</v>
      </c>
      <c r="K819" s="48" t="str">
        <f>TEXT(Table1[[#This Row],[Date]],"mmmm")</f>
        <v>March</v>
      </c>
    </row>
    <row r="820" spans="1:11" x14ac:dyDescent="0.25">
      <c r="A820" s="27" t="s">
        <v>62</v>
      </c>
      <c r="B820" s="30" t="s">
        <v>6</v>
      </c>
      <c r="C820" s="40" t="s">
        <v>21</v>
      </c>
      <c r="D820" s="4">
        <v>43894</v>
      </c>
      <c r="E820" s="3">
        <f t="shared" ca="1" si="24"/>
        <v>25</v>
      </c>
      <c r="F8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0" s="50">
        <f>IF(WEEKNUM(Table1[[#This Row],[Date]])-WEEKNUM(DATE(YEAR(Table1[[#This Row],[Date]]),2,1)-1)&lt;=0,52+WEEKNUM(Table1[[#This Row],[Date]])-WEEKNUM(DATE(YEAR(Table1[[#This Row],[Date]]),2,1)-1),WEEKNUM(Table1[[#This Row],[Date]])-WEEKNUM(DATE(YEAR(Table1[[#This Row],[Date]]),2,1)-1))</f>
        <v>5</v>
      </c>
      <c r="H820" s="126">
        <f t="shared" ca="1" si="25"/>
        <v>0.67</v>
      </c>
      <c r="I820" s="3" t="s">
        <v>50</v>
      </c>
      <c r="J820" s="3" t="str">
        <f ca="1">IF(Table1[[#This Row],[Quantity]]&gt;=100,"Picked Up","Missed Pickup")</f>
        <v>Missed Pickup</v>
      </c>
      <c r="K820" s="48" t="str">
        <f>TEXT(Table1[[#This Row],[Date]],"mmmm")</f>
        <v>March</v>
      </c>
    </row>
    <row r="821" spans="1:11" x14ac:dyDescent="0.25">
      <c r="A821" s="27" t="s">
        <v>62</v>
      </c>
      <c r="B821" s="30" t="s">
        <v>76</v>
      </c>
      <c r="C821" s="40" t="s">
        <v>23</v>
      </c>
      <c r="D821" s="4">
        <v>43894</v>
      </c>
      <c r="E821" s="3">
        <f t="shared" ca="1" si="24"/>
        <v>879</v>
      </c>
      <c r="F8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1" s="50">
        <f>IF(WEEKNUM(Table1[[#This Row],[Date]])-WEEKNUM(DATE(YEAR(Table1[[#This Row],[Date]]),2,1)-1)&lt;=0,52+WEEKNUM(Table1[[#This Row],[Date]])-WEEKNUM(DATE(YEAR(Table1[[#This Row],[Date]]),2,1)-1),WEEKNUM(Table1[[#This Row],[Date]])-WEEKNUM(DATE(YEAR(Table1[[#This Row],[Date]]),2,1)-1))</f>
        <v>5</v>
      </c>
      <c r="H821" s="126">
        <f t="shared" ca="1" si="25"/>
        <v>0.77</v>
      </c>
      <c r="I821" s="3" t="s">
        <v>50</v>
      </c>
      <c r="J821" s="3" t="str">
        <f ca="1">IF(Table1[[#This Row],[Quantity]]&gt;=100,"Picked Up","Missed Pickup")</f>
        <v>Picked Up</v>
      </c>
      <c r="K821" s="48" t="str">
        <f>TEXT(Table1[[#This Row],[Date]],"mmmm")</f>
        <v>March</v>
      </c>
    </row>
    <row r="822" spans="1:11" x14ac:dyDescent="0.25">
      <c r="A822" s="27" t="s">
        <v>62</v>
      </c>
      <c r="B822" s="30" t="s">
        <v>9</v>
      </c>
      <c r="C822" s="40" t="s">
        <v>23</v>
      </c>
      <c r="D822" s="4">
        <v>43894</v>
      </c>
      <c r="E822" s="3">
        <f t="shared" ca="1" si="24"/>
        <v>742</v>
      </c>
      <c r="F8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2" s="50">
        <f>IF(WEEKNUM(Table1[[#This Row],[Date]])-WEEKNUM(DATE(YEAR(Table1[[#This Row],[Date]]),2,1)-1)&lt;=0,52+WEEKNUM(Table1[[#This Row],[Date]])-WEEKNUM(DATE(YEAR(Table1[[#This Row],[Date]]),2,1)-1),WEEKNUM(Table1[[#This Row],[Date]])-WEEKNUM(DATE(YEAR(Table1[[#This Row],[Date]]),2,1)-1))</f>
        <v>5</v>
      </c>
      <c r="H822" s="126">
        <f t="shared" ca="1" si="25"/>
        <v>0.72</v>
      </c>
      <c r="I822" s="3" t="s">
        <v>50</v>
      </c>
      <c r="J822" s="3" t="str">
        <f ca="1">IF(Table1[[#This Row],[Quantity]]&gt;=100,"Picked Up","Missed Pickup")</f>
        <v>Picked Up</v>
      </c>
      <c r="K822" s="48" t="str">
        <f>TEXT(Table1[[#This Row],[Date]],"mmmm")</f>
        <v>March</v>
      </c>
    </row>
    <row r="823" spans="1:11" x14ac:dyDescent="0.25">
      <c r="A823" s="27" t="s">
        <v>61</v>
      </c>
      <c r="B823" s="30" t="s">
        <v>7</v>
      </c>
      <c r="C823" s="40" t="s">
        <v>20</v>
      </c>
      <c r="D823" s="4">
        <v>43894</v>
      </c>
      <c r="E823" s="3">
        <f t="shared" ca="1" si="24"/>
        <v>857</v>
      </c>
      <c r="F8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3" s="50">
        <f>IF(WEEKNUM(Table1[[#This Row],[Date]])-WEEKNUM(DATE(YEAR(Table1[[#This Row],[Date]]),2,1)-1)&lt;=0,52+WEEKNUM(Table1[[#This Row],[Date]])-WEEKNUM(DATE(YEAR(Table1[[#This Row],[Date]]),2,1)-1),WEEKNUM(Table1[[#This Row],[Date]])-WEEKNUM(DATE(YEAR(Table1[[#This Row],[Date]]),2,1)-1))</f>
        <v>5</v>
      </c>
      <c r="H823" s="126">
        <f t="shared" ca="1" si="25"/>
        <v>0.67</v>
      </c>
      <c r="I823" s="3" t="s">
        <v>44</v>
      </c>
      <c r="J823" s="3" t="str">
        <f ca="1">IF(Table1[[#This Row],[Quantity]]&gt;=100,"Picked Up","Missed Pickup")</f>
        <v>Picked Up</v>
      </c>
      <c r="K823" s="48" t="str">
        <f>TEXT(Table1[[#This Row],[Date]],"mmmm")</f>
        <v>March</v>
      </c>
    </row>
    <row r="824" spans="1:11" x14ac:dyDescent="0.25">
      <c r="A824" s="29" t="s">
        <v>61</v>
      </c>
      <c r="B824" s="31" t="s">
        <v>8</v>
      </c>
      <c r="C824" s="41" t="s">
        <v>20</v>
      </c>
      <c r="D824" s="4">
        <v>43894</v>
      </c>
      <c r="E824" s="3">
        <f t="shared" ca="1" si="24"/>
        <v>726</v>
      </c>
      <c r="F8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4" s="50">
        <f>IF(WEEKNUM(Table1[[#This Row],[Date]])-WEEKNUM(DATE(YEAR(Table1[[#This Row],[Date]]),2,1)-1)&lt;=0,52+WEEKNUM(Table1[[#This Row],[Date]])-WEEKNUM(DATE(YEAR(Table1[[#This Row],[Date]]),2,1)-1),WEEKNUM(Table1[[#This Row],[Date]])-WEEKNUM(DATE(YEAR(Table1[[#This Row],[Date]]),2,1)-1))</f>
        <v>5</v>
      </c>
      <c r="H824" s="126">
        <f t="shared" ca="1" si="25"/>
        <v>0.8</v>
      </c>
      <c r="I824" s="3" t="s">
        <v>50</v>
      </c>
      <c r="J824" s="3" t="str">
        <f ca="1">IF(Table1[[#This Row],[Quantity]]&gt;=100,"Picked Up","Missed Pickup")</f>
        <v>Picked Up</v>
      </c>
      <c r="K824" s="48" t="str">
        <f>TEXT(Table1[[#This Row],[Date]],"mmmm")</f>
        <v>March</v>
      </c>
    </row>
    <row r="825" spans="1:11" x14ac:dyDescent="0.25">
      <c r="A825" s="25" t="s">
        <v>61</v>
      </c>
      <c r="B825" s="25" t="s">
        <v>73</v>
      </c>
      <c r="C825" s="45" t="s">
        <v>20</v>
      </c>
      <c r="D825" s="4">
        <v>43894</v>
      </c>
      <c r="E825" s="3">
        <f t="shared" ca="1" si="24"/>
        <v>631</v>
      </c>
      <c r="F8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5" s="50">
        <f>IF(WEEKNUM(Table1[[#This Row],[Date]])-WEEKNUM(DATE(YEAR(Table1[[#This Row],[Date]]),2,1)-1)&lt;=0,52+WEEKNUM(Table1[[#This Row],[Date]])-WEEKNUM(DATE(YEAR(Table1[[#This Row],[Date]]),2,1)-1),WEEKNUM(Table1[[#This Row],[Date]])-WEEKNUM(DATE(YEAR(Table1[[#This Row],[Date]]),2,1)-1))</f>
        <v>5</v>
      </c>
      <c r="H825" s="126">
        <f t="shared" ca="1" si="25"/>
        <v>0.69</v>
      </c>
      <c r="I825" s="3" t="s">
        <v>50</v>
      </c>
      <c r="J825" s="3" t="str">
        <f ca="1">IF(Table1[[#This Row],[Quantity]]&gt;=100,"Picked Up","Missed Pickup")</f>
        <v>Picked Up</v>
      </c>
      <c r="K825" s="48" t="str">
        <f>TEXT(Table1[[#This Row],[Date]],"mmmm")</f>
        <v>March</v>
      </c>
    </row>
    <row r="826" spans="1:11" x14ac:dyDescent="0.25">
      <c r="A826" s="27" t="s">
        <v>64</v>
      </c>
      <c r="B826" s="30" t="s">
        <v>70</v>
      </c>
      <c r="C826" s="40" t="s">
        <v>22</v>
      </c>
      <c r="D826" s="4">
        <v>43895</v>
      </c>
      <c r="E826" s="3">
        <f t="shared" ca="1" si="24"/>
        <v>641</v>
      </c>
      <c r="F8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6" s="50">
        <f>IF(WEEKNUM(Table1[[#This Row],[Date]])-WEEKNUM(DATE(YEAR(Table1[[#This Row],[Date]]),2,1)-1)&lt;=0,52+WEEKNUM(Table1[[#This Row],[Date]])-WEEKNUM(DATE(YEAR(Table1[[#This Row],[Date]]),2,1)-1),WEEKNUM(Table1[[#This Row],[Date]])-WEEKNUM(DATE(YEAR(Table1[[#This Row],[Date]]),2,1)-1))</f>
        <v>5</v>
      </c>
      <c r="H826" s="126">
        <f t="shared" ca="1" si="25"/>
        <v>0.77</v>
      </c>
      <c r="I826" s="3" t="s">
        <v>50</v>
      </c>
      <c r="J826" s="3" t="str">
        <f ca="1">IF(Table1[[#This Row],[Quantity]]&gt;=100,"Picked Up","Missed Pickup")</f>
        <v>Picked Up</v>
      </c>
      <c r="K826" s="48" t="str">
        <f>TEXT(Table1[[#This Row],[Date]],"mmmm")</f>
        <v>March</v>
      </c>
    </row>
    <row r="827" spans="1:11" x14ac:dyDescent="0.25">
      <c r="A827" s="27" t="s">
        <v>64</v>
      </c>
      <c r="B827" s="30" t="s">
        <v>71</v>
      </c>
      <c r="C827" s="40" t="s">
        <v>23</v>
      </c>
      <c r="D827" s="4">
        <v>43895</v>
      </c>
      <c r="E827" s="3">
        <f t="shared" ca="1" si="24"/>
        <v>707</v>
      </c>
      <c r="F8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7" s="50">
        <f>IF(WEEKNUM(Table1[[#This Row],[Date]])-WEEKNUM(DATE(YEAR(Table1[[#This Row],[Date]]),2,1)-1)&lt;=0,52+WEEKNUM(Table1[[#This Row],[Date]])-WEEKNUM(DATE(YEAR(Table1[[#This Row],[Date]]),2,1)-1),WEEKNUM(Table1[[#This Row],[Date]])-WEEKNUM(DATE(YEAR(Table1[[#This Row],[Date]]),2,1)-1))</f>
        <v>5</v>
      </c>
      <c r="H827" s="126">
        <f t="shared" ca="1" si="25"/>
        <v>0.74</v>
      </c>
      <c r="I827" s="3" t="s">
        <v>32</v>
      </c>
      <c r="J827" s="3" t="str">
        <f ca="1">IF(Table1[[#This Row],[Quantity]]&gt;=100,"Picked Up","Missed Pickup")</f>
        <v>Picked Up</v>
      </c>
      <c r="K827" s="48" t="str">
        <f>TEXT(Table1[[#This Row],[Date]],"mmmm")</f>
        <v>March</v>
      </c>
    </row>
    <row r="828" spans="1:11" x14ac:dyDescent="0.25">
      <c r="A828" s="27" t="s">
        <v>65</v>
      </c>
      <c r="B828" s="30" t="s">
        <v>67</v>
      </c>
      <c r="C828" s="40" t="s">
        <v>20</v>
      </c>
      <c r="D828" s="4">
        <v>43895</v>
      </c>
      <c r="E828" s="3">
        <f t="shared" ca="1" si="24"/>
        <v>462</v>
      </c>
      <c r="F8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8" s="50">
        <f>IF(WEEKNUM(Table1[[#This Row],[Date]])-WEEKNUM(DATE(YEAR(Table1[[#This Row],[Date]]),2,1)-1)&lt;=0,52+WEEKNUM(Table1[[#This Row],[Date]])-WEEKNUM(DATE(YEAR(Table1[[#This Row],[Date]]),2,1)-1),WEEKNUM(Table1[[#This Row],[Date]])-WEEKNUM(DATE(YEAR(Table1[[#This Row],[Date]]),2,1)-1))</f>
        <v>5</v>
      </c>
      <c r="H828" s="126">
        <f t="shared" ca="1" si="25"/>
        <v>0.76</v>
      </c>
      <c r="I828" s="3" t="s">
        <v>32</v>
      </c>
      <c r="J828" s="3" t="str">
        <f ca="1">IF(Table1[[#This Row],[Quantity]]&gt;=100,"Picked Up","Missed Pickup")</f>
        <v>Picked Up</v>
      </c>
      <c r="K828" s="48" t="str">
        <f>TEXT(Table1[[#This Row],[Date]],"mmmm")</f>
        <v>March</v>
      </c>
    </row>
    <row r="829" spans="1:11" x14ac:dyDescent="0.25">
      <c r="A829" s="27" t="s">
        <v>63</v>
      </c>
      <c r="B829" s="30" t="s">
        <v>4</v>
      </c>
      <c r="C829" s="40" t="s">
        <v>20</v>
      </c>
      <c r="D829" s="4">
        <v>43895</v>
      </c>
      <c r="E829" s="3">
        <f t="shared" ca="1" si="24"/>
        <v>989</v>
      </c>
      <c r="F8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29" s="50">
        <f>IF(WEEKNUM(Table1[[#This Row],[Date]])-WEEKNUM(DATE(YEAR(Table1[[#This Row],[Date]]),2,1)-1)&lt;=0,52+WEEKNUM(Table1[[#This Row],[Date]])-WEEKNUM(DATE(YEAR(Table1[[#This Row],[Date]]),2,1)-1),WEEKNUM(Table1[[#This Row],[Date]])-WEEKNUM(DATE(YEAR(Table1[[#This Row],[Date]]),2,1)-1))</f>
        <v>5</v>
      </c>
      <c r="H829" s="126">
        <f t="shared" ca="1" si="25"/>
        <v>0.79</v>
      </c>
      <c r="I829" s="3" t="s">
        <v>32</v>
      </c>
      <c r="J829" s="3" t="str">
        <f ca="1">IF(Table1[[#This Row],[Quantity]]&gt;=100,"Picked Up","Missed Pickup")</f>
        <v>Picked Up</v>
      </c>
      <c r="K829" s="48" t="str">
        <f>TEXT(Table1[[#This Row],[Date]],"mmmm")</f>
        <v>March</v>
      </c>
    </row>
    <row r="830" spans="1:11" x14ac:dyDescent="0.25">
      <c r="A830" s="27" t="s">
        <v>63</v>
      </c>
      <c r="B830" s="30" t="s">
        <v>74</v>
      </c>
      <c r="C830" s="40" t="s">
        <v>20</v>
      </c>
      <c r="D830" s="4">
        <v>43895</v>
      </c>
      <c r="E830" s="3">
        <f t="shared" ca="1" si="24"/>
        <v>69</v>
      </c>
      <c r="F8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0" s="50">
        <f>IF(WEEKNUM(Table1[[#This Row],[Date]])-WEEKNUM(DATE(YEAR(Table1[[#This Row],[Date]]),2,1)-1)&lt;=0,52+WEEKNUM(Table1[[#This Row],[Date]])-WEEKNUM(DATE(YEAR(Table1[[#This Row],[Date]]),2,1)-1),WEEKNUM(Table1[[#This Row],[Date]])-WEEKNUM(DATE(YEAR(Table1[[#This Row],[Date]]),2,1)-1))</f>
        <v>5</v>
      </c>
      <c r="H830" s="126">
        <f t="shared" ca="1" si="25"/>
        <v>0.79</v>
      </c>
      <c r="I830" s="3" t="s">
        <v>50</v>
      </c>
      <c r="J830" s="3" t="str">
        <f ca="1">IF(Table1[[#This Row],[Quantity]]&gt;=100,"Picked Up","Missed Pickup")</f>
        <v>Missed Pickup</v>
      </c>
      <c r="K830" s="48" t="str">
        <f>TEXT(Table1[[#This Row],[Date]],"mmmm")</f>
        <v>March</v>
      </c>
    </row>
    <row r="831" spans="1:11" x14ac:dyDescent="0.25">
      <c r="A831" s="27" t="s">
        <v>63</v>
      </c>
      <c r="B831" s="30" t="s">
        <v>75</v>
      </c>
      <c r="C831" s="40" t="s">
        <v>20</v>
      </c>
      <c r="D831" s="4">
        <v>43895</v>
      </c>
      <c r="E831" s="3">
        <f t="shared" ca="1" si="24"/>
        <v>175</v>
      </c>
      <c r="F8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1" s="50">
        <f>IF(WEEKNUM(Table1[[#This Row],[Date]])-WEEKNUM(DATE(YEAR(Table1[[#This Row],[Date]]),2,1)-1)&lt;=0,52+WEEKNUM(Table1[[#This Row],[Date]])-WEEKNUM(DATE(YEAR(Table1[[#This Row],[Date]]),2,1)-1),WEEKNUM(Table1[[#This Row],[Date]])-WEEKNUM(DATE(YEAR(Table1[[#This Row],[Date]]),2,1)-1))</f>
        <v>5</v>
      </c>
      <c r="H831" s="126">
        <f t="shared" ca="1" si="25"/>
        <v>0.74</v>
      </c>
      <c r="I831" s="3" t="s">
        <v>50</v>
      </c>
      <c r="J831" s="3" t="str">
        <f ca="1">IF(Table1[[#This Row],[Quantity]]&gt;=100,"Picked Up","Missed Pickup")</f>
        <v>Picked Up</v>
      </c>
      <c r="K831" s="48" t="str">
        <f>TEXT(Table1[[#This Row],[Date]],"mmmm")</f>
        <v>March</v>
      </c>
    </row>
    <row r="832" spans="1:11" x14ac:dyDescent="0.25">
      <c r="A832" s="27" t="s">
        <v>62</v>
      </c>
      <c r="B832" s="30" t="s">
        <v>4</v>
      </c>
      <c r="C832" s="40" t="s">
        <v>20</v>
      </c>
      <c r="D832" s="4">
        <v>43895</v>
      </c>
      <c r="E832" s="3">
        <f t="shared" ca="1" si="24"/>
        <v>976</v>
      </c>
      <c r="F8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2" s="50">
        <f>IF(WEEKNUM(Table1[[#This Row],[Date]])-WEEKNUM(DATE(YEAR(Table1[[#This Row],[Date]]),2,1)-1)&lt;=0,52+WEEKNUM(Table1[[#This Row],[Date]])-WEEKNUM(DATE(YEAR(Table1[[#This Row],[Date]]),2,1)-1),WEEKNUM(Table1[[#This Row],[Date]])-WEEKNUM(DATE(YEAR(Table1[[#This Row],[Date]]),2,1)-1))</f>
        <v>5</v>
      </c>
      <c r="H832" s="126">
        <f t="shared" ca="1" si="25"/>
        <v>0.74</v>
      </c>
      <c r="I832" s="3" t="s">
        <v>32</v>
      </c>
      <c r="J832" s="3" t="str">
        <f ca="1">IF(Table1[[#This Row],[Quantity]]&gt;=100,"Picked Up","Missed Pickup")</f>
        <v>Picked Up</v>
      </c>
      <c r="K832" s="48" t="str">
        <f>TEXT(Table1[[#This Row],[Date]],"mmmm")</f>
        <v>March</v>
      </c>
    </row>
    <row r="833" spans="1:11" x14ac:dyDescent="0.25">
      <c r="A833" s="27" t="s">
        <v>62</v>
      </c>
      <c r="B833" s="30" t="s">
        <v>72</v>
      </c>
      <c r="C833" s="40" t="s">
        <v>20</v>
      </c>
      <c r="D833" s="4">
        <v>43895</v>
      </c>
      <c r="E833" s="3">
        <f t="shared" ca="1" si="24"/>
        <v>53</v>
      </c>
      <c r="F8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3" s="50">
        <f>IF(WEEKNUM(Table1[[#This Row],[Date]])-WEEKNUM(DATE(YEAR(Table1[[#This Row],[Date]]),2,1)-1)&lt;=0,52+WEEKNUM(Table1[[#This Row],[Date]])-WEEKNUM(DATE(YEAR(Table1[[#This Row],[Date]]),2,1)-1),WEEKNUM(Table1[[#This Row],[Date]])-WEEKNUM(DATE(YEAR(Table1[[#This Row],[Date]]),2,1)-1))</f>
        <v>5</v>
      </c>
      <c r="H833" s="126">
        <f t="shared" ca="1" si="25"/>
        <v>0.72</v>
      </c>
      <c r="I833" s="3" t="s">
        <v>50</v>
      </c>
      <c r="J833" s="3" t="str">
        <f ca="1">IF(Table1[[#This Row],[Quantity]]&gt;=100,"Picked Up","Missed Pickup")</f>
        <v>Missed Pickup</v>
      </c>
      <c r="K833" s="48" t="str">
        <f>TEXT(Table1[[#This Row],[Date]],"mmmm")</f>
        <v>March</v>
      </c>
    </row>
    <row r="834" spans="1:11" x14ac:dyDescent="0.25">
      <c r="A834" s="27" t="s">
        <v>62</v>
      </c>
      <c r="B834" s="30" t="s">
        <v>5</v>
      </c>
      <c r="C834" s="40" t="s">
        <v>22</v>
      </c>
      <c r="D834" s="4">
        <v>43895</v>
      </c>
      <c r="E834" s="3">
        <f t="shared" ca="1" si="24"/>
        <v>403</v>
      </c>
      <c r="F8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4" s="50">
        <f>IF(WEEKNUM(Table1[[#This Row],[Date]])-WEEKNUM(DATE(YEAR(Table1[[#This Row],[Date]]),2,1)-1)&lt;=0,52+WEEKNUM(Table1[[#This Row],[Date]])-WEEKNUM(DATE(YEAR(Table1[[#This Row],[Date]]),2,1)-1),WEEKNUM(Table1[[#This Row],[Date]])-WEEKNUM(DATE(YEAR(Table1[[#This Row],[Date]]),2,1)-1))</f>
        <v>5</v>
      </c>
      <c r="H834" s="126">
        <f t="shared" ca="1" si="25"/>
        <v>0.76</v>
      </c>
      <c r="I834" s="3" t="s">
        <v>50</v>
      </c>
      <c r="J834" s="3" t="str">
        <f ca="1">IF(Table1[[#This Row],[Quantity]]&gt;=100,"Picked Up","Missed Pickup")</f>
        <v>Picked Up</v>
      </c>
      <c r="K834" s="48" t="str">
        <f>TEXT(Table1[[#This Row],[Date]],"mmmm")</f>
        <v>March</v>
      </c>
    </row>
    <row r="835" spans="1:11" x14ac:dyDescent="0.25">
      <c r="A835" s="27" t="s">
        <v>62</v>
      </c>
      <c r="B835" s="30" t="s">
        <v>6</v>
      </c>
      <c r="C835" s="40" t="s">
        <v>21</v>
      </c>
      <c r="D835" s="4">
        <v>43895</v>
      </c>
      <c r="E835" s="3">
        <f t="shared" ref="E835:E898" ca="1" si="26">RANDBETWEEN(0,1000)</f>
        <v>730</v>
      </c>
      <c r="F8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5" s="50">
        <f>IF(WEEKNUM(Table1[[#This Row],[Date]])-WEEKNUM(DATE(YEAR(Table1[[#This Row],[Date]]),2,1)-1)&lt;=0,52+WEEKNUM(Table1[[#This Row],[Date]])-WEEKNUM(DATE(YEAR(Table1[[#This Row],[Date]]),2,1)-1),WEEKNUM(Table1[[#This Row],[Date]])-WEEKNUM(DATE(YEAR(Table1[[#This Row],[Date]]),2,1)-1))</f>
        <v>5</v>
      </c>
      <c r="H835" s="126">
        <f t="shared" ref="H835:H898" ca="1" si="27">RANDBETWEEN(67,80)/100</f>
        <v>0.7</v>
      </c>
      <c r="I835" s="3" t="s">
        <v>50</v>
      </c>
      <c r="J835" s="3" t="str">
        <f ca="1">IF(Table1[[#This Row],[Quantity]]&gt;=100,"Picked Up","Missed Pickup")</f>
        <v>Picked Up</v>
      </c>
      <c r="K835" s="48" t="str">
        <f>TEXT(Table1[[#This Row],[Date]],"mmmm")</f>
        <v>March</v>
      </c>
    </row>
    <row r="836" spans="1:11" x14ac:dyDescent="0.25">
      <c r="A836" s="27" t="s">
        <v>62</v>
      </c>
      <c r="B836" s="30" t="s">
        <v>76</v>
      </c>
      <c r="C836" s="40" t="s">
        <v>23</v>
      </c>
      <c r="D836" s="4">
        <v>43895</v>
      </c>
      <c r="E836" s="3">
        <f t="shared" ca="1" si="26"/>
        <v>354</v>
      </c>
      <c r="F8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6" s="50">
        <f>IF(WEEKNUM(Table1[[#This Row],[Date]])-WEEKNUM(DATE(YEAR(Table1[[#This Row],[Date]]),2,1)-1)&lt;=0,52+WEEKNUM(Table1[[#This Row],[Date]])-WEEKNUM(DATE(YEAR(Table1[[#This Row],[Date]]),2,1)-1),WEEKNUM(Table1[[#This Row],[Date]])-WEEKNUM(DATE(YEAR(Table1[[#This Row],[Date]]),2,1)-1))</f>
        <v>5</v>
      </c>
      <c r="H836" s="126">
        <f t="shared" ca="1" si="27"/>
        <v>0.79</v>
      </c>
      <c r="I836" s="3" t="s">
        <v>50</v>
      </c>
      <c r="J836" s="3" t="str">
        <f ca="1">IF(Table1[[#This Row],[Quantity]]&gt;=100,"Picked Up","Missed Pickup")</f>
        <v>Picked Up</v>
      </c>
      <c r="K836" s="48" t="str">
        <f>TEXT(Table1[[#This Row],[Date]],"mmmm")</f>
        <v>March</v>
      </c>
    </row>
    <row r="837" spans="1:11" x14ac:dyDescent="0.25">
      <c r="A837" s="27" t="s">
        <v>62</v>
      </c>
      <c r="B837" s="30" t="s">
        <v>9</v>
      </c>
      <c r="C837" s="40" t="s">
        <v>23</v>
      </c>
      <c r="D837" s="4">
        <v>43895</v>
      </c>
      <c r="E837" s="3">
        <f t="shared" ca="1" si="26"/>
        <v>312</v>
      </c>
      <c r="F8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7" s="50">
        <f>IF(WEEKNUM(Table1[[#This Row],[Date]])-WEEKNUM(DATE(YEAR(Table1[[#This Row],[Date]]),2,1)-1)&lt;=0,52+WEEKNUM(Table1[[#This Row],[Date]])-WEEKNUM(DATE(YEAR(Table1[[#This Row],[Date]]),2,1)-1),WEEKNUM(Table1[[#This Row],[Date]])-WEEKNUM(DATE(YEAR(Table1[[#This Row],[Date]]),2,1)-1))</f>
        <v>5</v>
      </c>
      <c r="H837" s="126">
        <f t="shared" ca="1" si="27"/>
        <v>0.67</v>
      </c>
      <c r="I837" s="3" t="s">
        <v>50</v>
      </c>
      <c r="J837" s="3" t="str">
        <f ca="1">IF(Table1[[#This Row],[Quantity]]&gt;=100,"Picked Up","Missed Pickup")</f>
        <v>Picked Up</v>
      </c>
      <c r="K837" s="48" t="str">
        <f>TEXT(Table1[[#This Row],[Date]],"mmmm")</f>
        <v>March</v>
      </c>
    </row>
    <row r="838" spans="1:11" x14ac:dyDescent="0.25">
      <c r="A838" s="27" t="s">
        <v>61</v>
      </c>
      <c r="B838" s="30" t="s">
        <v>7</v>
      </c>
      <c r="C838" s="40" t="s">
        <v>20</v>
      </c>
      <c r="D838" s="4">
        <v>43895</v>
      </c>
      <c r="E838" s="3">
        <f t="shared" ca="1" si="26"/>
        <v>15</v>
      </c>
      <c r="F8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8" s="50">
        <f>IF(WEEKNUM(Table1[[#This Row],[Date]])-WEEKNUM(DATE(YEAR(Table1[[#This Row],[Date]]),2,1)-1)&lt;=0,52+WEEKNUM(Table1[[#This Row],[Date]])-WEEKNUM(DATE(YEAR(Table1[[#This Row],[Date]]),2,1)-1),WEEKNUM(Table1[[#This Row],[Date]])-WEEKNUM(DATE(YEAR(Table1[[#This Row],[Date]]),2,1)-1))</f>
        <v>5</v>
      </c>
      <c r="H838" s="126">
        <f t="shared" ca="1" si="27"/>
        <v>0.79</v>
      </c>
      <c r="I838" s="3" t="s">
        <v>44</v>
      </c>
      <c r="J838" s="3" t="str">
        <f ca="1">IF(Table1[[#This Row],[Quantity]]&gt;=100,"Picked Up","Missed Pickup")</f>
        <v>Missed Pickup</v>
      </c>
      <c r="K838" s="48" t="str">
        <f>TEXT(Table1[[#This Row],[Date]],"mmmm")</f>
        <v>March</v>
      </c>
    </row>
    <row r="839" spans="1:11" x14ac:dyDescent="0.25">
      <c r="A839" s="29" t="s">
        <v>61</v>
      </c>
      <c r="B839" s="31" t="s">
        <v>8</v>
      </c>
      <c r="C839" s="41" t="s">
        <v>20</v>
      </c>
      <c r="D839" s="4">
        <v>43895</v>
      </c>
      <c r="E839" s="3">
        <f t="shared" ca="1" si="26"/>
        <v>162</v>
      </c>
      <c r="F8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39" s="50">
        <f>IF(WEEKNUM(Table1[[#This Row],[Date]])-WEEKNUM(DATE(YEAR(Table1[[#This Row],[Date]]),2,1)-1)&lt;=0,52+WEEKNUM(Table1[[#This Row],[Date]])-WEEKNUM(DATE(YEAR(Table1[[#This Row],[Date]]),2,1)-1),WEEKNUM(Table1[[#This Row],[Date]])-WEEKNUM(DATE(YEAR(Table1[[#This Row],[Date]]),2,1)-1))</f>
        <v>5</v>
      </c>
      <c r="H839" s="126">
        <f t="shared" ca="1" si="27"/>
        <v>0.76</v>
      </c>
      <c r="I839" s="3" t="s">
        <v>50</v>
      </c>
      <c r="J839" s="3" t="str">
        <f ca="1">IF(Table1[[#This Row],[Quantity]]&gt;=100,"Picked Up","Missed Pickup")</f>
        <v>Picked Up</v>
      </c>
      <c r="K839" s="48" t="str">
        <f>TEXT(Table1[[#This Row],[Date]],"mmmm")</f>
        <v>March</v>
      </c>
    </row>
    <row r="840" spans="1:11" x14ac:dyDescent="0.25">
      <c r="A840" s="25" t="s">
        <v>61</v>
      </c>
      <c r="B840" s="25" t="s">
        <v>73</v>
      </c>
      <c r="C840" s="45" t="s">
        <v>20</v>
      </c>
      <c r="D840" s="4">
        <v>43895</v>
      </c>
      <c r="E840" s="3">
        <f t="shared" ca="1" si="26"/>
        <v>548</v>
      </c>
      <c r="F8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0" s="50">
        <f>IF(WEEKNUM(Table1[[#This Row],[Date]])-WEEKNUM(DATE(YEAR(Table1[[#This Row],[Date]]),2,1)-1)&lt;=0,52+WEEKNUM(Table1[[#This Row],[Date]])-WEEKNUM(DATE(YEAR(Table1[[#This Row],[Date]]),2,1)-1),WEEKNUM(Table1[[#This Row],[Date]])-WEEKNUM(DATE(YEAR(Table1[[#This Row],[Date]]),2,1)-1))</f>
        <v>5</v>
      </c>
      <c r="H840" s="126">
        <f t="shared" ca="1" si="27"/>
        <v>0.77</v>
      </c>
      <c r="I840" s="3" t="s">
        <v>50</v>
      </c>
      <c r="J840" s="3" t="str">
        <f ca="1">IF(Table1[[#This Row],[Quantity]]&gt;=100,"Picked Up","Missed Pickup")</f>
        <v>Picked Up</v>
      </c>
      <c r="K840" s="48" t="str">
        <f>TEXT(Table1[[#This Row],[Date]],"mmmm")</f>
        <v>March</v>
      </c>
    </row>
    <row r="841" spans="1:11" x14ac:dyDescent="0.25">
      <c r="A841" s="27" t="s">
        <v>64</v>
      </c>
      <c r="B841" s="30" t="s">
        <v>70</v>
      </c>
      <c r="C841" s="40" t="s">
        <v>22</v>
      </c>
      <c r="D841" s="4">
        <v>43896</v>
      </c>
      <c r="E841" s="3">
        <f t="shared" ca="1" si="26"/>
        <v>675</v>
      </c>
      <c r="F8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1" s="50">
        <f>IF(WEEKNUM(Table1[[#This Row],[Date]])-WEEKNUM(DATE(YEAR(Table1[[#This Row],[Date]]),2,1)-1)&lt;=0,52+WEEKNUM(Table1[[#This Row],[Date]])-WEEKNUM(DATE(YEAR(Table1[[#This Row],[Date]]),2,1)-1),WEEKNUM(Table1[[#This Row],[Date]])-WEEKNUM(DATE(YEAR(Table1[[#This Row],[Date]]),2,1)-1))</f>
        <v>5</v>
      </c>
      <c r="H841" s="126">
        <f t="shared" ca="1" si="27"/>
        <v>0.69</v>
      </c>
      <c r="I841" s="3" t="s">
        <v>50</v>
      </c>
      <c r="J841" s="3" t="str">
        <f ca="1">IF(Table1[[#This Row],[Quantity]]&gt;=100,"Picked Up","Missed Pickup")</f>
        <v>Picked Up</v>
      </c>
      <c r="K841" s="48" t="str">
        <f>TEXT(Table1[[#This Row],[Date]],"mmmm")</f>
        <v>March</v>
      </c>
    </row>
    <row r="842" spans="1:11" x14ac:dyDescent="0.25">
      <c r="A842" s="27" t="s">
        <v>64</v>
      </c>
      <c r="B842" s="30" t="s">
        <v>71</v>
      </c>
      <c r="C842" s="40" t="s">
        <v>23</v>
      </c>
      <c r="D842" s="4">
        <v>43896</v>
      </c>
      <c r="E842" s="3">
        <f t="shared" ca="1" si="26"/>
        <v>558</v>
      </c>
      <c r="F8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2" s="50">
        <f>IF(WEEKNUM(Table1[[#This Row],[Date]])-WEEKNUM(DATE(YEAR(Table1[[#This Row],[Date]]),2,1)-1)&lt;=0,52+WEEKNUM(Table1[[#This Row],[Date]])-WEEKNUM(DATE(YEAR(Table1[[#This Row],[Date]]),2,1)-1),WEEKNUM(Table1[[#This Row],[Date]])-WEEKNUM(DATE(YEAR(Table1[[#This Row],[Date]]),2,1)-1))</f>
        <v>5</v>
      </c>
      <c r="H842" s="126">
        <f t="shared" ca="1" si="27"/>
        <v>0.67</v>
      </c>
      <c r="I842" s="3" t="s">
        <v>32</v>
      </c>
      <c r="J842" s="3" t="str">
        <f ca="1">IF(Table1[[#This Row],[Quantity]]&gt;=100,"Picked Up","Missed Pickup")</f>
        <v>Picked Up</v>
      </c>
      <c r="K842" s="48" t="str">
        <f>TEXT(Table1[[#This Row],[Date]],"mmmm")</f>
        <v>March</v>
      </c>
    </row>
    <row r="843" spans="1:11" x14ac:dyDescent="0.25">
      <c r="A843" s="27" t="s">
        <v>65</v>
      </c>
      <c r="B843" s="30" t="s">
        <v>67</v>
      </c>
      <c r="C843" s="40" t="s">
        <v>20</v>
      </c>
      <c r="D843" s="4">
        <v>43896</v>
      </c>
      <c r="E843" s="3">
        <f t="shared" ca="1" si="26"/>
        <v>466</v>
      </c>
      <c r="F8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3" s="50">
        <f>IF(WEEKNUM(Table1[[#This Row],[Date]])-WEEKNUM(DATE(YEAR(Table1[[#This Row],[Date]]),2,1)-1)&lt;=0,52+WEEKNUM(Table1[[#This Row],[Date]])-WEEKNUM(DATE(YEAR(Table1[[#This Row],[Date]]),2,1)-1),WEEKNUM(Table1[[#This Row],[Date]])-WEEKNUM(DATE(YEAR(Table1[[#This Row],[Date]]),2,1)-1))</f>
        <v>5</v>
      </c>
      <c r="H843" s="126">
        <f t="shared" ca="1" si="27"/>
        <v>0.74</v>
      </c>
      <c r="I843" s="3" t="s">
        <v>32</v>
      </c>
      <c r="J843" s="3" t="str">
        <f ca="1">IF(Table1[[#This Row],[Quantity]]&gt;=100,"Picked Up","Missed Pickup")</f>
        <v>Picked Up</v>
      </c>
      <c r="K843" s="48" t="str">
        <f>TEXT(Table1[[#This Row],[Date]],"mmmm")</f>
        <v>March</v>
      </c>
    </row>
    <row r="844" spans="1:11" x14ac:dyDescent="0.25">
      <c r="A844" s="27" t="s">
        <v>63</v>
      </c>
      <c r="B844" s="30" t="s">
        <v>4</v>
      </c>
      <c r="C844" s="40" t="s">
        <v>20</v>
      </c>
      <c r="D844" s="4">
        <v>43896</v>
      </c>
      <c r="E844" s="3">
        <f t="shared" ca="1" si="26"/>
        <v>315</v>
      </c>
      <c r="F8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4" s="50">
        <f>IF(WEEKNUM(Table1[[#This Row],[Date]])-WEEKNUM(DATE(YEAR(Table1[[#This Row],[Date]]),2,1)-1)&lt;=0,52+WEEKNUM(Table1[[#This Row],[Date]])-WEEKNUM(DATE(YEAR(Table1[[#This Row],[Date]]),2,1)-1),WEEKNUM(Table1[[#This Row],[Date]])-WEEKNUM(DATE(YEAR(Table1[[#This Row],[Date]]),2,1)-1))</f>
        <v>5</v>
      </c>
      <c r="H844" s="126">
        <f t="shared" ca="1" si="27"/>
        <v>0.77</v>
      </c>
      <c r="I844" s="3" t="s">
        <v>32</v>
      </c>
      <c r="J844" s="3" t="str">
        <f ca="1">IF(Table1[[#This Row],[Quantity]]&gt;=100,"Picked Up","Missed Pickup")</f>
        <v>Picked Up</v>
      </c>
      <c r="K844" s="48" t="str">
        <f>TEXT(Table1[[#This Row],[Date]],"mmmm")</f>
        <v>March</v>
      </c>
    </row>
    <row r="845" spans="1:11" x14ac:dyDescent="0.25">
      <c r="A845" s="27" t="s">
        <v>63</v>
      </c>
      <c r="B845" s="30" t="s">
        <v>74</v>
      </c>
      <c r="C845" s="40" t="s">
        <v>20</v>
      </c>
      <c r="D845" s="4">
        <v>43896</v>
      </c>
      <c r="E845" s="3">
        <f t="shared" ca="1" si="26"/>
        <v>275</v>
      </c>
      <c r="F8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5" s="50">
        <f>IF(WEEKNUM(Table1[[#This Row],[Date]])-WEEKNUM(DATE(YEAR(Table1[[#This Row],[Date]]),2,1)-1)&lt;=0,52+WEEKNUM(Table1[[#This Row],[Date]])-WEEKNUM(DATE(YEAR(Table1[[#This Row],[Date]]),2,1)-1),WEEKNUM(Table1[[#This Row],[Date]])-WEEKNUM(DATE(YEAR(Table1[[#This Row],[Date]]),2,1)-1))</f>
        <v>5</v>
      </c>
      <c r="H845" s="126">
        <f t="shared" ca="1" si="27"/>
        <v>0.79</v>
      </c>
      <c r="I845" s="3" t="s">
        <v>50</v>
      </c>
      <c r="J845" s="3" t="str">
        <f ca="1">IF(Table1[[#This Row],[Quantity]]&gt;=100,"Picked Up","Missed Pickup")</f>
        <v>Picked Up</v>
      </c>
      <c r="K845" s="48" t="str">
        <f>TEXT(Table1[[#This Row],[Date]],"mmmm")</f>
        <v>March</v>
      </c>
    </row>
    <row r="846" spans="1:11" x14ac:dyDescent="0.25">
      <c r="A846" s="27" t="s">
        <v>63</v>
      </c>
      <c r="B846" s="30" t="s">
        <v>75</v>
      </c>
      <c r="C846" s="40" t="s">
        <v>20</v>
      </c>
      <c r="D846" s="4">
        <v>43896</v>
      </c>
      <c r="E846" s="3">
        <f t="shared" ca="1" si="26"/>
        <v>412</v>
      </c>
      <c r="F8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6" s="50">
        <f>IF(WEEKNUM(Table1[[#This Row],[Date]])-WEEKNUM(DATE(YEAR(Table1[[#This Row],[Date]]),2,1)-1)&lt;=0,52+WEEKNUM(Table1[[#This Row],[Date]])-WEEKNUM(DATE(YEAR(Table1[[#This Row],[Date]]),2,1)-1),WEEKNUM(Table1[[#This Row],[Date]])-WEEKNUM(DATE(YEAR(Table1[[#This Row],[Date]]),2,1)-1))</f>
        <v>5</v>
      </c>
      <c r="H846" s="126">
        <f t="shared" ca="1" si="27"/>
        <v>0.69</v>
      </c>
      <c r="I846" s="3" t="s">
        <v>50</v>
      </c>
      <c r="J846" s="3" t="str">
        <f ca="1">IF(Table1[[#This Row],[Quantity]]&gt;=100,"Picked Up","Missed Pickup")</f>
        <v>Picked Up</v>
      </c>
      <c r="K846" s="48" t="str">
        <f>TEXT(Table1[[#This Row],[Date]],"mmmm")</f>
        <v>March</v>
      </c>
    </row>
    <row r="847" spans="1:11" x14ac:dyDescent="0.25">
      <c r="A847" s="27" t="s">
        <v>62</v>
      </c>
      <c r="B847" s="30" t="s">
        <v>4</v>
      </c>
      <c r="C847" s="40" t="s">
        <v>20</v>
      </c>
      <c r="D847" s="4">
        <v>43896</v>
      </c>
      <c r="E847" s="3">
        <f t="shared" ca="1" si="26"/>
        <v>799</v>
      </c>
      <c r="F8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7" s="50">
        <f>IF(WEEKNUM(Table1[[#This Row],[Date]])-WEEKNUM(DATE(YEAR(Table1[[#This Row],[Date]]),2,1)-1)&lt;=0,52+WEEKNUM(Table1[[#This Row],[Date]])-WEEKNUM(DATE(YEAR(Table1[[#This Row],[Date]]),2,1)-1),WEEKNUM(Table1[[#This Row],[Date]])-WEEKNUM(DATE(YEAR(Table1[[#This Row],[Date]]),2,1)-1))</f>
        <v>5</v>
      </c>
      <c r="H847" s="126">
        <f t="shared" ca="1" si="27"/>
        <v>0.75</v>
      </c>
      <c r="I847" s="3" t="s">
        <v>32</v>
      </c>
      <c r="J847" s="3" t="str">
        <f ca="1">IF(Table1[[#This Row],[Quantity]]&gt;=100,"Picked Up","Missed Pickup")</f>
        <v>Picked Up</v>
      </c>
      <c r="K847" s="48" t="str">
        <f>TEXT(Table1[[#This Row],[Date]],"mmmm")</f>
        <v>March</v>
      </c>
    </row>
    <row r="848" spans="1:11" x14ac:dyDescent="0.25">
      <c r="A848" s="27" t="s">
        <v>62</v>
      </c>
      <c r="B848" s="30" t="s">
        <v>72</v>
      </c>
      <c r="C848" s="40" t="s">
        <v>20</v>
      </c>
      <c r="D848" s="4">
        <v>43896</v>
      </c>
      <c r="E848" s="3">
        <f t="shared" ca="1" si="26"/>
        <v>269</v>
      </c>
      <c r="F8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8" s="50">
        <f>IF(WEEKNUM(Table1[[#This Row],[Date]])-WEEKNUM(DATE(YEAR(Table1[[#This Row],[Date]]),2,1)-1)&lt;=0,52+WEEKNUM(Table1[[#This Row],[Date]])-WEEKNUM(DATE(YEAR(Table1[[#This Row],[Date]]),2,1)-1),WEEKNUM(Table1[[#This Row],[Date]])-WEEKNUM(DATE(YEAR(Table1[[#This Row],[Date]]),2,1)-1))</f>
        <v>5</v>
      </c>
      <c r="H848" s="126">
        <f t="shared" ca="1" si="27"/>
        <v>0.76</v>
      </c>
      <c r="I848" s="3" t="s">
        <v>50</v>
      </c>
      <c r="J848" s="3" t="str">
        <f ca="1">IF(Table1[[#This Row],[Quantity]]&gt;=100,"Picked Up","Missed Pickup")</f>
        <v>Picked Up</v>
      </c>
      <c r="K848" s="48" t="str">
        <f>TEXT(Table1[[#This Row],[Date]],"mmmm")</f>
        <v>March</v>
      </c>
    </row>
    <row r="849" spans="1:11" x14ac:dyDescent="0.25">
      <c r="A849" s="27" t="s">
        <v>62</v>
      </c>
      <c r="B849" s="30" t="s">
        <v>5</v>
      </c>
      <c r="C849" s="40" t="s">
        <v>22</v>
      </c>
      <c r="D849" s="4">
        <v>43896</v>
      </c>
      <c r="E849" s="3">
        <f t="shared" ca="1" si="26"/>
        <v>258</v>
      </c>
      <c r="F8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49" s="50">
        <f>IF(WEEKNUM(Table1[[#This Row],[Date]])-WEEKNUM(DATE(YEAR(Table1[[#This Row],[Date]]),2,1)-1)&lt;=0,52+WEEKNUM(Table1[[#This Row],[Date]])-WEEKNUM(DATE(YEAR(Table1[[#This Row],[Date]]),2,1)-1),WEEKNUM(Table1[[#This Row],[Date]])-WEEKNUM(DATE(YEAR(Table1[[#This Row],[Date]]),2,1)-1))</f>
        <v>5</v>
      </c>
      <c r="H849" s="126">
        <f t="shared" ca="1" si="27"/>
        <v>0.75</v>
      </c>
      <c r="I849" s="3" t="s">
        <v>50</v>
      </c>
      <c r="J849" s="3" t="str">
        <f ca="1">IF(Table1[[#This Row],[Quantity]]&gt;=100,"Picked Up","Missed Pickup")</f>
        <v>Picked Up</v>
      </c>
      <c r="K849" s="48" t="str">
        <f>TEXT(Table1[[#This Row],[Date]],"mmmm")</f>
        <v>March</v>
      </c>
    </row>
    <row r="850" spans="1:11" x14ac:dyDescent="0.25">
      <c r="A850" s="27" t="s">
        <v>62</v>
      </c>
      <c r="B850" s="30" t="s">
        <v>6</v>
      </c>
      <c r="C850" s="40" t="s">
        <v>21</v>
      </c>
      <c r="D850" s="4">
        <v>43896</v>
      </c>
      <c r="E850" s="3">
        <f t="shared" ca="1" si="26"/>
        <v>60</v>
      </c>
      <c r="F8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0" s="50">
        <f>IF(WEEKNUM(Table1[[#This Row],[Date]])-WEEKNUM(DATE(YEAR(Table1[[#This Row],[Date]]),2,1)-1)&lt;=0,52+WEEKNUM(Table1[[#This Row],[Date]])-WEEKNUM(DATE(YEAR(Table1[[#This Row],[Date]]),2,1)-1),WEEKNUM(Table1[[#This Row],[Date]])-WEEKNUM(DATE(YEAR(Table1[[#This Row],[Date]]),2,1)-1))</f>
        <v>5</v>
      </c>
      <c r="H850" s="126">
        <f t="shared" ca="1" si="27"/>
        <v>0.74</v>
      </c>
      <c r="I850" s="3" t="s">
        <v>50</v>
      </c>
      <c r="J850" s="3" t="str">
        <f ca="1">IF(Table1[[#This Row],[Quantity]]&gt;=100,"Picked Up","Missed Pickup")</f>
        <v>Missed Pickup</v>
      </c>
      <c r="K850" s="48" t="str">
        <f>TEXT(Table1[[#This Row],[Date]],"mmmm")</f>
        <v>March</v>
      </c>
    </row>
    <row r="851" spans="1:11" x14ac:dyDescent="0.25">
      <c r="A851" s="27" t="s">
        <v>62</v>
      </c>
      <c r="B851" s="30" t="s">
        <v>76</v>
      </c>
      <c r="C851" s="40" t="s">
        <v>23</v>
      </c>
      <c r="D851" s="4">
        <v>43896</v>
      </c>
      <c r="E851" s="3">
        <f t="shared" ca="1" si="26"/>
        <v>56</v>
      </c>
      <c r="F8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1" s="50">
        <f>IF(WEEKNUM(Table1[[#This Row],[Date]])-WEEKNUM(DATE(YEAR(Table1[[#This Row],[Date]]),2,1)-1)&lt;=0,52+WEEKNUM(Table1[[#This Row],[Date]])-WEEKNUM(DATE(YEAR(Table1[[#This Row],[Date]]),2,1)-1),WEEKNUM(Table1[[#This Row],[Date]])-WEEKNUM(DATE(YEAR(Table1[[#This Row],[Date]]),2,1)-1))</f>
        <v>5</v>
      </c>
      <c r="H851" s="126">
        <f t="shared" ca="1" si="27"/>
        <v>0.67</v>
      </c>
      <c r="I851" s="3" t="s">
        <v>50</v>
      </c>
      <c r="J851" s="3" t="str">
        <f ca="1">IF(Table1[[#This Row],[Quantity]]&gt;=100,"Picked Up","Missed Pickup")</f>
        <v>Missed Pickup</v>
      </c>
      <c r="K851" s="48" t="str">
        <f>TEXT(Table1[[#This Row],[Date]],"mmmm")</f>
        <v>March</v>
      </c>
    </row>
    <row r="852" spans="1:11" x14ac:dyDescent="0.25">
      <c r="A852" s="27" t="s">
        <v>62</v>
      </c>
      <c r="B852" s="30" t="s">
        <v>9</v>
      </c>
      <c r="C852" s="40" t="s">
        <v>23</v>
      </c>
      <c r="D852" s="4">
        <v>43896</v>
      </c>
      <c r="E852" s="3">
        <f t="shared" ca="1" si="26"/>
        <v>249</v>
      </c>
      <c r="F8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2" s="50">
        <f>IF(WEEKNUM(Table1[[#This Row],[Date]])-WEEKNUM(DATE(YEAR(Table1[[#This Row],[Date]]),2,1)-1)&lt;=0,52+WEEKNUM(Table1[[#This Row],[Date]])-WEEKNUM(DATE(YEAR(Table1[[#This Row],[Date]]),2,1)-1),WEEKNUM(Table1[[#This Row],[Date]])-WEEKNUM(DATE(YEAR(Table1[[#This Row],[Date]]),2,1)-1))</f>
        <v>5</v>
      </c>
      <c r="H852" s="126">
        <f t="shared" ca="1" si="27"/>
        <v>0.67</v>
      </c>
      <c r="I852" s="3" t="s">
        <v>50</v>
      </c>
      <c r="J852" s="3" t="str">
        <f ca="1">IF(Table1[[#This Row],[Quantity]]&gt;=100,"Picked Up","Missed Pickup")</f>
        <v>Picked Up</v>
      </c>
      <c r="K852" s="48" t="str">
        <f>TEXT(Table1[[#This Row],[Date]],"mmmm")</f>
        <v>March</v>
      </c>
    </row>
    <row r="853" spans="1:11" x14ac:dyDescent="0.25">
      <c r="A853" s="27" t="s">
        <v>61</v>
      </c>
      <c r="B853" s="30" t="s">
        <v>7</v>
      </c>
      <c r="C853" s="40" t="s">
        <v>20</v>
      </c>
      <c r="D853" s="4">
        <v>43896</v>
      </c>
      <c r="E853" s="3">
        <f t="shared" ca="1" si="26"/>
        <v>883</v>
      </c>
      <c r="F8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3" s="50">
        <f>IF(WEEKNUM(Table1[[#This Row],[Date]])-WEEKNUM(DATE(YEAR(Table1[[#This Row],[Date]]),2,1)-1)&lt;=0,52+WEEKNUM(Table1[[#This Row],[Date]])-WEEKNUM(DATE(YEAR(Table1[[#This Row],[Date]]),2,1)-1),WEEKNUM(Table1[[#This Row],[Date]])-WEEKNUM(DATE(YEAR(Table1[[#This Row],[Date]]),2,1)-1))</f>
        <v>5</v>
      </c>
      <c r="H853" s="126">
        <f t="shared" ca="1" si="27"/>
        <v>0.78</v>
      </c>
      <c r="I853" s="3" t="s">
        <v>32</v>
      </c>
      <c r="J853" s="3" t="str">
        <f ca="1">IF(Table1[[#This Row],[Quantity]]&gt;=100,"Picked Up","Missed Pickup")</f>
        <v>Picked Up</v>
      </c>
      <c r="K853" s="48" t="str">
        <f>TEXT(Table1[[#This Row],[Date]],"mmmm")</f>
        <v>March</v>
      </c>
    </row>
    <row r="854" spans="1:11" x14ac:dyDescent="0.25">
      <c r="A854" s="29" t="s">
        <v>61</v>
      </c>
      <c r="B854" s="31" t="s">
        <v>8</v>
      </c>
      <c r="C854" s="41" t="s">
        <v>20</v>
      </c>
      <c r="D854" s="4">
        <v>43896</v>
      </c>
      <c r="E854" s="3">
        <f t="shared" ca="1" si="26"/>
        <v>239</v>
      </c>
      <c r="F8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4" s="50">
        <f>IF(WEEKNUM(Table1[[#This Row],[Date]])-WEEKNUM(DATE(YEAR(Table1[[#This Row],[Date]]),2,1)-1)&lt;=0,52+WEEKNUM(Table1[[#This Row],[Date]])-WEEKNUM(DATE(YEAR(Table1[[#This Row],[Date]]),2,1)-1),WEEKNUM(Table1[[#This Row],[Date]])-WEEKNUM(DATE(YEAR(Table1[[#This Row],[Date]]),2,1)-1))</f>
        <v>5</v>
      </c>
      <c r="H854" s="126">
        <f t="shared" ca="1" si="27"/>
        <v>0.75</v>
      </c>
      <c r="I854" s="3" t="s">
        <v>50</v>
      </c>
      <c r="J854" s="3" t="str">
        <f ca="1">IF(Table1[[#This Row],[Quantity]]&gt;=100,"Picked Up","Missed Pickup")</f>
        <v>Picked Up</v>
      </c>
      <c r="K854" s="48" t="str">
        <f>TEXT(Table1[[#This Row],[Date]],"mmmm")</f>
        <v>March</v>
      </c>
    </row>
    <row r="855" spans="1:11" x14ac:dyDescent="0.25">
      <c r="A855" s="25" t="s">
        <v>61</v>
      </c>
      <c r="B855" s="25" t="s">
        <v>73</v>
      </c>
      <c r="C855" s="45" t="s">
        <v>20</v>
      </c>
      <c r="D855" s="4">
        <v>43896</v>
      </c>
      <c r="E855" s="3">
        <f t="shared" ca="1" si="26"/>
        <v>584</v>
      </c>
      <c r="F8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5" s="50">
        <f>IF(WEEKNUM(Table1[[#This Row],[Date]])-WEEKNUM(DATE(YEAR(Table1[[#This Row],[Date]]),2,1)-1)&lt;=0,52+WEEKNUM(Table1[[#This Row],[Date]])-WEEKNUM(DATE(YEAR(Table1[[#This Row],[Date]]),2,1)-1),WEEKNUM(Table1[[#This Row],[Date]])-WEEKNUM(DATE(YEAR(Table1[[#This Row],[Date]]),2,1)-1))</f>
        <v>5</v>
      </c>
      <c r="H855" s="126">
        <f t="shared" ca="1" si="27"/>
        <v>0.71</v>
      </c>
      <c r="I855" s="3" t="s">
        <v>50</v>
      </c>
      <c r="J855" s="3" t="str">
        <f ca="1">IF(Table1[[#This Row],[Quantity]]&gt;=100,"Picked Up","Missed Pickup")</f>
        <v>Picked Up</v>
      </c>
      <c r="K855" s="48" t="str">
        <f>TEXT(Table1[[#This Row],[Date]],"mmmm")</f>
        <v>March</v>
      </c>
    </row>
    <row r="856" spans="1:11" x14ac:dyDescent="0.25">
      <c r="A856" s="27" t="s">
        <v>64</v>
      </c>
      <c r="B856" s="30" t="s">
        <v>70</v>
      </c>
      <c r="C856" s="40" t="s">
        <v>22</v>
      </c>
      <c r="D856" s="4">
        <v>43897</v>
      </c>
      <c r="E856" s="3">
        <f t="shared" ca="1" si="26"/>
        <v>716</v>
      </c>
      <c r="F8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6" s="50">
        <f>IF(WEEKNUM(Table1[[#This Row],[Date]])-WEEKNUM(DATE(YEAR(Table1[[#This Row],[Date]]),2,1)-1)&lt;=0,52+WEEKNUM(Table1[[#This Row],[Date]])-WEEKNUM(DATE(YEAR(Table1[[#This Row],[Date]]),2,1)-1),WEEKNUM(Table1[[#This Row],[Date]])-WEEKNUM(DATE(YEAR(Table1[[#This Row],[Date]]),2,1)-1))</f>
        <v>5</v>
      </c>
      <c r="H856" s="126">
        <f t="shared" ca="1" si="27"/>
        <v>0.68</v>
      </c>
      <c r="I856" s="3" t="s">
        <v>50</v>
      </c>
      <c r="J856" s="3" t="str">
        <f ca="1">IF(Table1[[#This Row],[Quantity]]&gt;=100,"Picked Up","Missed Pickup")</f>
        <v>Picked Up</v>
      </c>
      <c r="K856" s="48" t="str">
        <f>TEXT(Table1[[#This Row],[Date]],"mmmm")</f>
        <v>March</v>
      </c>
    </row>
    <row r="857" spans="1:11" x14ac:dyDescent="0.25">
      <c r="A857" s="27" t="s">
        <v>64</v>
      </c>
      <c r="B857" s="30" t="s">
        <v>71</v>
      </c>
      <c r="C857" s="40" t="s">
        <v>23</v>
      </c>
      <c r="D857" s="4">
        <v>43897</v>
      </c>
      <c r="E857" s="3">
        <f t="shared" ca="1" si="26"/>
        <v>166</v>
      </c>
      <c r="F8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7" s="50">
        <f>IF(WEEKNUM(Table1[[#This Row],[Date]])-WEEKNUM(DATE(YEAR(Table1[[#This Row],[Date]]),2,1)-1)&lt;=0,52+WEEKNUM(Table1[[#This Row],[Date]])-WEEKNUM(DATE(YEAR(Table1[[#This Row],[Date]]),2,1)-1),WEEKNUM(Table1[[#This Row],[Date]])-WEEKNUM(DATE(YEAR(Table1[[#This Row],[Date]]),2,1)-1))</f>
        <v>5</v>
      </c>
      <c r="H857" s="126">
        <f t="shared" ca="1" si="27"/>
        <v>0.75</v>
      </c>
      <c r="I857" s="3" t="s">
        <v>50</v>
      </c>
      <c r="J857" s="3" t="str">
        <f ca="1">IF(Table1[[#This Row],[Quantity]]&gt;=100,"Picked Up","Missed Pickup")</f>
        <v>Picked Up</v>
      </c>
      <c r="K857" s="48" t="str">
        <f>TEXT(Table1[[#This Row],[Date]],"mmmm")</f>
        <v>March</v>
      </c>
    </row>
    <row r="858" spans="1:11" x14ac:dyDescent="0.25">
      <c r="A858" s="27" t="s">
        <v>65</v>
      </c>
      <c r="B858" s="30" t="s">
        <v>67</v>
      </c>
      <c r="C858" s="40" t="s">
        <v>20</v>
      </c>
      <c r="D858" s="4">
        <v>43897</v>
      </c>
      <c r="E858" s="3">
        <f t="shared" ca="1" si="26"/>
        <v>538</v>
      </c>
      <c r="F8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8" s="50">
        <f>IF(WEEKNUM(Table1[[#This Row],[Date]])-WEEKNUM(DATE(YEAR(Table1[[#This Row],[Date]]),2,1)-1)&lt;=0,52+WEEKNUM(Table1[[#This Row],[Date]])-WEEKNUM(DATE(YEAR(Table1[[#This Row],[Date]]),2,1)-1),WEEKNUM(Table1[[#This Row],[Date]])-WEEKNUM(DATE(YEAR(Table1[[#This Row],[Date]]),2,1)-1))</f>
        <v>5</v>
      </c>
      <c r="H858" s="126">
        <f t="shared" ca="1" si="27"/>
        <v>0.69</v>
      </c>
      <c r="I858" s="3" t="s">
        <v>50</v>
      </c>
      <c r="J858" s="3" t="str">
        <f ca="1">IF(Table1[[#This Row],[Quantity]]&gt;=100,"Picked Up","Missed Pickup")</f>
        <v>Picked Up</v>
      </c>
      <c r="K858" s="48" t="str">
        <f>TEXT(Table1[[#This Row],[Date]],"mmmm")</f>
        <v>March</v>
      </c>
    </row>
    <row r="859" spans="1:11" x14ac:dyDescent="0.25">
      <c r="A859" s="27" t="s">
        <v>63</v>
      </c>
      <c r="B859" s="30" t="s">
        <v>4</v>
      </c>
      <c r="C859" s="40" t="s">
        <v>20</v>
      </c>
      <c r="D859" s="4">
        <v>43897</v>
      </c>
      <c r="E859" s="3">
        <f t="shared" ca="1" si="26"/>
        <v>930</v>
      </c>
      <c r="F8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59" s="50">
        <f>IF(WEEKNUM(Table1[[#This Row],[Date]])-WEEKNUM(DATE(YEAR(Table1[[#This Row],[Date]]),2,1)-1)&lt;=0,52+WEEKNUM(Table1[[#This Row],[Date]])-WEEKNUM(DATE(YEAR(Table1[[#This Row],[Date]]),2,1)-1),WEEKNUM(Table1[[#This Row],[Date]])-WEEKNUM(DATE(YEAR(Table1[[#This Row],[Date]]),2,1)-1))</f>
        <v>5</v>
      </c>
      <c r="H859" s="126">
        <f t="shared" ca="1" si="27"/>
        <v>0.73</v>
      </c>
      <c r="I859" s="3" t="s">
        <v>44</v>
      </c>
      <c r="J859" s="3" t="str">
        <f ca="1">IF(Table1[[#This Row],[Quantity]]&gt;=100,"Picked Up","Missed Pickup")</f>
        <v>Picked Up</v>
      </c>
      <c r="K859" s="48" t="str">
        <f>TEXT(Table1[[#This Row],[Date]],"mmmm")</f>
        <v>March</v>
      </c>
    </row>
    <row r="860" spans="1:11" x14ac:dyDescent="0.25">
      <c r="A860" s="27" t="s">
        <v>63</v>
      </c>
      <c r="B860" s="30" t="s">
        <v>74</v>
      </c>
      <c r="C860" s="40" t="s">
        <v>20</v>
      </c>
      <c r="D860" s="4">
        <v>43897</v>
      </c>
      <c r="E860" s="3">
        <f t="shared" ca="1" si="26"/>
        <v>932</v>
      </c>
      <c r="F8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0" s="50">
        <f>IF(WEEKNUM(Table1[[#This Row],[Date]])-WEEKNUM(DATE(YEAR(Table1[[#This Row],[Date]]),2,1)-1)&lt;=0,52+WEEKNUM(Table1[[#This Row],[Date]])-WEEKNUM(DATE(YEAR(Table1[[#This Row],[Date]]),2,1)-1),WEEKNUM(Table1[[#This Row],[Date]])-WEEKNUM(DATE(YEAR(Table1[[#This Row],[Date]]),2,1)-1))</f>
        <v>5</v>
      </c>
      <c r="H860" s="126">
        <f t="shared" ca="1" si="27"/>
        <v>0.76</v>
      </c>
      <c r="I860" s="3" t="s">
        <v>50</v>
      </c>
      <c r="J860" s="3" t="str">
        <f ca="1">IF(Table1[[#This Row],[Quantity]]&gt;=100,"Picked Up","Missed Pickup")</f>
        <v>Picked Up</v>
      </c>
      <c r="K860" s="48" t="str">
        <f>TEXT(Table1[[#This Row],[Date]],"mmmm")</f>
        <v>March</v>
      </c>
    </row>
    <row r="861" spans="1:11" x14ac:dyDescent="0.25">
      <c r="A861" s="27" t="s">
        <v>63</v>
      </c>
      <c r="B861" s="30" t="s">
        <v>75</v>
      </c>
      <c r="C861" s="40" t="s">
        <v>20</v>
      </c>
      <c r="D861" s="4">
        <v>43897</v>
      </c>
      <c r="E861" s="3">
        <f t="shared" ca="1" si="26"/>
        <v>975</v>
      </c>
      <c r="F8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1" s="50">
        <f>IF(WEEKNUM(Table1[[#This Row],[Date]])-WEEKNUM(DATE(YEAR(Table1[[#This Row],[Date]]),2,1)-1)&lt;=0,52+WEEKNUM(Table1[[#This Row],[Date]])-WEEKNUM(DATE(YEAR(Table1[[#This Row],[Date]]),2,1)-1),WEEKNUM(Table1[[#This Row],[Date]])-WEEKNUM(DATE(YEAR(Table1[[#This Row],[Date]]),2,1)-1))</f>
        <v>5</v>
      </c>
      <c r="H861" s="126">
        <f t="shared" ca="1" si="27"/>
        <v>0.7</v>
      </c>
      <c r="I861" s="3" t="s">
        <v>50</v>
      </c>
      <c r="J861" s="3" t="str">
        <f ca="1">IF(Table1[[#This Row],[Quantity]]&gt;=100,"Picked Up","Missed Pickup")</f>
        <v>Picked Up</v>
      </c>
      <c r="K861" s="48" t="str">
        <f>TEXT(Table1[[#This Row],[Date]],"mmmm")</f>
        <v>March</v>
      </c>
    </row>
    <row r="862" spans="1:11" x14ac:dyDescent="0.25">
      <c r="A862" s="27" t="s">
        <v>62</v>
      </c>
      <c r="B862" s="30" t="s">
        <v>4</v>
      </c>
      <c r="C862" s="40" t="s">
        <v>20</v>
      </c>
      <c r="D862" s="4">
        <v>43897</v>
      </c>
      <c r="E862" s="3">
        <f t="shared" ca="1" si="26"/>
        <v>768</v>
      </c>
      <c r="F8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2" s="50">
        <f>IF(WEEKNUM(Table1[[#This Row],[Date]])-WEEKNUM(DATE(YEAR(Table1[[#This Row],[Date]]),2,1)-1)&lt;=0,52+WEEKNUM(Table1[[#This Row],[Date]])-WEEKNUM(DATE(YEAR(Table1[[#This Row],[Date]]),2,1)-1),WEEKNUM(Table1[[#This Row],[Date]])-WEEKNUM(DATE(YEAR(Table1[[#This Row],[Date]]),2,1)-1))</f>
        <v>5</v>
      </c>
      <c r="H862" s="126">
        <f t="shared" ca="1" si="27"/>
        <v>0.72</v>
      </c>
      <c r="I862" s="3" t="s">
        <v>32</v>
      </c>
      <c r="J862" s="3" t="str">
        <f ca="1">IF(Table1[[#This Row],[Quantity]]&gt;=100,"Picked Up","Missed Pickup")</f>
        <v>Picked Up</v>
      </c>
      <c r="K862" s="48" t="str">
        <f>TEXT(Table1[[#This Row],[Date]],"mmmm")</f>
        <v>March</v>
      </c>
    </row>
    <row r="863" spans="1:11" x14ac:dyDescent="0.25">
      <c r="A863" s="27" t="s">
        <v>62</v>
      </c>
      <c r="B863" s="30" t="s">
        <v>72</v>
      </c>
      <c r="C863" s="40" t="s">
        <v>20</v>
      </c>
      <c r="D863" s="4">
        <v>43897</v>
      </c>
      <c r="E863" s="3">
        <f t="shared" ca="1" si="26"/>
        <v>514</v>
      </c>
      <c r="F8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3" s="50">
        <f>IF(WEEKNUM(Table1[[#This Row],[Date]])-WEEKNUM(DATE(YEAR(Table1[[#This Row],[Date]]),2,1)-1)&lt;=0,52+WEEKNUM(Table1[[#This Row],[Date]])-WEEKNUM(DATE(YEAR(Table1[[#This Row],[Date]]),2,1)-1),WEEKNUM(Table1[[#This Row],[Date]])-WEEKNUM(DATE(YEAR(Table1[[#This Row],[Date]]),2,1)-1))</f>
        <v>5</v>
      </c>
      <c r="H863" s="126">
        <f t="shared" ca="1" si="27"/>
        <v>0.7</v>
      </c>
      <c r="I863" s="3" t="s">
        <v>50</v>
      </c>
      <c r="J863" s="3" t="str">
        <f ca="1">IF(Table1[[#This Row],[Quantity]]&gt;=100,"Picked Up","Missed Pickup")</f>
        <v>Picked Up</v>
      </c>
      <c r="K863" s="48" t="str">
        <f>TEXT(Table1[[#This Row],[Date]],"mmmm")</f>
        <v>March</v>
      </c>
    </row>
    <row r="864" spans="1:11" x14ac:dyDescent="0.25">
      <c r="A864" s="27" t="s">
        <v>62</v>
      </c>
      <c r="B864" s="30" t="s">
        <v>5</v>
      </c>
      <c r="C864" s="40" t="s">
        <v>22</v>
      </c>
      <c r="D864" s="4">
        <v>43897</v>
      </c>
      <c r="E864" s="3">
        <f t="shared" ca="1" si="26"/>
        <v>406</v>
      </c>
      <c r="F8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4" s="50">
        <f>IF(WEEKNUM(Table1[[#This Row],[Date]])-WEEKNUM(DATE(YEAR(Table1[[#This Row],[Date]]),2,1)-1)&lt;=0,52+WEEKNUM(Table1[[#This Row],[Date]])-WEEKNUM(DATE(YEAR(Table1[[#This Row],[Date]]),2,1)-1),WEEKNUM(Table1[[#This Row],[Date]])-WEEKNUM(DATE(YEAR(Table1[[#This Row],[Date]]),2,1)-1))</f>
        <v>5</v>
      </c>
      <c r="H864" s="126">
        <f t="shared" ca="1" si="27"/>
        <v>0.79</v>
      </c>
      <c r="I864" s="3" t="s">
        <v>50</v>
      </c>
      <c r="J864" s="3" t="str">
        <f ca="1">IF(Table1[[#This Row],[Quantity]]&gt;=100,"Picked Up","Missed Pickup")</f>
        <v>Picked Up</v>
      </c>
      <c r="K864" s="48" t="str">
        <f>TEXT(Table1[[#This Row],[Date]],"mmmm")</f>
        <v>March</v>
      </c>
    </row>
    <row r="865" spans="1:11" x14ac:dyDescent="0.25">
      <c r="A865" s="27" t="s">
        <v>62</v>
      </c>
      <c r="B865" s="30" t="s">
        <v>6</v>
      </c>
      <c r="C865" s="40" t="s">
        <v>21</v>
      </c>
      <c r="D865" s="4">
        <v>43897</v>
      </c>
      <c r="E865" s="3">
        <f t="shared" ca="1" si="26"/>
        <v>315</v>
      </c>
      <c r="F8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5" s="50">
        <f>IF(WEEKNUM(Table1[[#This Row],[Date]])-WEEKNUM(DATE(YEAR(Table1[[#This Row],[Date]]),2,1)-1)&lt;=0,52+WEEKNUM(Table1[[#This Row],[Date]])-WEEKNUM(DATE(YEAR(Table1[[#This Row],[Date]]),2,1)-1),WEEKNUM(Table1[[#This Row],[Date]])-WEEKNUM(DATE(YEAR(Table1[[#This Row],[Date]]),2,1)-1))</f>
        <v>5</v>
      </c>
      <c r="H865" s="126">
        <f t="shared" ca="1" si="27"/>
        <v>0.67</v>
      </c>
      <c r="I865" s="3" t="s">
        <v>50</v>
      </c>
      <c r="J865" s="3" t="str">
        <f ca="1">IF(Table1[[#This Row],[Quantity]]&gt;=100,"Picked Up","Missed Pickup")</f>
        <v>Picked Up</v>
      </c>
      <c r="K865" s="48" t="str">
        <f>TEXT(Table1[[#This Row],[Date]],"mmmm")</f>
        <v>March</v>
      </c>
    </row>
    <row r="866" spans="1:11" x14ac:dyDescent="0.25">
      <c r="A866" s="27" t="s">
        <v>62</v>
      </c>
      <c r="B866" s="30" t="s">
        <v>76</v>
      </c>
      <c r="C866" s="40" t="s">
        <v>23</v>
      </c>
      <c r="D866" s="4">
        <v>43897</v>
      </c>
      <c r="E866" s="3">
        <f t="shared" ca="1" si="26"/>
        <v>289</v>
      </c>
      <c r="F8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6" s="50">
        <f>IF(WEEKNUM(Table1[[#This Row],[Date]])-WEEKNUM(DATE(YEAR(Table1[[#This Row],[Date]]),2,1)-1)&lt;=0,52+WEEKNUM(Table1[[#This Row],[Date]])-WEEKNUM(DATE(YEAR(Table1[[#This Row],[Date]]),2,1)-1),WEEKNUM(Table1[[#This Row],[Date]])-WEEKNUM(DATE(YEAR(Table1[[#This Row],[Date]]),2,1)-1))</f>
        <v>5</v>
      </c>
      <c r="H866" s="126">
        <f t="shared" ca="1" si="27"/>
        <v>0.77</v>
      </c>
      <c r="I866" s="3" t="s">
        <v>50</v>
      </c>
      <c r="J866" s="3" t="str">
        <f ca="1">IF(Table1[[#This Row],[Quantity]]&gt;=100,"Picked Up","Missed Pickup")</f>
        <v>Picked Up</v>
      </c>
      <c r="K866" s="48" t="str">
        <f>TEXT(Table1[[#This Row],[Date]],"mmmm")</f>
        <v>March</v>
      </c>
    </row>
    <row r="867" spans="1:11" x14ac:dyDescent="0.25">
      <c r="A867" s="27" t="s">
        <v>62</v>
      </c>
      <c r="B867" s="30" t="s">
        <v>9</v>
      </c>
      <c r="C867" s="40" t="s">
        <v>23</v>
      </c>
      <c r="D867" s="4">
        <v>43897</v>
      </c>
      <c r="E867" s="3">
        <f t="shared" ca="1" si="26"/>
        <v>364</v>
      </c>
      <c r="F8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7" s="50">
        <f>IF(WEEKNUM(Table1[[#This Row],[Date]])-WEEKNUM(DATE(YEAR(Table1[[#This Row],[Date]]),2,1)-1)&lt;=0,52+WEEKNUM(Table1[[#This Row],[Date]])-WEEKNUM(DATE(YEAR(Table1[[#This Row],[Date]]),2,1)-1),WEEKNUM(Table1[[#This Row],[Date]])-WEEKNUM(DATE(YEAR(Table1[[#This Row],[Date]]),2,1)-1))</f>
        <v>5</v>
      </c>
      <c r="H867" s="126">
        <f t="shared" ca="1" si="27"/>
        <v>0.73</v>
      </c>
      <c r="I867" s="3" t="s">
        <v>50</v>
      </c>
      <c r="J867" s="3" t="str">
        <f ca="1">IF(Table1[[#This Row],[Quantity]]&gt;=100,"Picked Up","Missed Pickup")</f>
        <v>Picked Up</v>
      </c>
      <c r="K867" s="48" t="str">
        <f>TEXT(Table1[[#This Row],[Date]],"mmmm")</f>
        <v>March</v>
      </c>
    </row>
    <row r="868" spans="1:11" x14ac:dyDescent="0.25">
      <c r="A868" s="27" t="s">
        <v>61</v>
      </c>
      <c r="B868" s="30" t="s">
        <v>7</v>
      </c>
      <c r="C868" s="40" t="s">
        <v>20</v>
      </c>
      <c r="D868" s="4">
        <v>43897</v>
      </c>
      <c r="E868" s="3">
        <f t="shared" ca="1" si="26"/>
        <v>801</v>
      </c>
      <c r="F8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8" s="50">
        <f>IF(WEEKNUM(Table1[[#This Row],[Date]])-WEEKNUM(DATE(YEAR(Table1[[#This Row],[Date]]),2,1)-1)&lt;=0,52+WEEKNUM(Table1[[#This Row],[Date]])-WEEKNUM(DATE(YEAR(Table1[[#This Row],[Date]]),2,1)-1),WEEKNUM(Table1[[#This Row],[Date]])-WEEKNUM(DATE(YEAR(Table1[[#This Row],[Date]]),2,1)-1))</f>
        <v>5</v>
      </c>
      <c r="H868" s="126">
        <f t="shared" ca="1" si="27"/>
        <v>0.7</v>
      </c>
      <c r="I868" s="3" t="s">
        <v>32</v>
      </c>
      <c r="J868" s="3" t="str">
        <f ca="1">IF(Table1[[#This Row],[Quantity]]&gt;=100,"Picked Up","Missed Pickup")</f>
        <v>Picked Up</v>
      </c>
      <c r="K868" s="48" t="str">
        <f>TEXT(Table1[[#This Row],[Date]],"mmmm")</f>
        <v>March</v>
      </c>
    </row>
    <row r="869" spans="1:11" x14ac:dyDescent="0.25">
      <c r="A869" s="29" t="s">
        <v>61</v>
      </c>
      <c r="B869" s="31" t="s">
        <v>8</v>
      </c>
      <c r="C869" s="41" t="s">
        <v>20</v>
      </c>
      <c r="D869" s="4">
        <v>43897</v>
      </c>
      <c r="E869" s="3">
        <f t="shared" ca="1" si="26"/>
        <v>849</v>
      </c>
      <c r="F8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69" s="50">
        <f>IF(WEEKNUM(Table1[[#This Row],[Date]])-WEEKNUM(DATE(YEAR(Table1[[#This Row],[Date]]),2,1)-1)&lt;=0,52+WEEKNUM(Table1[[#This Row],[Date]])-WEEKNUM(DATE(YEAR(Table1[[#This Row],[Date]]),2,1)-1),WEEKNUM(Table1[[#This Row],[Date]])-WEEKNUM(DATE(YEAR(Table1[[#This Row],[Date]]),2,1)-1))</f>
        <v>5</v>
      </c>
      <c r="H869" s="126">
        <f t="shared" ca="1" si="27"/>
        <v>0.73</v>
      </c>
      <c r="I869" s="3" t="s">
        <v>50</v>
      </c>
      <c r="J869" s="3" t="str">
        <f ca="1">IF(Table1[[#This Row],[Quantity]]&gt;=100,"Picked Up","Missed Pickup")</f>
        <v>Picked Up</v>
      </c>
      <c r="K869" s="48" t="str">
        <f>TEXT(Table1[[#This Row],[Date]],"mmmm")</f>
        <v>March</v>
      </c>
    </row>
    <row r="870" spans="1:11" x14ac:dyDescent="0.25">
      <c r="A870" s="25" t="s">
        <v>61</v>
      </c>
      <c r="B870" s="25" t="s">
        <v>73</v>
      </c>
      <c r="C870" s="45" t="s">
        <v>20</v>
      </c>
      <c r="D870" s="4">
        <v>43897</v>
      </c>
      <c r="E870" s="3">
        <f t="shared" ca="1" si="26"/>
        <v>961</v>
      </c>
      <c r="F8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W5</v>
      </c>
      <c r="G870" s="50">
        <f>IF(WEEKNUM(Table1[[#This Row],[Date]])-WEEKNUM(DATE(YEAR(Table1[[#This Row],[Date]]),2,1)-1)&lt;=0,52+WEEKNUM(Table1[[#This Row],[Date]])-WEEKNUM(DATE(YEAR(Table1[[#This Row],[Date]]),2,1)-1),WEEKNUM(Table1[[#This Row],[Date]])-WEEKNUM(DATE(YEAR(Table1[[#This Row],[Date]]),2,1)-1))</f>
        <v>5</v>
      </c>
      <c r="H870" s="126">
        <f t="shared" ca="1" si="27"/>
        <v>0.76</v>
      </c>
      <c r="I870" s="3" t="s">
        <v>50</v>
      </c>
      <c r="J870" s="3" t="str">
        <f ca="1">IF(Table1[[#This Row],[Quantity]]&gt;=100,"Picked Up","Missed Pickup")</f>
        <v>Picked Up</v>
      </c>
      <c r="K870" s="48" t="str">
        <f>TEXT(Table1[[#This Row],[Date]],"mmmm")</f>
        <v>March</v>
      </c>
    </row>
    <row r="871" spans="1:11" x14ac:dyDescent="0.25">
      <c r="A871" s="27" t="s">
        <v>64</v>
      </c>
      <c r="B871" s="30" t="s">
        <v>70</v>
      </c>
      <c r="C871" s="40" t="s">
        <v>22</v>
      </c>
      <c r="D871" s="4">
        <v>43898</v>
      </c>
      <c r="E871" s="3">
        <f t="shared" ca="1" si="26"/>
        <v>222</v>
      </c>
      <c r="F8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1" s="50">
        <f>IF(WEEKNUM(Table1[[#This Row],[Date]])-WEEKNUM(DATE(YEAR(Table1[[#This Row],[Date]]),2,1)-1)&lt;=0,52+WEEKNUM(Table1[[#This Row],[Date]])-WEEKNUM(DATE(YEAR(Table1[[#This Row],[Date]]),2,1)-1),WEEKNUM(Table1[[#This Row],[Date]])-WEEKNUM(DATE(YEAR(Table1[[#This Row],[Date]]),2,1)-1))</f>
        <v>6</v>
      </c>
      <c r="H871" s="126">
        <f t="shared" ca="1" si="27"/>
        <v>0.72</v>
      </c>
      <c r="I871" s="3" t="s">
        <v>50</v>
      </c>
      <c r="J871" s="3" t="str">
        <f ca="1">IF(Table1[[#This Row],[Quantity]]&gt;=100,"Picked Up","Missed Pickup")</f>
        <v>Picked Up</v>
      </c>
      <c r="K871" s="48" t="str">
        <f>TEXT(Table1[[#This Row],[Date]],"mmmm")</f>
        <v>March</v>
      </c>
    </row>
    <row r="872" spans="1:11" x14ac:dyDescent="0.25">
      <c r="A872" s="27" t="s">
        <v>64</v>
      </c>
      <c r="B872" s="30" t="s">
        <v>71</v>
      </c>
      <c r="C872" s="40" t="s">
        <v>23</v>
      </c>
      <c r="D872" s="4">
        <v>43898</v>
      </c>
      <c r="E872" s="3">
        <f t="shared" ca="1" si="26"/>
        <v>380</v>
      </c>
      <c r="F8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2" s="50">
        <f>IF(WEEKNUM(Table1[[#This Row],[Date]])-WEEKNUM(DATE(YEAR(Table1[[#This Row],[Date]]),2,1)-1)&lt;=0,52+WEEKNUM(Table1[[#This Row],[Date]])-WEEKNUM(DATE(YEAR(Table1[[#This Row],[Date]]),2,1)-1),WEEKNUM(Table1[[#This Row],[Date]])-WEEKNUM(DATE(YEAR(Table1[[#This Row],[Date]]),2,1)-1))</f>
        <v>6</v>
      </c>
      <c r="H872" s="126">
        <f t="shared" ca="1" si="27"/>
        <v>0.72</v>
      </c>
      <c r="I872" s="3" t="s">
        <v>50</v>
      </c>
      <c r="J872" s="3" t="str">
        <f ca="1">IF(Table1[[#This Row],[Quantity]]&gt;=100,"Picked Up","Missed Pickup")</f>
        <v>Picked Up</v>
      </c>
      <c r="K872" s="48" t="str">
        <f>TEXT(Table1[[#This Row],[Date]],"mmmm")</f>
        <v>March</v>
      </c>
    </row>
    <row r="873" spans="1:11" x14ac:dyDescent="0.25">
      <c r="A873" s="27" t="s">
        <v>65</v>
      </c>
      <c r="B873" s="30" t="s">
        <v>67</v>
      </c>
      <c r="C873" s="40" t="s">
        <v>20</v>
      </c>
      <c r="D873" s="4">
        <v>43898</v>
      </c>
      <c r="E873" s="3">
        <f t="shared" ca="1" si="26"/>
        <v>918</v>
      </c>
      <c r="F8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3" s="50">
        <f>IF(WEEKNUM(Table1[[#This Row],[Date]])-WEEKNUM(DATE(YEAR(Table1[[#This Row],[Date]]),2,1)-1)&lt;=0,52+WEEKNUM(Table1[[#This Row],[Date]])-WEEKNUM(DATE(YEAR(Table1[[#This Row],[Date]]),2,1)-1),WEEKNUM(Table1[[#This Row],[Date]])-WEEKNUM(DATE(YEAR(Table1[[#This Row],[Date]]),2,1)-1))</f>
        <v>6</v>
      </c>
      <c r="H873" s="126">
        <f t="shared" ca="1" si="27"/>
        <v>0.77</v>
      </c>
      <c r="I873" s="3" t="s">
        <v>50</v>
      </c>
      <c r="J873" s="3" t="str">
        <f ca="1">IF(Table1[[#This Row],[Quantity]]&gt;=100,"Picked Up","Missed Pickup")</f>
        <v>Picked Up</v>
      </c>
      <c r="K873" s="48" t="str">
        <f>TEXT(Table1[[#This Row],[Date]],"mmmm")</f>
        <v>March</v>
      </c>
    </row>
    <row r="874" spans="1:11" x14ac:dyDescent="0.25">
      <c r="A874" s="27" t="s">
        <v>63</v>
      </c>
      <c r="B874" s="30" t="s">
        <v>4</v>
      </c>
      <c r="C874" s="40" t="s">
        <v>20</v>
      </c>
      <c r="D874" s="4">
        <v>43898</v>
      </c>
      <c r="E874" s="3">
        <f t="shared" ca="1" si="26"/>
        <v>68</v>
      </c>
      <c r="F8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4" s="50">
        <f>IF(WEEKNUM(Table1[[#This Row],[Date]])-WEEKNUM(DATE(YEAR(Table1[[#This Row],[Date]]),2,1)-1)&lt;=0,52+WEEKNUM(Table1[[#This Row],[Date]])-WEEKNUM(DATE(YEAR(Table1[[#This Row],[Date]]),2,1)-1),WEEKNUM(Table1[[#This Row],[Date]])-WEEKNUM(DATE(YEAR(Table1[[#This Row],[Date]]),2,1)-1))</f>
        <v>6</v>
      </c>
      <c r="H874" s="126">
        <f t="shared" ca="1" si="27"/>
        <v>0.71</v>
      </c>
      <c r="I874" s="3" t="s">
        <v>50</v>
      </c>
      <c r="J874" s="3" t="str">
        <f ca="1">IF(Table1[[#This Row],[Quantity]]&gt;=100,"Picked Up","Missed Pickup")</f>
        <v>Missed Pickup</v>
      </c>
      <c r="K874" s="48" t="str">
        <f>TEXT(Table1[[#This Row],[Date]],"mmmm")</f>
        <v>March</v>
      </c>
    </row>
    <row r="875" spans="1:11" x14ac:dyDescent="0.25">
      <c r="A875" s="27" t="s">
        <v>63</v>
      </c>
      <c r="B875" s="30" t="s">
        <v>74</v>
      </c>
      <c r="C875" s="40" t="s">
        <v>20</v>
      </c>
      <c r="D875" s="4">
        <v>43898</v>
      </c>
      <c r="E875" s="3">
        <f t="shared" ca="1" si="26"/>
        <v>498</v>
      </c>
      <c r="F8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5" s="50">
        <f>IF(WEEKNUM(Table1[[#This Row],[Date]])-WEEKNUM(DATE(YEAR(Table1[[#This Row],[Date]]),2,1)-1)&lt;=0,52+WEEKNUM(Table1[[#This Row],[Date]])-WEEKNUM(DATE(YEAR(Table1[[#This Row],[Date]]),2,1)-1),WEEKNUM(Table1[[#This Row],[Date]])-WEEKNUM(DATE(YEAR(Table1[[#This Row],[Date]]),2,1)-1))</f>
        <v>6</v>
      </c>
      <c r="H875" s="126">
        <f t="shared" ca="1" si="27"/>
        <v>0.73</v>
      </c>
      <c r="I875" s="3" t="s">
        <v>50</v>
      </c>
      <c r="J875" s="3" t="str">
        <f ca="1">IF(Table1[[#This Row],[Quantity]]&gt;=100,"Picked Up","Missed Pickup")</f>
        <v>Picked Up</v>
      </c>
      <c r="K875" s="48" t="str">
        <f>TEXT(Table1[[#This Row],[Date]],"mmmm")</f>
        <v>March</v>
      </c>
    </row>
    <row r="876" spans="1:11" x14ac:dyDescent="0.25">
      <c r="A876" s="27" t="s">
        <v>63</v>
      </c>
      <c r="B876" s="30" t="s">
        <v>75</v>
      </c>
      <c r="C876" s="40" t="s">
        <v>20</v>
      </c>
      <c r="D876" s="4">
        <v>43898</v>
      </c>
      <c r="E876" s="3">
        <f t="shared" ca="1" si="26"/>
        <v>982</v>
      </c>
      <c r="F8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6" s="50">
        <f>IF(WEEKNUM(Table1[[#This Row],[Date]])-WEEKNUM(DATE(YEAR(Table1[[#This Row],[Date]]),2,1)-1)&lt;=0,52+WEEKNUM(Table1[[#This Row],[Date]])-WEEKNUM(DATE(YEAR(Table1[[#This Row],[Date]]),2,1)-1),WEEKNUM(Table1[[#This Row],[Date]])-WEEKNUM(DATE(YEAR(Table1[[#This Row],[Date]]),2,1)-1))</f>
        <v>6</v>
      </c>
      <c r="H876" s="126">
        <f t="shared" ca="1" si="27"/>
        <v>0.71</v>
      </c>
      <c r="I876" s="3" t="s">
        <v>50</v>
      </c>
      <c r="J876" s="3" t="str">
        <f ca="1">IF(Table1[[#This Row],[Quantity]]&gt;=100,"Picked Up","Missed Pickup")</f>
        <v>Picked Up</v>
      </c>
      <c r="K876" s="48" t="str">
        <f>TEXT(Table1[[#This Row],[Date]],"mmmm")</f>
        <v>March</v>
      </c>
    </row>
    <row r="877" spans="1:11" x14ac:dyDescent="0.25">
      <c r="A877" s="27" t="s">
        <v>62</v>
      </c>
      <c r="B877" s="30" t="s">
        <v>4</v>
      </c>
      <c r="C877" s="40" t="s">
        <v>20</v>
      </c>
      <c r="D877" s="4">
        <v>43898</v>
      </c>
      <c r="E877" s="3">
        <f t="shared" ca="1" si="26"/>
        <v>783</v>
      </c>
      <c r="F8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7" s="50">
        <f>IF(WEEKNUM(Table1[[#This Row],[Date]])-WEEKNUM(DATE(YEAR(Table1[[#This Row],[Date]]),2,1)-1)&lt;=0,52+WEEKNUM(Table1[[#This Row],[Date]])-WEEKNUM(DATE(YEAR(Table1[[#This Row],[Date]]),2,1)-1),WEEKNUM(Table1[[#This Row],[Date]])-WEEKNUM(DATE(YEAR(Table1[[#This Row],[Date]]),2,1)-1))</f>
        <v>6</v>
      </c>
      <c r="H877" s="126">
        <f t="shared" ca="1" si="27"/>
        <v>0.7</v>
      </c>
      <c r="I877" s="3" t="s">
        <v>50</v>
      </c>
      <c r="J877" s="3" t="str">
        <f ca="1">IF(Table1[[#This Row],[Quantity]]&gt;=100,"Picked Up","Missed Pickup")</f>
        <v>Picked Up</v>
      </c>
      <c r="K877" s="48" t="str">
        <f>TEXT(Table1[[#This Row],[Date]],"mmmm")</f>
        <v>March</v>
      </c>
    </row>
    <row r="878" spans="1:11" x14ac:dyDescent="0.25">
      <c r="A878" s="27" t="s">
        <v>62</v>
      </c>
      <c r="B878" s="30" t="s">
        <v>72</v>
      </c>
      <c r="C878" s="40" t="s">
        <v>20</v>
      </c>
      <c r="D878" s="4">
        <v>43898</v>
      </c>
      <c r="E878" s="3">
        <f t="shared" ca="1" si="26"/>
        <v>788</v>
      </c>
      <c r="F8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8" s="50">
        <f>IF(WEEKNUM(Table1[[#This Row],[Date]])-WEEKNUM(DATE(YEAR(Table1[[#This Row],[Date]]),2,1)-1)&lt;=0,52+WEEKNUM(Table1[[#This Row],[Date]])-WEEKNUM(DATE(YEAR(Table1[[#This Row],[Date]]),2,1)-1),WEEKNUM(Table1[[#This Row],[Date]])-WEEKNUM(DATE(YEAR(Table1[[#This Row],[Date]]),2,1)-1))</f>
        <v>6</v>
      </c>
      <c r="H878" s="126">
        <f t="shared" ca="1" si="27"/>
        <v>0.71</v>
      </c>
      <c r="I878" s="3" t="s">
        <v>50</v>
      </c>
      <c r="J878" s="3" t="str">
        <f ca="1">IF(Table1[[#This Row],[Quantity]]&gt;=100,"Picked Up","Missed Pickup")</f>
        <v>Picked Up</v>
      </c>
      <c r="K878" s="48" t="str">
        <f>TEXT(Table1[[#This Row],[Date]],"mmmm")</f>
        <v>March</v>
      </c>
    </row>
    <row r="879" spans="1:11" x14ac:dyDescent="0.25">
      <c r="A879" s="27" t="s">
        <v>62</v>
      </c>
      <c r="B879" s="30" t="s">
        <v>5</v>
      </c>
      <c r="C879" s="40" t="s">
        <v>22</v>
      </c>
      <c r="D879" s="4">
        <v>43898</v>
      </c>
      <c r="E879" s="3">
        <f t="shared" ca="1" si="26"/>
        <v>881</v>
      </c>
      <c r="F8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79" s="50">
        <f>IF(WEEKNUM(Table1[[#This Row],[Date]])-WEEKNUM(DATE(YEAR(Table1[[#This Row],[Date]]),2,1)-1)&lt;=0,52+WEEKNUM(Table1[[#This Row],[Date]])-WEEKNUM(DATE(YEAR(Table1[[#This Row],[Date]]),2,1)-1),WEEKNUM(Table1[[#This Row],[Date]])-WEEKNUM(DATE(YEAR(Table1[[#This Row],[Date]]),2,1)-1))</f>
        <v>6</v>
      </c>
      <c r="H879" s="126">
        <f t="shared" ca="1" si="27"/>
        <v>0.71</v>
      </c>
      <c r="I879" s="3" t="s">
        <v>50</v>
      </c>
      <c r="J879" s="3" t="str">
        <f ca="1">IF(Table1[[#This Row],[Quantity]]&gt;=100,"Picked Up","Missed Pickup")</f>
        <v>Picked Up</v>
      </c>
      <c r="K879" s="48" t="str">
        <f>TEXT(Table1[[#This Row],[Date]],"mmmm")</f>
        <v>March</v>
      </c>
    </row>
    <row r="880" spans="1:11" x14ac:dyDescent="0.25">
      <c r="A880" s="27" t="s">
        <v>62</v>
      </c>
      <c r="B880" s="30" t="s">
        <v>6</v>
      </c>
      <c r="C880" s="40" t="s">
        <v>21</v>
      </c>
      <c r="D880" s="4">
        <v>43898</v>
      </c>
      <c r="E880" s="3">
        <f t="shared" ca="1" si="26"/>
        <v>764</v>
      </c>
      <c r="F8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0" s="50">
        <f>IF(WEEKNUM(Table1[[#This Row],[Date]])-WEEKNUM(DATE(YEAR(Table1[[#This Row],[Date]]),2,1)-1)&lt;=0,52+WEEKNUM(Table1[[#This Row],[Date]])-WEEKNUM(DATE(YEAR(Table1[[#This Row],[Date]]),2,1)-1),WEEKNUM(Table1[[#This Row],[Date]])-WEEKNUM(DATE(YEAR(Table1[[#This Row],[Date]]),2,1)-1))</f>
        <v>6</v>
      </c>
      <c r="H880" s="126">
        <f t="shared" ca="1" si="27"/>
        <v>0.72</v>
      </c>
      <c r="I880" s="3" t="s">
        <v>50</v>
      </c>
      <c r="J880" s="3" t="str">
        <f ca="1">IF(Table1[[#This Row],[Quantity]]&gt;=100,"Picked Up","Missed Pickup")</f>
        <v>Picked Up</v>
      </c>
      <c r="K880" s="48" t="str">
        <f>TEXT(Table1[[#This Row],[Date]],"mmmm")</f>
        <v>March</v>
      </c>
    </row>
    <row r="881" spans="1:11" x14ac:dyDescent="0.25">
      <c r="A881" s="27" t="s">
        <v>62</v>
      </c>
      <c r="B881" s="30" t="s">
        <v>76</v>
      </c>
      <c r="C881" s="40" t="s">
        <v>23</v>
      </c>
      <c r="D881" s="4">
        <v>43898</v>
      </c>
      <c r="E881" s="3">
        <f t="shared" ca="1" si="26"/>
        <v>467</v>
      </c>
      <c r="F8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1" s="50">
        <f>IF(WEEKNUM(Table1[[#This Row],[Date]])-WEEKNUM(DATE(YEAR(Table1[[#This Row],[Date]]),2,1)-1)&lt;=0,52+WEEKNUM(Table1[[#This Row],[Date]])-WEEKNUM(DATE(YEAR(Table1[[#This Row],[Date]]),2,1)-1),WEEKNUM(Table1[[#This Row],[Date]])-WEEKNUM(DATE(YEAR(Table1[[#This Row],[Date]]),2,1)-1))</f>
        <v>6</v>
      </c>
      <c r="H881" s="126">
        <f t="shared" ca="1" si="27"/>
        <v>0.71</v>
      </c>
      <c r="I881" s="3" t="s">
        <v>50</v>
      </c>
      <c r="J881" s="3" t="str">
        <f ca="1">IF(Table1[[#This Row],[Quantity]]&gt;=100,"Picked Up","Missed Pickup")</f>
        <v>Picked Up</v>
      </c>
      <c r="K881" s="48" t="str">
        <f>TEXT(Table1[[#This Row],[Date]],"mmmm")</f>
        <v>March</v>
      </c>
    </row>
    <row r="882" spans="1:11" x14ac:dyDescent="0.25">
      <c r="A882" s="27" t="s">
        <v>62</v>
      </c>
      <c r="B882" s="30" t="s">
        <v>9</v>
      </c>
      <c r="C882" s="40" t="s">
        <v>23</v>
      </c>
      <c r="D882" s="4">
        <v>43898</v>
      </c>
      <c r="E882" s="3">
        <f t="shared" ca="1" si="26"/>
        <v>202</v>
      </c>
      <c r="F8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2" s="50">
        <f>IF(WEEKNUM(Table1[[#This Row],[Date]])-WEEKNUM(DATE(YEAR(Table1[[#This Row],[Date]]),2,1)-1)&lt;=0,52+WEEKNUM(Table1[[#This Row],[Date]])-WEEKNUM(DATE(YEAR(Table1[[#This Row],[Date]]),2,1)-1),WEEKNUM(Table1[[#This Row],[Date]])-WEEKNUM(DATE(YEAR(Table1[[#This Row],[Date]]),2,1)-1))</f>
        <v>6</v>
      </c>
      <c r="H882" s="126">
        <f t="shared" ca="1" si="27"/>
        <v>0.77</v>
      </c>
      <c r="I882" s="3" t="s">
        <v>50</v>
      </c>
      <c r="J882" s="3" t="str">
        <f ca="1">IF(Table1[[#This Row],[Quantity]]&gt;=100,"Picked Up","Missed Pickup")</f>
        <v>Picked Up</v>
      </c>
      <c r="K882" s="48" t="str">
        <f>TEXT(Table1[[#This Row],[Date]],"mmmm")</f>
        <v>March</v>
      </c>
    </row>
    <row r="883" spans="1:11" x14ac:dyDescent="0.25">
      <c r="A883" s="27" t="s">
        <v>61</v>
      </c>
      <c r="B883" s="30" t="s">
        <v>7</v>
      </c>
      <c r="C883" s="40" t="s">
        <v>20</v>
      </c>
      <c r="D883" s="4">
        <v>43898</v>
      </c>
      <c r="E883" s="3">
        <f t="shared" ca="1" si="26"/>
        <v>875</v>
      </c>
      <c r="F8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3" s="50">
        <f>IF(WEEKNUM(Table1[[#This Row],[Date]])-WEEKNUM(DATE(YEAR(Table1[[#This Row],[Date]]),2,1)-1)&lt;=0,52+WEEKNUM(Table1[[#This Row],[Date]])-WEEKNUM(DATE(YEAR(Table1[[#This Row],[Date]]),2,1)-1),WEEKNUM(Table1[[#This Row],[Date]])-WEEKNUM(DATE(YEAR(Table1[[#This Row],[Date]]),2,1)-1))</f>
        <v>6</v>
      </c>
      <c r="H883" s="126">
        <f t="shared" ca="1" si="27"/>
        <v>0.77</v>
      </c>
      <c r="I883" s="3" t="s">
        <v>50</v>
      </c>
      <c r="J883" s="3" t="str">
        <f ca="1">IF(Table1[[#This Row],[Quantity]]&gt;=100,"Picked Up","Missed Pickup")</f>
        <v>Picked Up</v>
      </c>
      <c r="K883" s="48" t="str">
        <f>TEXT(Table1[[#This Row],[Date]],"mmmm")</f>
        <v>March</v>
      </c>
    </row>
    <row r="884" spans="1:11" x14ac:dyDescent="0.25">
      <c r="A884" s="29" t="s">
        <v>61</v>
      </c>
      <c r="B884" s="31" t="s">
        <v>8</v>
      </c>
      <c r="C884" s="41" t="s">
        <v>20</v>
      </c>
      <c r="D884" s="4">
        <v>43898</v>
      </c>
      <c r="E884" s="3">
        <f t="shared" ca="1" si="26"/>
        <v>871</v>
      </c>
      <c r="F8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4" s="50">
        <f>IF(WEEKNUM(Table1[[#This Row],[Date]])-WEEKNUM(DATE(YEAR(Table1[[#This Row],[Date]]),2,1)-1)&lt;=0,52+WEEKNUM(Table1[[#This Row],[Date]])-WEEKNUM(DATE(YEAR(Table1[[#This Row],[Date]]),2,1)-1),WEEKNUM(Table1[[#This Row],[Date]])-WEEKNUM(DATE(YEAR(Table1[[#This Row],[Date]]),2,1)-1))</f>
        <v>6</v>
      </c>
      <c r="H884" s="126">
        <f t="shared" ca="1" si="27"/>
        <v>0.73</v>
      </c>
      <c r="I884" s="3" t="s">
        <v>50</v>
      </c>
      <c r="J884" s="3" t="str">
        <f ca="1">IF(Table1[[#This Row],[Quantity]]&gt;=100,"Picked Up","Missed Pickup")</f>
        <v>Picked Up</v>
      </c>
      <c r="K884" s="48" t="str">
        <f>TEXT(Table1[[#This Row],[Date]],"mmmm")</f>
        <v>March</v>
      </c>
    </row>
    <row r="885" spans="1:11" x14ac:dyDescent="0.25">
      <c r="A885" s="25" t="s">
        <v>61</v>
      </c>
      <c r="B885" s="25" t="s">
        <v>73</v>
      </c>
      <c r="C885" s="45" t="s">
        <v>20</v>
      </c>
      <c r="D885" s="4">
        <v>43898</v>
      </c>
      <c r="E885" s="3">
        <f t="shared" ca="1" si="26"/>
        <v>396</v>
      </c>
      <c r="F8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5" s="50">
        <f>IF(WEEKNUM(Table1[[#This Row],[Date]])-WEEKNUM(DATE(YEAR(Table1[[#This Row],[Date]]),2,1)-1)&lt;=0,52+WEEKNUM(Table1[[#This Row],[Date]])-WEEKNUM(DATE(YEAR(Table1[[#This Row],[Date]]),2,1)-1),WEEKNUM(Table1[[#This Row],[Date]])-WEEKNUM(DATE(YEAR(Table1[[#This Row],[Date]]),2,1)-1))</f>
        <v>6</v>
      </c>
      <c r="H885" s="126">
        <f t="shared" ca="1" si="27"/>
        <v>0.79</v>
      </c>
      <c r="I885" s="3" t="s">
        <v>50</v>
      </c>
      <c r="J885" s="3" t="str">
        <f ca="1">IF(Table1[[#This Row],[Quantity]]&gt;=100,"Picked Up","Missed Pickup")</f>
        <v>Picked Up</v>
      </c>
      <c r="K885" s="48" t="str">
        <f>TEXT(Table1[[#This Row],[Date]],"mmmm")</f>
        <v>March</v>
      </c>
    </row>
    <row r="886" spans="1:11" x14ac:dyDescent="0.25">
      <c r="A886" s="27" t="s">
        <v>64</v>
      </c>
      <c r="B886" s="30" t="s">
        <v>70</v>
      </c>
      <c r="C886" s="40" t="s">
        <v>22</v>
      </c>
      <c r="D886" s="4">
        <v>43899</v>
      </c>
      <c r="E886" s="3">
        <f t="shared" ca="1" si="26"/>
        <v>326</v>
      </c>
      <c r="F8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6" s="50">
        <f>IF(WEEKNUM(Table1[[#This Row],[Date]])-WEEKNUM(DATE(YEAR(Table1[[#This Row],[Date]]),2,1)-1)&lt;=0,52+WEEKNUM(Table1[[#This Row],[Date]])-WEEKNUM(DATE(YEAR(Table1[[#This Row],[Date]]),2,1)-1),WEEKNUM(Table1[[#This Row],[Date]])-WEEKNUM(DATE(YEAR(Table1[[#This Row],[Date]]),2,1)-1))</f>
        <v>6</v>
      </c>
      <c r="H886" s="126">
        <f t="shared" ca="1" si="27"/>
        <v>0.78</v>
      </c>
      <c r="I886" s="3" t="s">
        <v>50</v>
      </c>
      <c r="J886" s="3" t="str">
        <f ca="1">IF(Table1[[#This Row],[Quantity]]&gt;=100,"Picked Up","Missed Pickup")</f>
        <v>Picked Up</v>
      </c>
      <c r="K886" s="48" t="str">
        <f>TEXT(Table1[[#This Row],[Date]],"mmmm")</f>
        <v>March</v>
      </c>
    </row>
    <row r="887" spans="1:11" x14ac:dyDescent="0.25">
      <c r="A887" s="27" t="s">
        <v>64</v>
      </c>
      <c r="B887" s="30" t="s">
        <v>71</v>
      </c>
      <c r="C887" s="40" t="s">
        <v>23</v>
      </c>
      <c r="D887" s="4">
        <v>43899</v>
      </c>
      <c r="E887" s="3">
        <f t="shared" ca="1" si="26"/>
        <v>541</v>
      </c>
      <c r="F8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7" s="50">
        <f>IF(WEEKNUM(Table1[[#This Row],[Date]])-WEEKNUM(DATE(YEAR(Table1[[#This Row],[Date]]),2,1)-1)&lt;=0,52+WEEKNUM(Table1[[#This Row],[Date]])-WEEKNUM(DATE(YEAR(Table1[[#This Row],[Date]]),2,1)-1),WEEKNUM(Table1[[#This Row],[Date]])-WEEKNUM(DATE(YEAR(Table1[[#This Row],[Date]]),2,1)-1))</f>
        <v>6</v>
      </c>
      <c r="H887" s="126">
        <f t="shared" ca="1" si="27"/>
        <v>0.72</v>
      </c>
      <c r="I887" s="3" t="s">
        <v>44</v>
      </c>
      <c r="J887" s="3" t="str">
        <f ca="1">IF(Table1[[#This Row],[Quantity]]&gt;=100,"Picked Up","Missed Pickup")</f>
        <v>Picked Up</v>
      </c>
      <c r="K887" s="48" t="str">
        <f>TEXT(Table1[[#This Row],[Date]],"mmmm")</f>
        <v>March</v>
      </c>
    </row>
    <row r="888" spans="1:11" x14ac:dyDescent="0.25">
      <c r="A888" s="27" t="s">
        <v>65</v>
      </c>
      <c r="B888" s="30" t="s">
        <v>67</v>
      </c>
      <c r="C888" s="40" t="s">
        <v>20</v>
      </c>
      <c r="D888" s="4">
        <v>43899</v>
      </c>
      <c r="E888" s="3">
        <f t="shared" ca="1" si="26"/>
        <v>446</v>
      </c>
      <c r="F8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8" s="50">
        <f>IF(WEEKNUM(Table1[[#This Row],[Date]])-WEEKNUM(DATE(YEAR(Table1[[#This Row],[Date]]),2,1)-1)&lt;=0,52+WEEKNUM(Table1[[#This Row],[Date]])-WEEKNUM(DATE(YEAR(Table1[[#This Row],[Date]]),2,1)-1),WEEKNUM(Table1[[#This Row],[Date]])-WEEKNUM(DATE(YEAR(Table1[[#This Row],[Date]]),2,1)-1))</f>
        <v>6</v>
      </c>
      <c r="H888" s="126">
        <f t="shared" ca="1" si="27"/>
        <v>0.67</v>
      </c>
      <c r="I888" s="3" t="s">
        <v>44</v>
      </c>
      <c r="J888" s="3" t="str">
        <f ca="1">IF(Table1[[#This Row],[Quantity]]&gt;=100,"Picked Up","Missed Pickup")</f>
        <v>Picked Up</v>
      </c>
      <c r="K888" s="48" t="str">
        <f>TEXT(Table1[[#This Row],[Date]],"mmmm")</f>
        <v>March</v>
      </c>
    </row>
    <row r="889" spans="1:11" x14ac:dyDescent="0.25">
      <c r="A889" s="27" t="s">
        <v>63</v>
      </c>
      <c r="B889" s="30" t="s">
        <v>4</v>
      </c>
      <c r="C889" s="40" t="s">
        <v>20</v>
      </c>
      <c r="D889" s="4">
        <v>43899</v>
      </c>
      <c r="E889" s="3">
        <f t="shared" ca="1" si="26"/>
        <v>38</v>
      </c>
      <c r="F8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89" s="50">
        <f>IF(WEEKNUM(Table1[[#This Row],[Date]])-WEEKNUM(DATE(YEAR(Table1[[#This Row],[Date]]),2,1)-1)&lt;=0,52+WEEKNUM(Table1[[#This Row],[Date]])-WEEKNUM(DATE(YEAR(Table1[[#This Row],[Date]]),2,1)-1),WEEKNUM(Table1[[#This Row],[Date]])-WEEKNUM(DATE(YEAR(Table1[[#This Row],[Date]]),2,1)-1))</f>
        <v>6</v>
      </c>
      <c r="H889" s="126">
        <f t="shared" ca="1" si="27"/>
        <v>0.7</v>
      </c>
      <c r="I889" s="3" t="s">
        <v>32</v>
      </c>
      <c r="J889" s="3" t="str">
        <f ca="1">IF(Table1[[#This Row],[Quantity]]&gt;=100,"Picked Up","Missed Pickup")</f>
        <v>Missed Pickup</v>
      </c>
      <c r="K889" s="48" t="str">
        <f>TEXT(Table1[[#This Row],[Date]],"mmmm")</f>
        <v>March</v>
      </c>
    </row>
    <row r="890" spans="1:11" x14ac:dyDescent="0.25">
      <c r="A890" s="27" t="s">
        <v>63</v>
      </c>
      <c r="B890" s="30" t="s">
        <v>74</v>
      </c>
      <c r="C890" s="40" t="s">
        <v>20</v>
      </c>
      <c r="D890" s="4">
        <v>43899</v>
      </c>
      <c r="E890" s="3">
        <f t="shared" ca="1" si="26"/>
        <v>371</v>
      </c>
      <c r="F8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0" s="50">
        <f>IF(WEEKNUM(Table1[[#This Row],[Date]])-WEEKNUM(DATE(YEAR(Table1[[#This Row],[Date]]),2,1)-1)&lt;=0,52+WEEKNUM(Table1[[#This Row],[Date]])-WEEKNUM(DATE(YEAR(Table1[[#This Row],[Date]]),2,1)-1),WEEKNUM(Table1[[#This Row],[Date]])-WEEKNUM(DATE(YEAR(Table1[[#This Row],[Date]]),2,1)-1))</f>
        <v>6</v>
      </c>
      <c r="H890" s="126">
        <f t="shared" ca="1" si="27"/>
        <v>0.68</v>
      </c>
      <c r="I890" s="3" t="s">
        <v>50</v>
      </c>
      <c r="J890" s="3" t="str">
        <f ca="1">IF(Table1[[#This Row],[Quantity]]&gt;=100,"Picked Up","Missed Pickup")</f>
        <v>Picked Up</v>
      </c>
      <c r="K890" s="48" t="str">
        <f>TEXT(Table1[[#This Row],[Date]],"mmmm")</f>
        <v>March</v>
      </c>
    </row>
    <row r="891" spans="1:11" x14ac:dyDescent="0.25">
      <c r="A891" s="27" t="s">
        <v>63</v>
      </c>
      <c r="B891" s="30" t="s">
        <v>75</v>
      </c>
      <c r="C891" s="40" t="s">
        <v>20</v>
      </c>
      <c r="D891" s="4">
        <v>43899</v>
      </c>
      <c r="E891" s="3">
        <f t="shared" ca="1" si="26"/>
        <v>557</v>
      </c>
      <c r="F8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1" s="50">
        <f>IF(WEEKNUM(Table1[[#This Row],[Date]])-WEEKNUM(DATE(YEAR(Table1[[#This Row],[Date]]),2,1)-1)&lt;=0,52+WEEKNUM(Table1[[#This Row],[Date]])-WEEKNUM(DATE(YEAR(Table1[[#This Row],[Date]]),2,1)-1),WEEKNUM(Table1[[#This Row],[Date]])-WEEKNUM(DATE(YEAR(Table1[[#This Row],[Date]]),2,1)-1))</f>
        <v>6</v>
      </c>
      <c r="H891" s="126">
        <f t="shared" ca="1" si="27"/>
        <v>0.77</v>
      </c>
      <c r="I891" s="3" t="s">
        <v>50</v>
      </c>
      <c r="J891" s="3" t="str">
        <f ca="1">IF(Table1[[#This Row],[Quantity]]&gt;=100,"Picked Up","Missed Pickup")</f>
        <v>Picked Up</v>
      </c>
      <c r="K891" s="48" t="str">
        <f>TEXT(Table1[[#This Row],[Date]],"mmmm")</f>
        <v>March</v>
      </c>
    </row>
    <row r="892" spans="1:11" x14ac:dyDescent="0.25">
      <c r="A892" s="27" t="s">
        <v>62</v>
      </c>
      <c r="B892" s="30" t="s">
        <v>4</v>
      </c>
      <c r="C892" s="40" t="s">
        <v>20</v>
      </c>
      <c r="D892" s="4">
        <v>43899</v>
      </c>
      <c r="E892" s="3">
        <f t="shared" ca="1" si="26"/>
        <v>661</v>
      </c>
      <c r="F8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2" s="50">
        <f>IF(WEEKNUM(Table1[[#This Row],[Date]])-WEEKNUM(DATE(YEAR(Table1[[#This Row],[Date]]),2,1)-1)&lt;=0,52+WEEKNUM(Table1[[#This Row],[Date]])-WEEKNUM(DATE(YEAR(Table1[[#This Row],[Date]]),2,1)-1),WEEKNUM(Table1[[#This Row],[Date]])-WEEKNUM(DATE(YEAR(Table1[[#This Row],[Date]]),2,1)-1))</f>
        <v>6</v>
      </c>
      <c r="H892" s="126">
        <f t="shared" ca="1" si="27"/>
        <v>0.8</v>
      </c>
      <c r="I892" s="3" t="s">
        <v>32</v>
      </c>
      <c r="J892" s="3" t="str">
        <f ca="1">IF(Table1[[#This Row],[Quantity]]&gt;=100,"Picked Up","Missed Pickup")</f>
        <v>Picked Up</v>
      </c>
      <c r="K892" s="48" t="str">
        <f>TEXT(Table1[[#This Row],[Date]],"mmmm")</f>
        <v>March</v>
      </c>
    </row>
    <row r="893" spans="1:11" x14ac:dyDescent="0.25">
      <c r="A893" s="27" t="s">
        <v>62</v>
      </c>
      <c r="B893" s="30" t="s">
        <v>72</v>
      </c>
      <c r="C893" s="40" t="s">
        <v>20</v>
      </c>
      <c r="D893" s="4">
        <v>43899</v>
      </c>
      <c r="E893" s="3">
        <f t="shared" ca="1" si="26"/>
        <v>631</v>
      </c>
      <c r="F8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3" s="50">
        <f>IF(WEEKNUM(Table1[[#This Row],[Date]])-WEEKNUM(DATE(YEAR(Table1[[#This Row],[Date]]),2,1)-1)&lt;=0,52+WEEKNUM(Table1[[#This Row],[Date]])-WEEKNUM(DATE(YEAR(Table1[[#This Row],[Date]]),2,1)-1),WEEKNUM(Table1[[#This Row],[Date]])-WEEKNUM(DATE(YEAR(Table1[[#This Row],[Date]]),2,1)-1))</f>
        <v>6</v>
      </c>
      <c r="H893" s="126">
        <f t="shared" ca="1" si="27"/>
        <v>0.71</v>
      </c>
      <c r="I893" s="3" t="s">
        <v>50</v>
      </c>
      <c r="J893" s="3" t="str">
        <f ca="1">IF(Table1[[#This Row],[Quantity]]&gt;=100,"Picked Up","Missed Pickup")</f>
        <v>Picked Up</v>
      </c>
      <c r="K893" s="48" t="str">
        <f>TEXT(Table1[[#This Row],[Date]],"mmmm")</f>
        <v>March</v>
      </c>
    </row>
    <row r="894" spans="1:11" x14ac:dyDescent="0.25">
      <c r="A894" s="27" t="s">
        <v>62</v>
      </c>
      <c r="B894" s="30" t="s">
        <v>5</v>
      </c>
      <c r="C894" s="40" t="s">
        <v>22</v>
      </c>
      <c r="D894" s="4">
        <v>43899</v>
      </c>
      <c r="E894" s="3">
        <f t="shared" ca="1" si="26"/>
        <v>471</v>
      </c>
      <c r="F8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4" s="50">
        <f>IF(WEEKNUM(Table1[[#This Row],[Date]])-WEEKNUM(DATE(YEAR(Table1[[#This Row],[Date]]),2,1)-1)&lt;=0,52+WEEKNUM(Table1[[#This Row],[Date]])-WEEKNUM(DATE(YEAR(Table1[[#This Row],[Date]]),2,1)-1),WEEKNUM(Table1[[#This Row],[Date]])-WEEKNUM(DATE(YEAR(Table1[[#This Row],[Date]]),2,1)-1))</f>
        <v>6</v>
      </c>
      <c r="H894" s="126">
        <f t="shared" ca="1" si="27"/>
        <v>0.77</v>
      </c>
      <c r="I894" s="3" t="s">
        <v>50</v>
      </c>
      <c r="J894" s="3" t="str">
        <f ca="1">IF(Table1[[#This Row],[Quantity]]&gt;=100,"Picked Up","Missed Pickup")</f>
        <v>Picked Up</v>
      </c>
      <c r="K894" s="48" t="str">
        <f>TEXT(Table1[[#This Row],[Date]],"mmmm")</f>
        <v>March</v>
      </c>
    </row>
    <row r="895" spans="1:11" x14ac:dyDescent="0.25">
      <c r="A895" s="27" t="s">
        <v>62</v>
      </c>
      <c r="B895" s="30" t="s">
        <v>6</v>
      </c>
      <c r="C895" s="40" t="s">
        <v>21</v>
      </c>
      <c r="D895" s="4">
        <v>43899</v>
      </c>
      <c r="E895" s="3">
        <f t="shared" ca="1" si="26"/>
        <v>972</v>
      </c>
      <c r="F8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5" s="50">
        <f>IF(WEEKNUM(Table1[[#This Row],[Date]])-WEEKNUM(DATE(YEAR(Table1[[#This Row],[Date]]),2,1)-1)&lt;=0,52+WEEKNUM(Table1[[#This Row],[Date]])-WEEKNUM(DATE(YEAR(Table1[[#This Row],[Date]]),2,1)-1),WEEKNUM(Table1[[#This Row],[Date]])-WEEKNUM(DATE(YEAR(Table1[[#This Row],[Date]]),2,1)-1))</f>
        <v>6</v>
      </c>
      <c r="H895" s="126">
        <f t="shared" ca="1" si="27"/>
        <v>0.7</v>
      </c>
      <c r="I895" s="3" t="s">
        <v>50</v>
      </c>
      <c r="J895" s="3" t="str">
        <f ca="1">IF(Table1[[#This Row],[Quantity]]&gt;=100,"Picked Up","Missed Pickup")</f>
        <v>Picked Up</v>
      </c>
      <c r="K895" s="48" t="str">
        <f>TEXT(Table1[[#This Row],[Date]],"mmmm")</f>
        <v>March</v>
      </c>
    </row>
    <row r="896" spans="1:11" x14ac:dyDescent="0.25">
      <c r="A896" s="27" t="s">
        <v>62</v>
      </c>
      <c r="B896" s="30" t="s">
        <v>76</v>
      </c>
      <c r="C896" s="40" t="s">
        <v>23</v>
      </c>
      <c r="D896" s="4">
        <v>43899</v>
      </c>
      <c r="E896" s="3">
        <f t="shared" ca="1" si="26"/>
        <v>755</v>
      </c>
      <c r="F8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6" s="50">
        <f>IF(WEEKNUM(Table1[[#This Row],[Date]])-WEEKNUM(DATE(YEAR(Table1[[#This Row],[Date]]),2,1)-1)&lt;=0,52+WEEKNUM(Table1[[#This Row],[Date]])-WEEKNUM(DATE(YEAR(Table1[[#This Row],[Date]]),2,1)-1),WEEKNUM(Table1[[#This Row],[Date]])-WEEKNUM(DATE(YEAR(Table1[[#This Row],[Date]]),2,1)-1))</f>
        <v>6</v>
      </c>
      <c r="H896" s="126">
        <f t="shared" ca="1" si="27"/>
        <v>0.69</v>
      </c>
      <c r="I896" s="3" t="s">
        <v>50</v>
      </c>
      <c r="J896" s="3" t="str">
        <f ca="1">IF(Table1[[#This Row],[Quantity]]&gt;=100,"Picked Up","Missed Pickup")</f>
        <v>Picked Up</v>
      </c>
      <c r="K896" s="48" t="str">
        <f>TEXT(Table1[[#This Row],[Date]],"mmmm")</f>
        <v>March</v>
      </c>
    </row>
    <row r="897" spans="1:11" x14ac:dyDescent="0.25">
      <c r="A897" s="27" t="s">
        <v>62</v>
      </c>
      <c r="B897" s="30" t="s">
        <v>9</v>
      </c>
      <c r="C897" s="40" t="s">
        <v>23</v>
      </c>
      <c r="D897" s="4">
        <v>43899</v>
      </c>
      <c r="E897" s="3">
        <f t="shared" ca="1" si="26"/>
        <v>624</v>
      </c>
      <c r="F8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7" s="50">
        <f>IF(WEEKNUM(Table1[[#This Row],[Date]])-WEEKNUM(DATE(YEAR(Table1[[#This Row],[Date]]),2,1)-1)&lt;=0,52+WEEKNUM(Table1[[#This Row],[Date]])-WEEKNUM(DATE(YEAR(Table1[[#This Row],[Date]]),2,1)-1),WEEKNUM(Table1[[#This Row],[Date]])-WEEKNUM(DATE(YEAR(Table1[[#This Row],[Date]]),2,1)-1))</f>
        <v>6</v>
      </c>
      <c r="H897" s="126">
        <f t="shared" ca="1" si="27"/>
        <v>0.72</v>
      </c>
      <c r="I897" s="3" t="s">
        <v>50</v>
      </c>
      <c r="J897" s="3" t="str">
        <f ca="1">IF(Table1[[#This Row],[Quantity]]&gt;=100,"Picked Up","Missed Pickup")</f>
        <v>Picked Up</v>
      </c>
      <c r="K897" s="48" t="str">
        <f>TEXT(Table1[[#This Row],[Date]],"mmmm")</f>
        <v>March</v>
      </c>
    </row>
    <row r="898" spans="1:11" x14ac:dyDescent="0.25">
      <c r="A898" s="27" t="s">
        <v>61</v>
      </c>
      <c r="B898" s="30" t="s">
        <v>7</v>
      </c>
      <c r="C898" s="40" t="s">
        <v>20</v>
      </c>
      <c r="D898" s="4">
        <v>43899</v>
      </c>
      <c r="E898" s="3">
        <f t="shared" ca="1" si="26"/>
        <v>428</v>
      </c>
      <c r="F8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8" s="50">
        <f>IF(WEEKNUM(Table1[[#This Row],[Date]])-WEEKNUM(DATE(YEAR(Table1[[#This Row],[Date]]),2,1)-1)&lt;=0,52+WEEKNUM(Table1[[#This Row],[Date]])-WEEKNUM(DATE(YEAR(Table1[[#This Row],[Date]]),2,1)-1),WEEKNUM(Table1[[#This Row],[Date]])-WEEKNUM(DATE(YEAR(Table1[[#This Row],[Date]]),2,1)-1))</f>
        <v>6</v>
      </c>
      <c r="H898" s="126">
        <f t="shared" ca="1" si="27"/>
        <v>0.68</v>
      </c>
      <c r="I898" s="3" t="s">
        <v>32</v>
      </c>
      <c r="J898" s="3" t="str">
        <f ca="1">IF(Table1[[#This Row],[Quantity]]&gt;=100,"Picked Up","Missed Pickup")</f>
        <v>Picked Up</v>
      </c>
      <c r="K898" s="48" t="str">
        <f>TEXT(Table1[[#This Row],[Date]],"mmmm")</f>
        <v>March</v>
      </c>
    </row>
    <row r="899" spans="1:11" x14ac:dyDescent="0.25">
      <c r="A899" s="29" t="s">
        <v>61</v>
      </c>
      <c r="B899" s="31" t="s">
        <v>8</v>
      </c>
      <c r="C899" s="41" t="s">
        <v>20</v>
      </c>
      <c r="D899" s="4">
        <v>43899</v>
      </c>
      <c r="E899" s="3">
        <f t="shared" ref="E899:E962" ca="1" si="28">RANDBETWEEN(0,1000)</f>
        <v>484</v>
      </c>
      <c r="F8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899" s="50">
        <f>IF(WEEKNUM(Table1[[#This Row],[Date]])-WEEKNUM(DATE(YEAR(Table1[[#This Row],[Date]]),2,1)-1)&lt;=0,52+WEEKNUM(Table1[[#This Row],[Date]])-WEEKNUM(DATE(YEAR(Table1[[#This Row],[Date]]),2,1)-1),WEEKNUM(Table1[[#This Row],[Date]])-WEEKNUM(DATE(YEAR(Table1[[#This Row],[Date]]),2,1)-1))</f>
        <v>6</v>
      </c>
      <c r="H899" s="126">
        <f t="shared" ref="H899:H962" ca="1" si="29">RANDBETWEEN(67,80)/100</f>
        <v>0.8</v>
      </c>
      <c r="I899" s="3" t="s">
        <v>50</v>
      </c>
      <c r="J899" s="3" t="str">
        <f ca="1">IF(Table1[[#This Row],[Quantity]]&gt;=100,"Picked Up","Missed Pickup")</f>
        <v>Picked Up</v>
      </c>
      <c r="K899" s="48" t="str">
        <f>TEXT(Table1[[#This Row],[Date]],"mmmm")</f>
        <v>March</v>
      </c>
    </row>
    <row r="900" spans="1:11" x14ac:dyDescent="0.25">
      <c r="A900" s="25" t="s">
        <v>61</v>
      </c>
      <c r="B900" s="25" t="s">
        <v>73</v>
      </c>
      <c r="C900" s="45" t="s">
        <v>20</v>
      </c>
      <c r="D900" s="4">
        <v>43899</v>
      </c>
      <c r="E900" s="3">
        <f t="shared" ca="1" si="28"/>
        <v>944</v>
      </c>
      <c r="F9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0" s="50">
        <f>IF(WEEKNUM(Table1[[#This Row],[Date]])-WEEKNUM(DATE(YEAR(Table1[[#This Row],[Date]]),2,1)-1)&lt;=0,52+WEEKNUM(Table1[[#This Row],[Date]])-WEEKNUM(DATE(YEAR(Table1[[#This Row],[Date]]),2,1)-1),WEEKNUM(Table1[[#This Row],[Date]])-WEEKNUM(DATE(YEAR(Table1[[#This Row],[Date]]),2,1)-1))</f>
        <v>6</v>
      </c>
      <c r="H900" s="126">
        <f t="shared" ca="1" si="29"/>
        <v>0.72</v>
      </c>
      <c r="I900" s="3" t="s">
        <v>50</v>
      </c>
      <c r="J900" s="3" t="str">
        <f ca="1">IF(Table1[[#This Row],[Quantity]]&gt;=100,"Picked Up","Missed Pickup")</f>
        <v>Picked Up</v>
      </c>
      <c r="K900" s="48" t="str">
        <f>TEXT(Table1[[#This Row],[Date]],"mmmm")</f>
        <v>March</v>
      </c>
    </row>
    <row r="901" spans="1:11" x14ac:dyDescent="0.25">
      <c r="A901" s="27" t="s">
        <v>64</v>
      </c>
      <c r="B901" s="30" t="s">
        <v>70</v>
      </c>
      <c r="C901" s="40" t="s">
        <v>22</v>
      </c>
      <c r="D901" s="4">
        <v>43900</v>
      </c>
      <c r="E901" s="3">
        <f t="shared" ca="1" si="28"/>
        <v>971</v>
      </c>
      <c r="F9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1" s="50">
        <f>IF(WEEKNUM(Table1[[#This Row],[Date]])-WEEKNUM(DATE(YEAR(Table1[[#This Row],[Date]]),2,1)-1)&lt;=0,52+WEEKNUM(Table1[[#This Row],[Date]])-WEEKNUM(DATE(YEAR(Table1[[#This Row],[Date]]),2,1)-1),WEEKNUM(Table1[[#This Row],[Date]])-WEEKNUM(DATE(YEAR(Table1[[#This Row],[Date]]),2,1)-1))</f>
        <v>6</v>
      </c>
      <c r="H901" s="126">
        <f t="shared" ca="1" si="29"/>
        <v>0.78</v>
      </c>
      <c r="I901" s="3" t="s">
        <v>50</v>
      </c>
      <c r="J901" s="3" t="str">
        <f ca="1">IF(Table1[[#This Row],[Quantity]]&gt;=100,"Picked Up","Missed Pickup")</f>
        <v>Picked Up</v>
      </c>
      <c r="K901" s="48" t="str">
        <f>TEXT(Table1[[#This Row],[Date]],"mmmm")</f>
        <v>March</v>
      </c>
    </row>
    <row r="902" spans="1:11" x14ac:dyDescent="0.25">
      <c r="A902" s="27" t="s">
        <v>64</v>
      </c>
      <c r="B902" s="30" t="s">
        <v>71</v>
      </c>
      <c r="C902" s="40" t="s">
        <v>23</v>
      </c>
      <c r="D902" s="4">
        <v>43900</v>
      </c>
      <c r="E902" s="3">
        <f t="shared" ca="1" si="28"/>
        <v>586</v>
      </c>
      <c r="F9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2" s="50">
        <f>IF(WEEKNUM(Table1[[#This Row],[Date]])-WEEKNUM(DATE(YEAR(Table1[[#This Row],[Date]]),2,1)-1)&lt;=0,52+WEEKNUM(Table1[[#This Row],[Date]])-WEEKNUM(DATE(YEAR(Table1[[#This Row],[Date]]),2,1)-1),WEEKNUM(Table1[[#This Row],[Date]])-WEEKNUM(DATE(YEAR(Table1[[#This Row],[Date]]),2,1)-1))</f>
        <v>6</v>
      </c>
      <c r="H902" s="126">
        <f t="shared" ca="1" si="29"/>
        <v>0.75</v>
      </c>
      <c r="I902" s="3" t="s">
        <v>44</v>
      </c>
      <c r="J902" s="3" t="str">
        <f ca="1">IF(Table1[[#This Row],[Quantity]]&gt;=100,"Picked Up","Missed Pickup")</f>
        <v>Picked Up</v>
      </c>
      <c r="K902" s="48" t="str">
        <f>TEXT(Table1[[#This Row],[Date]],"mmmm")</f>
        <v>March</v>
      </c>
    </row>
    <row r="903" spans="1:11" x14ac:dyDescent="0.25">
      <c r="A903" s="27" t="s">
        <v>65</v>
      </c>
      <c r="B903" s="30" t="s">
        <v>67</v>
      </c>
      <c r="C903" s="40" t="s">
        <v>20</v>
      </c>
      <c r="D903" s="4">
        <v>43900</v>
      </c>
      <c r="E903" s="3">
        <f t="shared" ca="1" si="28"/>
        <v>515</v>
      </c>
      <c r="F9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3" s="50">
        <f>IF(WEEKNUM(Table1[[#This Row],[Date]])-WEEKNUM(DATE(YEAR(Table1[[#This Row],[Date]]),2,1)-1)&lt;=0,52+WEEKNUM(Table1[[#This Row],[Date]])-WEEKNUM(DATE(YEAR(Table1[[#This Row],[Date]]),2,1)-1),WEEKNUM(Table1[[#This Row],[Date]])-WEEKNUM(DATE(YEAR(Table1[[#This Row],[Date]]),2,1)-1))</f>
        <v>6</v>
      </c>
      <c r="H903" s="126">
        <f t="shared" ca="1" si="29"/>
        <v>0.79</v>
      </c>
      <c r="I903" s="3" t="s">
        <v>32</v>
      </c>
      <c r="J903" s="3" t="str">
        <f ca="1">IF(Table1[[#This Row],[Quantity]]&gt;=100,"Picked Up","Missed Pickup")</f>
        <v>Picked Up</v>
      </c>
      <c r="K903" s="48" t="str">
        <f>TEXT(Table1[[#This Row],[Date]],"mmmm")</f>
        <v>March</v>
      </c>
    </row>
    <row r="904" spans="1:11" x14ac:dyDescent="0.25">
      <c r="A904" s="27" t="s">
        <v>63</v>
      </c>
      <c r="B904" s="30" t="s">
        <v>4</v>
      </c>
      <c r="C904" s="40" t="s">
        <v>20</v>
      </c>
      <c r="D904" s="4">
        <v>43900</v>
      </c>
      <c r="E904" s="3">
        <f t="shared" ca="1" si="28"/>
        <v>426</v>
      </c>
      <c r="F9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4" s="50">
        <f>IF(WEEKNUM(Table1[[#This Row],[Date]])-WEEKNUM(DATE(YEAR(Table1[[#This Row],[Date]]),2,1)-1)&lt;=0,52+WEEKNUM(Table1[[#This Row],[Date]])-WEEKNUM(DATE(YEAR(Table1[[#This Row],[Date]]),2,1)-1),WEEKNUM(Table1[[#This Row],[Date]])-WEEKNUM(DATE(YEAR(Table1[[#This Row],[Date]]),2,1)-1))</f>
        <v>6</v>
      </c>
      <c r="H904" s="126">
        <f t="shared" ca="1" si="29"/>
        <v>0.76</v>
      </c>
      <c r="I904" s="3" t="s">
        <v>32</v>
      </c>
      <c r="J904" s="3" t="str">
        <f ca="1">IF(Table1[[#This Row],[Quantity]]&gt;=100,"Picked Up","Missed Pickup")</f>
        <v>Picked Up</v>
      </c>
      <c r="K904" s="48" t="str">
        <f>TEXT(Table1[[#This Row],[Date]],"mmmm")</f>
        <v>March</v>
      </c>
    </row>
    <row r="905" spans="1:11" x14ac:dyDescent="0.25">
      <c r="A905" s="27" t="s">
        <v>63</v>
      </c>
      <c r="B905" s="30" t="s">
        <v>74</v>
      </c>
      <c r="C905" s="40" t="s">
        <v>20</v>
      </c>
      <c r="D905" s="4">
        <v>43900</v>
      </c>
      <c r="E905" s="3">
        <f t="shared" ca="1" si="28"/>
        <v>227</v>
      </c>
      <c r="F9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5" s="50">
        <f>IF(WEEKNUM(Table1[[#This Row],[Date]])-WEEKNUM(DATE(YEAR(Table1[[#This Row],[Date]]),2,1)-1)&lt;=0,52+WEEKNUM(Table1[[#This Row],[Date]])-WEEKNUM(DATE(YEAR(Table1[[#This Row],[Date]]),2,1)-1),WEEKNUM(Table1[[#This Row],[Date]])-WEEKNUM(DATE(YEAR(Table1[[#This Row],[Date]]),2,1)-1))</f>
        <v>6</v>
      </c>
      <c r="H905" s="126">
        <f t="shared" ca="1" si="29"/>
        <v>0.71</v>
      </c>
      <c r="I905" s="3" t="s">
        <v>50</v>
      </c>
      <c r="J905" s="3" t="str">
        <f ca="1">IF(Table1[[#This Row],[Quantity]]&gt;=100,"Picked Up","Missed Pickup")</f>
        <v>Picked Up</v>
      </c>
      <c r="K905" s="48" t="str">
        <f>TEXT(Table1[[#This Row],[Date]],"mmmm")</f>
        <v>March</v>
      </c>
    </row>
    <row r="906" spans="1:11" x14ac:dyDescent="0.25">
      <c r="A906" s="27" t="s">
        <v>63</v>
      </c>
      <c r="B906" s="30" t="s">
        <v>75</v>
      </c>
      <c r="C906" s="40" t="s">
        <v>20</v>
      </c>
      <c r="D906" s="4">
        <v>43900</v>
      </c>
      <c r="E906" s="3">
        <f t="shared" ca="1" si="28"/>
        <v>861</v>
      </c>
      <c r="F9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6" s="50">
        <f>IF(WEEKNUM(Table1[[#This Row],[Date]])-WEEKNUM(DATE(YEAR(Table1[[#This Row],[Date]]),2,1)-1)&lt;=0,52+WEEKNUM(Table1[[#This Row],[Date]])-WEEKNUM(DATE(YEAR(Table1[[#This Row],[Date]]),2,1)-1),WEEKNUM(Table1[[#This Row],[Date]])-WEEKNUM(DATE(YEAR(Table1[[#This Row],[Date]]),2,1)-1))</f>
        <v>6</v>
      </c>
      <c r="H906" s="126">
        <f t="shared" ca="1" si="29"/>
        <v>0.78</v>
      </c>
      <c r="I906" s="3" t="s">
        <v>50</v>
      </c>
      <c r="J906" s="3" t="str">
        <f ca="1">IF(Table1[[#This Row],[Quantity]]&gt;=100,"Picked Up","Missed Pickup")</f>
        <v>Picked Up</v>
      </c>
      <c r="K906" s="48" t="str">
        <f>TEXT(Table1[[#This Row],[Date]],"mmmm")</f>
        <v>March</v>
      </c>
    </row>
    <row r="907" spans="1:11" x14ac:dyDescent="0.25">
      <c r="A907" s="27" t="s">
        <v>62</v>
      </c>
      <c r="B907" s="30" t="s">
        <v>4</v>
      </c>
      <c r="C907" s="40" t="s">
        <v>20</v>
      </c>
      <c r="D907" s="4">
        <v>43900</v>
      </c>
      <c r="E907" s="3">
        <f t="shared" ca="1" si="28"/>
        <v>711</v>
      </c>
      <c r="F9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7" s="50">
        <f>IF(WEEKNUM(Table1[[#This Row],[Date]])-WEEKNUM(DATE(YEAR(Table1[[#This Row],[Date]]),2,1)-1)&lt;=0,52+WEEKNUM(Table1[[#This Row],[Date]])-WEEKNUM(DATE(YEAR(Table1[[#This Row],[Date]]),2,1)-1),WEEKNUM(Table1[[#This Row],[Date]])-WEEKNUM(DATE(YEAR(Table1[[#This Row],[Date]]),2,1)-1))</f>
        <v>6</v>
      </c>
      <c r="H907" s="126">
        <f t="shared" ca="1" si="29"/>
        <v>0.73</v>
      </c>
      <c r="I907" s="3" t="s">
        <v>44</v>
      </c>
      <c r="J907" s="3" t="str">
        <f ca="1">IF(Table1[[#This Row],[Quantity]]&gt;=100,"Picked Up","Missed Pickup")</f>
        <v>Picked Up</v>
      </c>
      <c r="K907" s="48" t="str">
        <f>TEXT(Table1[[#This Row],[Date]],"mmmm")</f>
        <v>March</v>
      </c>
    </row>
    <row r="908" spans="1:11" x14ac:dyDescent="0.25">
      <c r="A908" s="27" t="s">
        <v>62</v>
      </c>
      <c r="B908" s="30" t="s">
        <v>72</v>
      </c>
      <c r="C908" s="40" t="s">
        <v>20</v>
      </c>
      <c r="D908" s="4">
        <v>43900</v>
      </c>
      <c r="E908" s="3">
        <f t="shared" ca="1" si="28"/>
        <v>365</v>
      </c>
      <c r="F9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8" s="50">
        <f>IF(WEEKNUM(Table1[[#This Row],[Date]])-WEEKNUM(DATE(YEAR(Table1[[#This Row],[Date]]),2,1)-1)&lt;=0,52+WEEKNUM(Table1[[#This Row],[Date]])-WEEKNUM(DATE(YEAR(Table1[[#This Row],[Date]]),2,1)-1),WEEKNUM(Table1[[#This Row],[Date]])-WEEKNUM(DATE(YEAR(Table1[[#This Row],[Date]]),2,1)-1))</f>
        <v>6</v>
      </c>
      <c r="H908" s="126">
        <f t="shared" ca="1" si="29"/>
        <v>0.76</v>
      </c>
      <c r="I908" s="3" t="s">
        <v>50</v>
      </c>
      <c r="J908" s="3" t="str">
        <f ca="1">IF(Table1[[#This Row],[Quantity]]&gt;=100,"Picked Up","Missed Pickup")</f>
        <v>Picked Up</v>
      </c>
      <c r="K908" s="48" t="str">
        <f>TEXT(Table1[[#This Row],[Date]],"mmmm")</f>
        <v>March</v>
      </c>
    </row>
    <row r="909" spans="1:11" x14ac:dyDescent="0.25">
      <c r="A909" s="27" t="s">
        <v>62</v>
      </c>
      <c r="B909" s="30" t="s">
        <v>5</v>
      </c>
      <c r="C909" s="40" t="s">
        <v>22</v>
      </c>
      <c r="D909" s="4">
        <v>43900</v>
      </c>
      <c r="E909" s="3">
        <f t="shared" ca="1" si="28"/>
        <v>533</v>
      </c>
      <c r="F9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09" s="50">
        <f>IF(WEEKNUM(Table1[[#This Row],[Date]])-WEEKNUM(DATE(YEAR(Table1[[#This Row],[Date]]),2,1)-1)&lt;=0,52+WEEKNUM(Table1[[#This Row],[Date]])-WEEKNUM(DATE(YEAR(Table1[[#This Row],[Date]]),2,1)-1),WEEKNUM(Table1[[#This Row],[Date]])-WEEKNUM(DATE(YEAR(Table1[[#This Row],[Date]]),2,1)-1))</f>
        <v>6</v>
      </c>
      <c r="H909" s="126">
        <f t="shared" ca="1" si="29"/>
        <v>0.79</v>
      </c>
      <c r="I909" s="3" t="s">
        <v>50</v>
      </c>
      <c r="J909" s="3" t="str">
        <f ca="1">IF(Table1[[#This Row],[Quantity]]&gt;=100,"Picked Up","Missed Pickup")</f>
        <v>Picked Up</v>
      </c>
      <c r="K909" s="48" t="str">
        <f>TEXT(Table1[[#This Row],[Date]],"mmmm")</f>
        <v>March</v>
      </c>
    </row>
    <row r="910" spans="1:11" x14ac:dyDescent="0.25">
      <c r="A910" s="27" t="s">
        <v>62</v>
      </c>
      <c r="B910" s="30" t="s">
        <v>6</v>
      </c>
      <c r="C910" s="40" t="s">
        <v>21</v>
      </c>
      <c r="D910" s="4">
        <v>43900</v>
      </c>
      <c r="E910" s="3">
        <f t="shared" ca="1" si="28"/>
        <v>421</v>
      </c>
      <c r="F9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0" s="50">
        <f>IF(WEEKNUM(Table1[[#This Row],[Date]])-WEEKNUM(DATE(YEAR(Table1[[#This Row],[Date]]),2,1)-1)&lt;=0,52+WEEKNUM(Table1[[#This Row],[Date]])-WEEKNUM(DATE(YEAR(Table1[[#This Row],[Date]]),2,1)-1),WEEKNUM(Table1[[#This Row],[Date]])-WEEKNUM(DATE(YEAR(Table1[[#This Row],[Date]]),2,1)-1))</f>
        <v>6</v>
      </c>
      <c r="H910" s="126">
        <f t="shared" ca="1" si="29"/>
        <v>0.73</v>
      </c>
      <c r="I910" s="3" t="s">
        <v>50</v>
      </c>
      <c r="J910" s="3" t="str">
        <f ca="1">IF(Table1[[#This Row],[Quantity]]&gt;=100,"Picked Up","Missed Pickup")</f>
        <v>Picked Up</v>
      </c>
      <c r="K910" s="48" t="str">
        <f>TEXT(Table1[[#This Row],[Date]],"mmmm")</f>
        <v>March</v>
      </c>
    </row>
    <row r="911" spans="1:11" x14ac:dyDescent="0.25">
      <c r="A911" s="27" t="s">
        <v>62</v>
      </c>
      <c r="B911" s="30" t="s">
        <v>76</v>
      </c>
      <c r="C911" s="40" t="s">
        <v>23</v>
      </c>
      <c r="D911" s="4">
        <v>43900</v>
      </c>
      <c r="E911" s="3">
        <f t="shared" ca="1" si="28"/>
        <v>780</v>
      </c>
      <c r="F9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1" s="50">
        <f>IF(WEEKNUM(Table1[[#This Row],[Date]])-WEEKNUM(DATE(YEAR(Table1[[#This Row],[Date]]),2,1)-1)&lt;=0,52+WEEKNUM(Table1[[#This Row],[Date]])-WEEKNUM(DATE(YEAR(Table1[[#This Row],[Date]]),2,1)-1),WEEKNUM(Table1[[#This Row],[Date]])-WEEKNUM(DATE(YEAR(Table1[[#This Row],[Date]]),2,1)-1))</f>
        <v>6</v>
      </c>
      <c r="H911" s="126">
        <f t="shared" ca="1" si="29"/>
        <v>0.77</v>
      </c>
      <c r="I911" s="3" t="s">
        <v>50</v>
      </c>
      <c r="J911" s="3" t="str">
        <f ca="1">IF(Table1[[#This Row],[Quantity]]&gt;=100,"Picked Up","Missed Pickup")</f>
        <v>Picked Up</v>
      </c>
      <c r="K911" s="48" t="str">
        <f>TEXT(Table1[[#This Row],[Date]],"mmmm")</f>
        <v>March</v>
      </c>
    </row>
    <row r="912" spans="1:11" x14ac:dyDescent="0.25">
      <c r="A912" s="27" t="s">
        <v>62</v>
      </c>
      <c r="B912" s="30" t="s">
        <v>9</v>
      </c>
      <c r="C912" s="40" t="s">
        <v>23</v>
      </c>
      <c r="D912" s="4">
        <v>43900</v>
      </c>
      <c r="E912" s="3">
        <f t="shared" ca="1" si="28"/>
        <v>680</v>
      </c>
      <c r="F9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2" s="50">
        <f>IF(WEEKNUM(Table1[[#This Row],[Date]])-WEEKNUM(DATE(YEAR(Table1[[#This Row],[Date]]),2,1)-1)&lt;=0,52+WEEKNUM(Table1[[#This Row],[Date]])-WEEKNUM(DATE(YEAR(Table1[[#This Row],[Date]]),2,1)-1),WEEKNUM(Table1[[#This Row],[Date]])-WEEKNUM(DATE(YEAR(Table1[[#This Row],[Date]]),2,1)-1))</f>
        <v>6</v>
      </c>
      <c r="H912" s="126">
        <f t="shared" ca="1" si="29"/>
        <v>0.76</v>
      </c>
      <c r="I912" s="3" t="s">
        <v>50</v>
      </c>
      <c r="J912" s="3" t="str">
        <f ca="1">IF(Table1[[#This Row],[Quantity]]&gt;=100,"Picked Up","Missed Pickup")</f>
        <v>Picked Up</v>
      </c>
      <c r="K912" s="48" t="str">
        <f>TEXT(Table1[[#This Row],[Date]],"mmmm")</f>
        <v>March</v>
      </c>
    </row>
    <row r="913" spans="1:11" x14ac:dyDescent="0.25">
      <c r="A913" s="27" t="s">
        <v>61</v>
      </c>
      <c r="B913" s="30" t="s">
        <v>7</v>
      </c>
      <c r="C913" s="40" t="s">
        <v>20</v>
      </c>
      <c r="D913" s="4">
        <v>43900</v>
      </c>
      <c r="E913" s="3">
        <f t="shared" ca="1" si="28"/>
        <v>368</v>
      </c>
      <c r="F9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3" s="50">
        <f>IF(WEEKNUM(Table1[[#This Row],[Date]])-WEEKNUM(DATE(YEAR(Table1[[#This Row],[Date]]),2,1)-1)&lt;=0,52+WEEKNUM(Table1[[#This Row],[Date]])-WEEKNUM(DATE(YEAR(Table1[[#This Row],[Date]]),2,1)-1),WEEKNUM(Table1[[#This Row],[Date]])-WEEKNUM(DATE(YEAR(Table1[[#This Row],[Date]]),2,1)-1))</f>
        <v>6</v>
      </c>
      <c r="H913" s="126">
        <f t="shared" ca="1" si="29"/>
        <v>0.73</v>
      </c>
      <c r="I913" s="3" t="s">
        <v>32</v>
      </c>
      <c r="J913" s="3" t="str">
        <f ca="1">IF(Table1[[#This Row],[Quantity]]&gt;=100,"Picked Up","Missed Pickup")</f>
        <v>Picked Up</v>
      </c>
      <c r="K913" s="48" t="str">
        <f>TEXT(Table1[[#This Row],[Date]],"mmmm")</f>
        <v>March</v>
      </c>
    </row>
    <row r="914" spans="1:11" x14ac:dyDescent="0.25">
      <c r="A914" s="29" t="s">
        <v>61</v>
      </c>
      <c r="B914" s="31" t="s">
        <v>8</v>
      </c>
      <c r="C914" s="41" t="s">
        <v>20</v>
      </c>
      <c r="D914" s="4">
        <v>43900</v>
      </c>
      <c r="E914" s="3">
        <f t="shared" ca="1" si="28"/>
        <v>418</v>
      </c>
      <c r="F9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4" s="50">
        <f>IF(WEEKNUM(Table1[[#This Row],[Date]])-WEEKNUM(DATE(YEAR(Table1[[#This Row],[Date]]),2,1)-1)&lt;=0,52+WEEKNUM(Table1[[#This Row],[Date]])-WEEKNUM(DATE(YEAR(Table1[[#This Row],[Date]]),2,1)-1),WEEKNUM(Table1[[#This Row],[Date]])-WEEKNUM(DATE(YEAR(Table1[[#This Row],[Date]]),2,1)-1))</f>
        <v>6</v>
      </c>
      <c r="H914" s="126">
        <f t="shared" ca="1" si="29"/>
        <v>0.68</v>
      </c>
      <c r="I914" s="3" t="s">
        <v>50</v>
      </c>
      <c r="J914" s="3" t="str">
        <f ca="1">IF(Table1[[#This Row],[Quantity]]&gt;=100,"Picked Up","Missed Pickup")</f>
        <v>Picked Up</v>
      </c>
      <c r="K914" s="48" t="str">
        <f>TEXT(Table1[[#This Row],[Date]],"mmmm")</f>
        <v>March</v>
      </c>
    </row>
    <row r="915" spans="1:11" x14ac:dyDescent="0.25">
      <c r="A915" s="25" t="s">
        <v>61</v>
      </c>
      <c r="B915" s="25" t="s">
        <v>73</v>
      </c>
      <c r="C915" s="45" t="s">
        <v>20</v>
      </c>
      <c r="D915" s="4">
        <v>43900</v>
      </c>
      <c r="E915" s="3">
        <f t="shared" ca="1" si="28"/>
        <v>234</v>
      </c>
      <c r="F9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5" s="50">
        <f>IF(WEEKNUM(Table1[[#This Row],[Date]])-WEEKNUM(DATE(YEAR(Table1[[#This Row],[Date]]),2,1)-1)&lt;=0,52+WEEKNUM(Table1[[#This Row],[Date]])-WEEKNUM(DATE(YEAR(Table1[[#This Row],[Date]]),2,1)-1),WEEKNUM(Table1[[#This Row],[Date]])-WEEKNUM(DATE(YEAR(Table1[[#This Row],[Date]]),2,1)-1))</f>
        <v>6</v>
      </c>
      <c r="H915" s="126">
        <f t="shared" ca="1" si="29"/>
        <v>0.67</v>
      </c>
      <c r="I915" s="3" t="s">
        <v>50</v>
      </c>
      <c r="J915" s="3" t="str">
        <f ca="1">IF(Table1[[#This Row],[Quantity]]&gt;=100,"Picked Up","Missed Pickup")</f>
        <v>Picked Up</v>
      </c>
      <c r="K915" s="48" t="str">
        <f>TEXT(Table1[[#This Row],[Date]],"mmmm")</f>
        <v>March</v>
      </c>
    </row>
    <row r="916" spans="1:11" x14ac:dyDescent="0.25">
      <c r="A916" s="27" t="s">
        <v>64</v>
      </c>
      <c r="B916" s="30" t="s">
        <v>70</v>
      </c>
      <c r="C916" s="40" t="s">
        <v>22</v>
      </c>
      <c r="D916" s="4">
        <v>43901</v>
      </c>
      <c r="E916" s="3">
        <f t="shared" ca="1" si="28"/>
        <v>146</v>
      </c>
      <c r="F9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6" s="50">
        <f>IF(WEEKNUM(Table1[[#This Row],[Date]])-WEEKNUM(DATE(YEAR(Table1[[#This Row],[Date]]),2,1)-1)&lt;=0,52+WEEKNUM(Table1[[#This Row],[Date]])-WEEKNUM(DATE(YEAR(Table1[[#This Row],[Date]]),2,1)-1),WEEKNUM(Table1[[#This Row],[Date]])-WEEKNUM(DATE(YEAR(Table1[[#This Row],[Date]]),2,1)-1))</f>
        <v>6</v>
      </c>
      <c r="H916" s="126">
        <f t="shared" ca="1" si="29"/>
        <v>0.76</v>
      </c>
      <c r="I916" s="3" t="s">
        <v>50</v>
      </c>
      <c r="J916" s="3" t="str">
        <f ca="1">IF(Table1[[#This Row],[Quantity]]&gt;=100,"Picked Up","Missed Pickup")</f>
        <v>Picked Up</v>
      </c>
      <c r="K916" s="48" t="str">
        <f>TEXT(Table1[[#This Row],[Date]],"mmmm")</f>
        <v>March</v>
      </c>
    </row>
    <row r="917" spans="1:11" x14ac:dyDescent="0.25">
      <c r="A917" s="27" t="s">
        <v>64</v>
      </c>
      <c r="B917" s="30" t="s">
        <v>71</v>
      </c>
      <c r="C917" s="40" t="s">
        <v>23</v>
      </c>
      <c r="D917" s="4">
        <v>43901</v>
      </c>
      <c r="E917" s="3">
        <f t="shared" ca="1" si="28"/>
        <v>174</v>
      </c>
      <c r="F9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7" s="50">
        <f>IF(WEEKNUM(Table1[[#This Row],[Date]])-WEEKNUM(DATE(YEAR(Table1[[#This Row],[Date]]),2,1)-1)&lt;=0,52+WEEKNUM(Table1[[#This Row],[Date]])-WEEKNUM(DATE(YEAR(Table1[[#This Row],[Date]]),2,1)-1),WEEKNUM(Table1[[#This Row],[Date]])-WEEKNUM(DATE(YEAR(Table1[[#This Row],[Date]]),2,1)-1))</f>
        <v>6</v>
      </c>
      <c r="H917" s="126">
        <f t="shared" ca="1" si="29"/>
        <v>0.76</v>
      </c>
      <c r="I917" s="3" t="s">
        <v>32</v>
      </c>
      <c r="J917" s="3" t="str">
        <f ca="1">IF(Table1[[#This Row],[Quantity]]&gt;=100,"Picked Up","Missed Pickup")</f>
        <v>Picked Up</v>
      </c>
      <c r="K917" s="48" t="str">
        <f>TEXT(Table1[[#This Row],[Date]],"mmmm")</f>
        <v>March</v>
      </c>
    </row>
    <row r="918" spans="1:11" x14ac:dyDescent="0.25">
      <c r="A918" s="27" t="s">
        <v>65</v>
      </c>
      <c r="B918" s="30" t="s">
        <v>67</v>
      </c>
      <c r="C918" s="40" t="s">
        <v>20</v>
      </c>
      <c r="D918" s="4">
        <v>43901</v>
      </c>
      <c r="E918" s="3">
        <f t="shared" ca="1" si="28"/>
        <v>302</v>
      </c>
      <c r="F9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8" s="50">
        <f>IF(WEEKNUM(Table1[[#This Row],[Date]])-WEEKNUM(DATE(YEAR(Table1[[#This Row],[Date]]),2,1)-1)&lt;=0,52+WEEKNUM(Table1[[#This Row],[Date]])-WEEKNUM(DATE(YEAR(Table1[[#This Row],[Date]]),2,1)-1),WEEKNUM(Table1[[#This Row],[Date]])-WEEKNUM(DATE(YEAR(Table1[[#This Row],[Date]]),2,1)-1))</f>
        <v>6</v>
      </c>
      <c r="H918" s="126">
        <f t="shared" ca="1" si="29"/>
        <v>0.77</v>
      </c>
      <c r="I918" s="3" t="s">
        <v>32</v>
      </c>
      <c r="J918" s="3" t="str">
        <f ca="1">IF(Table1[[#This Row],[Quantity]]&gt;=100,"Picked Up","Missed Pickup")</f>
        <v>Picked Up</v>
      </c>
      <c r="K918" s="48" t="str">
        <f>TEXT(Table1[[#This Row],[Date]],"mmmm")</f>
        <v>March</v>
      </c>
    </row>
    <row r="919" spans="1:11" x14ac:dyDescent="0.25">
      <c r="A919" s="27" t="s">
        <v>63</v>
      </c>
      <c r="B919" s="30" t="s">
        <v>4</v>
      </c>
      <c r="C919" s="40" t="s">
        <v>20</v>
      </c>
      <c r="D919" s="4">
        <v>43901</v>
      </c>
      <c r="E919" s="3">
        <f t="shared" ca="1" si="28"/>
        <v>906</v>
      </c>
      <c r="F9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19" s="50">
        <f>IF(WEEKNUM(Table1[[#This Row],[Date]])-WEEKNUM(DATE(YEAR(Table1[[#This Row],[Date]]),2,1)-1)&lt;=0,52+WEEKNUM(Table1[[#This Row],[Date]])-WEEKNUM(DATE(YEAR(Table1[[#This Row],[Date]]),2,1)-1),WEEKNUM(Table1[[#This Row],[Date]])-WEEKNUM(DATE(YEAR(Table1[[#This Row],[Date]]),2,1)-1))</f>
        <v>6</v>
      </c>
      <c r="H919" s="126">
        <f t="shared" ca="1" si="29"/>
        <v>0.78</v>
      </c>
      <c r="I919" s="3" t="s">
        <v>32</v>
      </c>
      <c r="J919" s="3" t="str">
        <f ca="1">IF(Table1[[#This Row],[Quantity]]&gt;=100,"Picked Up","Missed Pickup")</f>
        <v>Picked Up</v>
      </c>
      <c r="K919" s="48" t="str">
        <f>TEXT(Table1[[#This Row],[Date]],"mmmm")</f>
        <v>March</v>
      </c>
    </row>
    <row r="920" spans="1:11" x14ac:dyDescent="0.25">
      <c r="A920" s="27" t="s">
        <v>63</v>
      </c>
      <c r="B920" s="30" t="s">
        <v>74</v>
      </c>
      <c r="C920" s="40" t="s">
        <v>20</v>
      </c>
      <c r="D920" s="4">
        <v>43901</v>
      </c>
      <c r="E920" s="3">
        <f t="shared" ca="1" si="28"/>
        <v>517</v>
      </c>
      <c r="F9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0" s="50">
        <f>IF(WEEKNUM(Table1[[#This Row],[Date]])-WEEKNUM(DATE(YEAR(Table1[[#This Row],[Date]]),2,1)-1)&lt;=0,52+WEEKNUM(Table1[[#This Row],[Date]])-WEEKNUM(DATE(YEAR(Table1[[#This Row],[Date]]),2,1)-1),WEEKNUM(Table1[[#This Row],[Date]])-WEEKNUM(DATE(YEAR(Table1[[#This Row],[Date]]),2,1)-1))</f>
        <v>6</v>
      </c>
      <c r="H920" s="126">
        <f t="shared" ca="1" si="29"/>
        <v>0.69</v>
      </c>
      <c r="I920" s="3" t="s">
        <v>50</v>
      </c>
      <c r="J920" s="3" t="str">
        <f ca="1">IF(Table1[[#This Row],[Quantity]]&gt;=100,"Picked Up","Missed Pickup")</f>
        <v>Picked Up</v>
      </c>
      <c r="K920" s="48" t="str">
        <f>TEXT(Table1[[#This Row],[Date]],"mmmm")</f>
        <v>March</v>
      </c>
    </row>
    <row r="921" spans="1:11" x14ac:dyDescent="0.25">
      <c r="A921" s="27" t="s">
        <v>63</v>
      </c>
      <c r="B921" s="30" t="s">
        <v>75</v>
      </c>
      <c r="C921" s="40" t="s">
        <v>20</v>
      </c>
      <c r="D921" s="4">
        <v>43901</v>
      </c>
      <c r="E921" s="3">
        <f t="shared" ca="1" si="28"/>
        <v>827</v>
      </c>
      <c r="F9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1" s="50">
        <f>IF(WEEKNUM(Table1[[#This Row],[Date]])-WEEKNUM(DATE(YEAR(Table1[[#This Row],[Date]]),2,1)-1)&lt;=0,52+WEEKNUM(Table1[[#This Row],[Date]])-WEEKNUM(DATE(YEAR(Table1[[#This Row],[Date]]),2,1)-1),WEEKNUM(Table1[[#This Row],[Date]])-WEEKNUM(DATE(YEAR(Table1[[#This Row],[Date]]),2,1)-1))</f>
        <v>6</v>
      </c>
      <c r="H921" s="126">
        <f t="shared" ca="1" si="29"/>
        <v>0.68</v>
      </c>
      <c r="I921" s="3" t="s">
        <v>50</v>
      </c>
      <c r="J921" s="3" t="str">
        <f ca="1">IF(Table1[[#This Row],[Quantity]]&gt;=100,"Picked Up","Missed Pickup")</f>
        <v>Picked Up</v>
      </c>
      <c r="K921" s="48" t="str">
        <f>TEXT(Table1[[#This Row],[Date]],"mmmm")</f>
        <v>March</v>
      </c>
    </row>
    <row r="922" spans="1:11" x14ac:dyDescent="0.25">
      <c r="A922" s="27" t="s">
        <v>62</v>
      </c>
      <c r="B922" s="30" t="s">
        <v>4</v>
      </c>
      <c r="C922" s="40" t="s">
        <v>20</v>
      </c>
      <c r="D922" s="4">
        <v>43901</v>
      </c>
      <c r="E922" s="3">
        <f t="shared" ca="1" si="28"/>
        <v>963</v>
      </c>
      <c r="F9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2" s="50">
        <f>IF(WEEKNUM(Table1[[#This Row],[Date]])-WEEKNUM(DATE(YEAR(Table1[[#This Row],[Date]]),2,1)-1)&lt;=0,52+WEEKNUM(Table1[[#This Row],[Date]])-WEEKNUM(DATE(YEAR(Table1[[#This Row],[Date]]),2,1)-1),WEEKNUM(Table1[[#This Row],[Date]])-WEEKNUM(DATE(YEAR(Table1[[#This Row],[Date]]),2,1)-1))</f>
        <v>6</v>
      </c>
      <c r="H922" s="126">
        <f t="shared" ca="1" si="29"/>
        <v>0.78</v>
      </c>
      <c r="I922" s="3" t="s">
        <v>44</v>
      </c>
      <c r="J922" s="3" t="str">
        <f ca="1">IF(Table1[[#This Row],[Quantity]]&gt;=100,"Picked Up","Missed Pickup")</f>
        <v>Picked Up</v>
      </c>
      <c r="K922" s="48" t="str">
        <f>TEXT(Table1[[#This Row],[Date]],"mmmm")</f>
        <v>March</v>
      </c>
    </row>
    <row r="923" spans="1:11" x14ac:dyDescent="0.25">
      <c r="A923" s="27" t="s">
        <v>62</v>
      </c>
      <c r="B923" s="30" t="s">
        <v>72</v>
      </c>
      <c r="C923" s="40" t="s">
        <v>20</v>
      </c>
      <c r="D923" s="4">
        <v>43901</v>
      </c>
      <c r="E923" s="3">
        <f t="shared" ca="1" si="28"/>
        <v>56</v>
      </c>
      <c r="F9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3" s="50">
        <f>IF(WEEKNUM(Table1[[#This Row],[Date]])-WEEKNUM(DATE(YEAR(Table1[[#This Row],[Date]]),2,1)-1)&lt;=0,52+WEEKNUM(Table1[[#This Row],[Date]])-WEEKNUM(DATE(YEAR(Table1[[#This Row],[Date]]),2,1)-1),WEEKNUM(Table1[[#This Row],[Date]])-WEEKNUM(DATE(YEAR(Table1[[#This Row],[Date]]),2,1)-1))</f>
        <v>6</v>
      </c>
      <c r="H923" s="126">
        <f t="shared" ca="1" si="29"/>
        <v>0.79</v>
      </c>
      <c r="I923" s="3" t="s">
        <v>50</v>
      </c>
      <c r="J923" s="3" t="str">
        <f ca="1">IF(Table1[[#This Row],[Quantity]]&gt;=100,"Picked Up","Missed Pickup")</f>
        <v>Missed Pickup</v>
      </c>
      <c r="K923" s="48" t="str">
        <f>TEXT(Table1[[#This Row],[Date]],"mmmm")</f>
        <v>March</v>
      </c>
    </row>
    <row r="924" spans="1:11" x14ac:dyDescent="0.25">
      <c r="A924" s="27" t="s">
        <v>62</v>
      </c>
      <c r="B924" s="30" t="s">
        <v>5</v>
      </c>
      <c r="C924" s="40" t="s">
        <v>22</v>
      </c>
      <c r="D924" s="4">
        <v>43901</v>
      </c>
      <c r="E924" s="3">
        <f t="shared" ca="1" si="28"/>
        <v>696</v>
      </c>
      <c r="F9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4" s="50">
        <f>IF(WEEKNUM(Table1[[#This Row],[Date]])-WEEKNUM(DATE(YEAR(Table1[[#This Row],[Date]]),2,1)-1)&lt;=0,52+WEEKNUM(Table1[[#This Row],[Date]])-WEEKNUM(DATE(YEAR(Table1[[#This Row],[Date]]),2,1)-1),WEEKNUM(Table1[[#This Row],[Date]])-WEEKNUM(DATE(YEAR(Table1[[#This Row],[Date]]),2,1)-1))</f>
        <v>6</v>
      </c>
      <c r="H924" s="126">
        <f t="shared" ca="1" si="29"/>
        <v>0.68</v>
      </c>
      <c r="I924" s="3" t="s">
        <v>50</v>
      </c>
      <c r="J924" s="3" t="str">
        <f ca="1">IF(Table1[[#This Row],[Quantity]]&gt;=100,"Picked Up","Missed Pickup")</f>
        <v>Picked Up</v>
      </c>
      <c r="K924" s="48" t="str">
        <f>TEXT(Table1[[#This Row],[Date]],"mmmm")</f>
        <v>March</v>
      </c>
    </row>
    <row r="925" spans="1:11" x14ac:dyDescent="0.25">
      <c r="A925" s="27" t="s">
        <v>62</v>
      </c>
      <c r="B925" s="30" t="s">
        <v>6</v>
      </c>
      <c r="C925" s="40" t="s">
        <v>21</v>
      </c>
      <c r="D925" s="4">
        <v>43901</v>
      </c>
      <c r="E925" s="3">
        <f t="shared" ca="1" si="28"/>
        <v>561</v>
      </c>
      <c r="F9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5" s="50">
        <f>IF(WEEKNUM(Table1[[#This Row],[Date]])-WEEKNUM(DATE(YEAR(Table1[[#This Row],[Date]]),2,1)-1)&lt;=0,52+WEEKNUM(Table1[[#This Row],[Date]])-WEEKNUM(DATE(YEAR(Table1[[#This Row],[Date]]),2,1)-1),WEEKNUM(Table1[[#This Row],[Date]])-WEEKNUM(DATE(YEAR(Table1[[#This Row],[Date]]),2,1)-1))</f>
        <v>6</v>
      </c>
      <c r="H925" s="126">
        <f t="shared" ca="1" si="29"/>
        <v>0.73</v>
      </c>
      <c r="I925" s="3" t="s">
        <v>50</v>
      </c>
      <c r="J925" s="3" t="str">
        <f ca="1">IF(Table1[[#This Row],[Quantity]]&gt;=100,"Picked Up","Missed Pickup")</f>
        <v>Picked Up</v>
      </c>
      <c r="K925" s="48" t="str">
        <f>TEXT(Table1[[#This Row],[Date]],"mmmm")</f>
        <v>March</v>
      </c>
    </row>
    <row r="926" spans="1:11" x14ac:dyDescent="0.25">
      <c r="A926" s="27" t="s">
        <v>62</v>
      </c>
      <c r="B926" s="30" t="s">
        <v>76</v>
      </c>
      <c r="C926" s="40" t="s">
        <v>23</v>
      </c>
      <c r="D926" s="4">
        <v>43901</v>
      </c>
      <c r="E926" s="3">
        <f t="shared" ca="1" si="28"/>
        <v>302</v>
      </c>
      <c r="F9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6" s="50">
        <f>IF(WEEKNUM(Table1[[#This Row],[Date]])-WEEKNUM(DATE(YEAR(Table1[[#This Row],[Date]]),2,1)-1)&lt;=0,52+WEEKNUM(Table1[[#This Row],[Date]])-WEEKNUM(DATE(YEAR(Table1[[#This Row],[Date]]),2,1)-1),WEEKNUM(Table1[[#This Row],[Date]])-WEEKNUM(DATE(YEAR(Table1[[#This Row],[Date]]),2,1)-1))</f>
        <v>6</v>
      </c>
      <c r="H926" s="126">
        <f t="shared" ca="1" si="29"/>
        <v>0.76</v>
      </c>
      <c r="I926" s="3" t="s">
        <v>50</v>
      </c>
      <c r="J926" s="3" t="str">
        <f ca="1">IF(Table1[[#This Row],[Quantity]]&gt;=100,"Picked Up","Missed Pickup")</f>
        <v>Picked Up</v>
      </c>
      <c r="K926" s="48" t="str">
        <f>TEXT(Table1[[#This Row],[Date]],"mmmm")</f>
        <v>March</v>
      </c>
    </row>
    <row r="927" spans="1:11" x14ac:dyDescent="0.25">
      <c r="A927" s="27" t="s">
        <v>62</v>
      </c>
      <c r="B927" s="30" t="s">
        <v>9</v>
      </c>
      <c r="C927" s="40" t="s">
        <v>23</v>
      </c>
      <c r="D927" s="4">
        <v>43901</v>
      </c>
      <c r="E927" s="3">
        <f t="shared" ca="1" si="28"/>
        <v>666</v>
      </c>
      <c r="F9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7" s="50">
        <f>IF(WEEKNUM(Table1[[#This Row],[Date]])-WEEKNUM(DATE(YEAR(Table1[[#This Row],[Date]]),2,1)-1)&lt;=0,52+WEEKNUM(Table1[[#This Row],[Date]])-WEEKNUM(DATE(YEAR(Table1[[#This Row],[Date]]),2,1)-1),WEEKNUM(Table1[[#This Row],[Date]])-WEEKNUM(DATE(YEAR(Table1[[#This Row],[Date]]),2,1)-1))</f>
        <v>6</v>
      </c>
      <c r="H927" s="126">
        <f t="shared" ca="1" si="29"/>
        <v>0.75</v>
      </c>
      <c r="I927" s="3" t="s">
        <v>50</v>
      </c>
      <c r="J927" s="3" t="str">
        <f ca="1">IF(Table1[[#This Row],[Quantity]]&gt;=100,"Picked Up","Missed Pickup")</f>
        <v>Picked Up</v>
      </c>
      <c r="K927" s="48" t="str">
        <f>TEXT(Table1[[#This Row],[Date]],"mmmm")</f>
        <v>March</v>
      </c>
    </row>
    <row r="928" spans="1:11" x14ac:dyDescent="0.25">
      <c r="A928" s="27" t="s">
        <v>61</v>
      </c>
      <c r="B928" s="30" t="s">
        <v>7</v>
      </c>
      <c r="C928" s="40" t="s">
        <v>20</v>
      </c>
      <c r="D928" s="4">
        <v>43901</v>
      </c>
      <c r="E928" s="3">
        <f t="shared" ca="1" si="28"/>
        <v>486</v>
      </c>
      <c r="F9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8" s="50">
        <f>IF(WEEKNUM(Table1[[#This Row],[Date]])-WEEKNUM(DATE(YEAR(Table1[[#This Row],[Date]]),2,1)-1)&lt;=0,52+WEEKNUM(Table1[[#This Row],[Date]])-WEEKNUM(DATE(YEAR(Table1[[#This Row],[Date]]),2,1)-1),WEEKNUM(Table1[[#This Row],[Date]])-WEEKNUM(DATE(YEAR(Table1[[#This Row],[Date]]),2,1)-1))</f>
        <v>6</v>
      </c>
      <c r="H928" s="126">
        <f t="shared" ca="1" si="29"/>
        <v>0.78</v>
      </c>
      <c r="I928" s="3" t="s">
        <v>32</v>
      </c>
      <c r="J928" s="3" t="str">
        <f ca="1">IF(Table1[[#This Row],[Quantity]]&gt;=100,"Picked Up","Missed Pickup")</f>
        <v>Picked Up</v>
      </c>
      <c r="K928" s="48" t="str">
        <f>TEXT(Table1[[#This Row],[Date]],"mmmm")</f>
        <v>March</v>
      </c>
    </row>
    <row r="929" spans="1:11" x14ac:dyDescent="0.25">
      <c r="A929" s="29" t="s">
        <v>61</v>
      </c>
      <c r="B929" s="31" t="s">
        <v>8</v>
      </c>
      <c r="C929" s="41" t="s">
        <v>20</v>
      </c>
      <c r="D929" s="4">
        <v>43901</v>
      </c>
      <c r="E929" s="3">
        <f t="shared" ca="1" si="28"/>
        <v>459</v>
      </c>
      <c r="F9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29" s="50">
        <f>IF(WEEKNUM(Table1[[#This Row],[Date]])-WEEKNUM(DATE(YEAR(Table1[[#This Row],[Date]]),2,1)-1)&lt;=0,52+WEEKNUM(Table1[[#This Row],[Date]])-WEEKNUM(DATE(YEAR(Table1[[#This Row],[Date]]),2,1)-1),WEEKNUM(Table1[[#This Row],[Date]])-WEEKNUM(DATE(YEAR(Table1[[#This Row],[Date]]),2,1)-1))</f>
        <v>6</v>
      </c>
      <c r="H929" s="126">
        <f t="shared" ca="1" si="29"/>
        <v>0.69</v>
      </c>
      <c r="I929" s="3" t="s">
        <v>50</v>
      </c>
      <c r="J929" s="3" t="str">
        <f ca="1">IF(Table1[[#This Row],[Quantity]]&gt;=100,"Picked Up","Missed Pickup")</f>
        <v>Picked Up</v>
      </c>
      <c r="K929" s="48" t="str">
        <f>TEXT(Table1[[#This Row],[Date]],"mmmm")</f>
        <v>March</v>
      </c>
    </row>
    <row r="930" spans="1:11" x14ac:dyDescent="0.25">
      <c r="A930" s="25" t="s">
        <v>61</v>
      </c>
      <c r="B930" s="25" t="s">
        <v>73</v>
      </c>
      <c r="C930" s="45" t="s">
        <v>20</v>
      </c>
      <c r="D930" s="4">
        <v>43901</v>
      </c>
      <c r="E930" s="3">
        <f t="shared" ca="1" si="28"/>
        <v>6</v>
      </c>
      <c r="F9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0" s="50">
        <f>IF(WEEKNUM(Table1[[#This Row],[Date]])-WEEKNUM(DATE(YEAR(Table1[[#This Row],[Date]]),2,1)-1)&lt;=0,52+WEEKNUM(Table1[[#This Row],[Date]])-WEEKNUM(DATE(YEAR(Table1[[#This Row],[Date]]),2,1)-1),WEEKNUM(Table1[[#This Row],[Date]])-WEEKNUM(DATE(YEAR(Table1[[#This Row],[Date]]),2,1)-1))</f>
        <v>6</v>
      </c>
      <c r="H930" s="126">
        <f t="shared" ca="1" si="29"/>
        <v>0.8</v>
      </c>
      <c r="I930" s="3" t="s">
        <v>50</v>
      </c>
      <c r="J930" s="3" t="str">
        <f ca="1">IF(Table1[[#This Row],[Quantity]]&gt;=100,"Picked Up","Missed Pickup")</f>
        <v>Missed Pickup</v>
      </c>
      <c r="K930" s="48" t="str">
        <f>TEXT(Table1[[#This Row],[Date]],"mmmm")</f>
        <v>March</v>
      </c>
    </row>
    <row r="931" spans="1:11" x14ac:dyDescent="0.25">
      <c r="A931" s="27" t="s">
        <v>64</v>
      </c>
      <c r="B931" s="30" t="s">
        <v>70</v>
      </c>
      <c r="C931" s="40" t="s">
        <v>22</v>
      </c>
      <c r="D931" s="4">
        <v>43902</v>
      </c>
      <c r="E931" s="3">
        <f t="shared" ca="1" si="28"/>
        <v>870</v>
      </c>
      <c r="F9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1" s="50">
        <f>IF(WEEKNUM(Table1[[#This Row],[Date]])-WEEKNUM(DATE(YEAR(Table1[[#This Row],[Date]]),2,1)-1)&lt;=0,52+WEEKNUM(Table1[[#This Row],[Date]])-WEEKNUM(DATE(YEAR(Table1[[#This Row],[Date]]),2,1)-1),WEEKNUM(Table1[[#This Row],[Date]])-WEEKNUM(DATE(YEAR(Table1[[#This Row],[Date]]),2,1)-1))</f>
        <v>6</v>
      </c>
      <c r="H931" s="126">
        <f t="shared" ca="1" si="29"/>
        <v>0.73</v>
      </c>
      <c r="I931" s="3" t="s">
        <v>50</v>
      </c>
      <c r="J931" s="3" t="str">
        <f ca="1">IF(Table1[[#This Row],[Quantity]]&gt;=100,"Picked Up","Missed Pickup")</f>
        <v>Picked Up</v>
      </c>
      <c r="K931" s="48" t="str">
        <f>TEXT(Table1[[#This Row],[Date]],"mmmm")</f>
        <v>March</v>
      </c>
    </row>
    <row r="932" spans="1:11" x14ac:dyDescent="0.25">
      <c r="A932" s="27" t="s">
        <v>64</v>
      </c>
      <c r="B932" s="30" t="s">
        <v>71</v>
      </c>
      <c r="C932" s="40" t="s">
        <v>23</v>
      </c>
      <c r="D932" s="4">
        <v>43902</v>
      </c>
      <c r="E932" s="3">
        <f t="shared" ca="1" si="28"/>
        <v>523</v>
      </c>
      <c r="F9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2" s="50">
        <f>IF(WEEKNUM(Table1[[#This Row],[Date]])-WEEKNUM(DATE(YEAR(Table1[[#This Row],[Date]]),2,1)-1)&lt;=0,52+WEEKNUM(Table1[[#This Row],[Date]])-WEEKNUM(DATE(YEAR(Table1[[#This Row],[Date]]),2,1)-1),WEEKNUM(Table1[[#This Row],[Date]])-WEEKNUM(DATE(YEAR(Table1[[#This Row],[Date]]),2,1)-1))</f>
        <v>6</v>
      </c>
      <c r="H932" s="126">
        <f t="shared" ca="1" si="29"/>
        <v>0.72</v>
      </c>
      <c r="I932" s="3" t="s">
        <v>50</v>
      </c>
      <c r="J932" s="3" t="str">
        <f ca="1">IF(Table1[[#This Row],[Quantity]]&gt;=100,"Picked Up","Missed Pickup")</f>
        <v>Picked Up</v>
      </c>
      <c r="K932" s="48" t="str">
        <f>TEXT(Table1[[#This Row],[Date]],"mmmm")</f>
        <v>March</v>
      </c>
    </row>
    <row r="933" spans="1:11" x14ac:dyDescent="0.25">
      <c r="A933" s="27" t="s">
        <v>65</v>
      </c>
      <c r="B933" s="30" t="s">
        <v>67</v>
      </c>
      <c r="C933" s="40" t="s">
        <v>20</v>
      </c>
      <c r="D933" s="4">
        <v>43902</v>
      </c>
      <c r="E933" s="3">
        <f t="shared" ca="1" si="28"/>
        <v>512</v>
      </c>
      <c r="F9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3" s="50">
        <f>IF(WEEKNUM(Table1[[#This Row],[Date]])-WEEKNUM(DATE(YEAR(Table1[[#This Row],[Date]]),2,1)-1)&lt;=0,52+WEEKNUM(Table1[[#This Row],[Date]])-WEEKNUM(DATE(YEAR(Table1[[#This Row],[Date]]),2,1)-1),WEEKNUM(Table1[[#This Row],[Date]])-WEEKNUM(DATE(YEAR(Table1[[#This Row],[Date]]),2,1)-1))</f>
        <v>6</v>
      </c>
      <c r="H933" s="126">
        <f t="shared" ca="1" si="29"/>
        <v>0.71</v>
      </c>
      <c r="I933" s="3" t="s">
        <v>44</v>
      </c>
      <c r="J933" s="3" t="str">
        <f ca="1">IF(Table1[[#This Row],[Quantity]]&gt;=100,"Picked Up","Missed Pickup")</f>
        <v>Picked Up</v>
      </c>
      <c r="K933" s="48" t="str">
        <f>TEXT(Table1[[#This Row],[Date]],"mmmm")</f>
        <v>March</v>
      </c>
    </row>
    <row r="934" spans="1:11" x14ac:dyDescent="0.25">
      <c r="A934" s="27" t="s">
        <v>63</v>
      </c>
      <c r="B934" s="30" t="s">
        <v>4</v>
      </c>
      <c r="C934" s="40" t="s">
        <v>20</v>
      </c>
      <c r="D934" s="4">
        <v>43902</v>
      </c>
      <c r="E934" s="3">
        <f t="shared" ca="1" si="28"/>
        <v>309</v>
      </c>
      <c r="F9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4" s="50">
        <f>IF(WEEKNUM(Table1[[#This Row],[Date]])-WEEKNUM(DATE(YEAR(Table1[[#This Row],[Date]]),2,1)-1)&lt;=0,52+WEEKNUM(Table1[[#This Row],[Date]])-WEEKNUM(DATE(YEAR(Table1[[#This Row],[Date]]),2,1)-1),WEEKNUM(Table1[[#This Row],[Date]])-WEEKNUM(DATE(YEAR(Table1[[#This Row],[Date]]),2,1)-1))</f>
        <v>6</v>
      </c>
      <c r="H934" s="126">
        <f t="shared" ca="1" si="29"/>
        <v>0.73</v>
      </c>
      <c r="I934" s="3" t="s">
        <v>32</v>
      </c>
      <c r="J934" s="3" t="str">
        <f ca="1">IF(Table1[[#This Row],[Quantity]]&gt;=100,"Picked Up","Missed Pickup")</f>
        <v>Picked Up</v>
      </c>
      <c r="K934" s="48" t="str">
        <f>TEXT(Table1[[#This Row],[Date]],"mmmm")</f>
        <v>March</v>
      </c>
    </row>
    <row r="935" spans="1:11" x14ac:dyDescent="0.25">
      <c r="A935" s="27" t="s">
        <v>63</v>
      </c>
      <c r="B935" s="30" t="s">
        <v>74</v>
      </c>
      <c r="C935" s="40" t="s">
        <v>20</v>
      </c>
      <c r="D935" s="4">
        <v>43902</v>
      </c>
      <c r="E935" s="3">
        <f t="shared" ca="1" si="28"/>
        <v>820</v>
      </c>
      <c r="F9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5" s="50">
        <f>IF(WEEKNUM(Table1[[#This Row],[Date]])-WEEKNUM(DATE(YEAR(Table1[[#This Row],[Date]]),2,1)-1)&lt;=0,52+WEEKNUM(Table1[[#This Row],[Date]])-WEEKNUM(DATE(YEAR(Table1[[#This Row],[Date]]),2,1)-1),WEEKNUM(Table1[[#This Row],[Date]])-WEEKNUM(DATE(YEAR(Table1[[#This Row],[Date]]),2,1)-1))</f>
        <v>6</v>
      </c>
      <c r="H935" s="126">
        <f t="shared" ca="1" si="29"/>
        <v>0.68</v>
      </c>
      <c r="I935" s="3" t="s">
        <v>50</v>
      </c>
      <c r="J935" s="3" t="str">
        <f ca="1">IF(Table1[[#This Row],[Quantity]]&gt;=100,"Picked Up","Missed Pickup")</f>
        <v>Picked Up</v>
      </c>
      <c r="K935" s="48" t="str">
        <f>TEXT(Table1[[#This Row],[Date]],"mmmm")</f>
        <v>March</v>
      </c>
    </row>
    <row r="936" spans="1:11" x14ac:dyDescent="0.25">
      <c r="A936" s="27" t="s">
        <v>63</v>
      </c>
      <c r="B936" s="30" t="s">
        <v>75</v>
      </c>
      <c r="C936" s="40" t="s">
        <v>20</v>
      </c>
      <c r="D936" s="4">
        <v>43902</v>
      </c>
      <c r="E936" s="3">
        <f t="shared" ca="1" si="28"/>
        <v>4</v>
      </c>
      <c r="F9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6" s="50">
        <f>IF(WEEKNUM(Table1[[#This Row],[Date]])-WEEKNUM(DATE(YEAR(Table1[[#This Row],[Date]]),2,1)-1)&lt;=0,52+WEEKNUM(Table1[[#This Row],[Date]])-WEEKNUM(DATE(YEAR(Table1[[#This Row],[Date]]),2,1)-1),WEEKNUM(Table1[[#This Row],[Date]])-WEEKNUM(DATE(YEAR(Table1[[#This Row],[Date]]),2,1)-1))</f>
        <v>6</v>
      </c>
      <c r="H936" s="126">
        <f t="shared" ca="1" si="29"/>
        <v>0.74</v>
      </c>
      <c r="I936" s="3" t="s">
        <v>50</v>
      </c>
      <c r="J936" s="3" t="str">
        <f ca="1">IF(Table1[[#This Row],[Quantity]]&gt;=100,"Picked Up","Missed Pickup")</f>
        <v>Missed Pickup</v>
      </c>
      <c r="K936" s="48" t="str">
        <f>TEXT(Table1[[#This Row],[Date]],"mmmm")</f>
        <v>March</v>
      </c>
    </row>
    <row r="937" spans="1:11" x14ac:dyDescent="0.25">
      <c r="A937" s="27" t="s">
        <v>62</v>
      </c>
      <c r="B937" s="30" t="s">
        <v>4</v>
      </c>
      <c r="C937" s="40" t="s">
        <v>20</v>
      </c>
      <c r="D937" s="4">
        <v>43902</v>
      </c>
      <c r="E937" s="3">
        <f t="shared" ca="1" si="28"/>
        <v>73</v>
      </c>
      <c r="F9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7" s="50">
        <f>IF(WEEKNUM(Table1[[#This Row],[Date]])-WEEKNUM(DATE(YEAR(Table1[[#This Row],[Date]]),2,1)-1)&lt;=0,52+WEEKNUM(Table1[[#This Row],[Date]])-WEEKNUM(DATE(YEAR(Table1[[#This Row],[Date]]),2,1)-1),WEEKNUM(Table1[[#This Row],[Date]])-WEEKNUM(DATE(YEAR(Table1[[#This Row],[Date]]),2,1)-1))</f>
        <v>6</v>
      </c>
      <c r="H937" s="126">
        <f t="shared" ca="1" si="29"/>
        <v>0.74</v>
      </c>
      <c r="I937" s="3" t="s">
        <v>44</v>
      </c>
      <c r="J937" s="3" t="str">
        <f ca="1">IF(Table1[[#This Row],[Quantity]]&gt;=100,"Picked Up","Missed Pickup")</f>
        <v>Missed Pickup</v>
      </c>
      <c r="K937" s="48" t="str">
        <f>TEXT(Table1[[#This Row],[Date]],"mmmm")</f>
        <v>March</v>
      </c>
    </row>
    <row r="938" spans="1:11" x14ac:dyDescent="0.25">
      <c r="A938" s="27" t="s">
        <v>62</v>
      </c>
      <c r="B938" s="30" t="s">
        <v>72</v>
      </c>
      <c r="C938" s="40" t="s">
        <v>20</v>
      </c>
      <c r="D938" s="4">
        <v>43902</v>
      </c>
      <c r="E938" s="3">
        <f t="shared" ca="1" si="28"/>
        <v>115</v>
      </c>
      <c r="F9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8" s="50">
        <f>IF(WEEKNUM(Table1[[#This Row],[Date]])-WEEKNUM(DATE(YEAR(Table1[[#This Row],[Date]]),2,1)-1)&lt;=0,52+WEEKNUM(Table1[[#This Row],[Date]])-WEEKNUM(DATE(YEAR(Table1[[#This Row],[Date]]),2,1)-1),WEEKNUM(Table1[[#This Row],[Date]])-WEEKNUM(DATE(YEAR(Table1[[#This Row],[Date]]),2,1)-1))</f>
        <v>6</v>
      </c>
      <c r="H938" s="126">
        <f t="shared" ca="1" si="29"/>
        <v>0.72</v>
      </c>
      <c r="I938" s="3" t="s">
        <v>50</v>
      </c>
      <c r="J938" s="3" t="str">
        <f ca="1">IF(Table1[[#This Row],[Quantity]]&gt;=100,"Picked Up","Missed Pickup")</f>
        <v>Picked Up</v>
      </c>
      <c r="K938" s="48" t="str">
        <f>TEXT(Table1[[#This Row],[Date]],"mmmm")</f>
        <v>March</v>
      </c>
    </row>
    <row r="939" spans="1:11" x14ac:dyDescent="0.25">
      <c r="A939" s="27" t="s">
        <v>62</v>
      </c>
      <c r="B939" s="30" t="s">
        <v>5</v>
      </c>
      <c r="C939" s="40" t="s">
        <v>22</v>
      </c>
      <c r="D939" s="4">
        <v>43902</v>
      </c>
      <c r="E939" s="3">
        <f t="shared" ca="1" si="28"/>
        <v>167</v>
      </c>
      <c r="F9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39" s="50">
        <f>IF(WEEKNUM(Table1[[#This Row],[Date]])-WEEKNUM(DATE(YEAR(Table1[[#This Row],[Date]]),2,1)-1)&lt;=0,52+WEEKNUM(Table1[[#This Row],[Date]])-WEEKNUM(DATE(YEAR(Table1[[#This Row],[Date]]),2,1)-1),WEEKNUM(Table1[[#This Row],[Date]])-WEEKNUM(DATE(YEAR(Table1[[#This Row],[Date]]),2,1)-1))</f>
        <v>6</v>
      </c>
      <c r="H939" s="126">
        <f t="shared" ca="1" si="29"/>
        <v>0.74</v>
      </c>
      <c r="I939" s="3" t="s">
        <v>50</v>
      </c>
      <c r="J939" s="3" t="str">
        <f ca="1">IF(Table1[[#This Row],[Quantity]]&gt;=100,"Picked Up","Missed Pickup")</f>
        <v>Picked Up</v>
      </c>
      <c r="K939" s="48" t="str">
        <f>TEXT(Table1[[#This Row],[Date]],"mmmm")</f>
        <v>March</v>
      </c>
    </row>
    <row r="940" spans="1:11" x14ac:dyDescent="0.25">
      <c r="A940" s="27" t="s">
        <v>62</v>
      </c>
      <c r="B940" s="30" t="s">
        <v>6</v>
      </c>
      <c r="C940" s="40" t="s">
        <v>21</v>
      </c>
      <c r="D940" s="4">
        <v>43902</v>
      </c>
      <c r="E940" s="3">
        <f t="shared" ca="1" si="28"/>
        <v>454</v>
      </c>
      <c r="F9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0" s="50">
        <f>IF(WEEKNUM(Table1[[#This Row],[Date]])-WEEKNUM(DATE(YEAR(Table1[[#This Row],[Date]]),2,1)-1)&lt;=0,52+WEEKNUM(Table1[[#This Row],[Date]])-WEEKNUM(DATE(YEAR(Table1[[#This Row],[Date]]),2,1)-1),WEEKNUM(Table1[[#This Row],[Date]])-WEEKNUM(DATE(YEAR(Table1[[#This Row],[Date]]),2,1)-1))</f>
        <v>6</v>
      </c>
      <c r="H940" s="126">
        <f t="shared" ca="1" si="29"/>
        <v>0.73</v>
      </c>
      <c r="I940" s="3" t="s">
        <v>50</v>
      </c>
      <c r="J940" s="3" t="str">
        <f ca="1">IF(Table1[[#This Row],[Quantity]]&gt;=100,"Picked Up","Missed Pickup")</f>
        <v>Picked Up</v>
      </c>
      <c r="K940" s="48" t="str">
        <f>TEXT(Table1[[#This Row],[Date]],"mmmm")</f>
        <v>March</v>
      </c>
    </row>
    <row r="941" spans="1:11" x14ac:dyDescent="0.25">
      <c r="A941" s="27" t="s">
        <v>62</v>
      </c>
      <c r="B941" s="30" t="s">
        <v>76</v>
      </c>
      <c r="C941" s="40" t="s">
        <v>23</v>
      </c>
      <c r="D941" s="4">
        <v>43902</v>
      </c>
      <c r="E941" s="3">
        <f t="shared" ca="1" si="28"/>
        <v>781</v>
      </c>
      <c r="F9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1" s="50">
        <f>IF(WEEKNUM(Table1[[#This Row],[Date]])-WEEKNUM(DATE(YEAR(Table1[[#This Row],[Date]]),2,1)-1)&lt;=0,52+WEEKNUM(Table1[[#This Row],[Date]])-WEEKNUM(DATE(YEAR(Table1[[#This Row],[Date]]),2,1)-1),WEEKNUM(Table1[[#This Row],[Date]])-WEEKNUM(DATE(YEAR(Table1[[#This Row],[Date]]),2,1)-1))</f>
        <v>6</v>
      </c>
      <c r="H941" s="126">
        <f t="shared" ca="1" si="29"/>
        <v>0.73</v>
      </c>
      <c r="I941" s="3" t="s">
        <v>50</v>
      </c>
      <c r="J941" s="3" t="str">
        <f ca="1">IF(Table1[[#This Row],[Quantity]]&gt;=100,"Picked Up","Missed Pickup")</f>
        <v>Picked Up</v>
      </c>
      <c r="K941" s="48" t="str">
        <f>TEXT(Table1[[#This Row],[Date]],"mmmm")</f>
        <v>March</v>
      </c>
    </row>
    <row r="942" spans="1:11" x14ac:dyDescent="0.25">
      <c r="A942" s="27" t="s">
        <v>62</v>
      </c>
      <c r="B942" s="30" t="s">
        <v>9</v>
      </c>
      <c r="C942" s="40" t="s">
        <v>23</v>
      </c>
      <c r="D942" s="4">
        <v>43902</v>
      </c>
      <c r="E942" s="3">
        <f t="shared" ca="1" si="28"/>
        <v>919</v>
      </c>
      <c r="F9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2" s="50">
        <f>IF(WEEKNUM(Table1[[#This Row],[Date]])-WEEKNUM(DATE(YEAR(Table1[[#This Row],[Date]]),2,1)-1)&lt;=0,52+WEEKNUM(Table1[[#This Row],[Date]])-WEEKNUM(DATE(YEAR(Table1[[#This Row],[Date]]),2,1)-1),WEEKNUM(Table1[[#This Row],[Date]])-WEEKNUM(DATE(YEAR(Table1[[#This Row],[Date]]),2,1)-1))</f>
        <v>6</v>
      </c>
      <c r="H942" s="126">
        <f t="shared" ca="1" si="29"/>
        <v>0.74</v>
      </c>
      <c r="I942" s="3" t="s">
        <v>50</v>
      </c>
      <c r="J942" s="3" t="str">
        <f ca="1">IF(Table1[[#This Row],[Quantity]]&gt;=100,"Picked Up","Missed Pickup")</f>
        <v>Picked Up</v>
      </c>
      <c r="K942" s="48" t="str">
        <f>TEXT(Table1[[#This Row],[Date]],"mmmm")</f>
        <v>March</v>
      </c>
    </row>
    <row r="943" spans="1:11" x14ac:dyDescent="0.25">
      <c r="A943" s="27" t="s">
        <v>61</v>
      </c>
      <c r="B943" s="30" t="s">
        <v>7</v>
      </c>
      <c r="C943" s="40" t="s">
        <v>20</v>
      </c>
      <c r="D943" s="4">
        <v>43902</v>
      </c>
      <c r="E943" s="3">
        <f t="shared" ca="1" si="28"/>
        <v>373</v>
      </c>
      <c r="F9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3" s="50">
        <f>IF(WEEKNUM(Table1[[#This Row],[Date]])-WEEKNUM(DATE(YEAR(Table1[[#This Row],[Date]]),2,1)-1)&lt;=0,52+WEEKNUM(Table1[[#This Row],[Date]])-WEEKNUM(DATE(YEAR(Table1[[#This Row],[Date]]),2,1)-1),WEEKNUM(Table1[[#This Row],[Date]])-WEEKNUM(DATE(YEAR(Table1[[#This Row],[Date]]),2,1)-1))</f>
        <v>6</v>
      </c>
      <c r="H943" s="126">
        <f t="shared" ca="1" si="29"/>
        <v>0.72</v>
      </c>
      <c r="I943" s="3" t="s">
        <v>32</v>
      </c>
      <c r="J943" s="3" t="str">
        <f ca="1">IF(Table1[[#This Row],[Quantity]]&gt;=100,"Picked Up","Missed Pickup")</f>
        <v>Picked Up</v>
      </c>
      <c r="K943" s="48" t="str">
        <f>TEXT(Table1[[#This Row],[Date]],"mmmm")</f>
        <v>March</v>
      </c>
    </row>
    <row r="944" spans="1:11" x14ac:dyDescent="0.25">
      <c r="A944" s="29" t="s">
        <v>61</v>
      </c>
      <c r="B944" s="31" t="s">
        <v>8</v>
      </c>
      <c r="C944" s="41" t="s">
        <v>20</v>
      </c>
      <c r="D944" s="4">
        <v>43902</v>
      </c>
      <c r="E944" s="3">
        <f t="shared" ca="1" si="28"/>
        <v>72</v>
      </c>
      <c r="F9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4" s="50">
        <f>IF(WEEKNUM(Table1[[#This Row],[Date]])-WEEKNUM(DATE(YEAR(Table1[[#This Row],[Date]]),2,1)-1)&lt;=0,52+WEEKNUM(Table1[[#This Row],[Date]])-WEEKNUM(DATE(YEAR(Table1[[#This Row],[Date]]),2,1)-1),WEEKNUM(Table1[[#This Row],[Date]])-WEEKNUM(DATE(YEAR(Table1[[#This Row],[Date]]),2,1)-1))</f>
        <v>6</v>
      </c>
      <c r="H944" s="126">
        <f t="shared" ca="1" si="29"/>
        <v>0.75</v>
      </c>
      <c r="I944" s="3" t="s">
        <v>50</v>
      </c>
      <c r="J944" s="3" t="str">
        <f ca="1">IF(Table1[[#This Row],[Quantity]]&gt;=100,"Picked Up","Missed Pickup")</f>
        <v>Missed Pickup</v>
      </c>
      <c r="K944" s="48" t="str">
        <f>TEXT(Table1[[#This Row],[Date]],"mmmm")</f>
        <v>March</v>
      </c>
    </row>
    <row r="945" spans="1:11" x14ac:dyDescent="0.25">
      <c r="A945" s="25" t="s">
        <v>61</v>
      </c>
      <c r="B945" s="25" t="s">
        <v>73</v>
      </c>
      <c r="C945" s="45" t="s">
        <v>20</v>
      </c>
      <c r="D945" s="4">
        <v>43902</v>
      </c>
      <c r="E945" s="3">
        <f t="shared" ca="1" si="28"/>
        <v>72</v>
      </c>
      <c r="F9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5" s="50">
        <f>IF(WEEKNUM(Table1[[#This Row],[Date]])-WEEKNUM(DATE(YEAR(Table1[[#This Row],[Date]]),2,1)-1)&lt;=0,52+WEEKNUM(Table1[[#This Row],[Date]])-WEEKNUM(DATE(YEAR(Table1[[#This Row],[Date]]),2,1)-1),WEEKNUM(Table1[[#This Row],[Date]])-WEEKNUM(DATE(YEAR(Table1[[#This Row],[Date]]),2,1)-1))</f>
        <v>6</v>
      </c>
      <c r="H945" s="126">
        <f t="shared" ca="1" si="29"/>
        <v>0.67</v>
      </c>
      <c r="I945" s="3" t="s">
        <v>50</v>
      </c>
      <c r="J945" s="3" t="str">
        <f ca="1">IF(Table1[[#This Row],[Quantity]]&gt;=100,"Picked Up","Missed Pickup")</f>
        <v>Missed Pickup</v>
      </c>
      <c r="K945" s="48" t="str">
        <f>TEXT(Table1[[#This Row],[Date]],"mmmm")</f>
        <v>March</v>
      </c>
    </row>
    <row r="946" spans="1:11" x14ac:dyDescent="0.25">
      <c r="A946" s="27" t="s">
        <v>64</v>
      </c>
      <c r="B946" s="30" t="s">
        <v>70</v>
      </c>
      <c r="C946" s="40" t="s">
        <v>22</v>
      </c>
      <c r="D946" s="4">
        <v>43903</v>
      </c>
      <c r="E946" s="3">
        <f t="shared" ca="1" si="28"/>
        <v>874</v>
      </c>
      <c r="F9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6" s="50">
        <f>IF(WEEKNUM(Table1[[#This Row],[Date]])-WEEKNUM(DATE(YEAR(Table1[[#This Row],[Date]]),2,1)-1)&lt;=0,52+WEEKNUM(Table1[[#This Row],[Date]])-WEEKNUM(DATE(YEAR(Table1[[#This Row],[Date]]),2,1)-1),WEEKNUM(Table1[[#This Row],[Date]])-WEEKNUM(DATE(YEAR(Table1[[#This Row],[Date]]),2,1)-1))</f>
        <v>6</v>
      </c>
      <c r="H946" s="126">
        <f t="shared" ca="1" si="29"/>
        <v>0.74</v>
      </c>
      <c r="I946" s="3" t="s">
        <v>50</v>
      </c>
      <c r="J946" s="3" t="str">
        <f ca="1">IF(Table1[[#This Row],[Quantity]]&gt;=100,"Picked Up","Missed Pickup")</f>
        <v>Picked Up</v>
      </c>
      <c r="K946" s="48" t="str">
        <f>TEXT(Table1[[#This Row],[Date]],"mmmm")</f>
        <v>March</v>
      </c>
    </row>
    <row r="947" spans="1:11" x14ac:dyDescent="0.25">
      <c r="A947" s="27" t="s">
        <v>64</v>
      </c>
      <c r="B947" s="30" t="s">
        <v>71</v>
      </c>
      <c r="C947" s="40" t="s">
        <v>23</v>
      </c>
      <c r="D947" s="4">
        <v>43903</v>
      </c>
      <c r="E947" s="3">
        <f t="shared" ca="1" si="28"/>
        <v>259</v>
      </c>
      <c r="F9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7" s="50">
        <f>IF(WEEKNUM(Table1[[#This Row],[Date]])-WEEKNUM(DATE(YEAR(Table1[[#This Row],[Date]]),2,1)-1)&lt;=0,52+WEEKNUM(Table1[[#This Row],[Date]])-WEEKNUM(DATE(YEAR(Table1[[#This Row],[Date]]),2,1)-1),WEEKNUM(Table1[[#This Row],[Date]])-WEEKNUM(DATE(YEAR(Table1[[#This Row],[Date]]),2,1)-1))</f>
        <v>6</v>
      </c>
      <c r="H947" s="126">
        <f t="shared" ca="1" si="29"/>
        <v>0.69</v>
      </c>
      <c r="I947" s="3" t="s">
        <v>50</v>
      </c>
      <c r="J947" s="3" t="str">
        <f ca="1">IF(Table1[[#This Row],[Quantity]]&gt;=100,"Picked Up","Missed Pickup")</f>
        <v>Picked Up</v>
      </c>
      <c r="K947" s="48" t="str">
        <f>TEXT(Table1[[#This Row],[Date]],"mmmm")</f>
        <v>March</v>
      </c>
    </row>
    <row r="948" spans="1:11" x14ac:dyDescent="0.25">
      <c r="A948" s="27" t="s">
        <v>65</v>
      </c>
      <c r="B948" s="30" t="s">
        <v>67</v>
      </c>
      <c r="C948" s="40" t="s">
        <v>20</v>
      </c>
      <c r="D948" s="4">
        <v>43903</v>
      </c>
      <c r="E948" s="3">
        <f t="shared" ca="1" si="28"/>
        <v>193</v>
      </c>
      <c r="F9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8" s="50">
        <f>IF(WEEKNUM(Table1[[#This Row],[Date]])-WEEKNUM(DATE(YEAR(Table1[[#This Row],[Date]]),2,1)-1)&lt;=0,52+WEEKNUM(Table1[[#This Row],[Date]])-WEEKNUM(DATE(YEAR(Table1[[#This Row],[Date]]),2,1)-1),WEEKNUM(Table1[[#This Row],[Date]])-WEEKNUM(DATE(YEAR(Table1[[#This Row],[Date]]),2,1)-1))</f>
        <v>6</v>
      </c>
      <c r="H948" s="126">
        <f t="shared" ca="1" si="29"/>
        <v>0.78</v>
      </c>
      <c r="I948" s="3" t="s">
        <v>32</v>
      </c>
      <c r="J948" s="3" t="str">
        <f ca="1">IF(Table1[[#This Row],[Quantity]]&gt;=100,"Picked Up","Missed Pickup")</f>
        <v>Picked Up</v>
      </c>
      <c r="K948" s="48" t="str">
        <f>TEXT(Table1[[#This Row],[Date]],"mmmm")</f>
        <v>March</v>
      </c>
    </row>
    <row r="949" spans="1:11" x14ac:dyDescent="0.25">
      <c r="A949" s="27" t="s">
        <v>63</v>
      </c>
      <c r="B949" s="30" t="s">
        <v>4</v>
      </c>
      <c r="C949" s="40" t="s">
        <v>20</v>
      </c>
      <c r="D949" s="4">
        <v>43903</v>
      </c>
      <c r="E949" s="3">
        <f t="shared" ca="1" si="28"/>
        <v>476</v>
      </c>
      <c r="F9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49" s="50">
        <f>IF(WEEKNUM(Table1[[#This Row],[Date]])-WEEKNUM(DATE(YEAR(Table1[[#This Row],[Date]]),2,1)-1)&lt;=0,52+WEEKNUM(Table1[[#This Row],[Date]])-WEEKNUM(DATE(YEAR(Table1[[#This Row],[Date]]),2,1)-1),WEEKNUM(Table1[[#This Row],[Date]])-WEEKNUM(DATE(YEAR(Table1[[#This Row],[Date]]),2,1)-1))</f>
        <v>6</v>
      </c>
      <c r="H949" s="126">
        <f t="shared" ca="1" si="29"/>
        <v>0.67</v>
      </c>
      <c r="I949" s="3" t="s">
        <v>32</v>
      </c>
      <c r="J949" s="3" t="str">
        <f ca="1">IF(Table1[[#This Row],[Quantity]]&gt;=100,"Picked Up","Missed Pickup")</f>
        <v>Picked Up</v>
      </c>
      <c r="K949" s="48" t="str">
        <f>TEXT(Table1[[#This Row],[Date]],"mmmm")</f>
        <v>March</v>
      </c>
    </row>
    <row r="950" spans="1:11" x14ac:dyDescent="0.25">
      <c r="A950" s="27" t="s">
        <v>63</v>
      </c>
      <c r="B950" s="30" t="s">
        <v>74</v>
      </c>
      <c r="C950" s="40" t="s">
        <v>20</v>
      </c>
      <c r="D950" s="4">
        <v>43903</v>
      </c>
      <c r="E950" s="3">
        <f t="shared" ca="1" si="28"/>
        <v>352</v>
      </c>
      <c r="F9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0" s="50">
        <f>IF(WEEKNUM(Table1[[#This Row],[Date]])-WEEKNUM(DATE(YEAR(Table1[[#This Row],[Date]]),2,1)-1)&lt;=0,52+WEEKNUM(Table1[[#This Row],[Date]])-WEEKNUM(DATE(YEAR(Table1[[#This Row],[Date]]),2,1)-1),WEEKNUM(Table1[[#This Row],[Date]])-WEEKNUM(DATE(YEAR(Table1[[#This Row],[Date]]),2,1)-1))</f>
        <v>6</v>
      </c>
      <c r="H950" s="126">
        <f t="shared" ca="1" si="29"/>
        <v>0.73</v>
      </c>
      <c r="I950" s="3" t="s">
        <v>50</v>
      </c>
      <c r="J950" s="3" t="str">
        <f ca="1">IF(Table1[[#This Row],[Quantity]]&gt;=100,"Picked Up","Missed Pickup")</f>
        <v>Picked Up</v>
      </c>
      <c r="K950" s="48" t="str">
        <f>TEXT(Table1[[#This Row],[Date]],"mmmm")</f>
        <v>March</v>
      </c>
    </row>
    <row r="951" spans="1:11" x14ac:dyDescent="0.25">
      <c r="A951" s="27" t="s">
        <v>63</v>
      </c>
      <c r="B951" s="30" t="s">
        <v>75</v>
      </c>
      <c r="C951" s="40" t="s">
        <v>20</v>
      </c>
      <c r="D951" s="4">
        <v>43903</v>
      </c>
      <c r="E951" s="3">
        <f t="shared" ca="1" si="28"/>
        <v>574</v>
      </c>
      <c r="F9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1" s="50">
        <f>IF(WEEKNUM(Table1[[#This Row],[Date]])-WEEKNUM(DATE(YEAR(Table1[[#This Row],[Date]]),2,1)-1)&lt;=0,52+WEEKNUM(Table1[[#This Row],[Date]])-WEEKNUM(DATE(YEAR(Table1[[#This Row],[Date]]),2,1)-1),WEEKNUM(Table1[[#This Row],[Date]])-WEEKNUM(DATE(YEAR(Table1[[#This Row],[Date]]),2,1)-1))</f>
        <v>6</v>
      </c>
      <c r="H951" s="126">
        <f t="shared" ca="1" si="29"/>
        <v>0.68</v>
      </c>
      <c r="I951" s="3" t="s">
        <v>50</v>
      </c>
      <c r="J951" s="3" t="str">
        <f ca="1">IF(Table1[[#This Row],[Quantity]]&gt;=100,"Picked Up","Missed Pickup")</f>
        <v>Picked Up</v>
      </c>
      <c r="K951" s="48" t="str">
        <f>TEXT(Table1[[#This Row],[Date]],"mmmm")</f>
        <v>March</v>
      </c>
    </row>
    <row r="952" spans="1:11" x14ac:dyDescent="0.25">
      <c r="A952" s="27" t="s">
        <v>62</v>
      </c>
      <c r="B952" s="30" t="s">
        <v>4</v>
      </c>
      <c r="C952" s="40" t="s">
        <v>20</v>
      </c>
      <c r="D952" s="4">
        <v>43903</v>
      </c>
      <c r="E952" s="3">
        <f t="shared" ca="1" si="28"/>
        <v>238</v>
      </c>
      <c r="F9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2" s="50">
        <f>IF(WEEKNUM(Table1[[#This Row],[Date]])-WEEKNUM(DATE(YEAR(Table1[[#This Row],[Date]]),2,1)-1)&lt;=0,52+WEEKNUM(Table1[[#This Row],[Date]])-WEEKNUM(DATE(YEAR(Table1[[#This Row],[Date]]),2,1)-1),WEEKNUM(Table1[[#This Row],[Date]])-WEEKNUM(DATE(YEAR(Table1[[#This Row],[Date]]),2,1)-1))</f>
        <v>6</v>
      </c>
      <c r="H952" s="126">
        <f t="shared" ca="1" si="29"/>
        <v>0.71</v>
      </c>
      <c r="I952" s="3" t="s">
        <v>32</v>
      </c>
      <c r="J952" s="3" t="str">
        <f ca="1">IF(Table1[[#This Row],[Quantity]]&gt;=100,"Picked Up","Missed Pickup")</f>
        <v>Picked Up</v>
      </c>
      <c r="K952" s="48" t="str">
        <f>TEXT(Table1[[#This Row],[Date]],"mmmm")</f>
        <v>March</v>
      </c>
    </row>
    <row r="953" spans="1:11" x14ac:dyDescent="0.25">
      <c r="A953" s="27" t="s">
        <v>62</v>
      </c>
      <c r="B953" s="30" t="s">
        <v>72</v>
      </c>
      <c r="C953" s="40" t="s">
        <v>20</v>
      </c>
      <c r="D953" s="4">
        <v>43903</v>
      </c>
      <c r="E953" s="3">
        <f t="shared" ca="1" si="28"/>
        <v>973</v>
      </c>
      <c r="F9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3" s="50">
        <f>IF(WEEKNUM(Table1[[#This Row],[Date]])-WEEKNUM(DATE(YEAR(Table1[[#This Row],[Date]]),2,1)-1)&lt;=0,52+WEEKNUM(Table1[[#This Row],[Date]])-WEEKNUM(DATE(YEAR(Table1[[#This Row],[Date]]),2,1)-1),WEEKNUM(Table1[[#This Row],[Date]])-WEEKNUM(DATE(YEAR(Table1[[#This Row],[Date]]),2,1)-1))</f>
        <v>6</v>
      </c>
      <c r="H953" s="126">
        <f t="shared" ca="1" si="29"/>
        <v>0.78</v>
      </c>
      <c r="I953" s="3" t="s">
        <v>50</v>
      </c>
      <c r="J953" s="3" t="str">
        <f ca="1">IF(Table1[[#This Row],[Quantity]]&gt;=100,"Picked Up","Missed Pickup")</f>
        <v>Picked Up</v>
      </c>
      <c r="K953" s="48" t="str">
        <f>TEXT(Table1[[#This Row],[Date]],"mmmm")</f>
        <v>March</v>
      </c>
    </row>
    <row r="954" spans="1:11" x14ac:dyDescent="0.25">
      <c r="A954" s="27" t="s">
        <v>62</v>
      </c>
      <c r="B954" s="30" t="s">
        <v>5</v>
      </c>
      <c r="C954" s="40" t="s">
        <v>22</v>
      </c>
      <c r="D954" s="4">
        <v>43903</v>
      </c>
      <c r="E954" s="3">
        <f t="shared" ca="1" si="28"/>
        <v>154</v>
      </c>
      <c r="F9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4" s="50">
        <f>IF(WEEKNUM(Table1[[#This Row],[Date]])-WEEKNUM(DATE(YEAR(Table1[[#This Row],[Date]]),2,1)-1)&lt;=0,52+WEEKNUM(Table1[[#This Row],[Date]])-WEEKNUM(DATE(YEAR(Table1[[#This Row],[Date]]),2,1)-1),WEEKNUM(Table1[[#This Row],[Date]])-WEEKNUM(DATE(YEAR(Table1[[#This Row],[Date]]),2,1)-1))</f>
        <v>6</v>
      </c>
      <c r="H954" s="126">
        <f t="shared" ca="1" si="29"/>
        <v>0.69</v>
      </c>
      <c r="I954" s="3" t="s">
        <v>50</v>
      </c>
      <c r="J954" s="3" t="str">
        <f ca="1">IF(Table1[[#This Row],[Quantity]]&gt;=100,"Picked Up","Missed Pickup")</f>
        <v>Picked Up</v>
      </c>
      <c r="K954" s="48" t="str">
        <f>TEXT(Table1[[#This Row],[Date]],"mmmm")</f>
        <v>March</v>
      </c>
    </row>
    <row r="955" spans="1:11" x14ac:dyDescent="0.25">
      <c r="A955" s="27" t="s">
        <v>62</v>
      </c>
      <c r="B955" s="30" t="s">
        <v>6</v>
      </c>
      <c r="C955" s="40" t="s">
        <v>21</v>
      </c>
      <c r="D955" s="4">
        <v>43903</v>
      </c>
      <c r="E955" s="3">
        <f t="shared" ca="1" si="28"/>
        <v>246</v>
      </c>
      <c r="F9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5" s="50">
        <f>IF(WEEKNUM(Table1[[#This Row],[Date]])-WEEKNUM(DATE(YEAR(Table1[[#This Row],[Date]]),2,1)-1)&lt;=0,52+WEEKNUM(Table1[[#This Row],[Date]])-WEEKNUM(DATE(YEAR(Table1[[#This Row],[Date]]),2,1)-1),WEEKNUM(Table1[[#This Row],[Date]])-WEEKNUM(DATE(YEAR(Table1[[#This Row],[Date]]),2,1)-1))</f>
        <v>6</v>
      </c>
      <c r="H955" s="126">
        <f t="shared" ca="1" si="29"/>
        <v>0.71</v>
      </c>
      <c r="I955" s="3" t="s">
        <v>50</v>
      </c>
      <c r="J955" s="3" t="str">
        <f ca="1">IF(Table1[[#This Row],[Quantity]]&gt;=100,"Picked Up","Missed Pickup")</f>
        <v>Picked Up</v>
      </c>
      <c r="K955" s="48" t="str">
        <f>TEXT(Table1[[#This Row],[Date]],"mmmm")</f>
        <v>March</v>
      </c>
    </row>
    <row r="956" spans="1:11" x14ac:dyDescent="0.25">
      <c r="A956" s="27" t="s">
        <v>62</v>
      </c>
      <c r="B956" s="30" t="s">
        <v>76</v>
      </c>
      <c r="C956" s="40" t="s">
        <v>23</v>
      </c>
      <c r="D956" s="4">
        <v>43903</v>
      </c>
      <c r="E956" s="3">
        <f t="shared" ca="1" si="28"/>
        <v>795</v>
      </c>
      <c r="F9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6" s="50">
        <f>IF(WEEKNUM(Table1[[#This Row],[Date]])-WEEKNUM(DATE(YEAR(Table1[[#This Row],[Date]]),2,1)-1)&lt;=0,52+WEEKNUM(Table1[[#This Row],[Date]])-WEEKNUM(DATE(YEAR(Table1[[#This Row],[Date]]),2,1)-1),WEEKNUM(Table1[[#This Row],[Date]])-WEEKNUM(DATE(YEAR(Table1[[#This Row],[Date]]),2,1)-1))</f>
        <v>6</v>
      </c>
      <c r="H956" s="126">
        <f t="shared" ca="1" si="29"/>
        <v>0.7</v>
      </c>
      <c r="I956" s="3" t="s">
        <v>50</v>
      </c>
      <c r="J956" s="3" t="str">
        <f ca="1">IF(Table1[[#This Row],[Quantity]]&gt;=100,"Picked Up","Missed Pickup")</f>
        <v>Picked Up</v>
      </c>
      <c r="K956" s="48" t="str">
        <f>TEXT(Table1[[#This Row],[Date]],"mmmm")</f>
        <v>March</v>
      </c>
    </row>
    <row r="957" spans="1:11" x14ac:dyDescent="0.25">
      <c r="A957" s="27" t="s">
        <v>62</v>
      </c>
      <c r="B957" s="30" t="s">
        <v>9</v>
      </c>
      <c r="C957" s="40" t="s">
        <v>23</v>
      </c>
      <c r="D957" s="4">
        <v>43903</v>
      </c>
      <c r="E957" s="3">
        <f t="shared" ca="1" si="28"/>
        <v>92</v>
      </c>
      <c r="F9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7" s="50">
        <f>IF(WEEKNUM(Table1[[#This Row],[Date]])-WEEKNUM(DATE(YEAR(Table1[[#This Row],[Date]]),2,1)-1)&lt;=0,52+WEEKNUM(Table1[[#This Row],[Date]])-WEEKNUM(DATE(YEAR(Table1[[#This Row],[Date]]),2,1)-1),WEEKNUM(Table1[[#This Row],[Date]])-WEEKNUM(DATE(YEAR(Table1[[#This Row],[Date]]),2,1)-1))</f>
        <v>6</v>
      </c>
      <c r="H957" s="126">
        <f t="shared" ca="1" si="29"/>
        <v>0.75</v>
      </c>
      <c r="I957" s="3" t="s">
        <v>50</v>
      </c>
      <c r="J957" s="3" t="str">
        <f ca="1">IF(Table1[[#This Row],[Quantity]]&gt;=100,"Picked Up","Missed Pickup")</f>
        <v>Missed Pickup</v>
      </c>
      <c r="K957" s="48" t="str">
        <f>TEXT(Table1[[#This Row],[Date]],"mmmm")</f>
        <v>March</v>
      </c>
    </row>
    <row r="958" spans="1:11" x14ac:dyDescent="0.25">
      <c r="A958" s="27" t="s">
        <v>61</v>
      </c>
      <c r="B958" s="30" t="s">
        <v>7</v>
      </c>
      <c r="C958" s="40" t="s">
        <v>20</v>
      </c>
      <c r="D958" s="4">
        <v>43903</v>
      </c>
      <c r="E958" s="3">
        <f t="shared" ca="1" si="28"/>
        <v>402</v>
      </c>
      <c r="F9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8" s="50">
        <f>IF(WEEKNUM(Table1[[#This Row],[Date]])-WEEKNUM(DATE(YEAR(Table1[[#This Row],[Date]]),2,1)-1)&lt;=0,52+WEEKNUM(Table1[[#This Row],[Date]])-WEEKNUM(DATE(YEAR(Table1[[#This Row],[Date]]),2,1)-1),WEEKNUM(Table1[[#This Row],[Date]])-WEEKNUM(DATE(YEAR(Table1[[#This Row],[Date]]),2,1)-1))</f>
        <v>6</v>
      </c>
      <c r="H958" s="126">
        <f t="shared" ca="1" si="29"/>
        <v>0.71</v>
      </c>
      <c r="I958" s="3" t="s">
        <v>32</v>
      </c>
      <c r="J958" s="3" t="str">
        <f ca="1">IF(Table1[[#This Row],[Quantity]]&gt;=100,"Picked Up","Missed Pickup")</f>
        <v>Picked Up</v>
      </c>
      <c r="K958" s="48" t="str">
        <f>TEXT(Table1[[#This Row],[Date]],"mmmm")</f>
        <v>March</v>
      </c>
    </row>
    <row r="959" spans="1:11" x14ac:dyDescent="0.25">
      <c r="A959" s="29" t="s">
        <v>61</v>
      </c>
      <c r="B959" s="31" t="s">
        <v>8</v>
      </c>
      <c r="C959" s="41" t="s">
        <v>20</v>
      </c>
      <c r="D959" s="4">
        <v>43903</v>
      </c>
      <c r="E959" s="3">
        <f t="shared" ca="1" si="28"/>
        <v>68</v>
      </c>
      <c r="F9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59" s="50">
        <f>IF(WEEKNUM(Table1[[#This Row],[Date]])-WEEKNUM(DATE(YEAR(Table1[[#This Row],[Date]]),2,1)-1)&lt;=0,52+WEEKNUM(Table1[[#This Row],[Date]])-WEEKNUM(DATE(YEAR(Table1[[#This Row],[Date]]),2,1)-1),WEEKNUM(Table1[[#This Row],[Date]])-WEEKNUM(DATE(YEAR(Table1[[#This Row],[Date]]),2,1)-1))</f>
        <v>6</v>
      </c>
      <c r="H959" s="126">
        <f t="shared" ca="1" si="29"/>
        <v>0.76</v>
      </c>
      <c r="I959" s="3" t="s">
        <v>50</v>
      </c>
      <c r="J959" s="3" t="str">
        <f ca="1">IF(Table1[[#This Row],[Quantity]]&gt;=100,"Picked Up","Missed Pickup")</f>
        <v>Missed Pickup</v>
      </c>
      <c r="K959" s="48" t="str">
        <f>TEXT(Table1[[#This Row],[Date]],"mmmm")</f>
        <v>March</v>
      </c>
    </row>
    <row r="960" spans="1:11" x14ac:dyDescent="0.25">
      <c r="A960" s="25" t="s">
        <v>61</v>
      </c>
      <c r="B960" s="25" t="s">
        <v>73</v>
      </c>
      <c r="C960" s="45" t="s">
        <v>20</v>
      </c>
      <c r="D960" s="4">
        <v>43903</v>
      </c>
      <c r="E960" s="3">
        <f t="shared" ca="1" si="28"/>
        <v>433</v>
      </c>
      <c r="F9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0" s="50">
        <f>IF(WEEKNUM(Table1[[#This Row],[Date]])-WEEKNUM(DATE(YEAR(Table1[[#This Row],[Date]]),2,1)-1)&lt;=0,52+WEEKNUM(Table1[[#This Row],[Date]])-WEEKNUM(DATE(YEAR(Table1[[#This Row],[Date]]),2,1)-1),WEEKNUM(Table1[[#This Row],[Date]])-WEEKNUM(DATE(YEAR(Table1[[#This Row],[Date]]),2,1)-1))</f>
        <v>6</v>
      </c>
      <c r="H960" s="126">
        <f t="shared" ca="1" si="29"/>
        <v>0.74</v>
      </c>
      <c r="I960" s="3" t="s">
        <v>50</v>
      </c>
      <c r="J960" s="3" t="str">
        <f ca="1">IF(Table1[[#This Row],[Quantity]]&gt;=100,"Picked Up","Missed Pickup")</f>
        <v>Picked Up</v>
      </c>
      <c r="K960" s="48" t="str">
        <f>TEXT(Table1[[#This Row],[Date]],"mmmm")</f>
        <v>March</v>
      </c>
    </row>
    <row r="961" spans="1:11" x14ac:dyDescent="0.25">
      <c r="A961" s="27" t="s">
        <v>64</v>
      </c>
      <c r="B961" s="30" t="s">
        <v>70</v>
      </c>
      <c r="C961" s="40" t="s">
        <v>22</v>
      </c>
      <c r="D961" s="4">
        <v>43904</v>
      </c>
      <c r="E961" s="3">
        <f t="shared" ca="1" si="28"/>
        <v>897</v>
      </c>
      <c r="F9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1" s="50">
        <f>IF(WEEKNUM(Table1[[#This Row],[Date]])-WEEKNUM(DATE(YEAR(Table1[[#This Row],[Date]]),2,1)-1)&lt;=0,52+WEEKNUM(Table1[[#This Row],[Date]])-WEEKNUM(DATE(YEAR(Table1[[#This Row],[Date]]),2,1)-1),WEEKNUM(Table1[[#This Row],[Date]])-WEEKNUM(DATE(YEAR(Table1[[#This Row],[Date]]),2,1)-1))</f>
        <v>6</v>
      </c>
      <c r="H961" s="126">
        <f t="shared" ca="1" si="29"/>
        <v>0.75</v>
      </c>
      <c r="I961" s="3" t="s">
        <v>58</v>
      </c>
      <c r="J961" s="3" t="str">
        <f ca="1">IF(Table1[[#This Row],[Quantity]]&gt;=100,"Picked Up","Missed Pickup")</f>
        <v>Picked Up</v>
      </c>
      <c r="K961" s="48" t="str">
        <f>TEXT(Table1[[#This Row],[Date]],"mmmm")</f>
        <v>March</v>
      </c>
    </row>
    <row r="962" spans="1:11" x14ac:dyDescent="0.25">
      <c r="A962" s="27" t="s">
        <v>64</v>
      </c>
      <c r="B962" s="30" t="s">
        <v>71</v>
      </c>
      <c r="C962" s="40" t="s">
        <v>23</v>
      </c>
      <c r="D962" s="4">
        <v>43904</v>
      </c>
      <c r="E962" s="3">
        <f t="shared" ca="1" si="28"/>
        <v>457</v>
      </c>
      <c r="F9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2" s="50">
        <f>IF(WEEKNUM(Table1[[#This Row],[Date]])-WEEKNUM(DATE(YEAR(Table1[[#This Row],[Date]]),2,1)-1)&lt;=0,52+WEEKNUM(Table1[[#This Row],[Date]])-WEEKNUM(DATE(YEAR(Table1[[#This Row],[Date]]),2,1)-1),WEEKNUM(Table1[[#This Row],[Date]])-WEEKNUM(DATE(YEAR(Table1[[#This Row],[Date]]),2,1)-1))</f>
        <v>6</v>
      </c>
      <c r="H962" s="126">
        <f t="shared" ca="1" si="29"/>
        <v>0.78</v>
      </c>
      <c r="I962" s="3" t="s">
        <v>50</v>
      </c>
      <c r="J962" s="3" t="str">
        <f ca="1">IF(Table1[[#This Row],[Quantity]]&gt;=100,"Picked Up","Missed Pickup")</f>
        <v>Picked Up</v>
      </c>
      <c r="K962" s="48" t="str">
        <f>TEXT(Table1[[#This Row],[Date]],"mmmm")</f>
        <v>March</v>
      </c>
    </row>
    <row r="963" spans="1:11" x14ac:dyDescent="0.25">
      <c r="A963" s="27" t="s">
        <v>65</v>
      </c>
      <c r="B963" s="30" t="s">
        <v>67</v>
      </c>
      <c r="C963" s="40" t="s">
        <v>20</v>
      </c>
      <c r="D963" s="4">
        <v>43904</v>
      </c>
      <c r="E963" s="3">
        <f t="shared" ref="E963:E1026" ca="1" si="30">RANDBETWEEN(0,1000)</f>
        <v>677</v>
      </c>
      <c r="F9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3" s="50">
        <f>IF(WEEKNUM(Table1[[#This Row],[Date]])-WEEKNUM(DATE(YEAR(Table1[[#This Row],[Date]]),2,1)-1)&lt;=0,52+WEEKNUM(Table1[[#This Row],[Date]])-WEEKNUM(DATE(YEAR(Table1[[#This Row],[Date]]),2,1)-1),WEEKNUM(Table1[[#This Row],[Date]])-WEEKNUM(DATE(YEAR(Table1[[#This Row],[Date]]),2,1)-1))</f>
        <v>6</v>
      </c>
      <c r="H963" s="126">
        <f t="shared" ref="H963:H1026" ca="1" si="31">RANDBETWEEN(67,80)/100</f>
        <v>0.72</v>
      </c>
      <c r="I963" s="3" t="s">
        <v>50</v>
      </c>
      <c r="J963" s="3" t="str">
        <f ca="1">IF(Table1[[#This Row],[Quantity]]&gt;=100,"Picked Up","Missed Pickup")</f>
        <v>Picked Up</v>
      </c>
      <c r="K963" s="48" t="str">
        <f>TEXT(Table1[[#This Row],[Date]],"mmmm")</f>
        <v>March</v>
      </c>
    </row>
    <row r="964" spans="1:11" x14ac:dyDescent="0.25">
      <c r="A964" s="27" t="s">
        <v>63</v>
      </c>
      <c r="B964" s="30" t="s">
        <v>4</v>
      </c>
      <c r="C964" s="40" t="s">
        <v>20</v>
      </c>
      <c r="D964" s="4">
        <v>43904</v>
      </c>
      <c r="E964" s="3">
        <f t="shared" ca="1" si="30"/>
        <v>509</v>
      </c>
      <c r="F9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4" s="50">
        <f>IF(WEEKNUM(Table1[[#This Row],[Date]])-WEEKNUM(DATE(YEAR(Table1[[#This Row],[Date]]),2,1)-1)&lt;=0,52+WEEKNUM(Table1[[#This Row],[Date]])-WEEKNUM(DATE(YEAR(Table1[[#This Row],[Date]]),2,1)-1),WEEKNUM(Table1[[#This Row],[Date]])-WEEKNUM(DATE(YEAR(Table1[[#This Row],[Date]]),2,1)-1))</f>
        <v>6</v>
      </c>
      <c r="H964" s="126">
        <f t="shared" ca="1" si="31"/>
        <v>0.73</v>
      </c>
      <c r="I964" s="3" t="s">
        <v>32</v>
      </c>
      <c r="J964" s="3" t="str">
        <f ca="1">IF(Table1[[#This Row],[Quantity]]&gt;=100,"Picked Up","Missed Pickup")</f>
        <v>Picked Up</v>
      </c>
      <c r="K964" s="48" t="str">
        <f>TEXT(Table1[[#This Row],[Date]],"mmmm")</f>
        <v>March</v>
      </c>
    </row>
    <row r="965" spans="1:11" x14ac:dyDescent="0.25">
      <c r="A965" s="27" t="s">
        <v>63</v>
      </c>
      <c r="B965" s="30" t="s">
        <v>74</v>
      </c>
      <c r="C965" s="40" t="s">
        <v>20</v>
      </c>
      <c r="D965" s="4">
        <v>43904</v>
      </c>
      <c r="E965" s="3">
        <f t="shared" ca="1" si="30"/>
        <v>187</v>
      </c>
      <c r="F9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5" s="50">
        <f>IF(WEEKNUM(Table1[[#This Row],[Date]])-WEEKNUM(DATE(YEAR(Table1[[#This Row],[Date]]),2,1)-1)&lt;=0,52+WEEKNUM(Table1[[#This Row],[Date]])-WEEKNUM(DATE(YEAR(Table1[[#This Row],[Date]]),2,1)-1),WEEKNUM(Table1[[#This Row],[Date]])-WEEKNUM(DATE(YEAR(Table1[[#This Row],[Date]]),2,1)-1))</f>
        <v>6</v>
      </c>
      <c r="H965" s="126">
        <f t="shared" ca="1" si="31"/>
        <v>0.69</v>
      </c>
      <c r="I965" s="3" t="s">
        <v>50</v>
      </c>
      <c r="J965" s="3" t="str">
        <f ca="1">IF(Table1[[#This Row],[Quantity]]&gt;=100,"Picked Up","Missed Pickup")</f>
        <v>Picked Up</v>
      </c>
      <c r="K965" s="48" t="str">
        <f>TEXT(Table1[[#This Row],[Date]],"mmmm")</f>
        <v>March</v>
      </c>
    </row>
    <row r="966" spans="1:11" x14ac:dyDescent="0.25">
      <c r="A966" s="27" t="s">
        <v>63</v>
      </c>
      <c r="B966" s="30" t="s">
        <v>75</v>
      </c>
      <c r="C966" s="40" t="s">
        <v>20</v>
      </c>
      <c r="D966" s="4">
        <v>43904</v>
      </c>
      <c r="E966" s="3">
        <f t="shared" ca="1" si="30"/>
        <v>838</v>
      </c>
      <c r="F9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6" s="50">
        <f>IF(WEEKNUM(Table1[[#This Row],[Date]])-WEEKNUM(DATE(YEAR(Table1[[#This Row],[Date]]),2,1)-1)&lt;=0,52+WEEKNUM(Table1[[#This Row],[Date]])-WEEKNUM(DATE(YEAR(Table1[[#This Row],[Date]]),2,1)-1),WEEKNUM(Table1[[#This Row],[Date]])-WEEKNUM(DATE(YEAR(Table1[[#This Row],[Date]]),2,1)-1))</f>
        <v>6</v>
      </c>
      <c r="H966" s="126">
        <f t="shared" ca="1" si="31"/>
        <v>0.69</v>
      </c>
      <c r="I966" s="3" t="s">
        <v>50</v>
      </c>
      <c r="J966" s="3" t="str">
        <f ca="1">IF(Table1[[#This Row],[Quantity]]&gt;=100,"Picked Up","Missed Pickup")</f>
        <v>Picked Up</v>
      </c>
      <c r="K966" s="48" t="str">
        <f>TEXT(Table1[[#This Row],[Date]],"mmmm")</f>
        <v>March</v>
      </c>
    </row>
    <row r="967" spans="1:11" x14ac:dyDescent="0.25">
      <c r="A967" s="27" t="s">
        <v>62</v>
      </c>
      <c r="B967" s="30" t="s">
        <v>4</v>
      </c>
      <c r="C967" s="40" t="s">
        <v>20</v>
      </c>
      <c r="D967" s="4">
        <v>43904</v>
      </c>
      <c r="E967" s="3">
        <f t="shared" ca="1" si="30"/>
        <v>538</v>
      </c>
      <c r="F9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7" s="50">
        <f>IF(WEEKNUM(Table1[[#This Row],[Date]])-WEEKNUM(DATE(YEAR(Table1[[#This Row],[Date]]),2,1)-1)&lt;=0,52+WEEKNUM(Table1[[#This Row],[Date]])-WEEKNUM(DATE(YEAR(Table1[[#This Row],[Date]]),2,1)-1),WEEKNUM(Table1[[#This Row],[Date]])-WEEKNUM(DATE(YEAR(Table1[[#This Row],[Date]]),2,1)-1))</f>
        <v>6</v>
      </c>
      <c r="H967" s="126">
        <f t="shared" ca="1" si="31"/>
        <v>0.75</v>
      </c>
      <c r="I967" s="3" t="s">
        <v>32</v>
      </c>
      <c r="J967" s="3" t="str">
        <f ca="1">IF(Table1[[#This Row],[Quantity]]&gt;=100,"Picked Up","Missed Pickup")</f>
        <v>Picked Up</v>
      </c>
      <c r="K967" s="48" t="str">
        <f>TEXT(Table1[[#This Row],[Date]],"mmmm")</f>
        <v>March</v>
      </c>
    </row>
    <row r="968" spans="1:11" x14ac:dyDescent="0.25">
      <c r="A968" s="27" t="s">
        <v>62</v>
      </c>
      <c r="B968" s="30" t="s">
        <v>72</v>
      </c>
      <c r="C968" s="40" t="s">
        <v>20</v>
      </c>
      <c r="D968" s="4">
        <v>43904</v>
      </c>
      <c r="E968" s="3">
        <f t="shared" ca="1" si="30"/>
        <v>715</v>
      </c>
      <c r="F9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8" s="50">
        <f>IF(WEEKNUM(Table1[[#This Row],[Date]])-WEEKNUM(DATE(YEAR(Table1[[#This Row],[Date]]),2,1)-1)&lt;=0,52+WEEKNUM(Table1[[#This Row],[Date]])-WEEKNUM(DATE(YEAR(Table1[[#This Row],[Date]]),2,1)-1),WEEKNUM(Table1[[#This Row],[Date]])-WEEKNUM(DATE(YEAR(Table1[[#This Row],[Date]]),2,1)-1))</f>
        <v>6</v>
      </c>
      <c r="H968" s="126">
        <f t="shared" ca="1" si="31"/>
        <v>0.77</v>
      </c>
      <c r="I968" s="3" t="s">
        <v>50</v>
      </c>
      <c r="J968" s="3" t="str">
        <f ca="1">IF(Table1[[#This Row],[Quantity]]&gt;=100,"Picked Up","Missed Pickup")</f>
        <v>Picked Up</v>
      </c>
      <c r="K968" s="48" t="str">
        <f>TEXT(Table1[[#This Row],[Date]],"mmmm")</f>
        <v>March</v>
      </c>
    </row>
    <row r="969" spans="1:11" x14ac:dyDescent="0.25">
      <c r="A969" s="27" t="s">
        <v>62</v>
      </c>
      <c r="B969" s="30" t="s">
        <v>5</v>
      </c>
      <c r="C969" s="40" t="s">
        <v>22</v>
      </c>
      <c r="D969" s="4">
        <v>43904</v>
      </c>
      <c r="E969" s="3">
        <f t="shared" ca="1" si="30"/>
        <v>313</v>
      </c>
      <c r="F9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69" s="50">
        <f>IF(WEEKNUM(Table1[[#This Row],[Date]])-WEEKNUM(DATE(YEAR(Table1[[#This Row],[Date]]),2,1)-1)&lt;=0,52+WEEKNUM(Table1[[#This Row],[Date]])-WEEKNUM(DATE(YEAR(Table1[[#This Row],[Date]]),2,1)-1),WEEKNUM(Table1[[#This Row],[Date]])-WEEKNUM(DATE(YEAR(Table1[[#This Row],[Date]]),2,1)-1))</f>
        <v>6</v>
      </c>
      <c r="H969" s="126">
        <f t="shared" ca="1" si="31"/>
        <v>0.74</v>
      </c>
      <c r="I969" s="3" t="s">
        <v>50</v>
      </c>
      <c r="J969" s="3" t="str">
        <f ca="1">IF(Table1[[#This Row],[Quantity]]&gt;=100,"Picked Up","Missed Pickup")</f>
        <v>Picked Up</v>
      </c>
      <c r="K969" s="48" t="str">
        <f>TEXT(Table1[[#This Row],[Date]],"mmmm")</f>
        <v>March</v>
      </c>
    </row>
    <row r="970" spans="1:11" x14ac:dyDescent="0.25">
      <c r="A970" s="27" t="s">
        <v>62</v>
      </c>
      <c r="B970" s="30" t="s">
        <v>6</v>
      </c>
      <c r="C970" s="40" t="s">
        <v>21</v>
      </c>
      <c r="D970" s="4">
        <v>43904</v>
      </c>
      <c r="E970" s="3">
        <f t="shared" ca="1" si="30"/>
        <v>775</v>
      </c>
      <c r="F9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70" s="50">
        <f>IF(WEEKNUM(Table1[[#This Row],[Date]])-WEEKNUM(DATE(YEAR(Table1[[#This Row],[Date]]),2,1)-1)&lt;=0,52+WEEKNUM(Table1[[#This Row],[Date]])-WEEKNUM(DATE(YEAR(Table1[[#This Row],[Date]]),2,1)-1),WEEKNUM(Table1[[#This Row],[Date]])-WEEKNUM(DATE(YEAR(Table1[[#This Row],[Date]]),2,1)-1))</f>
        <v>6</v>
      </c>
      <c r="H970" s="126">
        <f t="shared" ca="1" si="31"/>
        <v>0.71</v>
      </c>
      <c r="I970" s="3" t="s">
        <v>50</v>
      </c>
      <c r="J970" s="3" t="str">
        <f ca="1">IF(Table1[[#This Row],[Quantity]]&gt;=100,"Picked Up","Missed Pickup")</f>
        <v>Picked Up</v>
      </c>
      <c r="K970" s="48" t="str">
        <f>TEXT(Table1[[#This Row],[Date]],"mmmm")</f>
        <v>March</v>
      </c>
    </row>
    <row r="971" spans="1:11" x14ac:dyDescent="0.25">
      <c r="A971" s="27" t="s">
        <v>62</v>
      </c>
      <c r="B971" s="30" t="s">
        <v>76</v>
      </c>
      <c r="C971" s="40" t="s">
        <v>23</v>
      </c>
      <c r="D971" s="4">
        <v>43904</v>
      </c>
      <c r="E971" s="3">
        <f t="shared" ca="1" si="30"/>
        <v>725</v>
      </c>
      <c r="F9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71" s="50">
        <f>IF(WEEKNUM(Table1[[#This Row],[Date]])-WEEKNUM(DATE(YEAR(Table1[[#This Row],[Date]]),2,1)-1)&lt;=0,52+WEEKNUM(Table1[[#This Row],[Date]])-WEEKNUM(DATE(YEAR(Table1[[#This Row],[Date]]),2,1)-1),WEEKNUM(Table1[[#This Row],[Date]])-WEEKNUM(DATE(YEAR(Table1[[#This Row],[Date]]),2,1)-1))</f>
        <v>6</v>
      </c>
      <c r="H971" s="126">
        <f t="shared" ca="1" si="31"/>
        <v>0.68</v>
      </c>
      <c r="I971" s="3" t="s">
        <v>50</v>
      </c>
      <c r="J971" s="3" t="str">
        <f ca="1">IF(Table1[[#This Row],[Quantity]]&gt;=100,"Picked Up","Missed Pickup")</f>
        <v>Picked Up</v>
      </c>
      <c r="K971" s="48" t="str">
        <f>TEXT(Table1[[#This Row],[Date]],"mmmm")</f>
        <v>March</v>
      </c>
    </row>
    <row r="972" spans="1:11" x14ac:dyDescent="0.25">
      <c r="A972" s="27" t="s">
        <v>62</v>
      </c>
      <c r="B972" s="30" t="s">
        <v>9</v>
      </c>
      <c r="C972" s="40" t="s">
        <v>23</v>
      </c>
      <c r="D972" s="4">
        <v>43904</v>
      </c>
      <c r="E972" s="3">
        <f t="shared" ca="1" si="30"/>
        <v>638</v>
      </c>
      <c r="F9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72" s="50">
        <f>IF(WEEKNUM(Table1[[#This Row],[Date]])-WEEKNUM(DATE(YEAR(Table1[[#This Row],[Date]]),2,1)-1)&lt;=0,52+WEEKNUM(Table1[[#This Row],[Date]])-WEEKNUM(DATE(YEAR(Table1[[#This Row],[Date]]),2,1)-1),WEEKNUM(Table1[[#This Row],[Date]])-WEEKNUM(DATE(YEAR(Table1[[#This Row],[Date]]),2,1)-1))</f>
        <v>6</v>
      </c>
      <c r="H972" s="126">
        <f t="shared" ca="1" si="31"/>
        <v>0.69</v>
      </c>
      <c r="I972" s="3" t="s">
        <v>50</v>
      </c>
      <c r="J972" s="3" t="str">
        <f ca="1">IF(Table1[[#This Row],[Quantity]]&gt;=100,"Picked Up","Missed Pickup")</f>
        <v>Picked Up</v>
      </c>
      <c r="K972" s="48" t="str">
        <f>TEXT(Table1[[#This Row],[Date]],"mmmm")</f>
        <v>March</v>
      </c>
    </row>
    <row r="973" spans="1:11" x14ac:dyDescent="0.25">
      <c r="A973" s="27" t="s">
        <v>61</v>
      </c>
      <c r="B973" s="30" t="s">
        <v>7</v>
      </c>
      <c r="C973" s="40" t="s">
        <v>20</v>
      </c>
      <c r="D973" s="4">
        <v>43904</v>
      </c>
      <c r="E973" s="3">
        <f t="shared" ca="1" si="30"/>
        <v>735</v>
      </c>
      <c r="F9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73" s="50">
        <f>IF(WEEKNUM(Table1[[#This Row],[Date]])-WEEKNUM(DATE(YEAR(Table1[[#This Row],[Date]]),2,1)-1)&lt;=0,52+WEEKNUM(Table1[[#This Row],[Date]])-WEEKNUM(DATE(YEAR(Table1[[#This Row],[Date]]),2,1)-1),WEEKNUM(Table1[[#This Row],[Date]])-WEEKNUM(DATE(YEAR(Table1[[#This Row],[Date]]),2,1)-1))</f>
        <v>6</v>
      </c>
      <c r="H973" s="126">
        <f t="shared" ca="1" si="31"/>
        <v>0.76</v>
      </c>
      <c r="I973" s="3" t="s">
        <v>32</v>
      </c>
      <c r="J973" s="3" t="str">
        <f ca="1">IF(Table1[[#This Row],[Quantity]]&gt;=100,"Picked Up","Missed Pickup")</f>
        <v>Picked Up</v>
      </c>
      <c r="K973" s="48" t="str">
        <f>TEXT(Table1[[#This Row],[Date]],"mmmm")</f>
        <v>March</v>
      </c>
    </row>
    <row r="974" spans="1:11" x14ac:dyDescent="0.25">
      <c r="A974" s="29" t="s">
        <v>61</v>
      </c>
      <c r="B974" s="31" t="s">
        <v>8</v>
      </c>
      <c r="C974" s="41" t="s">
        <v>20</v>
      </c>
      <c r="D974" s="4">
        <v>43904</v>
      </c>
      <c r="E974" s="3">
        <f t="shared" ca="1" si="30"/>
        <v>776</v>
      </c>
      <c r="F9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74" s="50">
        <f>IF(WEEKNUM(Table1[[#This Row],[Date]])-WEEKNUM(DATE(YEAR(Table1[[#This Row],[Date]]),2,1)-1)&lt;=0,52+WEEKNUM(Table1[[#This Row],[Date]])-WEEKNUM(DATE(YEAR(Table1[[#This Row],[Date]]),2,1)-1),WEEKNUM(Table1[[#This Row],[Date]])-WEEKNUM(DATE(YEAR(Table1[[#This Row],[Date]]),2,1)-1))</f>
        <v>6</v>
      </c>
      <c r="H974" s="126">
        <f t="shared" ca="1" si="31"/>
        <v>0.75</v>
      </c>
      <c r="I974" s="3" t="s">
        <v>50</v>
      </c>
      <c r="J974" s="3" t="str">
        <f ca="1">IF(Table1[[#This Row],[Quantity]]&gt;=100,"Picked Up","Missed Pickup")</f>
        <v>Picked Up</v>
      </c>
      <c r="K974" s="48" t="str">
        <f>TEXT(Table1[[#This Row],[Date]],"mmmm")</f>
        <v>March</v>
      </c>
    </row>
    <row r="975" spans="1:11" x14ac:dyDescent="0.25">
      <c r="A975" s="25" t="s">
        <v>61</v>
      </c>
      <c r="B975" s="25" t="s">
        <v>73</v>
      </c>
      <c r="C975" s="45" t="s">
        <v>20</v>
      </c>
      <c r="D975" s="4">
        <v>43904</v>
      </c>
      <c r="E975" s="3">
        <f t="shared" ca="1" si="30"/>
        <v>102</v>
      </c>
      <c r="F9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W6</v>
      </c>
      <c r="G975" s="50">
        <f>IF(WEEKNUM(Table1[[#This Row],[Date]])-WEEKNUM(DATE(YEAR(Table1[[#This Row],[Date]]),2,1)-1)&lt;=0,52+WEEKNUM(Table1[[#This Row],[Date]])-WEEKNUM(DATE(YEAR(Table1[[#This Row],[Date]]),2,1)-1),WEEKNUM(Table1[[#This Row],[Date]])-WEEKNUM(DATE(YEAR(Table1[[#This Row],[Date]]),2,1)-1))</f>
        <v>6</v>
      </c>
      <c r="H975" s="126">
        <f t="shared" ca="1" si="31"/>
        <v>0.75</v>
      </c>
      <c r="I975" s="3" t="s">
        <v>50</v>
      </c>
      <c r="J975" s="3" t="str">
        <f ca="1">IF(Table1[[#This Row],[Quantity]]&gt;=100,"Picked Up","Missed Pickup")</f>
        <v>Picked Up</v>
      </c>
      <c r="K975" s="48" t="str">
        <f>TEXT(Table1[[#This Row],[Date]],"mmmm")</f>
        <v>March</v>
      </c>
    </row>
    <row r="976" spans="1:11" x14ac:dyDescent="0.25">
      <c r="A976" s="27" t="s">
        <v>64</v>
      </c>
      <c r="B976" s="30" t="s">
        <v>70</v>
      </c>
      <c r="C976" s="40" t="s">
        <v>22</v>
      </c>
      <c r="D976" s="4">
        <v>43905</v>
      </c>
      <c r="E976" s="3">
        <f t="shared" ca="1" si="30"/>
        <v>909</v>
      </c>
      <c r="F9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76" s="50">
        <f>IF(WEEKNUM(Table1[[#This Row],[Date]])-WEEKNUM(DATE(YEAR(Table1[[#This Row],[Date]]),2,1)-1)&lt;=0,52+WEEKNUM(Table1[[#This Row],[Date]])-WEEKNUM(DATE(YEAR(Table1[[#This Row],[Date]]),2,1)-1),WEEKNUM(Table1[[#This Row],[Date]])-WEEKNUM(DATE(YEAR(Table1[[#This Row],[Date]]),2,1)-1))</f>
        <v>7</v>
      </c>
      <c r="H976" s="126">
        <f t="shared" ca="1" si="31"/>
        <v>0.73</v>
      </c>
      <c r="I976" s="3" t="s">
        <v>50</v>
      </c>
      <c r="J976" s="3" t="str">
        <f ca="1">IF(Table1[[#This Row],[Quantity]]&gt;=100,"Picked Up","Missed Pickup")</f>
        <v>Picked Up</v>
      </c>
      <c r="K976" s="48" t="str">
        <f>TEXT(Table1[[#This Row],[Date]],"mmmm")</f>
        <v>March</v>
      </c>
    </row>
    <row r="977" spans="1:11" x14ac:dyDescent="0.25">
      <c r="A977" s="27" t="s">
        <v>64</v>
      </c>
      <c r="B977" s="30" t="s">
        <v>71</v>
      </c>
      <c r="C977" s="40" t="s">
        <v>23</v>
      </c>
      <c r="D977" s="4">
        <v>43905</v>
      </c>
      <c r="E977" s="3">
        <f t="shared" ca="1" si="30"/>
        <v>757</v>
      </c>
      <c r="F9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77" s="50">
        <f>IF(WEEKNUM(Table1[[#This Row],[Date]])-WEEKNUM(DATE(YEAR(Table1[[#This Row],[Date]]),2,1)-1)&lt;=0,52+WEEKNUM(Table1[[#This Row],[Date]])-WEEKNUM(DATE(YEAR(Table1[[#This Row],[Date]]),2,1)-1),WEEKNUM(Table1[[#This Row],[Date]])-WEEKNUM(DATE(YEAR(Table1[[#This Row],[Date]]),2,1)-1))</f>
        <v>7</v>
      </c>
      <c r="H977" s="126">
        <f t="shared" ca="1" si="31"/>
        <v>0.67</v>
      </c>
      <c r="I977" s="3" t="s">
        <v>50</v>
      </c>
      <c r="J977" s="3" t="str">
        <f ca="1">IF(Table1[[#This Row],[Quantity]]&gt;=100,"Picked Up","Missed Pickup")</f>
        <v>Picked Up</v>
      </c>
      <c r="K977" s="48" t="str">
        <f>TEXT(Table1[[#This Row],[Date]],"mmmm")</f>
        <v>March</v>
      </c>
    </row>
    <row r="978" spans="1:11" x14ac:dyDescent="0.25">
      <c r="A978" s="27" t="s">
        <v>65</v>
      </c>
      <c r="B978" s="30" t="s">
        <v>67</v>
      </c>
      <c r="C978" s="40" t="s">
        <v>20</v>
      </c>
      <c r="D978" s="4">
        <v>43905</v>
      </c>
      <c r="E978" s="3">
        <f t="shared" ca="1" si="30"/>
        <v>825</v>
      </c>
      <c r="F9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78" s="50">
        <f>IF(WEEKNUM(Table1[[#This Row],[Date]])-WEEKNUM(DATE(YEAR(Table1[[#This Row],[Date]]),2,1)-1)&lt;=0,52+WEEKNUM(Table1[[#This Row],[Date]])-WEEKNUM(DATE(YEAR(Table1[[#This Row],[Date]]),2,1)-1),WEEKNUM(Table1[[#This Row],[Date]])-WEEKNUM(DATE(YEAR(Table1[[#This Row],[Date]]),2,1)-1))</f>
        <v>7</v>
      </c>
      <c r="H978" s="126">
        <f t="shared" ca="1" si="31"/>
        <v>0.76</v>
      </c>
      <c r="I978" s="3" t="s">
        <v>50</v>
      </c>
      <c r="J978" s="3" t="str">
        <f ca="1">IF(Table1[[#This Row],[Quantity]]&gt;=100,"Picked Up","Missed Pickup")</f>
        <v>Picked Up</v>
      </c>
      <c r="K978" s="48" t="str">
        <f>TEXT(Table1[[#This Row],[Date]],"mmmm")</f>
        <v>March</v>
      </c>
    </row>
    <row r="979" spans="1:11" x14ac:dyDescent="0.25">
      <c r="A979" s="27" t="s">
        <v>63</v>
      </c>
      <c r="B979" s="30" t="s">
        <v>4</v>
      </c>
      <c r="C979" s="40" t="s">
        <v>20</v>
      </c>
      <c r="D979" s="4">
        <v>43905</v>
      </c>
      <c r="E979" s="3">
        <f t="shared" ca="1" si="30"/>
        <v>533</v>
      </c>
      <c r="F9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79" s="50">
        <f>IF(WEEKNUM(Table1[[#This Row],[Date]])-WEEKNUM(DATE(YEAR(Table1[[#This Row],[Date]]),2,1)-1)&lt;=0,52+WEEKNUM(Table1[[#This Row],[Date]])-WEEKNUM(DATE(YEAR(Table1[[#This Row],[Date]]),2,1)-1),WEEKNUM(Table1[[#This Row],[Date]])-WEEKNUM(DATE(YEAR(Table1[[#This Row],[Date]]),2,1)-1))</f>
        <v>7</v>
      </c>
      <c r="H979" s="126">
        <f t="shared" ca="1" si="31"/>
        <v>0.67</v>
      </c>
      <c r="I979" s="3" t="s">
        <v>44</v>
      </c>
      <c r="J979" s="3" t="str">
        <f ca="1">IF(Table1[[#This Row],[Quantity]]&gt;=100,"Picked Up","Missed Pickup")</f>
        <v>Picked Up</v>
      </c>
      <c r="K979" s="48" t="str">
        <f>TEXT(Table1[[#This Row],[Date]],"mmmm")</f>
        <v>March</v>
      </c>
    </row>
    <row r="980" spans="1:11" x14ac:dyDescent="0.25">
      <c r="A980" s="27" t="s">
        <v>63</v>
      </c>
      <c r="B980" s="30" t="s">
        <v>74</v>
      </c>
      <c r="C980" s="40" t="s">
        <v>20</v>
      </c>
      <c r="D980" s="4">
        <v>43905</v>
      </c>
      <c r="E980" s="3">
        <f t="shared" ca="1" si="30"/>
        <v>338</v>
      </c>
      <c r="F9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0" s="50">
        <f>IF(WEEKNUM(Table1[[#This Row],[Date]])-WEEKNUM(DATE(YEAR(Table1[[#This Row],[Date]]),2,1)-1)&lt;=0,52+WEEKNUM(Table1[[#This Row],[Date]])-WEEKNUM(DATE(YEAR(Table1[[#This Row],[Date]]),2,1)-1),WEEKNUM(Table1[[#This Row],[Date]])-WEEKNUM(DATE(YEAR(Table1[[#This Row],[Date]]),2,1)-1))</f>
        <v>7</v>
      </c>
      <c r="H980" s="126">
        <f t="shared" ca="1" si="31"/>
        <v>0.67</v>
      </c>
      <c r="I980" s="3" t="s">
        <v>50</v>
      </c>
      <c r="J980" s="3" t="str">
        <f ca="1">IF(Table1[[#This Row],[Quantity]]&gt;=100,"Picked Up","Missed Pickup")</f>
        <v>Picked Up</v>
      </c>
      <c r="K980" s="48" t="str">
        <f>TEXT(Table1[[#This Row],[Date]],"mmmm")</f>
        <v>March</v>
      </c>
    </row>
    <row r="981" spans="1:11" x14ac:dyDescent="0.25">
      <c r="A981" s="27" t="s">
        <v>63</v>
      </c>
      <c r="B981" s="30" t="s">
        <v>75</v>
      </c>
      <c r="C981" s="40" t="s">
        <v>20</v>
      </c>
      <c r="D981" s="4">
        <v>43905</v>
      </c>
      <c r="E981" s="3">
        <f t="shared" ca="1" si="30"/>
        <v>534</v>
      </c>
      <c r="F9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1" s="50">
        <f>IF(WEEKNUM(Table1[[#This Row],[Date]])-WEEKNUM(DATE(YEAR(Table1[[#This Row],[Date]]),2,1)-1)&lt;=0,52+WEEKNUM(Table1[[#This Row],[Date]])-WEEKNUM(DATE(YEAR(Table1[[#This Row],[Date]]),2,1)-1),WEEKNUM(Table1[[#This Row],[Date]])-WEEKNUM(DATE(YEAR(Table1[[#This Row],[Date]]),2,1)-1))</f>
        <v>7</v>
      </c>
      <c r="H981" s="126">
        <f t="shared" ca="1" si="31"/>
        <v>0.74</v>
      </c>
      <c r="I981" s="3" t="s">
        <v>50</v>
      </c>
      <c r="J981" s="3" t="str">
        <f ca="1">IF(Table1[[#This Row],[Quantity]]&gt;=100,"Picked Up","Missed Pickup")</f>
        <v>Picked Up</v>
      </c>
      <c r="K981" s="48" t="str">
        <f>TEXT(Table1[[#This Row],[Date]],"mmmm")</f>
        <v>March</v>
      </c>
    </row>
    <row r="982" spans="1:11" x14ac:dyDescent="0.25">
      <c r="A982" s="27" t="s">
        <v>62</v>
      </c>
      <c r="B982" s="30" t="s">
        <v>4</v>
      </c>
      <c r="C982" s="40" t="s">
        <v>20</v>
      </c>
      <c r="D982" s="4">
        <v>43905</v>
      </c>
      <c r="E982" s="3">
        <f t="shared" ca="1" si="30"/>
        <v>570</v>
      </c>
      <c r="F9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2" s="50">
        <f>IF(WEEKNUM(Table1[[#This Row],[Date]])-WEEKNUM(DATE(YEAR(Table1[[#This Row],[Date]]),2,1)-1)&lt;=0,52+WEEKNUM(Table1[[#This Row],[Date]])-WEEKNUM(DATE(YEAR(Table1[[#This Row],[Date]]),2,1)-1),WEEKNUM(Table1[[#This Row],[Date]])-WEEKNUM(DATE(YEAR(Table1[[#This Row],[Date]]),2,1)-1))</f>
        <v>7</v>
      </c>
      <c r="H982" s="126">
        <f t="shared" ca="1" si="31"/>
        <v>0.79</v>
      </c>
      <c r="I982" s="3" t="s">
        <v>50</v>
      </c>
      <c r="J982" s="3" t="str">
        <f ca="1">IF(Table1[[#This Row],[Quantity]]&gt;=100,"Picked Up","Missed Pickup")</f>
        <v>Picked Up</v>
      </c>
      <c r="K982" s="48" t="str">
        <f>TEXT(Table1[[#This Row],[Date]],"mmmm")</f>
        <v>March</v>
      </c>
    </row>
    <row r="983" spans="1:11" x14ac:dyDescent="0.25">
      <c r="A983" s="27" t="s">
        <v>62</v>
      </c>
      <c r="B983" s="30" t="s">
        <v>72</v>
      </c>
      <c r="C983" s="40" t="s">
        <v>20</v>
      </c>
      <c r="D983" s="4">
        <v>43905</v>
      </c>
      <c r="E983" s="3">
        <f t="shared" ca="1" si="30"/>
        <v>393</v>
      </c>
      <c r="F9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3" s="50">
        <f>IF(WEEKNUM(Table1[[#This Row],[Date]])-WEEKNUM(DATE(YEAR(Table1[[#This Row],[Date]]),2,1)-1)&lt;=0,52+WEEKNUM(Table1[[#This Row],[Date]])-WEEKNUM(DATE(YEAR(Table1[[#This Row],[Date]]),2,1)-1),WEEKNUM(Table1[[#This Row],[Date]])-WEEKNUM(DATE(YEAR(Table1[[#This Row],[Date]]),2,1)-1))</f>
        <v>7</v>
      </c>
      <c r="H983" s="126">
        <f t="shared" ca="1" si="31"/>
        <v>0.75</v>
      </c>
      <c r="I983" s="3" t="s">
        <v>50</v>
      </c>
      <c r="J983" s="3" t="str">
        <f ca="1">IF(Table1[[#This Row],[Quantity]]&gt;=100,"Picked Up","Missed Pickup")</f>
        <v>Picked Up</v>
      </c>
      <c r="K983" s="48" t="str">
        <f>TEXT(Table1[[#This Row],[Date]],"mmmm")</f>
        <v>March</v>
      </c>
    </row>
    <row r="984" spans="1:11" x14ac:dyDescent="0.25">
      <c r="A984" s="27" t="s">
        <v>62</v>
      </c>
      <c r="B984" s="30" t="s">
        <v>5</v>
      </c>
      <c r="C984" s="40" t="s">
        <v>22</v>
      </c>
      <c r="D984" s="4">
        <v>43905</v>
      </c>
      <c r="E984" s="3">
        <f t="shared" ca="1" si="30"/>
        <v>906</v>
      </c>
      <c r="F9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4" s="50">
        <f>IF(WEEKNUM(Table1[[#This Row],[Date]])-WEEKNUM(DATE(YEAR(Table1[[#This Row],[Date]]),2,1)-1)&lt;=0,52+WEEKNUM(Table1[[#This Row],[Date]])-WEEKNUM(DATE(YEAR(Table1[[#This Row],[Date]]),2,1)-1),WEEKNUM(Table1[[#This Row],[Date]])-WEEKNUM(DATE(YEAR(Table1[[#This Row],[Date]]),2,1)-1))</f>
        <v>7</v>
      </c>
      <c r="H984" s="126">
        <f t="shared" ca="1" si="31"/>
        <v>0.75</v>
      </c>
      <c r="I984" s="3" t="s">
        <v>50</v>
      </c>
      <c r="J984" s="3" t="str">
        <f ca="1">IF(Table1[[#This Row],[Quantity]]&gt;=100,"Picked Up","Missed Pickup")</f>
        <v>Picked Up</v>
      </c>
      <c r="K984" s="48" t="str">
        <f>TEXT(Table1[[#This Row],[Date]],"mmmm")</f>
        <v>March</v>
      </c>
    </row>
    <row r="985" spans="1:11" x14ac:dyDescent="0.25">
      <c r="A985" s="27" t="s">
        <v>62</v>
      </c>
      <c r="B985" s="30" t="s">
        <v>6</v>
      </c>
      <c r="C985" s="40" t="s">
        <v>21</v>
      </c>
      <c r="D985" s="4">
        <v>43905</v>
      </c>
      <c r="E985" s="3">
        <f t="shared" ca="1" si="30"/>
        <v>373</v>
      </c>
      <c r="F9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5" s="50">
        <f>IF(WEEKNUM(Table1[[#This Row],[Date]])-WEEKNUM(DATE(YEAR(Table1[[#This Row],[Date]]),2,1)-1)&lt;=0,52+WEEKNUM(Table1[[#This Row],[Date]])-WEEKNUM(DATE(YEAR(Table1[[#This Row],[Date]]),2,1)-1),WEEKNUM(Table1[[#This Row],[Date]])-WEEKNUM(DATE(YEAR(Table1[[#This Row],[Date]]),2,1)-1))</f>
        <v>7</v>
      </c>
      <c r="H985" s="126">
        <f t="shared" ca="1" si="31"/>
        <v>0.69</v>
      </c>
      <c r="I985" s="3" t="s">
        <v>50</v>
      </c>
      <c r="J985" s="3" t="str">
        <f ca="1">IF(Table1[[#This Row],[Quantity]]&gt;=100,"Picked Up","Missed Pickup")</f>
        <v>Picked Up</v>
      </c>
      <c r="K985" s="48" t="str">
        <f>TEXT(Table1[[#This Row],[Date]],"mmmm")</f>
        <v>March</v>
      </c>
    </row>
    <row r="986" spans="1:11" x14ac:dyDescent="0.25">
      <c r="A986" s="27" t="s">
        <v>62</v>
      </c>
      <c r="B986" s="30" t="s">
        <v>76</v>
      </c>
      <c r="C986" s="40" t="s">
        <v>23</v>
      </c>
      <c r="D986" s="4">
        <v>43905</v>
      </c>
      <c r="E986" s="3">
        <f t="shared" ca="1" si="30"/>
        <v>53</v>
      </c>
      <c r="F9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6" s="50">
        <f>IF(WEEKNUM(Table1[[#This Row],[Date]])-WEEKNUM(DATE(YEAR(Table1[[#This Row],[Date]]),2,1)-1)&lt;=0,52+WEEKNUM(Table1[[#This Row],[Date]])-WEEKNUM(DATE(YEAR(Table1[[#This Row],[Date]]),2,1)-1),WEEKNUM(Table1[[#This Row],[Date]])-WEEKNUM(DATE(YEAR(Table1[[#This Row],[Date]]),2,1)-1))</f>
        <v>7</v>
      </c>
      <c r="H986" s="126">
        <f t="shared" ca="1" si="31"/>
        <v>0.71</v>
      </c>
      <c r="I986" s="3" t="s">
        <v>50</v>
      </c>
      <c r="J986" s="3" t="str">
        <f ca="1">IF(Table1[[#This Row],[Quantity]]&gt;=100,"Picked Up","Missed Pickup")</f>
        <v>Missed Pickup</v>
      </c>
      <c r="K986" s="48" t="str">
        <f>TEXT(Table1[[#This Row],[Date]],"mmmm")</f>
        <v>March</v>
      </c>
    </row>
    <row r="987" spans="1:11" x14ac:dyDescent="0.25">
      <c r="A987" s="27" t="s">
        <v>62</v>
      </c>
      <c r="B987" s="30" t="s">
        <v>9</v>
      </c>
      <c r="C987" s="40" t="s">
        <v>23</v>
      </c>
      <c r="D987" s="4">
        <v>43905</v>
      </c>
      <c r="E987" s="3">
        <f t="shared" ca="1" si="30"/>
        <v>682</v>
      </c>
      <c r="F9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7" s="50">
        <f>IF(WEEKNUM(Table1[[#This Row],[Date]])-WEEKNUM(DATE(YEAR(Table1[[#This Row],[Date]]),2,1)-1)&lt;=0,52+WEEKNUM(Table1[[#This Row],[Date]])-WEEKNUM(DATE(YEAR(Table1[[#This Row],[Date]]),2,1)-1),WEEKNUM(Table1[[#This Row],[Date]])-WEEKNUM(DATE(YEAR(Table1[[#This Row],[Date]]),2,1)-1))</f>
        <v>7</v>
      </c>
      <c r="H987" s="126">
        <f t="shared" ca="1" si="31"/>
        <v>0.79</v>
      </c>
      <c r="I987" s="3" t="s">
        <v>50</v>
      </c>
      <c r="J987" s="3" t="str">
        <f ca="1">IF(Table1[[#This Row],[Quantity]]&gt;=100,"Picked Up","Missed Pickup")</f>
        <v>Picked Up</v>
      </c>
      <c r="K987" s="48" t="str">
        <f>TEXT(Table1[[#This Row],[Date]],"mmmm")</f>
        <v>March</v>
      </c>
    </row>
    <row r="988" spans="1:11" x14ac:dyDescent="0.25">
      <c r="A988" s="27" t="s">
        <v>61</v>
      </c>
      <c r="B988" s="30" t="s">
        <v>7</v>
      </c>
      <c r="C988" s="40" t="s">
        <v>20</v>
      </c>
      <c r="D988" s="4">
        <v>43905</v>
      </c>
      <c r="E988" s="3">
        <f t="shared" ca="1" si="30"/>
        <v>484</v>
      </c>
      <c r="F9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8" s="50">
        <f>IF(WEEKNUM(Table1[[#This Row],[Date]])-WEEKNUM(DATE(YEAR(Table1[[#This Row],[Date]]),2,1)-1)&lt;=0,52+WEEKNUM(Table1[[#This Row],[Date]])-WEEKNUM(DATE(YEAR(Table1[[#This Row],[Date]]),2,1)-1),WEEKNUM(Table1[[#This Row],[Date]])-WEEKNUM(DATE(YEAR(Table1[[#This Row],[Date]]),2,1)-1))</f>
        <v>7</v>
      </c>
      <c r="H988" s="126">
        <f t="shared" ca="1" si="31"/>
        <v>0.69</v>
      </c>
      <c r="I988" s="3" t="s">
        <v>50</v>
      </c>
      <c r="J988" s="3" t="str">
        <f ca="1">IF(Table1[[#This Row],[Quantity]]&gt;=100,"Picked Up","Missed Pickup")</f>
        <v>Picked Up</v>
      </c>
      <c r="K988" s="48" t="str">
        <f>TEXT(Table1[[#This Row],[Date]],"mmmm")</f>
        <v>March</v>
      </c>
    </row>
    <row r="989" spans="1:11" x14ac:dyDescent="0.25">
      <c r="A989" s="29" t="s">
        <v>61</v>
      </c>
      <c r="B989" s="31" t="s">
        <v>8</v>
      </c>
      <c r="C989" s="41" t="s">
        <v>20</v>
      </c>
      <c r="D989" s="4">
        <v>43905</v>
      </c>
      <c r="E989" s="3">
        <f t="shared" ca="1" si="30"/>
        <v>751</v>
      </c>
      <c r="F9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89" s="50">
        <f>IF(WEEKNUM(Table1[[#This Row],[Date]])-WEEKNUM(DATE(YEAR(Table1[[#This Row],[Date]]),2,1)-1)&lt;=0,52+WEEKNUM(Table1[[#This Row],[Date]])-WEEKNUM(DATE(YEAR(Table1[[#This Row],[Date]]),2,1)-1),WEEKNUM(Table1[[#This Row],[Date]])-WEEKNUM(DATE(YEAR(Table1[[#This Row],[Date]]),2,1)-1))</f>
        <v>7</v>
      </c>
      <c r="H989" s="126">
        <f t="shared" ca="1" si="31"/>
        <v>0.67</v>
      </c>
      <c r="I989" s="3" t="s">
        <v>50</v>
      </c>
      <c r="J989" s="3" t="str">
        <f ca="1">IF(Table1[[#This Row],[Quantity]]&gt;=100,"Picked Up","Missed Pickup")</f>
        <v>Picked Up</v>
      </c>
      <c r="K989" s="48" t="str">
        <f>TEXT(Table1[[#This Row],[Date]],"mmmm")</f>
        <v>March</v>
      </c>
    </row>
    <row r="990" spans="1:11" x14ac:dyDescent="0.25">
      <c r="A990" s="25" t="s">
        <v>61</v>
      </c>
      <c r="B990" s="25" t="s">
        <v>73</v>
      </c>
      <c r="C990" s="45" t="s">
        <v>20</v>
      </c>
      <c r="D990" s="4">
        <v>43905</v>
      </c>
      <c r="E990" s="3">
        <f t="shared" ca="1" si="30"/>
        <v>366</v>
      </c>
      <c r="F9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0" s="50">
        <f>IF(WEEKNUM(Table1[[#This Row],[Date]])-WEEKNUM(DATE(YEAR(Table1[[#This Row],[Date]]),2,1)-1)&lt;=0,52+WEEKNUM(Table1[[#This Row],[Date]])-WEEKNUM(DATE(YEAR(Table1[[#This Row],[Date]]),2,1)-1),WEEKNUM(Table1[[#This Row],[Date]])-WEEKNUM(DATE(YEAR(Table1[[#This Row],[Date]]),2,1)-1))</f>
        <v>7</v>
      </c>
      <c r="H990" s="126">
        <f t="shared" ca="1" si="31"/>
        <v>0.79</v>
      </c>
      <c r="I990" s="3" t="s">
        <v>50</v>
      </c>
      <c r="J990" s="3" t="str">
        <f ca="1">IF(Table1[[#This Row],[Quantity]]&gt;=100,"Picked Up","Missed Pickup")</f>
        <v>Picked Up</v>
      </c>
      <c r="K990" s="48" t="str">
        <f>TEXT(Table1[[#This Row],[Date]],"mmmm")</f>
        <v>March</v>
      </c>
    </row>
    <row r="991" spans="1:11" x14ac:dyDescent="0.25">
      <c r="A991" s="27" t="s">
        <v>64</v>
      </c>
      <c r="B991" s="30" t="s">
        <v>70</v>
      </c>
      <c r="C991" s="40" t="s">
        <v>22</v>
      </c>
      <c r="D991" s="4">
        <v>43906</v>
      </c>
      <c r="E991" s="3">
        <f t="shared" ca="1" si="30"/>
        <v>603</v>
      </c>
      <c r="F9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1" s="50">
        <f>IF(WEEKNUM(Table1[[#This Row],[Date]])-WEEKNUM(DATE(YEAR(Table1[[#This Row],[Date]]),2,1)-1)&lt;=0,52+WEEKNUM(Table1[[#This Row],[Date]])-WEEKNUM(DATE(YEAR(Table1[[#This Row],[Date]]),2,1)-1),WEEKNUM(Table1[[#This Row],[Date]])-WEEKNUM(DATE(YEAR(Table1[[#This Row],[Date]]),2,1)-1))</f>
        <v>7</v>
      </c>
      <c r="H991" s="126">
        <f t="shared" ca="1" si="31"/>
        <v>0.7</v>
      </c>
      <c r="I991" s="3" t="s">
        <v>44</v>
      </c>
      <c r="J991" s="3" t="str">
        <f ca="1">IF(Table1[[#This Row],[Quantity]]&gt;=100,"Picked Up","Missed Pickup")</f>
        <v>Picked Up</v>
      </c>
      <c r="K991" s="48" t="str">
        <f>TEXT(Table1[[#This Row],[Date]],"mmmm")</f>
        <v>March</v>
      </c>
    </row>
    <row r="992" spans="1:11" x14ac:dyDescent="0.25">
      <c r="A992" s="27" t="s">
        <v>64</v>
      </c>
      <c r="B992" s="30" t="s">
        <v>71</v>
      </c>
      <c r="C992" s="40" t="s">
        <v>23</v>
      </c>
      <c r="D992" s="4">
        <v>43906</v>
      </c>
      <c r="E992" s="3">
        <f t="shared" ca="1" si="30"/>
        <v>656</v>
      </c>
      <c r="F9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2" s="50">
        <f>IF(WEEKNUM(Table1[[#This Row],[Date]])-WEEKNUM(DATE(YEAR(Table1[[#This Row],[Date]]),2,1)-1)&lt;=0,52+WEEKNUM(Table1[[#This Row],[Date]])-WEEKNUM(DATE(YEAR(Table1[[#This Row],[Date]]),2,1)-1),WEEKNUM(Table1[[#This Row],[Date]])-WEEKNUM(DATE(YEAR(Table1[[#This Row],[Date]]),2,1)-1))</f>
        <v>7</v>
      </c>
      <c r="H992" s="126">
        <f t="shared" ca="1" si="31"/>
        <v>0.69</v>
      </c>
      <c r="I992" s="3" t="s">
        <v>50</v>
      </c>
      <c r="J992" s="3" t="str">
        <f ca="1">IF(Table1[[#This Row],[Quantity]]&gt;=100,"Picked Up","Missed Pickup")</f>
        <v>Picked Up</v>
      </c>
      <c r="K992" s="48" t="str">
        <f>TEXT(Table1[[#This Row],[Date]],"mmmm")</f>
        <v>March</v>
      </c>
    </row>
    <row r="993" spans="1:11" x14ac:dyDescent="0.25">
      <c r="A993" s="27" t="s">
        <v>65</v>
      </c>
      <c r="B993" s="30" t="s">
        <v>67</v>
      </c>
      <c r="C993" s="40" t="s">
        <v>20</v>
      </c>
      <c r="D993" s="4">
        <v>43906</v>
      </c>
      <c r="E993" s="3">
        <f t="shared" ca="1" si="30"/>
        <v>289</v>
      </c>
      <c r="F9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3" s="50">
        <f>IF(WEEKNUM(Table1[[#This Row],[Date]])-WEEKNUM(DATE(YEAR(Table1[[#This Row],[Date]]),2,1)-1)&lt;=0,52+WEEKNUM(Table1[[#This Row],[Date]])-WEEKNUM(DATE(YEAR(Table1[[#This Row],[Date]]),2,1)-1),WEEKNUM(Table1[[#This Row],[Date]])-WEEKNUM(DATE(YEAR(Table1[[#This Row],[Date]]),2,1)-1))</f>
        <v>7</v>
      </c>
      <c r="H993" s="126">
        <f t="shared" ca="1" si="31"/>
        <v>0.71</v>
      </c>
      <c r="I993" s="3" t="s">
        <v>32</v>
      </c>
      <c r="J993" s="3" t="str">
        <f ca="1">IF(Table1[[#This Row],[Quantity]]&gt;=100,"Picked Up","Missed Pickup")</f>
        <v>Picked Up</v>
      </c>
      <c r="K993" s="48" t="str">
        <f>TEXT(Table1[[#This Row],[Date]],"mmmm")</f>
        <v>March</v>
      </c>
    </row>
    <row r="994" spans="1:11" x14ac:dyDescent="0.25">
      <c r="A994" s="27" t="s">
        <v>63</v>
      </c>
      <c r="B994" s="30" t="s">
        <v>4</v>
      </c>
      <c r="C994" s="40" t="s">
        <v>20</v>
      </c>
      <c r="D994" s="4">
        <v>43906</v>
      </c>
      <c r="E994" s="3">
        <f t="shared" ca="1" si="30"/>
        <v>1</v>
      </c>
      <c r="F9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4" s="50">
        <f>IF(WEEKNUM(Table1[[#This Row],[Date]])-WEEKNUM(DATE(YEAR(Table1[[#This Row],[Date]]),2,1)-1)&lt;=0,52+WEEKNUM(Table1[[#This Row],[Date]])-WEEKNUM(DATE(YEAR(Table1[[#This Row],[Date]]),2,1)-1),WEEKNUM(Table1[[#This Row],[Date]])-WEEKNUM(DATE(YEAR(Table1[[#This Row],[Date]]),2,1)-1))</f>
        <v>7</v>
      </c>
      <c r="H994" s="126">
        <f t="shared" ca="1" si="31"/>
        <v>0.79</v>
      </c>
      <c r="I994" s="3" t="s">
        <v>32</v>
      </c>
      <c r="J994" s="3" t="str">
        <f ca="1">IF(Table1[[#This Row],[Quantity]]&gt;=100,"Picked Up","Missed Pickup")</f>
        <v>Missed Pickup</v>
      </c>
      <c r="K994" s="48" t="str">
        <f>TEXT(Table1[[#This Row],[Date]],"mmmm")</f>
        <v>March</v>
      </c>
    </row>
    <row r="995" spans="1:11" x14ac:dyDescent="0.25">
      <c r="A995" s="27" t="s">
        <v>63</v>
      </c>
      <c r="B995" s="30" t="s">
        <v>74</v>
      </c>
      <c r="C995" s="40" t="s">
        <v>20</v>
      </c>
      <c r="D995" s="4">
        <v>43906</v>
      </c>
      <c r="E995" s="3">
        <f t="shared" ca="1" si="30"/>
        <v>240</v>
      </c>
      <c r="F9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5" s="50">
        <f>IF(WEEKNUM(Table1[[#This Row],[Date]])-WEEKNUM(DATE(YEAR(Table1[[#This Row],[Date]]),2,1)-1)&lt;=0,52+WEEKNUM(Table1[[#This Row],[Date]])-WEEKNUM(DATE(YEAR(Table1[[#This Row],[Date]]),2,1)-1),WEEKNUM(Table1[[#This Row],[Date]])-WEEKNUM(DATE(YEAR(Table1[[#This Row],[Date]]),2,1)-1))</f>
        <v>7</v>
      </c>
      <c r="H995" s="126">
        <f t="shared" ca="1" si="31"/>
        <v>0.68</v>
      </c>
      <c r="I995" s="3" t="s">
        <v>50</v>
      </c>
      <c r="J995" s="3" t="str">
        <f ca="1">IF(Table1[[#This Row],[Quantity]]&gt;=100,"Picked Up","Missed Pickup")</f>
        <v>Picked Up</v>
      </c>
      <c r="K995" s="48" t="str">
        <f>TEXT(Table1[[#This Row],[Date]],"mmmm")</f>
        <v>March</v>
      </c>
    </row>
    <row r="996" spans="1:11" x14ac:dyDescent="0.25">
      <c r="A996" s="27" t="s">
        <v>63</v>
      </c>
      <c r="B996" s="30" t="s">
        <v>75</v>
      </c>
      <c r="C996" s="40" t="s">
        <v>20</v>
      </c>
      <c r="D996" s="4">
        <v>43906</v>
      </c>
      <c r="E996" s="3">
        <f t="shared" ca="1" si="30"/>
        <v>666</v>
      </c>
      <c r="F9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6" s="50">
        <f>IF(WEEKNUM(Table1[[#This Row],[Date]])-WEEKNUM(DATE(YEAR(Table1[[#This Row],[Date]]),2,1)-1)&lt;=0,52+WEEKNUM(Table1[[#This Row],[Date]])-WEEKNUM(DATE(YEAR(Table1[[#This Row],[Date]]),2,1)-1),WEEKNUM(Table1[[#This Row],[Date]])-WEEKNUM(DATE(YEAR(Table1[[#This Row],[Date]]),2,1)-1))</f>
        <v>7</v>
      </c>
      <c r="H996" s="126">
        <f t="shared" ca="1" si="31"/>
        <v>0.72</v>
      </c>
      <c r="I996" s="3" t="s">
        <v>50</v>
      </c>
      <c r="J996" s="3" t="str">
        <f ca="1">IF(Table1[[#This Row],[Quantity]]&gt;=100,"Picked Up","Missed Pickup")</f>
        <v>Picked Up</v>
      </c>
      <c r="K996" s="48" t="str">
        <f>TEXT(Table1[[#This Row],[Date]],"mmmm")</f>
        <v>March</v>
      </c>
    </row>
    <row r="997" spans="1:11" x14ac:dyDescent="0.25">
      <c r="A997" s="27" t="s">
        <v>62</v>
      </c>
      <c r="B997" s="30" t="s">
        <v>4</v>
      </c>
      <c r="C997" s="40" t="s">
        <v>20</v>
      </c>
      <c r="D997" s="4">
        <v>43906</v>
      </c>
      <c r="E997" s="3">
        <f t="shared" ca="1" si="30"/>
        <v>489</v>
      </c>
      <c r="F9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7" s="50">
        <f>IF(WEEKNUM(Table1[[#This Row],[Date]])-WEEKNUM(DATE(YEAR(Table1[[#This Row],[Date]]),2,1)-1)&lt;=0,52+WEEKNUM(Table1[[#This Row],[Date]])-WEEKNUM(DATE(YEAR(Table1[[#This Row],[Date]]),2,1)-1),WEEKNUM(Table1[[#This Row],[Date]])-WEEKNUM(DATE(YEAR(Table1[[#This Row],[Date]]),2,1)-1))</f>
        <v>7</v>
      </c>
      <c r="H997" s="126">
        <f t="shared" ca="1" si="31"/>
        <v>0.67</v>
      </c>
      <c r="I997" s="3" t="s">
        <v>32</v>
      </c>
      <c r="J997" s="3" t="str">
        <f ca="1">IF(Table1[[#This Row],[Quantity]]&gt;=100,"Picked Up","Missed Pickup")</f>
        <v>Picked Up</v>
      </c>
      <c r="K997" s="48" t="str">
        <f>TEXT(Table1[[#This Row],[Date]],"mmmm")</f>
        <v>March</v>
      </c>
    </row>
    <row r="998" spans="1:11" x14ac:dyDescent="0.25">
      <c r="A998" s="27" t="s">
        <v>62</v>
      </c>
      <c r="B998" s="30" t="s">
        <v>72</v>
      </c>
      <c r="C998" s="40" t="s">
        <v>20</v>
      </c>
      <c r="D998" s="4">
        <v>43906</v>
      </c>
      <c r="E998" s="3">
        <f t="shared" ca="1" si="30"/>
        <v>945</v>
      </c>
      <c r="F9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8" s="50">
        <f>IF(WEEKNUM(Table1[[#This Row],[Date]])-WEEKNUM(DATE(YEAR(Table1[[#This Row],[Date]]),2,1)-1)&lt;=0,52+WEEKNUM(Table1[[#This Row],[Date]])-WEEKNUM(DATE(YEAR(Table1[[#This Row],[Date]]),2,1)-1),WEEKNUM(Table1[[#This Row],[Date]])-WEEKNUM(DATE(YEAR(Table1[[#This Row],[Date]]),2,1)-1))</f>
        <v>7</v>
      </c>
      <c r="H998" s="126">
        <f t="shared" ca="1" si="31"/>
        <v>0.7</v>
      </c>
      <c r="I998" s="3" t="s">
        <v>50</v>
      </c>
      <c r="J998" s="3" t="str">
        <f ca="1">IF(Table1[[#This Row],[Quantity]]&gt;=100,"Picked Up","Missed Pickup")</f>
        <v>Picked Up</v>
      </c>
      <c r="K998" s="48" t="str">
        <f>TEXT(Table1[[#This Row],[Date]],"mmmm")</f>
        <v>March</v>
      </c>
    </row>
    <row r="999" spans="1:11" x14ac:dyDescent="0.25">
      <c r="A999" s="27" t="s">
        <v>62</v>
      </c>
      <c r="B999" s="30" t="s">
        <v>5</v>
      </c>
      <c r="C999" s="40" t="s">
        <v>22</v>
      </c>
      <c r="D999" s="4">
        <v>43906</v>
      </c>
      <c r="E999" s="3">
        <f t="shared" ca="1" si="30"/>
        <v>20</v>
      </c>
      <c r="F9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999" s="50">
        <f>IF(WEEKNUM(Table1[[#This Row],[Date]])-WEEKNUM(DATE(YEAR(Table1[[#This Row],[Date]]),2,1)-1)&lt;=0,52+WEEKNUM(Table1[[#This Row],[Date]])-WEEKNUM(DATE(YEAR(Table1[[#This Row],[Date]]),2,1)-1),WEEKNUM(Table1[[#This Row],[Date]])-WEEKNUM(DATE(YEAR(Table1[[#This Row],[Date]]),2,1)-1))</f>
        <v>7</v>
      </c>
      <c r="H999" s="126">
        <f t="shared" ca="1" si="31"/>
        <v>0.7</v>
      </c>
      <c r="I999" s="3" t="s">
        <v>50</v>
      </c>
      <c r="J999" s="3" t="str">
        <f ca="1">IF(Table1[[#This Row],[Quantity]]&gt;=100,"Picked Up","Missed Pickup")</f>
        <v>Missed Pickup</v>
      </c>
      <c r="K999" s="48" t="str">
        <f>TEXT(Table1[[#This Row],[Date]],"mmmm")</f>
        <v>March</v>
      </c>
    </row>
    <row r="1000" spans="1:11" x14ac:dyDescent="0.25">
      <c r="A1000" s="27" t="s">
        <v>62</v>
      </c>
      <c r="B1000" s="30" t="s">
        <v>6</v>
      </c>
      <c r="C1000" s="40" t="s">
        <v>21</v>
      </c>
      <c r="D1000" s="4">
        <v>43906</v>
      </c>
      <c r="E1000" s="3">
        <f t="shared" ca="1" si="30"/>
        <v>96</v>
      </c>
      <c r="F10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0" s="50">
        <f>IF(WEEKNUM(Table1[[#This Row],[Date]])-WEEKNUM(DATE(YEAR(Table1[[#This Row],[Date]]),2,1)-1)&lt;=0,52+WEEKNUM(Table1[[#This Row],[Date]])-WEEKNUM(DATE(YEAR(Table1[[#This Row],[Date]]),2,1)-1),WEEKNUM(Table1[[#This Row],[Date]])-WEEKNUM(DATE(YEAR(Table1[[#This Row],[Date]]),2,1)-1))</f>
        <v>7</v>
      </c>
      <c r="H1000" s="126">
        <f t="shared" ca="1" si="31"/>
        <v>0.7</v>
      </c>
      <c r="I1000" s="3" t="s">
        <v>50</v>
      </c>
      <c r="J1000" s="3" t="str">
        <f ca="1">IF(Table1[[#This Row],[Quantity]]&gt;=100,"Picked Up","Missed Pickup")</f>
        <v>Missed Pickup</v>
      </c>
      <c r="K1000" s="48" t="str">
        <f>TEXT(Table1[[#This Row],[Date]],"mmmm")</f>
        <v>March</v>
      </c>
    </row>
    <row r="1001" spans="1:11" x14ac:dyDescent="0.25">
      <c r="A1001" s="27" t="s">
        <v>62</v>
      </c>
      <c r="B1001" s="30" t="s">
        <v>76</v>
      </c>
      <c r="C1001" s="40" t="s">
        <v>23</v>
      </c>
      <c r="D1001" s="4">
        <v>43906</v>
      </c>
      <c r="E1001" s="3">
        <f t="shared" ca="1" si="30"/>
        <v>517</v>
      </c>
      <c r="F10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1" s="50">
        <f>IF(WEEKNUM(Table1[[#This Row],[Date]])-WEEKNUM(DATE(YEAR(Table1[[#This Row],[Date]]),2,1)-1)&lt;=0,52+WEEKNUM(Table1[[#This Row],[Date]])-WEEKNUM(DATE(YEAR(Table1[[#This Row],[Date]]),2,1)-1),WEEKNUM(Table1[[#This Row],[Date]])-WEEKNUM(DATE(YEAR(Table1[[#This Row],[Date]]),2,1)-1))</f>
        <v>7</v>
      </c>
      <c r="H1001" s="126">
        <f t="shared" ca="1" si="31"/>
        <v>0.78</v>
      </c>
      <c r="I1001" s="3" t="s">
        <v>50</v>
      </c>
      <c r="J1001" s="3" t="str">
        <f ca="1">IF(Table1[[#This Row],[Quantity]]&gt;=100,"Picked Up","Missed Pickup")</f>
        <v>Picked Up</v>
      </c>
      <c r="K1001" s="48" t="str">
        <f>TEXT(Table1[[#This Row],[Date]],"mmmm")</f>
        <v>March</v>
      </c>
    </row>
    <row r="1002" spans="1:11" x14ac:dyDescent="0.25">
      <c r="A1002" s="27" t="s">
        <v>62</v>
      </c>
      <c r="B1002" s="30" t="s">
        <v>9</v>
      </c>
      <c r="C1002" s="40" t="s">
        <v>23</v>
      </c>
      <c r="D1002" s="4">
        <v>43906</v>
      </c>
      <c r="E1002" s="3">
        <f t="shared" ca="1" si="30"/>
        <v>541</v>
      </c>
      <c r="F10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2" s="50">
        <f>IF(WEEKNUM(Table1[[#This Row],[Date]])-WEEKNUM(DATE(YEAR(Table1[[#This Row],[Date]]),2,1)-1)&lt;=0,52+WEEKNUM(Table1[[#This Row],[Date]])-WEEKNUM(DATE(YEAR(Table1[[#This Row],[Date]]),2,1)-1),WEEKNUM(Table1[[#This Row],[Date]])-WEEKNUM(DATE(YEAR(Table1[[#This Row],[Date]]),2,1)-1))</f>
        <v>7</v>
      </c>
      <c r="H1002" s="126">
        <f t="shared" ca="1" si="31"/>
        <v>0.68</v>
      </c>
      <c r="I1002" s="3" t="s">
        <v>50</v>
      </c>
      <c r="J1002" s="3" t="str">
        <f ca="1">IF(Table1[[#This Row],[Quantity]]&gt;=100,"Picked Up","Missed Pickup")</f>
        <v>Picked Up</v>
      </c>
      <c r="K1002" s="48" t="str">
        <f>TEXT(Table1[[#This Row],[Date]],"mmmm")</f>
        <v>March</v>
      </c>
    </row>
    <row r="1003" spans="1:11" x14ac:dyDescent="0.25">
      <c r="A1003" s="27" t="s">
        <v>61</v>
      </c>
      <c r="B1003" s="30" t="s">
        <v>7</v>
      </c>
      <c r="C1003" s="40" t="s">
        <v>20</v>
      </c>
      <c r="D1003" s="4">
        <v>43906</v>
      </c>
      <c r="E1003" s="3">
        <f t="shared" ca="1" si="30"/>
        <v>757</v>
      </c>
      <c r="F10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3" s="50">
        <f>IF(WEEKNUM(Table1[[#This Row],[Date]])-WEEKNUM(DATE(YEAR(Table1[[#This Row],[Date]]),2,1)-1)&lt;=0,52+WEEKNUM(Table1[[#This Row],[Date]])-WEEKNUM(DATE(YEAR(Table1[[#This Row],[Date]]),2,1)-1),WEEKNUM(Table1[[#This Row],[Date]])-WEEKNUM(DATE(YEAR(Table1[[#This Row],[Date]]),2,1)-1))</f>
        <v>7</v>
      </c>
      <c r="H1003" s="126">
        <f t="shared" ca="1" si="31"/>
        <v>0.73</v>
      </c>
      <c r="I1003" s="3" t="s">
        <v>32</v>
      </c>
      <c r="J1003" s="3" t="str">
        <f ca="1">IF(Table1[[#This Row],[Quantity]]&gt;=100,"Picked Up","Missed Pickup")</f>
        <v>Picked Up</v>
      </c>
      <c r="K1003" s="48" t="str">
        <f>TEXT(Table1[[#This Row],[Date]],"mmmm")</f>
        <v>March</v>
      </c>
    </row>
    <row r="1004" spans="1:11" x14ac:dyDescent="0.25">
      <c r="A1004" s="29" t="s">
        <v>61</v>
      </c>
      <c r="B1004" s="31" t="s">
        <v>8</v>
      </c>
      <c r="C1004" s="41" t="s">
        <v>20</v>
      </c>
      <c r="D1004" s="4">
        <v>43906</v>
      </c>
      <c r="E1004" s="3">
        <f t="shared" ca="1" si="30"/>
        <v>48</v>
      </c>
      <c r="F10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4" s="50">
        <f>IF(WEEKNUM(Table1[[#This Row],[Date]])-WEEKNUM(DATE(YEAR(Table1[[#This Row],[Date]]),2,1)-1)&lt;=0,52+WEEKNUM(Table1[[#This Row],[Date]])-WEEKNUM(DATE(YEAR(Table1[[#This Row],[Date]]),2,1)-1),WEEKNUM(Table1[[#This Row],[Date]])-WEEKNUM(DATE(YEAR(Table1[[#This Row],[Date]]),2,1)-1))</f>
        <v>7</v>
      </c>
      <c r="H1004" s="126">
        <f t="shared" ca="1" si="31"/>
        <v>0.71</v>
      </c>
      <c r="I1004" s="3" t="s">
        <v>50</v>
      </c>
      <c r="J1004" s="3" t="str">
        <f ca="1">IF(Table1[[#This Row],[Quantity]]&gt;=100,"Picked Up","Missed Pickup")</f>
        <v>Missed Pickup</v>
      </c>
      <c r="K1004" s="48" t="str">
        <f>TEXT(Table1[[#This Row],[Date]],"mmmm")</f>
        <v>March</v>
      </c>
    </row>
    <row r="1005" spans="1:11" x14ac:dyDescent="0.25">
      <c r="A1005" s="25" t="s">
        <v>61</v>
      </c>
      <c r="B1005" s="25" t="s">
        <v>73</v>
      </c>
      <c r="C1005" s="45" t="s">
        <v>20</v>
      </c>
      <c r="D1005" s="4">
        <v>43906</v>
      </c>
      <c r="E1005" s="3">
        <f t="shared" ca="1" si="30"/>
        <v>555</v>
      </c>
      <c r="F10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5" s="50">
        <f>IF(WEEKNUM(Table1[[#This Row],[Date]])-WEEKNUM(DATE(YEAR(Table1[[#This Row],[Date]]),2,1)-1)&lt;=0,52+WEEKNUM(Table1[[#This Row],[Date]])-WEEKNUM(DATE(YEAR(Table1[[#This Row],[Date]]),2,1)-1),WEEKNUM(Table1[[#This Row],[Date]])-WEEKNUM(DATE(YEAR(Table1[[#This Row],[Date]]),2,1)-1))</f>
        <v>7</v>
      </c>
      <c r="H1005" s="126">
        <f t="shared" ca="1" si="31"/>
        <v>0.68</v>
      </c>
      <c r="I1005" s="3" t="s">
        <v>50</v>
      </c>
      <c r="J1005" s="3" t="str">
        <f ca="1">IF(Table1[[#This Row],[Quantity]]&gt;=100,"Picked Up","Missed Pickup")</f>
        <v>Picked Up</v>
      </c>
      <c r="K1005" s="48" t="str">
        <f>TEXT(Table1[[#This Row],[Date]],"mmmm")</f>
        <v>March</v>
      </c>
    </row>
    <row r="1006" spans="1:11" x14ac:dyDescent="0.25">
      <c r="A1006" s="27" t="s">
        <v>64</v>
      </c>
      <c r="B1006" s="30" t="s">
        <v>70</v>
      </c>
      <c r="C1006" s="40" t="s">
        <v>22</v>
      </c>
      <c r="D1006" s="4">
        <v>43907</v>
      </c>
      <c r="E1006" s="3">
        <f t="shared" ca="1" si="30"/>
        <v>548</v>
      </c>
      <c r="F10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6" s="50">
        <f>IF(WEEKNUM(Table1[[#This Row],[Date]])-WEEKNUM(DATE(YEAR(Table1[[#This Row],[Date]]),2,1)-1)&lt;=0,52+WEEKNUM(Table1[[#This Row],[Date]])-WEEKNUM(DATE(YEAR(Table1[[#This Row],[Date]]),2,1)-1),WEEKNUM(Table1[[#This Row],[Date]])-WEEKNUM(DATE(YEAR(Table1[[#This Row],[Date]]),2,1)-1))</f>
        <v>7</v>
      </c>
      <c r="H1006" s="126">
        <f t="shared" ca="1" si="31"/>
        <v>0.69</v>
      </c>
      <c r="I1006" s="3" t="s">
        <v>50</v>
      </c>
      <c r="J1006" s="3" t="str">
        <f ca="1">IF(Table1[[#This Row],[Quantity]]&gt;=100,"Picked Up","Missed Pickup")</f>
        <v>Picked Up</v>
      </c>
      <c r="K1006" s="48" t="str">
        <f>TEXT(Table1[[#This Row],[Date]],"mmmm")</f>
        <v>March</v>
      </c>
    </row>
    <row r="1007" spans="1:11" x14ac:dyDescent="0.25">
      <c r="A1007" s="27" t="s">
        <v>64</v>
      </c>
      <c r="B1007" s="30" t="s">
        <v>71</v>
      </c>
      <c r="C1007" s="40" t="s">
        <v>23</v>
      </c>
      <c r="D1007" s="4">
        <v>43907</v>
      </c>
      <c r="E1007" s="3">
        <f t="shared" ca="1" si="30"/>
        <v>913</v>
      </c>
      <c r="F10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7" s="50">
        <f>IF(WEEKNUM(Table1[[#This Row],[Date]])-WEEKNUM(DATE(YEAR(Table1[[#This Row],[Date]]),2,1)-1)&lt;=0,52+WEEKNUM(Table1[[#This Row],[Date]])-WEEKNUM(DATE(YEAR(Table1[[#This Row],[Date]]),2,1)-1),WEEKNUM(Table1[[#This Row],[Date]])-WEEKNUM(DATE(YEAR(Table1[[#This Row],[Date]]),2,1)-1))</f>
        <v>7</v>
      </c>
      <c r="H1007" s="126">
        <f t="shared" ca="1" si="31"/>
        <v>0.71</v>
      </c>
      <c r="I1007" s="3" t="s">
        <v>50</v>
      </c>
      <c r="J1007" s="3" t="str">
        <f ca="1">IF(Table1[[#This Row],[Quantity]]&gt;=100,"Picked Up","Missed Pickup")</f>
        <v>Picked Up</v>
      </c>
      <c r="K1007" s="48" t="str">
        <f>TEXT(Table1[[#This Row],[Date]],"mmmm")</f>
        <v>March</v>
      </c>
    </row>
    <row r="1008" spans="1:11" x14ac:dyDescent="0.25">
      <c r="A1008" s="27" t="s">
        <v>65</v>
      </c>
      <c r="B1008" s="30" t="s">
        <v>67</v>
      </c>
      <c r="C1008" s="40" t="s">
        <v>20</v>
      </c>
      <c r="D1008" s="4">
        <v>43907</v>
      </c>
      <c r="E1008" s="3">
        <f t="shared" ca="1" si="30"/>
        <v>436</v>
      </c>
      <c r="F10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8" s="50">
        <f>IF(WEEKNUM(Table1[[#This Row],[Date]])-WEEKNUM(DATE(YEAR(Table1[[#This Row],[Date]]),2,1)-1)&lt;=0,52+WEEKNUM(Table1[[#This Row],[Date]])-WEEKNUM(DATE(YEAR(Table1[[#This Row],[Date]]),2,1)-1),WEEKNUM(Table1[[#This Row],[Date]])-WEEKNUM(DATE(YEAR(Table1[[#This Row],[Date]]),2,1)-1))</f>
        <v>7</v>
      </c>
      <c r="H1008" s="126">
        <f t="shared" ca="1" si="31"/>
        <v>0.8</v>
      </c>
      <c r="I1008" s="3" t="s">
        <v>32</v>
      </c>
      <c r="J1008" s="3" t="str">
        <f ca="1">IF(Table1[[#This Row],[Quantity]]&gt;=100,"Picked Up","Missed Pickup")</f>
        <v>Picked Up</v>
      </c>
      <c r="K1008" s="48" t="str">
        <f>TEXT(Table1[[#This Row],[Date]],"mmmm")</f>
        <v>March</v>
      </c>
    </row>
    <row r="1009" spans="1:11" x14ac:dyDescent="0.25">
      <c r="A1009" s="27" t="s">
        <v>63</v>
      </c>
      <c r="B1009" s="30" t="s">
        <v>4</v>
      </c>
      <c r="C1009" s="40" t="s">
        <v>20</v>
      </c>
      <c r="D1009" s="4">
        <v>43907</v>
      </c>
      <c r="E1009" s="3">
        <f t="shared" ca="1" si="30"/>
        <v>546</v>
      </c>
      <c r="F10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09" s="50">
        <f>IF(WEEKNUM(Table1[[#This Row],[Date]])-WEEKNUM(DATE(YEAR(Table1[[#This Row],[Date]]),2,1)-1)&lt;=0,52+WEEKNUM(Table1[[#This Row],[Date]])-WEEKNUM(DATE(YEAR(Table1[[#This Row],[Date]]),2,1)-1),WEEKNUM(Table1[[#This Row],[Date]])-WEEKNUM(DATE(YEAR(Table1[[#This Row],[Date]]),2,1)-1))</f>
        <v>7</v>
      </c>
      <c r="H1009" s="126">
        <f t="shared" ca="1" si="31"/>
        <v>0.67</v>
      </c>
      <c r="I1009" s="3" t="s">
        <v>32</v>
      </c>
      <c r="J1009" s="3" t="str">
        <f ca="1">IF(Table1[[#This Row],[Quantity]]&gt;=100,"Picked Up","Missed Pickup")</f>
        <v>Picked Up</v>
      </c>
      <c r="K1009" s="48" t="str">
        <f>TEXT(Table1[[#This Row],[Date]],"mmmm")</f>
        <v>March</v>
      </c>
    </row>
    <row r="1010" spans="1:11" x14ac:dyDescent="0.25">
      <c r="A1010" s="27" t="s">
        <v>63</v>
      </c>
      <c r="B1010" s="30" t="s">
        <v>74</v>
      </c>
      <c r="C1010" s="40" t="s">
        <v>20</v>
      </c>
      <c r="D1010" s="4">
        <v>43907</v>
      </c>
      <c r="E1010" s="3">
        <f t="shared" ca="1" si="30"/>
        <v>353</v>
      </c>
      <c r="F10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0" s="50">
        <f>IF(WEEKNUM(Table1[[#This Row],[Date]])-WEEKNUM(DATE(YEAR(Table1[[#This Row],[Date]]),2,1)-1)&lt;=0,52+WEEKNUM(Table1[[#This Row],[Date]])-WEEKNUM(DATE(YEAR(Table1[[#This Row],[Date]]),2,1)-1),WEEKNUM(Table1[[#This Row],[Date]])-WEEKNUM(DATE(YEAR(Table1[[#This Row],[Date]]),2,1)-1))</f>
        <v>7</v>
      </c>
      <c r="H1010" s="126">
        <f t="shared" ca="1" si="31"/>
        <v>0.76</v>
      </c>
      <c r="I1010" s="3" t="s">
        <v>50</v>
      </c>
      <c r="J1010" s="3" t="str">
        <f ca="1">IF(Table1[[#This Row],[Quantity]]&gt;=100,"Picked Up","Missed Pickup")</f>
        <v>Picked Up</v>
      </c>
      <c r="K1010" s="48" t="str">
        <f>TEXT(Table1[[#This Row],[Date]],"mmmm")</f>
        <v>March</v>
      </c>
    </row>
    <row r="1011" spans="1:11" x14ac:dyDescent="0.25">
      <c r="A1011" s="27" t="s">
        <v>63</v>
      </c>
      <c r="B1011" s="30" t="s">
        <v>75</v>
      </c>
      <c r="C1011" s="40" t="s">
        <v>20</v>
      </c>
      <c r="D1011" s="4">
        <v>43907</v>
      </c>
      <c r="E1011" s="3">
        <f t="shared" ca="1" si="30"/>
        <v>20</v>
      </c>
      <c r="F10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1" s="50">
        <f>IF(WEEKNUM(Table1[[#This Row],[Date]])-WEEKNUM(DATE(YEAR(Table1[[#This Row],[Date]]),2,1)-1)&lt;=0,52+WEEKNUM(Table1[[#This Row],[Date]])-WEEKNUM(DATE(YEAR(Table1[[#This Row],[Date]]),2,1)-1),WEEKNUM(Table1[[#This Row],[Date]])-WEEKNUM(DATE(YEAR(Table1[[#This Row],[Date]]),2,1)-1))</f>
        <v>7</v>
      </c>
      <c r="H1011" s="126">
        <f t="shared" ca="1" si="31"/>
        <v>0.73</v>
      </c>
      <c r="I1011" s="3" t="s">
        <v>50</v>
      </c>
      <c r="J1011" s="3" t="str">
        <f ca="1">IF(Table1[[#This Row],[Quantity]]&gt;=100,"Picked Up","Missed Pickup")</f>
        <v>Missed Pickup</v>
      </c>
      <c r="K1011" s="48" t="str">
        <f>TEXT(Table1[[#This Row],[Date]],"mmmm")</f>
        <v>March</v>
      </c>
    </row>
    <row r="1012" spans="1:11" x14ac:dyDescent="0.25">
      <c r="A1012" s="27" t="s">
        <v>62</v>
      </c>
      <c r="B1012" s="30" t="s">
        <v>4</v>
      </c>
      <c r="C1012" s="40" t="s">
        <v>20</v>
      </c>
      <c r="D1012" s="4">
        <v>43907</v>
      </c>
      <c r="E1012" s="3">
        <f t="shared" ca="1" si="30"/>
        <v>38</v>
      </c>
      <c r="F10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2" s="50">
        <f>IF(WEEKNUM(Table1[[#This Row],[Date]])-WEEKNUM(DATE(YEAR(Table1[[#This Row],[Date]]),2,1)-1)&lt;=0,52+WEEKNUM(Table1[[#This Row],[Date]])-WEEKNUM(DATE(YEAR(Table1[[#This Row],[Date]]),2,1)-1),WEEKNUM(Table1[[#This Row],[Date]])-WEEKNUM(DATE(YEAR(Table1[[#This Row],[Date]]),2,1)-1))</f>
        <v>7</v>
      </c>
      <c r="H1012" s="126">
        <f t="shared" ca="1" si="31"/>
        <v>0.77</v>
      </c>
      <c r="I1012" s="3" t="s">
        <v>32</v>
      </c>
      <c r="J1012" s="3" t="str">
        <f ca="1">IF(Table1[[#This Row],[Quantity]]&gt;=100,"Picked Up","Missed Pickup")</f>
        <v>Missed Pickup</v>
      </c>
      <c r="K1012" s="48" t="str">
        <f>TEXT(Table1[[#This Row],[Date]],"mmmm")</f>
        <v>March</v>
      </c>
    </row>
    <row r="1013" spans="1:11" x14ac:dyDescent="0.25">
      <c r="A1013" s="27" t="s">
        <v>62</v>
      </c>
      <c r="B1013" s="30" t="s">
        <v>72</v>
      </c>
      <c r="C1013" s="40" t="s">
        <v>20</v>
      </c>
      <c r="D1013" s="4">
        <v>43907</v>
      </c>
      <c r="E1013" s="3">
        <f t="shared" ca="1" si="30"/>
        <v>864</v>
      </c>
      <c r="F10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3" s="50">
        <f>IF(WEEKNUM(Table1[[#This Row],[Date]])-WEEKNUM(DATE(YEAR(Table1[[#This Row],[Date]]),2,1)-1)&lt;=0,52+WEEKNUM(Table1[[#This Row],[Date]])-WEEKNUM(DATE(YEAR(Table1[[#This Row],[Date]]),2,1)-1),WEEKNUM(Table1[[#This Row],[Date]])-WEEKNUM(DATE(YEAR(Table1[[#This Row],[Date]]),2,1)-1))</f>
        <v>7</v>
      </c>
      <c r="H1013" s="126">
        <f t="shared" ca="1" si="31"/>
        <v>0.76</v>
      </c>
      <c r="I1013" s="3" t="s">
        <v>50</v>
      </c>
      <c r="J1013" s="3" t="str">
        <f ca="1">IF(Table1[[#This Row],[Quantity]]&gt;=100,"Picked Up","Missed Pickup")</f>
        <v>Picked Up</v>
      </c>
      <c r="K1013" s="48" t="str">
        <f>TEXT(Table1[[#This Row],[Date]],"mmmm")</f>
        <v>March</v>
      </c>
    </row>
    <row r="1014" spans="1:11" x14ac:dyDescent="0.25">
      <c r="A1014" s="27" t="s">
        <v>62</v>
      </c>
      <c r="B1014" s="30" t="s">
        <v>5</v>
      </c>
      <c r="C1014" s="40" t="s">
        <v>22</v>
      </c>
      <c r="D1014" s="4">
        <v>43907</v>
      </c>
      <c r="E1014" s="3">
        <f t="shared" ca="1" si="30"/>
        <v>237</v>
      </c>
      <c r="F10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4" s="50">
        <f>IF(WEEKNUM(Table1[[#This Row],[Date]])-WEEKNUM(DATE(YEAR(Table1[[#This Row],[Date]]),2,1)-1)&lt;=0,52+WEEKNUM(Table1[[#This Row],[Date]])-WEEKNUM(DATE(YEAR(Table1[[#This Row],[Date]]),2,1)-1),WEEKNUM(Table1[[#This Row],[Date]])-WEEKNUM(DATE(YEAR(Table1[[#This Row],[Date]]),2,1)-1))</f>
        <v>7</v>
      </c>
      <c r="H1014" s="126">
        <f t="shared" ca="1" si="31"/>
        <v>0.72</v>
      </c>
      <c r="I1014" s="3" t="s">
        <v>50</v>
      </c>
      <c r="J1014" s="3" t="str">
        <f ca="1">IF(Table1[[#This Row],[Quantity]]&gt;=100,"Picked Up","Missed Pickup")</f>
        <v>Picked Up</v>
      </c>
      <c r="K1014" s="48" t="str">
        <f>TEXT(Table1[[#This Row],[Date]],"mmmm")</f>
        <v>March</v>
      </c>
    </row>
    <row r="1015" spans="1:11" x14ac:dyDescent="0.25">
      <c r="A1015" s="27" t="s">
        <v>62</v>
      </c>
      <c r="B1015" s="30" t="s">
        <v>6</v>
      </c>
      <c r="C1015" s="40" t="s">
        <v>21</v>
      </c>
      <c r="D1015" s="4">
        <v>43907</v>
      </c>
      <c r="E1015" s="3">
        <f t="shared" ca="1" si="30"/>
        <v>685</v>
      </c>
      <c r="F10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5" s="50">
        <f>IF(WEEKNUM(Table1[[#This Row],[Date]])-WEEKNUM(DATE(YEAR(Table1[[#This Row],[Date]]),2,1)-1)&lt;=0,52+WEEKNUM(Table1[[#This Row],[Date]])-WEEKNUM(DATE(YEAR(Table1[[#This Row],[Date]]),2,1)-1),WEEKNUM(Table1[[#This Row],[Date]])-WEEKNUM(DATE(YEAR(Table1[[#This Row],[Date]]),2,1)-1))</f>
        <v>7</v>
      </c>
      <c r="H1015" s="126">
        <f t="shared" ca="1" si="31"/>
        <v>0.7</v>
      </c>
      <c r="I1015" s="3" t="s">
        <v>50</v>
      </c>
      <c r="J1015" s="3" t="str">
        <f ca="1">IF(Table1[[#This Row],[Quantity]]&gt;=100,"Picked Up","Missed Pickup")</f>
        <v>Picked Up</v>
      </c>
      <c r="K1015" s="48" t="str">
        <f>TEXT(Table1[[#This Row],[Date]],"mmmm")</f>
        <v>March</v>
      </c>
    </row>
    <row r="1016" spans="1:11" x14ac:dyDescent="0.25">
      <c r="A1016" s="27" t="s">
        <v>62</v>
      </c>
      <c r="B1016" s="30" t="s">
        <v>76</v>
      </c>
      <c r="C1016" s="40" t="s">
        <v>23</v>
      </c>
      <c r="D1016" s="4">
        <v>43907</v>
      </c>
      <c r="E1016" s="3">
        <f t="shared" ca="1" si="30"/>
        <v>323</v>
      </c>
      <c r="F10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6" s="50">
        <f>IF(WEEKNUM(Table1[[#This Row],[Date]])-WEEKNUM(DATE(YEAR(Table1[[#This Row],[Date]]),2,1)-1)&lt;=0,52+WEEKNUM(Table1[[#This Row],[Date]])-WEEKNUM(DATE(YEAR(Table1[[#This Row],[Date]]),2,1)-1),WEEKNUM(Table1[[#This Row],[Date]])-WEEKNUM(DATE(YEAR(Table1[[#This Row],[Date]]),2,1)-1))</f>
        <v>7</v>
      </c>
      <c r="H1016" s="126">
        <f t="shared" ca="1" si="31"/>
        <v>0.68</v>
      </c>
      <c r="I1016" s="3" t="s">
        <v>50</v>
      </c>
      <c r="J1016" s="3" t="str">
        <f ca="1">IF(Table1[[#This Row],[Quantity]]&gt;=100,"Picked Up","Missed Pickup")</f>
        <v>Picked Up</v>
      </c>
      <c r="K1016" s="48" t="str">
        <f>TEXT(Table1[[#This Row],[Date]],"mmmm")</f>
        <v>March</v>
      </c>
    </row>
    <row r="1017" spans="1:11" x14ac:dyDescent="0.25">
      <c r="A1017" s="27" t="s">
        <v>62</v>
      </c>
      <c r="B1017" s="30" t="s">
        <v>9</v>
      </c>
      <c r="C1017" s="40" t="s">
        <v>23</v>
      </c>
      <c r="D1017" s="4">
        <v>43907</v>
      </c>
      <c r="E1017" s="3">
        <f t="shared" ca="1" si="30"/>
        <v>457</v>
      </c>
      <c r="F10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7" s="50">
        <f>IF(WEEKNUM(Table1[[#This Row],[Date]])-WEEKNUM(DATE(YEAR(Table1[[#This Row],[Date]]),2,1)-1)&lt;=0,52+WEEKNUM(Table1[[#This Row],[Date]])-WEEKNUM(DATE(YEAR(Table1[[#This Row],[Date]]),2,1)-1),WEEKNUM(Table1[[#This Row],[Date]])-WEEKNUM(DATE(YEAR(Table1[[#This Row],[Date]]),2,1)-1))</f>
        <v>7</v>
      </c>
      <c r="H1017" s="126">
        <f t="shared" ca="1" si="31"/>
        <v>0.76</v>
      </c>
      <c r="I1017" s="3" t="s">
        <v>50</v>
      </c>
      <c r="J1017" s="3" t="str">
        <f ca="1">IF(Table1[[#This Row],[Quantity]]&gt;=100,"Picked Up","Missed Pickup")</f>
        <v>Picked Up</v>
      </c>
      <c r="K1017" s="48" t="str">
        <f>TEXT(Table1[[#This Row],[Date]],"mmmm")</f>
        <v>March</v>
      </c>
    </row>
    <row r="1018" spans="1:11" x14ac:dyDescent="0.25">
      <c r="A1018" s="27" t="s">
        <v>61</v>
      </c>
      <c r="B1018" s="30" t="s">
        <v>7</v>
      </c>
      <c r="C1018" s="40" t="s">
        <v>20</v>
      </c>
      <c r="D1018" s="4">
        <v>43907</v>
      </c>
      <c r="E1018" s="3">
        <f t="shared" ca="1" si="30"/>
        <v>839</v>
      </c>
      <c r="F10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8" s="50">
        <f>IF(WEEKNUM(Table1[[#This Row],[Date]])-WEEKNUM(DATE(YEAR(Table1[[#This Row],[Date]]),2,1)-1)&lt;=0,52+WEEKNUM(Table1[[#This Row],[Date]])-WEEKNUM(DATE(YEAR(Table1[[#This Row],[Date]]),2,1)-1),WEEKNUM(Table1[[#This Row],[Date]])-WEEKNUM(DATE(YEAR(Table1[[#This Row],[Date]]),2,1)-1))</f>
        <v>7</v>
      </c>
      <c r="H1018" s="126">
        <f t="shared" ca="1" si="31"/>
        <v>0.77</v>
      </c>
      <c r="I1018" s="3" t="s">
        <v>32</v>
      </c>
      <c r="J1018" s="3" t="str">
        <f ca="1">IF(Table1[[#This Row],[Quantity]]&gt;=100,"Picked Up","Missed Pickup")</f>
        <v>Picked Up</v>
      </c>
      <c r="K1018" s="48" t="str">
        <f>TEXT(Table1[[#This Row],[Date]],"mmmm")</f>
        <v>March</v>
      </c>
    </row>
    <row r="1019" spans="1:11" x14ac:dyDescent="0.25">
      <c r="A1019" s="29" t="s">
        <v>61</v>
      </c>
      <c r="B1019" s="31" t="s">
        <v>8</v>
      </c>
      <c r="C1019" s="41" t="s">
        <v>20</v>
      </c>
      <c r="D1019" s="4">
        <v>43907</v>
      </c>
      <c r="E1019" s="3">
        <f t="shared" ca="1" si="30"/>
        <v>960</v>
      </c>
      <c r="F10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19" s="50">
        <f>IF(WEEKNUM(Table1[[#This Row],[Date]])-WEEKNUM(DATE(YEAR(Table1[[#This Row],[Date]]),2,1)-1)&lt;=0,52+WEEKNUM(Table1[[#This Row],[Date]])-WEEKNUM(DATE(YEAR(Table1[[#This Row],[Date]]),2,1)-1),WEEKNUM(Table1[[#This Row],[Date]])-WEEKNUM(DATE(YEAR(Table1[[#This Row],[Date]]),2,1)-1))</f>
        <v>7</v>
      </c>
      <c r="H1019" s="126">
        <f t="shared" ca="1" si="31"/>
        <v>0.74</v>
      </c>
      <c r="I1019" s="3" t="s">
        <v>50</v>
      </c>
      <c r="J1019" s="3" t="str">
        <f ca="1">IF(Table1[[#This Row],[Quantity]]&gt;=100,"Picked Up","Missed Pickup")</f>
        <v>Picked Up</v>
      </c>
      <c r="K1019" s="48" t="str">
        <f>TEXT(Table1[[#This Row],[Date]],"mmmm")</f>
        <v>March</v>
      </c>
    </row>
    <row r="1020" spans="1:11" x14ac:dyDescent="0.25">
      <c r="A1020" s="25" t="s">
        <v>61</v>
      </c>
      <c r="B1020" s="25" t="s">
        <v>73</v>
      </c>
      <c r="C1020" s="45" t="s">
        <v>20</v>
      </c>
      <c r="D1020" s="4">
        <v>43907</v>
      </c>
      <c r="E1020" s="3">
        <f t="shared" ca="1" si="30"/>
        <v>896</v>
      </c>
      <c r="F10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0" s="50">
        <f>IF(WEEKNUM(Table1[[#This Row],[Date]])-WEEKNUM(DATE(YEAR(Table1[[#This Row],[Date]]),2,1)-1)&lt;=0,52+WEEKNUM(Table1[[#This Row],[Date]])-WEEKNUM(DATE(YEAR(Table1[[#This Row],[Date]]),2,1)-1),WEEKNUM(Table1[[#This Row],[Date]])-WEEKNUM(DATE(YEAR(Table1[[#This Row],[Date]]),2,1)-1))</f>
        <v>7</v>
      </c>
      <c r="H1020" s="126">
        <f t="shared" ca="1" si="31"/>
        <v>0.8</v>
      </c>
      <c r="I1020" s="3" t="s">
        <v>50</v>
      </c>
      <c r="J1020" s="3" t="str">
        <f ca="1">IF(Table1[[#This Row],[Quantity]]&gt;=100,"Picked Up","Missed Pickup")</f>
        <v>Picked Up</v>
      </c>
      <c r="K1020" s="48" t="str">
        <f>TEXT(Table1[[#This Row],[Date]],"mmmm")</f>
        <v>March</v>
      </c>
    </row>
    <row r="1021" spans="1:11" x14ac:dyDescent="0.25">
      <c r="A1021" s="27" t="s">
        <v>64</v>
      </c>
      <c r="B1021" s="30" t="s">
        <v>70</v>
      </c>
      <c r="C1021" s="40" t="s">
        <v>22</v>
      </c>
      <c r="D1021" s="4">
        <v>43908</v>
      </c>
      <c r="E1021" s="3">
        <f t="shared" ca="1" si="30"/>
        <v>722</v>
      </c>
      <c r="F10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1" s="50">
        <f>IF(WEEKNUM(Table1[[#This Row],[Date]])-WEEKNUM(DATE(YEAR(Table1[[#This Row],[Date]]),2,1)-1)&lt;=0,52+WEEKNUM(Table1[[#This Row],[Date]])-WEEKNUM(DATE(YEAR(Table1[[#This Row],[Date]]),2,1)-1),WEEKNUM(Table1[[#This Row],[Date]])-WEEKNUM(DATE(YEAR(Table1[[#This Row],[Date]]),2,1)-1))</f>
        <v>7</v>
      </c>
      <c r="H1021" s="126">
        <f t="shared" ca="1" si="31"/>
        <v>0.68</v>
      </c>
      <c r="I1021" s="3" t="s">
        <v>50</v>
      </c>
      <c r="J1021" s="3" t="str">
        <f ca="1">IF(Table1[[#This Row],[Quantity]]&gt;=100,"Picked Up","Missed Pickup")</f>
        <v>Picked Up</v>
      </c>
      <c r="K1021" s="48" t="str">
        <f>TEXT(Table1[[#This Row],[Date]],"mmmm")</f>
        <v>March</v>
      </c>
    </row>
    <row r="1022" spans="1:11" x14ac:dyDescent="0.25">
      <c r="A1022" s="27" t="s">
        <v>64</v>
      </c>
      <c r="B1022" s="30" t="s">
        <v>71</v>
      </c>
      <c r="C1022" s="40" t="s">
        <v>23</v>
      </c>
      <c r="D1022" s="4">
        <v>43908</v>
      </c>
      <c r="E1022" s="3">
        <f t="shared" ca="1" si="30"/>
        <v>766</v>
      </c>
      <c r="F10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2" s="50">
        <f>IF(WEEKNUM(Table1[[#This Row],[Date]])-WEEKNUM(DATE(YEAR(Table1[[#This Row],[Date]]),2,1)-1)&lt;=0,52+WEEKNUM(Table1[[#This Row],[Date]])-WEEKNUM(DATE(YEAR(Table1[[#This Row],[Date]]),2,1)-1),WEEKNUM(Table1[[#This Row],[Date]])-WEEKNUM(DATE(YEAR(Table1[[#This Row],[Date]]),2,1)-1))</f>
        <v>7</v>
      </c>
      <c r="H1022" s="126">
        <f t="shared" ca="1" si="31"/>
        <v>0.78</v>
      </c>
      <c r="I1022" s="3" t="s">
        <v>44</v>
      </c>
      <c r="J1022" s="3" t="str">
        <f ca="1">IF(Table1[[#This Row],[Quantity]]&gt;=100,"Picked Up","Missed Pickup")</f>
        <v>Picked Up</v>
      </c>
      <c r="K1022" s="48" t="str">
        <f>TEXT(Table1[[#This Row],[Date]],"mmmm")</f>
        <v>March</v>
      </c>
    </row>
    <row r="1023" spans="1:11" x14ac:dyDescent="0.25">
      <c r="A1023" s="27" t="s">
        <v>65</v>
      </c>
      <c r="B1023" s="30" t="s">
        <v>67</v>
      </c>
      <c r="C1023" s="40" t="s">
        <v>20</v>
      </c>
      <c r="D1023" s="4">
        <v>43908</v>
      </c>
      <c r="E1023" s="3">
        <f t="shared" ca="1" si="30"/>
        <v>49</v>
      </c>
      <c r="F10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3" s="50">
        <f>IF(WEEKNUM(Table1[[#This Row],[Date]])-WEEKNUM(DATE(YEAR(Table1[[#This Row],[Date]]),2,1)-1)&lt;=0,52+WEEKNUM(Table1[[#This Row],[Date]])-WEEKNUM(DATE(YEAR(Table1[[#This Row],[Date]]),2,1)-1),WEEKNUM(Table1[[#This Row],[Date]])-WEEKNUM(DATE(YEAR(Table1[[#This Row],[Date]]),2,1)-1))</f>
        <v>7</v>
      </c>
      <c r="H1023" s="126">
        <f t="shared" ca="1" si="31"/>
        <v>0.73</v>
      </c>
      <c r="I1023" s="3" t="s">
        <v>44</v>
      </c>
      <c r="J1023" s="3" t="str">
        <f ca="1">IF(Table1[[#This Row],[Quantity]]&gt;=100,"Picked Up","Missed Pickup")</f>
        <v>Missed Pickup</v>
      </c>
      <c r="K1023" s="48" t="str">
        <f>TEXT(Table1[[#This Row],[Date]],"mmmm")</f>
        <v>March</v>
      </c>
    </row>
    <row r="1024" spans="1:11" x14ac:dyDescent="0.25">
      <c r="A1024" s="27" t="s">
        <v>63</v>
      </c>
      <c r="B1024" s="30" t="s">
        <v>4</v>
      </c>
      <c r="C1024" s="40" t="s">
        <v>20</v>
      </c>
      <c r="D1024" s="4">
        <v>43908</v>
      </c>
      <c r="E1024" s="3">
        <f t="shared" ca="1" si="30"/>
        <v>975</v>
      </c>
      <c r="F10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4" s="50">
        <f>IF(WEEKNUM(Table1[[#This Row],[Date]])-WEEKNUM(DATE(YEAR(Table1[[#This Row],[Date]]),2,1)-1)&lt;=0,52+WEEKNUM(Table1[[#This Row],[Date]])-WEEKNUM(DATE(YEAR(Table1[[#This Row],[Date]]),2,1)-1),WEEKNUM(Table1[[#This Row],[Date]])-WEEKNUM(DATE(YEAR(Table1[[#This Row],[Date]]),2,1)-1))</f>
        <v>7</v>
      </c>
      <c r="H1024" s="126">
        <f t="shared" ca="1" si="31"/>
        <v>0.79</v>
      </c>
      <c r="I1024" s="3" t="s">
        <v>32</v>
      </c>
      <c r="J1024" s="3" t="str">
        <f ca="1">IF(Table1[[#This Row],[Quantity]]&gt;=100,"Picked Up","Missed Pickup")</f>
        <v>Picked Up</v>
      </c>
      <c r="K1024" s="48" t="str">
        <f>TEXT(Table1[[#This Row],[Date]],"mmmm")</f>
        <v>March</v>
      </c>
    </row>
    <row r="1025" spans="1:11" x14ac:dyDescent="0.25">
      <c r="A1025" s="27" t="s">
        <v>63</v>
      </c>
      <c r="B1025" s="30" t="s">
        <v>74</v>
      </c>
      <c r="C1025" s="40" t="s">
        <v>20</v>
      </c>
      <c r="D1025" s="4">
        <v>43908</v>
      </c>
      <c r="E1025" s="3">
        <f t="shared" ca="1" si="30"/>
        <v>307</v>
      </c>
      <c r="F10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5" s="50">
        <f>IF(WEEKNUM(Table1[[#This Row],[Date]])-WEEKNUM(DATE(YEAR(Table1[[#This Row],[Date]]),2,1)-1)&lt;=0,52+WEEKNUM(Table1[[#This Row],[Date]])-WEEKNUM(DATE(YEAR(Table1[[#This Row],[Date]]),2,1)-1),WEEKNUM(Table1[[#This Row],[Date]])-WEEKNUM(DATE(YEAR(Table1[[#This Row],[Date]]),2,1)-1))</f>
        <v>7</v>
      </c>
      <c r="H1025" s="126">
        <f t="shared" ca="1" si="31"/>
        <v>0.69</v>
      </c>
      <c r="I1025" s="3" t="s">
        <v>50</v>
      </c>
      <c r="J1025" s="3" t="str">
        <f ca="1">IF(Table1[[#This Row],[Quantity]]&gt;=100,"Picked Up","Missed Pickup")</f>
        <v>Picked Up</v>
      </c>
      <c r="K1025" s="48" t="str">
        <f>TEXT(Table1[[#This Row],[Date]],"mmmm")</f>
        <v>March</v>
      </c>
    </row>
    <row r="1026" spans="1:11" x14ac:dyDescent="0.25">
      <c r="A1026" s="27" t="s">
        <v>63</v>
      </c>
      <c r="B1026" s="30" t="s">
        <v>75</v>
      </c>
      <c r="C1026" s="40" t="s">
        <v>20</v>
      </c>
      <c r="D1026" s="4">
        <v>43908</v>
      </c>
      <c r="E1026" s="3">
        <f t="shared" ca="1" si="30"/>
        <v>753</v>
      </c>
      <c r="F10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6" s="50">
        <f>IF(WEEKNUM(Table1[[#This Row],[Date]])-WEEKNUM(DATE(YEAR(Table1[[#This Row],[Date]]),2,1)-1)&lt;=0,52+WEEKNUM(Table1[[#This Row],[Date]])-WEEKNUM(DATE(YEAR(Table1[[#This Row],[Date]]),2,1)-1),WEEKNUM(Table1[[#This Row],[Date]])-WEEKNUM(DATE(YEAR(Table1[[#This Row],[Date]]),2,1)-1))</f>
        <v>7</v>
      </c>
      <c r="H1026" s="126">
        <f t="shared" ca="1" si="31"/>
        <v>0.76</v>
      </c>
      <c r="I1026" s="3" t="s">
        <v>50</v>
      </c>
      <c r="J1026" s="3" t="str">
        <f ca="1">IF(Table1[[#This Row],[Quantity]]&gt;=100,"Picked Up","Missed Pickup")</f>
        <v>Picked Up</v>
      </c>
      <c r="K1026" s="48" t="str">
        <f>TEXT(Table1[[#This Row],[Date]],"mmmm")</f>
        <v>March</v>
      </c>
    </row>
    <row r="1027" spans="1:11" x14ac:dyDescent="0.25">
      <c r="A1027" s="27" t="s">
        <v>62</v>
      </c>
      <c r="B1027" s="30" t="s">
        <v>4</v>
      </c>
      <c r="C1027" s="40" t="s">
        <v>20</v>
      </c>
      <c r="D1027" s="4">
        <v>43908</v>
      </c>
      <c r="E1027" s="3">
        <f t="shared" ref="E1027:E1090" ca="1" si="32">RANDBETWEEN(0,1000)</f>
        <v>975</v>
      </c>
      <c r="F10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7" s="50">
        <f>IF(WEEKNUM(Table1[[#This Row],[Date]])-WEEKNUM(DATE(YEAR(Table1[[#This Row],[Date]]),2,1)-1)&lt;=0,52+WEEKNUM(Table1[[#This Row],[Date]])-WEEKNUM(DATE(YEAR(Table1[[#This Row],[Date]]),2,1)-1),WEEKNUM(Table1[[#This Row],[Date]])-WEEKNUM(DATE(YEAR(Table1[[#This Row],[Date]]),2,1)-1))</f>
        <v>7</v>
      </c>
      <c r="H1027" s="126">
        <f t="shared" ref="H1027:H1090" ca="1" si="33">RANDBETWEEN(67,80)/100</f>
        <v>0.7</v>
      </c>
      <c r="I1027" s="3" t="s">
        <v>32</v>
      </c>
      <c r="J1027" s="3" t="str">
        <f ca="1">IF(Table1[[#This Row],[Quantity]]&gt;=100,"Picked Up","Missed Pickup")</f>
        <v>Picked Up</v>
      </c>
      <c r="K1027" s="48" t="str">
        <f>TEXT(Table1[[#This Row],[Date]],"mmmm")</f>
        <v>March</v>
      </c>
    </row>
    <row r="1028" spans="1:11" x14ac:dyDescent="0.25">
      <c r="A1028" s="27" t="s">
        <v>62</v>
      </c>
      <c r="B1028" s="30" t="s">
        <v>72</v>
      </c>
      <c r="C1028" s="40" t="s">
        <v>20</v>
      </c>
      <c r="D1028" s="4">
        <v>43908</v>
      </c>
      <c r="E1028" s="3">
        <f t="shared" ca="1" si="32"/>
        <v>862</v>
      </c>
      <c r="F10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8" s="50">
        <f>IF(WEEKNUM(Table1[[#This Row],[Date]])-WEEKNUM(DATE(YEAR(Table1[[#This Row],[Date]]),2,1)-1)&lt;=0,52+WEEKNUM(Table1[[#This Row],[Date]])-WEEKNUM(DATE(YEAR(Table1[[#This Row],[Date]]),2,1)-1),WEEKNUM(Table1[[#This Row],[Date]])-WEEKNUM(DATE(YEAR(Table1[[#This Row],[Date]]),2,1)-1))</f>
        <v>7</v>
      </c>
      <c r="H1028" s="126">
        <f t="shared" ca="1" si="33"/>
        <v>0.8</v>
      </c>
      <c r="I1028" s="3" t="s">
        <v>50</v>
      </c>
      <c r="J1028" s="3" t="str">
        <f ca="1">IF(Table1[[#This Row],[Quantity]]&gt;=100,"Picked Up","Missed Pickup")</f>
        <v>Picked Up</v>
      </c>
      <c r="K1028" s="48" t="str">
        <f>TEXT(Table1[[#This Row],[Date]],"mmmm")</f>
        <v>March</v>
      </c>
    </row>
    <row r="1029" spans="1:11" x14ac:dyDescent="0.25">
      <c r="A1029" s="27" t="s">
        <v>62</v>
      </c>
      <c r="B1029" s="30" t="s">
        <v>5</v>
      </c>
      <c r="C1029" s="40" t="s">
        <v>22</v>
      </c>
      <c r="D1029" s="4">
        <v>43908</v>
      </c>
      <c r="E1029" s="3">
        <f t="shared" ca="1" si="32"/>
        <v>434</v>
      </c>
      <c r="F10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29" s="50">
        <f>IF(WEEKNUM(Table1[[#This Row],[Date]])-WEEKNUM(DATE(YEAR(Table1[[#This Row],[Date]]),2,1)-1)&lt;=0,52+WEEKNUM(Table1[[#This Row],[Date]])-WEEKNUM(DATE(YEAR(Table1[[#This Row],[Date]]),2,1)-1),WEEKNUM(Table1[[#This Row],[Date]])-WEEKNUM(DATE(YEAR(Table1[[#This Row],[Date]]),2,1)-1))</f>
        <v>7</v>
      </c>
      <c r="H1029" s="126">
        <f t="shared" ca="1" si="33"/>
        <v>0.78</v>
      </c>
      <c r="I1029" s="3" t="s">
        <v>50</v>
      </c>
      <c r="J1029" s="3" t="str">
        <f ca="1">IF(Table1[[#This Row],[Quantity]]&gt;=100,"Picked Up","Missed Pickup")</f>
        <v>Picked Up</v>
      </c>
      <c r="K1029" s="48" t="str">
        <f>TEXT(Table1[[#This Row],[Date]],"mmmm")</f>
        <v>March</v>
      </c>
    </row>
    <row r="1030" spans="1:11" x14ac:dyDescent="0.25">
      <c r="A1030" s="27" t="s">
        <v>62</v>
      </c>
      <c r="B1030" s="30" t="s">
        <v>6</v>
      </c>
      <c r="C1030" s="40" t="s">
        <v>21</v>
      </c>
      <c r="D1030" s="4">
        <v>43908</v>
      </c>
      <c r="E1030" s="3">
        <f t="shared" ca="1" si="32"/>
        <v>270</v>
      </c>
      <c r="F10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0" s="50">
        <f>IF(WEEKNUM(Table1[[#This Row],[Date]])-WEEKNUM(DATE(YEAR(Table1[[#This Row],[Date]]),2,1)-1)&lt;=0,52+WEEKNUM(Table1[[#This Row],[Date]])-WEEKNUM(DATE(YEAR(Table1[[#This Row],[Date]]),2,1)-1),WEEKNUM(Table1[[#This Row],[Date]])-WEEKNUM(DATE(YEAR(Table1[[#This Row],[Date]]),2,1)-1))</f>
        <v>7</v>
      </c>
      <c r="H1030" s="126">
        <f t="shared" ca="1" si="33"/>
        <v>0.67</v>
      </c>
      <c r="I1030" s="3" t="s">
        <v>50</v>
      </c>
      <c r="J1030" s="3" t="str">
        <f ca="1">IF(Table1[[#This Row],[Quantity]]&gt;=100,"Picked Up","Missed Pickup")</f>
        <v>Picked Up</v>
      </c>
      <c r="K1030" s="48" t="str">
        <f>TEXT(Table1[[#This Row],[Date]],"mmmm")</f>
        <v>March</v>
      </c>
    </row>
    <row r="1031" spans="1:11" x14ac:dyDescent="0.25">
      <c r="A1031" s="27" t="s">
        <v>62</v>
      </c>
      <c r="B1031" s="30" t="s">
        <v>76</v>
      </c>
      <c r="C1031" s="40" t="s">
        <v>23</v>
      </c>
      <c r="D1031" s="4">
        <v>43908</v>
      </c>
      <c r="E1031" s="3">
        <f t="shared" ca="1" si="32"/>
        <v>417</v>
      </c>
      <c r="F10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1" s="50">
        <f>IF(WEEKNUM(Table1[[#This Row],[Date]])-WEEKNUM(DATE(YEAR(Table1[[#This Row],[Date]]),2,1)-1)&lt;=0,52+WEEKNUM(Table1[[#This Row],[Date]])-WEEKNUM(DATE(YEAR(Table1[[#This Row],[Date]]),2,1)-1),WEEKNUM(Table1[[#This Row],[Date]])-WEEKNUM(DATE(YEAR(Table1[[#This Row],[Date]]),2,1)-1))</f>
        <v>7</v>
      </c>
      <c r="H1031" s="126">
        <f t="shared" ca="1" si="33"/>
        <v>0.76</v>
      </c>
      <c r="I1031" s="3" t="s">
        <v>50</v>
      </c>
      <c r="J1031" s="3" t="str">
        <f ca="1">IF(Table1[[#This Row],[Quantity]]&gt;=100,"Picked Up","Missed Pickup")</f>
        <v>Picked Up</v>
      </c>
      <c r="K1031" s="48" t="str">
        <f>TEXT(Table1[[#This Row],[Date]],"mmmm")</f>
        <v>March</v>
      </c>
    </row>
    <row r="1032" spans="1:11" x14ac:dyDescent="0.25">
      <c r="A1032" s="27" t="s">
        <v>62</v>
      </c>
      <c r="B1032" s="30" t="s">
        <v>9</v>
      </c>
      <c r="C1032" s="40" t="s">
        <v>23</v>
      </c>
      <c r="D1032" s="4">
        <v>43908</v>
      </c>
      <c r="E1032" s="3">
        <f t="shared" ca="1" si="32"/>
        <v>98</v>
      </c>
      <c r="F10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2" s="50">
        <f>IF(WEEKNUM(Table1[[#This Row],[Date]])-WEEKNUM(DATE(YEAR(Table1[[#This Row],[Date]]),2,1)-1)&lt;=0,52+WEEKNUM(Table1[[#This Row],[Date]])-WEEKNUM(DATE(YEAR(Table1[[#This Row],[Date]]),2,1)-1),WEEKNUM(Table1[[#This Row],[Date]])-WEEKNUM(DATE(YEAR(Table1[[#This Row],[Date]]),2,1)-1))</f>
        <v>7</v>
      </c>
      <c r="H1032" s="126">
        <f t="shared" ca="1" si="33"/>
        <v>0.71</v>
      </c>
      <c r="I1032" s="3" t="s">
        <v>50</v>
      </c>
      <c r="J1032" s="3" t="str">
        <f ca="1">IF(Table1[[#This Row],[Quantity]]&gt;=100,"Picked Up","Missed Pickup")</f>
        <v>Missed Pickup</v>
      </c>
      <c r="K1032" s="48" t="str">
        <f>TEXT(Table1[[#This Row],[Date]],"mmmm")</f>
        <v>March</v>
      </c>
    </row>
    <row r="1033" spans="1:11" x14ac:dyDescent="0.25">
      <c r="A1033" s="27" t="s">
        <v>61</v>
      </c>
      <c r="B1033" s="30" t="s">
        <v>7</v>
      </c>
      <c r="C1033" s="40" t="s">
        <v>20</v>
      </c>
      <c r="D1033" s="4">
        <v>43908</v>
      </c>
      <c r="E1033" s="3">
        <f t="shared" ca="1" si="32"/>
        <v>264</v>
      </c>
      <c r="F10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3" s="50">
        <f>IF(WEEKNUM(Table1[[#This Row],[Date]])-WEEKNUM(DATE(YEAR(Table1[[#This Row],[Date]]),2,1)-1)&lt;=0,52+WEEKNUM(Table1[[#This Row],[Date]])-WEEKNUM(DATE(YEAR(Table1[[#This Row],[Date]]),2,1)-1),WEEKNUM(Table1[[#This Row],[Date]])-WEEKNUM(DATE(YEAR(Table1[[#This Row],[Date]]),2,1)-1))</f>
        <v>7</v>
      </c>
      <c r="H1033" s="126">
        <f t="shared" ca="1" si="33"/>
        <v>0.72</v>
      </c>
      <c r="I1033" s="3" t="s">
        <v>32</v>
      </c>
      <c r="J1033" s="3" t="str">
        <f ca="1">IF(Table1[[#This Row],[Quantity]]&gt;=100,"Picked Up","Missed Pickup")</f>
        <v>Picked Up</v>
      </c>
      <c r="K1033" s="48" t="str">
        <f>TEXT(Table1[[#This Row],[Date]],"mmmm")</f>
        <v>March</v>
      </c>
    </row>
    <row r="1034" spans="1:11" x14ac:dyDescent="0.25">
      <c r="A1034" s="29" t="s">
        <v>61</v>
      </c>
      <c r="B1034" s="31" t="s">
        <v>8</v>
      </c>
      <c r="C1034" s="41" t="s">
        <v>20</v>
      </c>
      <c r="D1034" s="4">
        <v>43908</v>
      </c>
      <c r="E1034" s="3">
        <f t="shared" ca="1" si="32"/>
        <v>371</v>
      </c>
      <c r="F10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4" s="50">
        <f>IF(WEEKNUM(Table1[[#This Row],[Date]])-WEEKNUM(DATE(YEAR(Table1[[#This Row],[Date]]),2,1)-1)&lt;=0,52+WEEKNUM(Table1[[#This Row],[Date]])-WEEKNUM(DATE(YEAR(Table1[[#This Row],[Date]]),2,1)-1),WEEKNUM(Table1[[#This Row],[Date]])-WEEKNUM(DATE(YEAR(Table1[[#This Row],[Date]]),2,1)-1))</f>
        <v>7</v>
      </c>
      <c r="H1034" s="126">
        <f t="shared" ca="1" si="33"/>
        <v>0.7</v>
      </c>
      <c r="I1034" s="3" t="s">
        <v>50</v>
      </c>
      <c r="J1034" s="3" t="str">
        <f ca="1">IF(Table1[[#This Row],[Quantity]]&gt;=100,"Picked Up","Missed Pickup")</f>
        <v>Picked Up</v>
      </c>
      <c r="K1034" s="48" t="str">
        <f>TEXT(Table1[[#This Row],[Date]],"mmmm")</f>
        <v>March</v>
      </c>
    </row>
    <row r="1035" spans="1:11" x14ac:dyDescent="0.25">
      <c r="A1035" s="25" t="s">
        <v>61</v>
      </c>
      <c r="B1035" s="25" t="s">
        <v>73</v>
      </c>
      <c r="C1035" s="45" t="s">
        <v>20</v>
      </c>
      <c r="D1035" s="4">
        <v>43908</v>
      </c>
      <c r="E1035" s="3">
        <f t="shared" ca="1" si="32"/>
        <v>944</v>
      </c>
      <c r="F10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5" s="50">
        <f>IF(WEEKNUM(Table1[[#This Row],[Date]])-WEEKNUM(DATE(YEAR(Table1[[#This Row],[Date]]),2,1)-1)&lt;=0,52+WEEKNUM(Table1[[#This Row],[Date]])-WEEKNUM(DATE(YEAR(Table1[[#This Row],[Date]]),2,1)-1),WEEKNUM(Table1[[#This Row],[Date]])-WEEKNUM(DATE(YEAR(Table1[[#This Row],[Date]]),2,1)-1))</f>
        <v>7</v>
      </c>
      <c r="H1035" s="126">
        <f t="shared" ca="1" si="33"/>
        <v>0.7</v>
      </c>
      <c r="I1035" s="3" t="s">
        <v>50</v>
      </c>
      <c r="J1035" s="3" t="str">
        <f ca="1">IF(Table1[[#This Row],[Quantity]]&gt;=100,"Picked Up","Missed Pickup")</f>
        <v>Picked Up</v>
      </c>
      <c r="K1035" s="48" t="str">
        <f>TEXT(Table1[[#This Row],[Date]],"mmmm")</f>
        <v>March</v>
      </c>
    </row>
    <row r="1036" spans="1:11" x14ac:dyDescent="0.25">
      <c r="A1036" s="27" t="s">
        <v>64</v>
      </c>
      <c r="B1036" s="30" t="s">
        <v>70</v>
      </c>
      <c r="C1036" s="40" t="s">
        <v>22</v>
      </c>
      <c r="D1036" s="4">
        <v>43909</v>
      </c>
      <c r="E1036" s="3">
        <f t="shared" ca="1" si="32"/>
        <v>613</v>
      </c>
      <c r="F10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6" s="50">
        <f>IF(WEEKNUM(Table1[[#This Row],[Date]])-WEEKNUM(DATE(YEAR(Table1[[#This Row],[Date]]),2,1)-1)&lt;=0,52+WEEKNUM(Table1[[#This Row],[Date]])-WEEKNUM(DATE(YEAR(Table1[[#This Row],[Date]]),2,1)-1),WEEKNUM(Table1[[#This Row],[Date]])-WEEKNUM(DATE(YEAR(Table1[[#This Row],[Date]]),2,1)-1))</f>
        <v>7</v>
      </c>
      <c r="H1036" s="126">
        <f t="shared" ca="1" si="33"/>
        <v>0.73</v>
      </c>
      <c r="I1036" s="3" t="s">
        <v>50</v>
      </c>
      <c r="J1036" s="3" t="str">
        <f ca="1">IF(Table1[[#This Row],[Quantity]]&gt;=100,"Picked Up","Missed Pickup")</f>
        <v>Picked Up</v>
      </c>
      <c r="K1036" s="48" t="str">
        <f>TEXT(Table1[[#This Row],[Date]],"mmmm")</f>
        <v>March</v>
      </c>
    </row>
    <row r="1037" spans="1:11" x14ac:dyDescent="0.25">
      <c r="A1037" s="27" t="s">
        <v>64</v>
      </c>
      <c r="B1037" s="30" t="s">
        <v>71</v>
      </c>
      <c r="C1037" s="40" t="s">
        <v>23</v>
      </c>
      <c r="D1037" s="4">
        <v>43909</v>
      </c>
      <c r="E1037" s="3">
        <f t="shared" ca="1" si="32"/>
        <v>879</v>
      </c>
      <c r="F10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7" s="50">
        <f>IF(WEEKNUM(Table1[[#This Row],[Date]])-WEEKNUM(DATE(YEAR(Table1[[#This Row],[Date]]),2,1)-1)&lt;=0,52+WEEKNUM(Table1[[#This Row],[Date]])-WEEKNUM(DATE(YEAR(Table1[[#This Row],[Date]]),2,1)-1),WEEKNUM(Table1[[#This Row],[Date]])-WEEKNUM(DATE(YEAR(Table1[[#This Row],[Date]]),2,1)-1))</f>
        <v>7</v>
      </c>
      <c r="H1037" s="126">
        <f t="shared" ca="1" si="33"/>
        <v>0.71</v>
      </c>
      <c r="I1037" s="3" t="s">
        <v>50</v>
      </c>
      <c r="J1037" s="3" t="str">
        <f ca="1">IF(Table1[[#This Row],[Quantity]]&gt;=100,"Picked Up","Missed Pickup")</f>
        <v>Picked Up</v>
      </c>
      <c r="K1037" s="48" t="str">
        <f>TEXT(Table1[[#This Row],[Date]],"mmmm")</f>
        <v>March</v>
      </c>
    </row>
    <row r="1038" spans="1:11" x14ac:dyDescent="0.25">
      <c r="A1038" s="27" t="s">
        <v>65</v>
      </c>
      <c r="B1038" s="30" t="s">
        <v>67</v>
      </c>
      <c r="C1038" s="40" t="s">
        <v>20</v>
      </c>
      <c r="D1038" s="4">
        <v>43909</v>
      </c>
      <c r="E1038" s="3">
        <f t="shared" ca="1" si="32"/>
        <v>347</v>
      </c>
      <c r="F10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8" s="50">
        <f>IF(WEEKNUM(Table1[[#This Row],[Date]])-WEEKNUM(DATE(YEAR(Table1[[#This Row],[Date]]),2,1)-1)&lt;=0,52+WEEKNUM(Table1[[#This Row],[Date]])-WEEKNUM(DATE(YEAR(Table1[[#This Row],[Date]]),2,1)-1),WEEKNUM(Table1[[#This Row],[Date]])-WEEKNUM(DATE(YEAR(Table1[[#This Row],[Date]]),2,1)-1))</f>
        <v>7</v>
      </c>
      <c r="H1038" s="126">
        <f t="shared" ca="1" si="33"/>
        <v>0.72</v>
      </c>
      <c r="I1038" s="3" t="s">
        <v>32</v>
      </c>
      <c r="J1038" s="3" t="str">
        <f ca="1">IF(Table1[[#This Row],[Quantity]]&gt;=100,"Picked Up","Missed Pickup")</f>
        <v>Picked Up</v>
      </c>
      <c r="K1038" s="48" t="str">
        <f>TEXT(Table1[[#This Row],[Date]],"mmmm")</f>
        <v>March</v>
      </c>
    </row>
    <row r="1039" spans="1:11" x14ac:dyDescent="0.25">
      <c r="A1039" s="27" t="s">
        <v>63</v>
      </c>
      <c r="B1039" s="30" t="s">
        <v>4</v>
      </c>
      <c r="C1039" s="40" t="s">
        <v>20</v>
      </c>
      <c r="D1039" s="4">
        <v>43909</v>
      </c>
      <c r="E1039" s="3">
        <f t="shared" ca="1" si="32"/>
        <v>655</v>
      </c>
      <c r="F10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39" s="50">
        <f>IF(WEEKNUM(Table1[[#This Row],[Date]])-WEEKNUM(DATE(YEAR(Table1[[#This Row],[Date]]),2,1)-1)&lt;=0,52+WEEKNUM(Table1[[#This Row],[Date]])-WEEKNUM(DATE(YEAR(Table1[[#This Row],[Date]]),2,1)-1),WEEKNUM(Table1[[#This Row],[Date]])-WEEKNUM(DATE(YEAR(Table1[[#This Row],[Date]]),2,1)-1))</f>
        <v>7</v>
      </c>
      <c r="H1039" s="126">
        <f t="shared" ca="1" si="33"/>
        <v>0.68</v>
      </c>
      <c r="I1039" s="3" t="s">
        <v>32</v>
      </c>
      <c r="J1039" s="3" t="str">
        <f ca="1">IF(Table1[[#This Row],[Quantity]]&gt;=100,"Picked Up","Missed Pickup")</f>
        <v>Picked Up</v>
      </c>
      <c r="K1039" s="48" t="str">
        <f>TEXT(Table1[[#This Row],[Date]],"mmmm")</f>
        <v>March</v>
      </c>
    </row>
    <row r="1040" spans="1:11" x14ac:dyDescent="0.25">
      <c r="A1040" s="27" t="s">
        <v>63</v>
      </c>
      <c r="B1040" s="30" t="s">
        <v>74</v>
      </c>
      <c r="C1040" s="40" t="s">
        <v>20</v>
      </c>
      <c r="D1040" s="4">
        <v>43909</v>
      </c>
      <c r="E1040" s="3">
        <f t="shared" ca="1" si="32"/>
        <v>617</v>
      </c>
      <c r="F10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0" s="50">
        <f>IF(WEEKNUM(Table1[[#This Row],[Date]])-WEEKNUM(DATE(YEAR(Table1[[#This Row],[Date]]),2,1)-1)&lt;=0,52+WEEKNUM(Table1[[#This Row],[Date]])-WEEKNUM(DATE(YEAR(Table1[[#This Row],[Date]]),2,1)-1),WEEKNUM(Table1[[#This Row],[Date]])-WEEKNUM(DATE(YEAR(Table1[[#This Row],[Date]]),2,1)-1))</f>
        <v>7</v>
      </c>
      <c r="H1040" s="126">
        <f t="shared" ca="1" si="33"/>
        <v>0.75</v>
      </c>
      <c r="I1040" s="3" t="s">
        <v>50</v>
      </c>
      <c r="J1040" s="3" t="str">
        <f ca="1">IF(Table1[[#This Row],[Quantity]]&gt;=100,"Picked Up","Missed Pickup")</f>
        <v>Picked Up</v>
      </c>
      <c r="K1040" s="48" t="str">
        <f>TEXT(Table1[[#This Row],[Date]],"mmmm")</f>
        <v>March</v>
      </c>
    </row>
    <row r="1041" spans="1:11" x14ac:dyDescent="0.25">
      <c r="A1041" s="27" t="s">
        <v>63</v>
      </c>
      <c r="B1041" s="30" t="s">
        <v>75</v>
      </c>
      <c r="C1041" s="40" t="s">
        <v>20</v>
      </c>
      <c r="D1041" s="4">
        <v>43909</v>
      </c>
      <c r="E1041" s="3">
        <f t="shared" ca="1" si="32"/>
        <v>770</v>
      </c>
      <c r="F10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1" s="50">
        <f>IF(WEEKNUM(Table1[[#This Row],[Date]])-WEEKNUM(DATE(YEAR(Table1[[#This Row],[Date]]),2,1)-1)&lt;=0,52+WEEKNUM(Table1[[#This Row],[Date]])-WEEKNUM(DATE(YEAR(Table1[[#This Row],[Date]]),2,1)-1),WEEKNUM(Table1[[#This Row],[Date]])-WEEKNUM(DATE(YEAR(Table1[[#This Row],[Date]]),2,1)-1))</f>
        <v>7</v>
      </c>
      <c r="H1041" s="126">
        <f t="shared" ca="1" si="33"/>
        <v>0.75</v>
      </c>
      <c r="I1041" s="3" t="s">
        <v>50</v>
      </c>
      <c r="J1041" s="3" t="str">
        <f ca="1">IF(Table1[[#This Row],[Quantity]]&gt;=100,"Picked Up","Missed Pickup")</f>
        <v>Picked Up</v>
      </c>
      <c r="K1041" s="48" t="str">
        <f>TEXT(Table1[[#This Row],[Date]],"mmmm")</f>
        <v>March</v>
      </c>
    </row>
    <row r="1042" spans="1:11" x14ac:dyDescent="0.25">
      <c r="A1042" s="27" t="s">
        <v>62</v>
      </c>
      <c r="B1042" s="30" t="s">
        <v>4</v>
      </c>
      <c r="C1042" s="40" t="s">
        <v>20</v>
      </c>
      <c r="D1042" s="4">
        <v>43909</v>
      </c>
      <c r="E1042" s="3">
        <f t="shared" ca="1" si="32"/>
        <v>364</v>
      </c>
      <c r="F10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2" s="50">
        <f>IF(WEEKNUM(Table1[[#This Row],[Date]])-WEEKNUM(DATE(YEAR(Table1[[#This Row],[Date]]),2,1)-1)&lt;=0,52+WEEKNUM(Table1[[#This Row],[Date]])-WEEKNUM(DATE(YEAR(Table1[[#This Row],[Date]]),2,1)-1),WEEKNUM(Table1[[#This Row],[Date]])-WEEKNUM(DATE(YEAR(Table1[[#This Row],[Date]]),2,1)-1))</f>
        <v>7</v>
      </c>
      <c r="H1042" s="126">
        <f t="shared" ca="1" si="33"/>
        <v>0.8</v>
      </c>
      <c r="I1042" s="3" t="s">
        <v>32</v>
      </c>
      <c r="J1042" s="3" t="str">
        <f ca="1">IF(Table1[[#This Row],[Quantity]]&gt;=100,"Picked Up","Missed Pickup")</f>
        <v>Picked Up</v>
      </c>
      <c r="K1042" s="48" t="str">
        <f>TEXT(Table1[[#This Row],[Date]],"mmmm")</f>
        <v>March</v>
      </c>
    </row>
    <row r="1043" spans="1:11" x14ac:dyDescent="0.25">
      <c r="A1043" s="27" t="s">
        <v>62</v>
      </c>
      <c r="B1043" s="30" t="s">
        <v>72</v>
      </c>
      <c r="C1043" s="40" t="s">
        <v>20</v>
      </c>
      <c r="D1043" s="4">
        <v>43909</v>
      </c>
      <c r="E1043" s="3">
        <f t="shared" ca="1" si="32"/>
        <v>367</v>
      </c>
      <c r="F10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3" s="50">
        <f>IF(WEEKNUM(Table1[[#This Row],[Date]])-WEEKNUM(DATE(YEAR(Table1[[#This Row],[Date]]),2,1)-1)&lt;=0,52+WEEKNUM(Table1[[#This Row],[Date]])-WEEKNUM(DATE(YEAR(Table1[[#This Row],[Date]]),2,1)-1),WEEKNUM(Table1[[#This Row],[Date]])-WEEKNUM(DATE(YEAR(Table1[[#This Row],[Date]]),2,1)-1))</f>
        <v>7</v>
      </c>
      <c r="H1043" s="126">
        <f t="shared" ca="1" si="33"/>
        <v>0.8</v>
      </c>
      <c r="I1043" s="3" t="s">
        <v>50</v>
      </c>
      <c r="J1043" s="3" t="str">
        <f ca="1">IF(Table1[[#This Row],[Quantity]]&gt;=100,"Picked Up","Missed Pickup")</f>
        <v>Picked Up</v>
      </c>
      <c r="K1043" s="48" t="str">
        <f>TEXT(Table1[[#This Row],[Date]],"mmmm")</f>
        <v>March</v>
      </c>
    </row>
    <row r="1044" spans="1:11" x14ac:dyDescent="0.25">
      <c r="A1044" s="27" t="s">
        <v>62</v>
      </c>
      <c r="B1044" s="30" t="s">
        <v>5</v>
      </c>
      <c r="C1044" s="40" t="s">
        <v>22</v>
      </c>
      <c r="D1044" s="4">
        <v>43909</v>
      </c>
      <c r="E1044" s="3">
        <f t="shared" ca="1" si="32"/>
        <v>638</v>
      </c>
      <c r="F10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4" s="50">
        <f>IF(WEEKNUM(Table1[[#This Row],[Date]])-WEEKNUM(DATE(YEAR(Table1[[#This Row],[Date]]),2,1)-1)&lt;=0,52+WEEKNUM(Table1[[#This Row],[Date]])-WEEKNUM(DATE(YEAR(Table1[[#This Row],[Date]]),2,1)-1),WEEKNUM(Table1[[#This Row],[Date]])-WEEKNUM(DATE(YEAR(Table1[[#This Row],[Date]]),2,1)-1))</f>
        <v>7</v>
      </c>
      <c r="H1044" s="126">
        <f t="shared" ca="1" si="33"/>
        <v>0.76</v>
      </c>
      <c r="I1044" s="3" t="s">
        <v>50</v>
      </c>
      <c r="J1044" s="3" t="str">
        <f ca="1">IF(Table1[[#This Row],[Quantity]]&gt;=100,"Picked Up","Missed Pickup")</f>
        <v>Picked Up</v>
      </c>
      <c r="K1044" s="48" t="str">
        <f>TEXT(Table1[[#This Row],[Date]],"mmmm")</f>
        <v>March</v>
      </c>
    </row>
    <row r="1045" spans="1:11" x14ac:dyDescent="0.25">
      <c r="A1045" s="27" t="s">
        <v>62</v>
      </c>
      <c r="B1045" s="30" t="s">
        <v>6</v>
      </c>
      <c r="C1045" s="40" t="s">
        <v>21</v>
      </c>
      <c r="D1045" s="4">
        <v>43909</v>
      </c>
      <c r="E1045" s="3">
        <f t="shared" ca="1" si="32"/>
        <v>578</v>
      </c>
      <c r="F10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5" s="50">
        <f>IF(WEEKNUM(Table1[[#This Row],[Date]])-WEEKNUM(DATE(YEAR(Table1[[#This Row],[Date]]),2,1)-1)&lt;=0,52+WEEKNUM(Table1[[#This Row],[Date]])-WEEKNUM(DATE(YEAR(Table1[[#This Row],[Date]]),2,1)-1),WEEKNUM(Table1[[#This Row],[Date]])-WEEKNUM(DATE(YEAR(Table1[[#This Row],[Date]]),2,1)-1))</f>
        <v>7</v>
      </c>
      <c r="H1045" s="126">
        <f t="shared" ca="1" si="33"/>
        <v>0.7</v>
      </c>
      <c r="I1045" s="3" t="s">
        <v>50</v>
      </c>
      <c r="J1045" s="3" t="str">
        <f ca="1">IF(Table1[[#This Row],[Quantity]]&gt;=100,"Picked Up","Missed Pickup")</f>
        <v>Picked Up</v>
      </c>
      <c r="K1045" s="48" t="str">
        <f>TEXT(Table1[[#This Row],[Date]],"mmmm")</f>
        <v>March</v>
      </c>
    </row>
    <row r="1046" spans="1:11" x14ac:dyDescent="0.25">
      <c r="A1046" s="27" t="s">
        <v>62</v>
      </c>
      <c r="B1046" s="30" t="s">
        <v>76</v>
      </c>
      <c r="C1046" s="40" t="s">
        <v>23</v>
      </c>
      <c r="D1046" s="4">
        <v>43909</v>
      </c>
      <c r="E1046" s="3">
        <f t="shared" ca="1" si="32"/>
        <v>919</v>
      </c>
      <c r="F10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6" s="50">
        <f>IF(WEEKNUM(Table1[[#This Row],[Date]])-WEEKNUM(DATE(YEAR(Table1[[#This Row],[Date]]),2,1)-1)&lt;=0,52+WEEKNUM(Table1[[#This Row],[Date]])-WEEKNUM(DATE(YEAR(Table1[[#This Row],[Date]]),2,1)-1),WEEKNUM(Table1[[#This Row],[Date]])-WEEKNUM(DATE(YEAR(Table1[[#This Row],[Date]]),2,1)-1))</f>
        <v>7</v>
      </c>
      <c r="H1046" s="126">
        <f t="shared" ca="1" si="33"/>
        <v>0.77</v>
      </c>
      <c r="I1046" s="3" t="s">
        <v>50</v>
      </c>
      <c r="J1046" s="3" t="str">
        <f ca="1">IF(Table1[[#This Row],[Quantity]]&gt;=100,"Picked Up","Missed Pickup")</f>
        <v>Picked Up</v>
      </c>
      <c r="K1046" s="48" t="str">
        <f>TEXT(Table1[[#This Row],[Date]],"mmmm")</f>
        <v>March</v>
      </c>
    </row>
    <row r="1047" spans="1:11" x14ac:dyDescent="0.25">
      <c r="A1047" s="27" t="s">
        <v>62</v>
      </c>
      <c r="B1047" s="30" t="s">
        <v>9</v>
      </c>
      <c r="C1047" s="40" t="s">
        <v>23</v>
      </c>
      <c r="D1047" s="4">
        <v>43909</v>
      </c>
      <c r="E1047" s="3">
        <f t="shared" ca="1" si="32"/>
        <v>50</v>
      </c>
      <c r="F10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7" s="50">
        <f>IF(WEEKNUM(Table1[[#This Row],[Date]])-WEEKNUM(DATE(YEAR(Table1[[#This Row],[Date]]),2,1)-1)&lt;=0,52+WEEKNUM(Table1[[#This Row],[Date]])-WEEKNUM(DATE(YEAR(Table1[[#This Row],[Date]]),2,1)-1),WEEKNUM(Table1[[#This Row],[Date]])-WEEKNUM(DATE(YEAR(Table1[[#This Row],[Date]]),2,1)-1))</f>
        <v>7</v>
      </c>
      <c r="H1047" s="126">
        <f t="shared" ca="1" si="33"/>
        <v>0.71</v>
      </c>
      <c r="I1047" s="3" t="s">
        <v>50</v>
      </c>
      <c r="J1047" s="3" t="str">
        <f ca="1">IF(Table1[[#This Row],[Quantity]]&gt;=100,"Picked Up","Missed Pickup")</f>
        <v>Missed Pickup</v>
      </c>
      <c r="K1047" s="48" t="str">
        <f>TEXT(Table1[[#This Row],[Date]],"mmmm")</f>
        <v>March</v>
      </c>
    </row>
    <row r="1048" spans="1:11" x14ac:dyDescent="0.25">
      <c r="A1048" s="27" t="s">
        <v>61</v>
      </c>
      <c r="B1048" s="30" t="s">
        <v>7</v>
      </c>
      <c r="C1048" s="40" t="s">
        <v>20</v>
      </c>
      <c r="D1048" s="4">
        <v>43909</v>
      </c>
      <c r="E1048" s="3">
        <f t="shared" ca="1" si="32"/>
        <v>544</v>
      </c>
      <c r="F10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8" s="50">
        <f>IF(WEEKNUM(Table1[[#This Row],[Date]])-WEEKNUM(DATE(YEAR(Table1[[#This Row],[Date]]),2,1)-1)&lt;=0,52+WEEKNUM(Table1[[#This Row],[Date]])-WEEKNUM(DATE(YEAR(Table1[[#This Row],[Date]]),2,1)-1),WEEKNUM(Table1[[#This Row],[Date]])-WEEKNUM(DATE(YEAR(Table1[[#This Row],[Date]]),2,1)-1))</f>
        <v>7</v>
      </c>
      <c r="H1048" s="126">
        <f t="shared" ca="1" si="33"/>
        <v>0.72</v>
      </c>
      <c r="I1048" s="3" t="s">
        <v>32</v>
      </c>
      <c r="J1048" s="3" t="str">
        <f ca="1">IF(Table1[[#This Row],[Quantity]]&gt;=100,"Picked Up","Missed Pickup")</f>
        <v>Picked Up</v>
      </c>
      <c r="K1048" s="48" t="str">
        <f>TEXT(Table1[[#This Row],[Date]],"mmmm")</f>
        <v>March</v>
      </c>
    </row>
    <row r="1049" spans="1:11" x14ac:dyDescent="0.25">
      <c r="A1049" s="29" t="s">
        <v>61</v>
      </c>
      <c r="B1049" s="31" t="s">
        <v>8</v>
      </c>
      <c r="C1049" s="41" t="s">
        <v>20</v>
      </c>
      <c r="D1049" s="4">
        <v>43909</v>
      </c>
      <c r="E1049" s="3">
        <f t="shared" ca="1" si="32"/>
        <v>473</v>
      </c>
      <c r="F10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49" s="50">
        <f>IF(WEEKNUM(Table1[[#This Row],[Date]])-WEEKNUM(DATE(YEAR(Table1[[#This Row],[Date]]),2,1)-1)&lt;=0,52+WEEKNUM(Table1[[#This Row],[Date]])-WEEKNUM(DATE(YEAR(Table1[[#This Row],[Date]]),2,1)-1),WEEKNUM(Table1[[#This Row],[Date]])-WEEKNUM(DATE(YEAR(Table1[[#This Row],[Date]]),2,1)-1))</f>
        <v>7</v>
      </c>
      <c r="H1049" s="126">
        <f t="shared" ca="1" si="33"/>
        <v>0.67</v>
      </c>
      <c r="I1049" s="3" t="s">
        <v>50</v>
      </c>
      <c r="J1049" s="3" t="str">
        <f ca="1">IF(Table1[[#This Row],[Quantity]]&gt;=100,"Picked Up","Missed Pickup")</f>
        <v>Picked Up</v>
      </c>
      <c r="K1049" s="48" t="str">
        <f>TEXT(Table1[[#This Row],[Date]],"mmmm")</f>
        <v>March</v>
      </c>
    </row>
    <row r="1050" spans="1:11" x14ac:dyDescent="0.25">
      <c r="A1050" s="25" t="s">
        <v>61</v>
      </c>
      <c r="B1050" s="25" t="s">
        <v>73</v>
      </c>
      <c r="C1050" s="45" t="s">
        <v>20</v>
      </c>
      <c r="D1050" s="4">
        <v>43909</v>
      </c>
      <c r="E1050" s="3">
        <f t="shared" ca="1" si="32"/>
        <v>415</v>
      </c>
      <c r="F10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0" s="50">
        <f>IF(WEEKNUM(Table1[[#This Row],[Date]])-WEEKNUM(DATE(YEAR(Table1[[#This Row],[Date]]),2,1)-1)&lt;=0,52+WEEKNUM(Table1[[#This Row],[Date]])-WEEKNUM(DATE(YEAR(Table1[[#This Row],[Date]]),2,1)-1),WEEKNUM(Table1[[#This Row],[Date]])-WEEKNUM(DATE(YEAR(Table1[[#This Row],[Date]]),2,1)-1))</f>
        <v>7</v>
      </c>
      <c r="H1050" s="126">
        <f t="shared" ca="1" si="33"/>
        <v>0.73</v>
      </c>
      <c r="I1050" s="3" t="s">
        <v>50</v>
      </c>
      <c r="J1050" s="3" t="str">
        <f ca="1">IF(Table1[[#This Row],[Quantity]]&gt;=100,"Picked Up","Missed Pickup")</f>
        <v>Picked Up</v>
      </c>
      <c r="K1050" s="48" t="str">
        <f>TEXT(Table1[[#This Row],[Date]],"mmmm")</f>
        <v>March</v>
      </c>
    </row>
    <row r="1051" spans="1:11" x14ac:dyDescent="0.25">
      <c r="A1051" s="27" t="s">
        <v>64</v>
      </c>
      <c r="B1051" s="30" t="s">
        <v>70</v>
      </c>
      <c r="C1051" s="40" t="s">
        <v>22</v>
      </c>
      <c r="D1051" s="4">
        <v>43910</v>
      </c>
      <c r="E1051" s="3">
        <f t="shared" ca="1" si="32"/>
        <v>467</v>
      </c>
      <c r="F10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1" s="50">
        <f>IF(WEEKNUM(Table1[[#This Row],[Date]])-WEEKNUM(DATE(YEAR(Table1[[#This Row],[Date]]),2,1)-1)&lt;=0,52+WEEKNUM(Table1[[#This Row],[Date]])-WEEKNUM(DATE(YEAR(Table1[[#This Row],[Date]]),2,1)-1),WEEKNUM(Table1[[#This Row],[Date]])-WEEKNUM(DATE(YEAR(Table1[[#This Row],[Date]]),2,1)-1))</f>
        <v>7</v>
      </c>
      <c r="H1051" s="126">
        <f t="shared" ca="1" si="33"/>
        <v>0.71</v>
      </c>
      <c r="I1051" s="3" t="s">
        <v>50</v>
      </c>
      <c r="J1051" s="3" t="str">
        <f ca="1">IF(Table1[[#This Row],[Quantity]]&gt;=100,"Picked Up","Missed Pickup")</f>
        <v>Picked Up</v>
      </c>
      <c r="K1051" s="48" t="str">
        <f>TEXT(Table1[[#This Row],[Date]],"mmmm")</f>
        <v>March</v>
      </c>
    </row>
    <row r="1052" spans="1:11" x14ac:dyDescent="0.25">
      <c r="A1052" s="27" t="s">
        <v>64</v>
      </c>
      <c r="B1052" s="30" t="s">
        <v>71</v>
      </c>
      <c r="C1052" s="40" t="s">
        <v>23</v>
      </c>
      <c r="D1052" s="4">
        <v>43910</v>
      </c>
      <c r="E1052" s="3">
        <f t="shared" ca="1" si="32"/>
        <v>376</v>
      </c>
      <c r="F10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2" s="50">
        <f>IF(WEEKNUM(Table1[[#This Row],[Date]])-WEEKNUM(DATE(YEAR(Table1[[#This Row],[Date]]),2,1)-1)&lt;=0,52+WEEKNUM(Table1[[#This Row],[Date]])-WEEKNUM(DATE(YEAR(Table1[[#This Row],[Date]]),2,1)-1),WEEKNUM(Table1[[#This Row],[Date]])-WEEKNUM(DATE(YEAR(Table1[[#This Row],[Date]]),2,1)-1))</f>
        <v>7</v>
      </c>
      <c r="H1052" s="126">
        <f t="shared" ca="1" si="33"/>
        <v>0.68</v>
      </c>
      <c r="I1052" s="3" t="s">
        <v>50</v>
      </c>
      <c r="J1052" s="3" t="str">
        <f ca="1">IF(Table1[[#This Row],[Quantity]]&gt;=100,"Picked Up","Missed Pickup")</f>
        <v>Picked Up</v>
      </c>
      <c r="K1052" s="48" t="str">
        <f>TEXT(Table1[[#This Row],[Date]],"mmmm")</f>
        <v>March</v>
      </c>
    </row>
    <row r="1053" spans="1:11" x14ac:dyDescent="0.25">
      <c r="A1053" s="27" t="s">
        <v>65</v>
      </c>
      <c r="B1053" s="30" t="s">
        <v>67</v>
      </c>
      <c r="C1053" s="40" t="s">
        <v>20</v>
      </c>
      <c r="D1053" s="4">
        <v>43910</v>
      </c>
      <c r="E1053" s="3">
        <f t="shared" ca="1" si="32"/>
        <v>513</v>
      </c>
      <c r="F10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3" s="50">
        <f>IF(WEEKNUM(Table1[[#This Row],[Date]])-WEEKNUM(DATE(YEAR(Table1[[#This Row],[Date]]),2,1)-1)&lt;=0,52+WEEKNUM(Table1[[#This Row],[Date]])-WEEKNUM(DATE(YEAR(Table1[[#This Row],[Date]]),2,1)-1),WEEKNUM(Table1[[#This Row],[Date]])-WEEKNUM(DATE(YEAR(Table1[[#This Row],[Date]]),2,1)-1))</f>
        <v>7</v>
      </c>
      <c r="H1053" s="126">
        <f t="shared" ca="1" si="33"/>
        <v>0.8</v>
      </c>
      <c r="I1053" s="3" t="s">
        <v>44</v>
      </c>
      <c r="J1053" s="3" t="str">
        <f ca="1">IF(Table1[[#This Row],[Quantity]]&gt;=100,"Picked Up","Missed Pickup")</f>
        <v>Picked Up</v>
      </c>
      <c r="K1053" s="48" t="str">
        <f>TEXT(Table1[[#This Row],[Date]],"mmmm")</f>
        <v>March</v>
      </c>
    </row>
    <row r="1054" spans="1:11" x14ac:dyDescent="0.25">
      <c r="A1054" s="27" t="s">
        <v>63</v>
      </c>
      <c r="B1054" s="30" t="s">
        <v>4</v>
      </c>
      <c r="C1054" s="40" t="s">
        <v>20</v>
      </c>
      <c r="D1054" s="4">
        <v>43910</v>
      </c>
      <c r="E1054" s="3">
        <f t="shared" ca="1" si="32"/>
        <v>336</v>
      </c>
      <c r="F10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4" s="50">
        <f>IF(WEEKNUM(Table1[[#This Row],[Date]])-WEEKNUM(DATE(YEAR(Table1[[#This Row],[Date]]),2,1)-1)&lt;=0,52+WEEKNUM(Table1[[#This Row],[Date]])-WEEKNUM(DATE(YEAR(Table1[[#This Row],[Date]]),2,1)-1),WEEKNUM(Table1[[#This Row],[Date]])-WEEKNUM(DATE(YEAR(Table1[[#This Row],[Date]]),2,1)-1))</f>
        <v>7</v>
      </c>
      <c r="H1054" s="126">
        <f t="shared" ca="1" si="33"/>
        <v>0.74</v>
      </c>
      <c r="I1054" s="3" t="s">
        <v>32</v>
      </c>
      <c r="J1054" s="3" t="str">
        <f ca="1">IF(Table1[[#This Row],[Quantity]]&gt;=100,"Picked Up","Missed Pickup")</f>
        <v>Picked Up</v>
      </c>
      <c r="K1054" s="48" t="str">
        <f>TEXT(Table1[[#This Row],[Date]],"mmmm")</f>
        <v>March</v>
      </c>
    </row>
    <row r="1055" spans="1:11" x14ac:dyDescent="0.25">
      <c r="A1055" s="27" t="s">
        <v>63</v>
      </c>
      <c r="B1055" s="30" t="s">
        <v>74</v>
      </c>
      <c r="C1055" s="40" t="s">
        <v>20</v>
      </c>
      <c r="D1055" s="4">
        <v>43910</v>
      </c>
      <c r="E1055" s="3">
        <f t="shared" ca="1" si="32"/>
        <v>323</v>
      </c>
      <c r="F10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5" s="50">
        <f>IF(WEEKNUM(Table1[[#This Row],[Date]])-WEEKNUM(DATE(YEAR(Table1[[#This Row],[Date]]),2,1)-1)&lt;=0,52+WEEKNUM(Table1[[#This Row],[Date]])-WEEKNUM(DATE(YEAR(Table1[[#This Row],[Date]]),2,1)-1),WEEKNUM(Table1[[#This Row],[Date]])-WEEKNUM(DATE(YEAR(Table1[[#This Row],[Date]]),2,1)-1))</f>
        <v>7</v>
      </c>
      <c r="H1055" s="126">
        <f t="shared" ca="1" si="33"/>
        <v>0.72</v>
      </c>
      <c r="I1055" s="3" t="s">
        <v>50</v>
      </c>
      <c r="J1055" s="3" t="str">
        <f ca="1">IF(Table1[[#This Row],[Quantity]]&gt;=100,"Picked Up","Missed Pickup")</f>
        <v>Picked Up</v>
      </c>
      <c r="K1055" s="48" t="str">
        <f>TEXT(Table1[[#This Row],[Date]],"mmmm")</f>
        <v>March</v>
      </c>
    </row>
    <row r="1056" spans="1:11" x14ac:dyDescent="0.25">
      <c r="A1056" s="27" t="s">
        <v>63</v>
      </c>
      <c r="B1056" s="30" t="s">
        <v>75</v>
      </c>
      <c r="C1056" s="40" t="s">
        <v>20</v>
      </c>
      <c r="D1056" s="4">
        <v>43910</v>
      </c>
      <c r="E1056" s="3">
        <f t="shared" ca="1" si="32"/>
        <v>484</v>
      </c>
      <c r="F10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6" s="50">
        <f>IF(WEEKNUM(Table1[[#This Row],[Date]])-WEEKNUM(DATE(YEAR(Table1[[#This Row],[Date]]),2,1)-1)&lt;=0,52+WEEKNUM(Table1[[#This Row],[Date]])-WEEKNUM(DATE(YEAR(Table1[[#This Row],[Date]]),2,1)-1),WEEKNUM(Table1[[#This Row],[Date]])-WEEKNUM(DATE(YEAR(Table1[[#This Row],[Date]]),2,1)-1))</f>
        <v>7</v>
      </c>
      <c r="H1056" s="126">
        <f t="shared" ca="1" si="33"/>
        <v>0.73</v>
      </c>
      <c r="I1056" s="3" t="s">
        <v>50</v>
      </c>
      <c r="J1056" s="3" t="str">
        <f ca="1">IF(Table1[[#This Row],[Quantity]]&gt;=100,"Picked Up","Missed Pickup")</f>
        <v>Picked Up</v>
      </c>
      <c r="K1056" s="48" t="str">
        <f>TEXT(Table1[[#This Row],[Date]],"mmmm")</f>
        <v>March</v>
      </c>
    </row>
    <row r="1057" spans="1:11" x14ac:dyDescent="0.25">
      <c r="A1057" s="27" t="s">
        <v>62</v>
      </c>
      <c r="B1057" s="30" t="s">
        <v>4</v>
      </c>
      <c r="C1057" s="40" t="s">
        <v>20</v>
      </c>
      <c r="D1057" s="4">
        <v>43910</v>
      </c>
      <c r="E1057" s="3">
        <f t="shared" ca="1" si="32"/>
        <v>918</v>
      </c>
      <c r="F10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7" s="50">
        <f>IF(WEEKNUM(Table1[[#This Row],[Date]])-WEEKNUM(DATE(YEAR(Table1[[#This Row],[Date]]),2,1)-1)&lt;=0,52+WEEKNUM(Table1[[#This Row],[Date]])-WEEKNUM(DATE(YEAR(Table1[[#This Row],[Date]]),2,1)-1),WEEKNUM(Table1[[#This Row],[Date]])-WEEKNUM(DATE(YEAR(Table1[[#This Row],[Date]]),2,1)-1))</f>
        <v>7</v>
      </c>
      <c r="H1057" s="126">
        <f t="shared" ca="1" si="33"/>
        <v>0.7</v>
      </c>
      <c r="I1057" s="3" t="s">
        <v>44</v>
      </c>
      <c r="J1057" s="3" t="str">
        <f ca="1">IF(Table1[[#This Row],[Quantity]]&gt;=100,"Picked Up","Missed Pickup")</f>
        <v>Picked Up</v>
      </c>
      <c r="K1057" s="48" t="str">
        <f>TEXT(Table1[[#This Row],[Date]],"mmmm")</f>
        <v>March</v>
      </c>
    </row>
    <row r="1058" spans="1:11" x14ac:dyDescent="0.25">
      <c r="A1058" s="27" t="s">
        <v>62</v>
      </c>
      <c r="B1058" s="30" t="s">
        <v>72</v>
      </c>
      <c r="C1058" s="40" t="s">
        <v>20</v>
      </c>
      <c r="D1058" s="4">
        <v>43910</v>
      </c>
      <c r="E1058" s="3">
        <f t="shared" ca="1" si="32"/>
        <v>620</v>
      </c>
      <c r="F10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8" s="50">
        <f>IF(WEEKNUM(Table1[[#This Row],[Date]])-WEEKNUM(DATE(YEAR(Table1[[#This Row],[Date]]),2,1)-1)&lt;=0,52+WEEKNUM(Table1[[#This Row],[Date]])-WEEKNUM(DATE(YEAR(Table1[[#This Row],[Date]]),2,1)-1),WEEKNUM(Table1[[#This Row],[Date]])-WEEKNUM(DATE(YEAR(Table1[[#This Row],[Date]]),2,1)-1))</f>
        <v>7</v>
      </c>
      <c r="H1058" s="126">
        <f t="shared" ca="1" si="33"/>
        <v>0.78</v>
      </c>
      <c r="I1058" s="3" t="s">
        <v>50</v>
      </c>
      <c r="J1058" s="3" t="str">
        <f ca="1">IF(Table1[[#This Row],[Quantity]]&gt;=100,"Picked Up","Missed Pickup")</f>
        <v>Picked Up</v>
      </c>
      <c r="K1058" s="48" t="str">
        <f>TEXT(Table1[[#This Row],[Date]],"mmmm")</f>
        <v>March</v>
      </c>
    </row>
    <row r="1059" spans="1:11" x14ac:dyDescent="0.25">
      <c r="A1059" s="27" t="s">
        <v>62</v>
      </c>
      <c r="B1059" s="30" t="s">
        <v>5</v>
      </c>
      <c r="C1059" s="40" t="s">
        <v>22</v>
      </c>
      <c r="D1059" s="4">
        <v>43910</v>
      </c>
      <c r="E1059" s="3">
        <f t="shared" ca="1" si="32"/>
        <v>744</v>
      </c>
      <c r="F10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59" s="50">
        <f>IF(WEEKNUM(Table1[[#This Row],[Date]])-WEEKNUM(DATE(YEAR(Table1[[#This Row],[Date]]),2,1)-1)&lt;=0,52+WEEKNUM(Table1[[#This Row],[Date]])-WEEKNUM(DATE(YEAR(Table1[[#This Row],[Date]]),2,1)-1),WEEKNUM(Table1[[#This Row],[Date]])-WEEKNUM(DATE(YEAR(Table1[[#This Row],[Date]]),2,1)-1))</f>
        <v>7</v>
      </c>
      <c r="H1059" s="126">
        <f t="shared" ca="1" si="33"/>
        <v>0.68</v>
      </c>
      <c r="I1059" s="3" t="s">
        <v>50</v>
      </c>
      <c r="J1059" s="3" t="str">
        <f ca="1">IF(Table1[[#This Row],[Quantity]]&gt;=100,"Picked Up","Missed Pickup")</f>
        <v>Picked Up</v>
      </c>
      <c r="K1059" s="48" t="str">
        <f>TEXT(Table1[[#This Row],[Date]],"mmmm")</f>
        <v>March</v>
      </c>
    </row>
    <row r="1060" spans="1:11" x14ac:dyDescent="0.25">
      <c r="A1060" s="27" t="s">
        <v>62</v>
      </c>
      <c r="B1060" s="30" t="s">
        <v>6</v>
      </c>
      <c r="C1060" s="40" t="s">
        <v>21</v>
      </c>
      <c r="D1060" s="4">
        <v>43910</v>
      </c>
      <c r="E1060" s="3">
        <f t="shared" ca="1" si="32"/>
        <v>620</v>
      </c>
      <c r="F10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0" s="50">
        <f>IF(WEEKNUM(Table1[[#This Row],[Date]])-WEEKNUM(DATE(YEAR(Table1[[#This Row],[Date]]),2,1)-1)&lt;=0,52+WEEKNUM(Table1[[#This Row],[Date]])-WEEKNUM(DATE(YEAR(Table1[[#This Row],[Date]]),2,1)-1),WEEKNUM(Table1[[#This Row],[Date]])-WEEKNUM(DATE(YEAR(Table1[[#This Row],[Date]]),2,1)-1))</f>
        <v>7</v>
      </c>
      <c r="H1060" s="126">
        <f t="shared" ca="1" si="33"/>
        <v>0.77</v>
      </c>
      <c r="I1060" s="3" t="s">
        <v>50</v>
      </c>
      <c r="J1060" s="3" t="str">
        <f ca="1">IF(Table1[[#This Row],[Quantity]]&gt;=100,"Picked Up","Missed Pickup")</f>
        <v>Picked Up</v>
      </c>
      <c r="K1060" s="48" t="str">
        <f>TEXT(Table1[[#This Row],[Date]],"mmmm")</f>
        <v>March</v>
      </c>
    </row>
    <row r="1061" spans="1:11" x14ac:dyDescent="0.25">
      <c r="A1061" s="27" t="s">
        <v>62</v>
      </c>
      <c r="B1061" s="30" t="s">
        <v>76</v>
      </c>
      <c r="C1061" s="40" t="s">
        <v>23</v>
      </c>
      <c r="D1061" s="4">
        <v>43910</v>
      </c>
      <c r="E1061" s="3">
        <f t="shared" ca="1" si="32"/>
        <v>90</v>
      </c>
      <c r="F10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1" s="50">
        <f>IF(WEEKNUM(Table1[[#This Row],[Date]])-WEEKNUM(DATE(YEAR(Table1[[#This Row],[Date]]),2,1)-1)&lt;=0,52+WEEKNUM(Table1[[#This Row],[Date]])-WEEKNUM(DATE(YEAR(Table1[[#This Row],[Date]]),2,1)-1),WEEKNUM(Table1[[#This Row],[Date]])-WEEKNUM(DATE(YEAR(Table1[[#This Row],[Date]]),2,1)-1))</f>
        <v>7</v>
      </c>
      <c r="H1061" s="126">
        <f t="shared" ca="1" si="33"/>
        <v>0.71</v>
      </c>
      <c r="I1061" s="3" t="s">
        <v>50</v>
      </c>
      <c r="J1061" s="3" t="str">
        <f ca="1">IF(Table1[[#This Row],[Quantity]]&gt;=100,"Picked Up","Missed Pickup")</f>
        <v>Missed Pickup</v>
      </c>
      <c r="K1061" s="48" t="str">
        <f>TEXT(Table1[[#This Row],[Date]],"mmmm")</f>
        <v>March</v>
      </c>
    </row>
    <row r="1062" spans="1:11" x14ac:dyDescent="0.25">
      <c r="A1062" s="27" t="s">
        <v>62</v>
      </c>
      <c r="B1062" s="30" t="s">
        <v>9</v>
      </c>
      <c r="C1062" s="40" t="s">
        <v>23</v>
      </c>
      <c r="D1062" s="4">
        <v>43910</v>
      </c>
      <c r="E1062" s="3">
        <f t="shared" ca="1" si="32"/>
        <v>840</v>
      </c>
      <c r="F10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2" s="50">
        <f>IF(WEEKNUM(Table1[[#This Row],[Date]])-WEEKNUM(DATE(YEAR(Table1[[#This Row],[Date]]),2,1)-1)&lt;=0,52+WEEKNUM(Table1[[#This Row],[Date]])-WEEKNUM(DATE(YEAR(Table1[[#This Row],[Date]]),2,1)-1),WEEKNUM(Table1[[#This Row],[Date]])-WEEKNUM(DATE(YEAR(Table1[[#This Row],[Date]]),2,1)-1))</f>
        <v>7</v>
      </c>
      <c r="H1062" s="126">
        <f t="shared" ca="1" si="33"/>
        <v>0.73</v>
      </c>
      <c r="I1062" s="3" t="s">
        <v>50</v>
      </c>
      <c r="J1062" s="3" t="str">
        <f ca="1">IF(Table1[[#This Row],[Quantity]]&gt;=100,"Picked Up","Missed Pickup")</f>
        <v>Picked Up</v>
      </c>
      <c r="K1062" s="48" t="str">
        <f>TEXT(Table1[[#This Row],[Date]],"mmmm")</f>
        <v>March</v>
      </c>
    </row>
    <row r="1063" spans="1:11" x14ac:dyDescent="0.25">
      <c r="A1063" s="27" t="s">
        <v>61</v>
      </c>
      <c r="B1063" s="30" t="s">
        <v>7</v>
      </c>
      <c r="C1063" s="40" t="s">
        <v>20</v>
      </c>
      <c r="D1063" s="4">
        <v>43910</v>
      </c>
      <c r="E1063" s="3">
        <f t="shared" ca="1" si="32"/>
        <v>993</v>
      </c>
      <c r="F10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3" s="50">
        <f>IF(WEEKNUM(Table1[[#This Row],[Date]])-WEEKNUM(DATE(YEAR(Table1[[#This Row],[Date]]),2,1)-1)&lt;=0,52+WEEKNUM(Table1[[#This Row],[Date]])-WEEKNUM(DATE(YEAR(Table1[[#This Row],[Date]]),2,1)-1),WEEKNUM(Table1[[#This Row],[Date]])-WEEKNUM(DATE(YEAR(Table1[[#This Row],[Date]]),2,1)-1))</f>
        <v>7</v>
      </c>
      <c r="H1063" s="126">
        <f t="shared" ca="1" si="33"/>
        <v>0.77</v>
      </c>
      <c r="I1063" s="3" t="s">
        <v>32</v>
      </c>
      <c r="J1063" s="3" t="str">
        <f ca="1">IF(Table1[[#This Row],[Quantity]]&gt;=100,"Picked Up","Missed Pickup")</f>
        <v>Picked Up</v>
      </c>
      <c r="K1063" s="48" t="str">
        <f>TEXT(Table1[[#This Row],[Date]],"mmmm")</f>
        <v>March</v>
      </c>
    </row>
    <row r="1064" spans="1:11" x14ac:dyDescent="0.25">
      <c r="A1064" s="29" t="s">
        <v>61</v>
      </c>
      <c r="B1064" s="31" t="s">
        <v>8</v>
      </c>
      <c r="C1064" s="41" t="s">
        <v>20</v>
      </c>
      <c r="D1064" s="4">
        <v>43910</v>
      </c>
      <c r="E1064" s="3">
        <f t="shared" ca="1" si="32"/>
        <v>758</v>
      </c>
      <c r="F10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4" s="50">
        <f>IF(WEEKNUM(Table1[[#This Row],[Date]])-WEEKNUM(DATE(YEAR(Table1[[#This Row],[Date]]),2,1)-1)&lt;=0,52+WEEKNUM(Table1[[#This Row],[Date]])-WEEKNUM(DATE(YEAR(Table1[[#This Row],[Date]]),2,1)-1),WEEKNUM(Table1[[#This Row],[Date]])-WEEKNUM(DATE(YEAR(Table1[[#This Row],[Date]]),2,1)-1))</f>
        <v>7</v>
      </c>
      <c r="H1064" s="126">
        <f t="shared" ca="1" si="33"/>
        <v>0.7</v>
      </c>
      <c r="I1064" s="3" t="s">
        <v>50</v>
      </c>
      <c r="J1064" s="3" t="str">
        <f ca="1">IF(Table1[[#This Row],[Quantity]]&gt;=100,"Picked Up","Missed Pickup")</f>
        <v>Picked Up</v>
      </c>
      <c r="K1064" s="48" t="str">
        <f>TEXT(Table1[[#This Row],[Date]],"mmmm")</f>
        <v>March</v>
      </c>
    </row>
    <row r="1065" spans="1:11" x14ac:dyDescent="0.25">
      <c r="A1065" s="25" t="s">
        <v>61</v>
      </c>
      <c r="B1065" s="25" t="s">
        <v>73</v>
      </c>
      <c r="C1065" s="45" t="s">
        <v>20</v>
      </c>
      <c r="D1065" s="4">
        <v>43910</v>
      </c>
      <c r="E1065" s="3">
        <f t="shared" ca="1" si="32"/>
        <v>2</v>
      </c>
      <c r="F10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5" s="50">
        <f>IF(WEEKNUM(Table1[[#This Row],[Date]])-WEEKNUM(DATE(YEAR(Table1[[#This Row],[Date]]),2,1)-1)&lt;=0,52+WEEKNUM(Table1[[#This Row],[Date]])-WEEKNUM(DATE(YEAR(Table1[[#This Row],[Date]]),2,1)-1),WEEKNUM(Table1[[#This Row],[Date]])-WEEKNUM(DATE(YEAR(Table1[[#This Row],[Date]]),2,1)-1))</f>
        <v>7</v>
      </c>
      <c r="H1065" s="126">
        <f t="shared" ca="1" si="33"/>
        <v>0.78</v>
      </c>
      <c r="I1065" s="3" t="s">
        <v>50</v>
      </c>
      <c r="J1065" s="3" t="str">
        <f ca="1">IF(Table1[[#This Row],[Quantity]]&gt;=100,"Picked Up","Missed Pickup")</f>
        <v>Missed Pickup</v>
      </c>
      <c r="K1065" s="48" t="str">
        <f>TEXT(Table1[[#This Row],[Date]],"mmmm")</f>
        <v>March</v>
      </c>
    </row>
    <row r="1066" spans="1:11" x14ac:dyDescent="0.25">
      <c r="A1066" s="27" t="s">
        <v>64</v>
      </c>
      <c r="B1066" s="30" t="s">
        <v>70</v>
      </c>
      <c r="C1066" s="40" t="s">
        <v>22</v>
      </c>
      <c r="D1066" s="4">
        <v>43911</v>
      </c>
      <c r="E1066" s="3">
        <f t="shared" ca="1" si="32"/>
        <v>105</v>
      </c>
      <c r="F10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6" s="50">
        <f>IF(WEEKNUM(Table1[[#This Row],[Date]])-WEEKNUM(DATE(YEAR(Table1[[#This Row],[Date]]),2,1)-1)&lt;=0,52+WEEKNUM(Table1[[#This Row],[Date]])-WEEKNUM(DATE(YEAR(Table1[[#This Row],[Date]]),2,1)-1),WEEKNUM(Table1[[#This Row],[Date]])-WEEKNUM(DATE(YEAR(Table1[[#This Row],[Date]]),2,1)-1))</f>
        <v>7</v>
      </c>
      <c r="H1066" s="126">
        <f t="shared" ca="1" si="33"/>
        <v>0.72</v>
      </c>
      <c r="I1066" s="3" t="s">
        <v>50</v>
      </c>
      <c r="J1066" s="3" t="str">
        <f ca="1">IF(Table1[[#This Row],[Quantity]]&gt;=100,"Picked Up","Missed Pickup")</f>
        <v>Picked Up</v>
      </c>
      <c r="K1066" s="48" t="str">
        <f>TEXT(Table1[[#This Row],[Date]],"mmmm")</f>
        <v>March</v>
      </c>
    </row>
    <row r="1067" spans="1:11" x14ac:dyDescent="0.25">
      <c r="A1067" s="27" t="s">
        <v>64</v>
      </c>
      <c r="B1067" s="30" t="s">
        <v>71</v>
      </c>
      <c r="C1067" s="40" t="s">
        <v>23</v>
      </c>
      <c r="D1067" s="4">
        <v>43911</v>
      </c>
      <c r="E1067" s="3">
        <f t="shared" ca="1" si="32"/>
        <v>212</v>
      </c>
      <c r="F10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7" s="50">
        <f>IF(WEEKNUM(Table1[[#This Row],[Date]])-WEEKNUM(DATE(YEAR(Table1[[#This Row],[Date]]),2,1)-1)&lt;=0,52+WEEKNUM(Table1[[#This Row],[Date]])-WEEKNUM(DATE(YEAR(Table1[[#This Row],[Date]]),2,1)-1),WEEKNUM(Table1[[#This Row],[Date]])-WEEKNUM(DATE(YEAR(Table1[[#This Row],[Date]]),2,1)-1))</f>
        <v>7</v>
      </c>
      <c r="H1067" s="126">
        <f t="shared" ca="1" si="33"/>
        <v>0.7</v>
      </c>
      <c r="I1067" s="3" t="s">
        <v>50</v>
      </c>
      <c r="J1067" s="3" t="str">
        <f ca="1">IF(Table1[[#This Row],[Quantity]]&gt;=100,"Picked Up","Missed Pickup")</f>
        <v>Picked Up</v>
      </c>
      <c r="K1067" s="48" t="str">
        <f>TEXT(Table1[[#This Row],[Date]],"mmmm")</f>
        <v>March</v>
      </c>
    </row>
    <row r="1068" spans="1:11" x14ac:dyDescent="0.25">
      <c r="A1068" s="27" t="s">
        <v>65</v>
      </c>
      <c r="B1068" s="30" t="s">
        <v>67</v>
      </c>
      <c r="C1068" s="40" t="s">
        <v>20</v>
      </c>
      <c r="D1068" s="4">
        <v>43911</v>
      </c>
      <c r="E1068" s="3">
        <f t="shared" ca="1" si="32"/>
        <v>625</v>
      </c>
      <c r="F10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8" s="50">
        <f>IF(WEEKNUM(Table1[[#This Row],[Date]])-WEEKNUM(DATE(YEAR(Table1[[#This Row],[Date]]),2,1)-1)&lt;=0,52+WEEKNUM(Table1[[#This Row],[Date]])-WEEKNUM(DATE(YEAR(Table1[[#This Row],[Date]]),2,1)-1),WEEKNUM(Table1[[#This Row],[Date]])-WEEKNUM(DATE(YEAR(Table1[[#This Row],[Date]]),2,1)-1))</f>
        <v>7</v>
      </c>
      <c r="H1068" s="126">
        <f t="shared" ca="1" si="33"/>
        <v>0.8</v>
      </c>
      <c r="I1068" s="3" t="s">
        <v>50</v>
      </c>
      <c r="J1068" s="3" t="str">
        <f ca="1">IF(Table1[[#This Row],[Quantity]]&gt;=100,"Picked Up","Missed Pickup")</f>
        <v>Picked Up</v>
      </c>
      <c r="K1068" s="48" t="str">
        <f>TEXT(Table1[[#This Row],[Date]],"mmmm")</f>
        <v>March</v>
      </c>
    </row>
    <row r="1069" spans="1:11" x14ac:dyDescent="0.25">
      <c r="A1069" s="27" t="s">
        <v>63</v>
      </c>
      <c r="B1069" s="30" t="s">
        <v>4</v>
      </c>
      <c r="C1069" s="40" t="s">
        <v>20</v>
      </c>
      <c r="D1069" s="4">
        <v>43911</v>
      </c>
      <c r="E1069" s="3">
        <f t="shared" ca="1" si="32"/>
        <v>872</v>
      </c>
      <c r="F10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69" s="50">
        <f>IF(WEEKNUM(Table1[[#This Row],[Date]])-WEEKNUM(DATE(YEAR(Table1[[#This Row],[Date]]),2,1)-1)&lt;=0,52+WEEKNUM(Table1[[#This Row],[Date]])-WEEKNUM(DATE(YEAR(Table1[[#This Row],[Date]]),2,1)-1),WEEKNUM(Table1[[#This Row],[Date]])-WEEKNUM(DATE(YEAR(Table1[[#This Row],[Date]]),2,1)-1))</f>
        <v>7</v>
      </c>
      <c r="H1069" s="126">
        <f t="shared" ca="1" si="33"/>
        <v>0.67</v>
      </c>
      <c r="I1069" s="3" t="s">
        <v>50</v>
      </c>
      <c r="J1069" s="3" t="str">
        <f ca="1">IF(Table1[[#This Row],[Quantity]]&gt;=100,"Picked Up","Missed Pickup")</f>
        <v>Picked Up</v>
      </c>
      <c r="K1069" s="48" t="str">
        <f>TEXT(Table1[[#This Row],[Date]],"mmmm")</f>
        <v>March</v>
      </c>
    </row>
    <row r="1070" spans="1:11" x14ac:dyDescent="0.25">
      <c r="A1070" s="27" t="s">
        <v>63</v>
      </c>
      <c r="B1070" s="30" t="s">
        <v>74</v>
      </c>
      <c r="C1070" s="40" t="s">
        <v>20</v>
      </c>
      <c r="D1070" s="4">
        <v>43911</v>
      </c>
      <c r="E1070" s="3">
        <f t="shared" ca="1" si="32"/>
        <v>200</v>
      </c>
      <c r="F10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0" s="50">
        <f>IF(WEEKNUM(Table1[[#This Row],[Date]])-WEEKNUM(DATE(YEAR(Table1[[#This Row],[Date]]),2,1)-1)&lt;=0,52+WEEKNUM(Table1[[#This Row],[Date]])-WEEKNUM(DATE(YEAR(Table1[[#This Row],[Date]]),2,1)-1),WEEKNUM(Table1[[#This Row],[Date]])-WEEKNUM(DATE(YEAR(Table1[[#This Row],[Date]]),2,1)-1))</f>
        <v>7</v>
      </c>
      <c r="H1070" s="126">
        <f t="shared" ca="1" si="33"/>
        <v>0.76</v>
      </c>
      <c r="I1070" s="3" t="s">
        <v>50</v>
      </c>
      <c r="J1070" s="3" t="str">
        <f ca="1">IF(Table1[[#This Row],[Quantity]]&gt;=100,"Picked Up","Missed Pickup")</f>
        <v>Picked Up</v>
      </c>
      <c r="K1070" s="48" t="str">
        <f>TEXT(Table1[[#This Row],[Date]],"mmmm")</f>
        <v>March</v>
      </c>
    </row>
    <row r="1071" spans="1:11" x14ac:dyDescent="0.25">
      <c r="A1071" s="27" t="s">
        <v>63</v>
      </c>
      <c r="B1071" s="30" t="s">
        <v>75</v>
      </c>
      <c r="C1071" s="40" t="s">
        <v>20</v>
      </c>
      <c r="D1071" s="4">
        <v>43911</v>
      </c>
      <c r="E1071" s="3">
        <f t="shared" ca="1" si="32"/>
        <v>505</v>
      </c>
      <c r="F10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1" s="50">
        <f>IF(WEEKNUM(Table1[[#This Row],[Date]])-WEEKNUM(DATE(YEAR(Table1[[#This Row],[Date]]),2,1)-1)&lt;=0,52+WEEKNUM(Table1[[#This Row],[Date]])-WEEKNUM(DATE(YEAR(Table1[[#This Row],[Date]]),2,1)-1),WEEKNUM(Table1[[#This Row],[Date]])-WEEKNUM(DATE(YEAR(Table1[[#This Row],[Date]]),2,1)-1))</f>
        <v>7</v>
      </c>
      <c r="H1071" s="126">
        <f t="shared" ca="1" si="33"/>
        <v>0.74</v>
      </c>
      <c r="I1071" s="3" t="s">
        <v>50</v>
      </c>
      <c r="J1071" s="3" t="str">
        <f ca="1">IF(Table1[[#This Row],[Quantity]]&gt;=100,"Picked Up","Missed Pickup")</f>
        <v>Picked Up</v>
      </c>
      <c r="K1071" s="48" t="str">
        <f>TEXT(Table1[[#This Row],[Date]],"mmmm")</f>
        <v>March</v>
      </c>
    </row>
    <row r="1072" spans="1:11" x14ac:dyDescent="0.25">
      <c r="A1072" s="27" t="s">
        <v>62</v>
      </c>
      <c r="B1072" s="30" t="s">
        <v>4</v>
      </c>
      <c r="C1072" s="40" t="s">
        <v>20</v>
      </c>
      <c r="D1072" s="4">
        <v>43911</v>
      </c>
      <c r="E1072" s="3">
        <f t="shared" ca="1" si="32"/>
        <v>81</v>
      </c>
      <c r="F10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2" s="50">
        <f>IF(WEEKNUM(Table1[[#This Row],[Date]])-WEEKNUM(DATE(YEAR(Table1[[#This Row],[Date]]),2,1)-1)&lt;=0,52+WEEKNUM(Table1[[#This Row],[Date]])-WEEKNUM(DATE(YEAR(Table1[[#This Row],[Date]]),2,1)-1),WEEKNUM(Table1[[#This Row],[Date]])-WEEKNUM(DATE(YEAR(Table1[[#This Row],[Date]]),2,1)-1))</f>
        <v>7</v>
      </c>
      <c r="H1072" s="126">
        <f t="shared" ca="1" si="33"/>
        <v>0.67</v>
      </c>
      <c r="I1072" s="3" t="s">
        <v>50</v>
      </c>
      <c r="J1072" s="3" t="str">
        <f ca="1">IF(Table1[[#This Row],[Quantity]]&gt;=100,"Picked Up","Missed Pickup")</f>
        <v>Missed Pickup</v>
      </c>
      <c r="K1072" s="48" t="str">
        <f>TEXT(Table1[[#This Row],[Date]],"mmmm")</f>
        <v>March</v>
      </c>
    </row>
    <row r="1073" spans="1:11" x14ac:dyDescent="0.25">
      <c r="A1073" s="27" t="s">
        <v>62</v>
      </c>
      <c r="B1073" s="30" t="s">
        <v>72</v>
      </c>
      <c r="C1073" s="40" t="s">
        <v>20</v>
      </c>
      <c r="D1073" s="4">
        <v>43911</v>
      </c>
      <c r="E1073" s="3">
        <f t="shared" ca="1" si="32"/>
        <v>311</v>
      </c>
      <c r="F10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3" s="50">
        <f>IF(WEEKNUM(Table1[[#This Row],[Date]])-WEEKNUM(DATE(YEAR(Table1[[#This Row],[Date]]),2,1)-1)&lt;=0,52+WEEKNUM(Table1[[#This Row],[Date]])-WEEKNUM(DATE(YEAR(Table1[[#This Row],[Date]]),2,1)-1),WEEKNUM(Table1[[#This Row],[Date]])-WEEKNUM(DATE(YEAR(Table1[[#This Row],[Date]]),2,1)-1))</f>
        <v>7</v>
      </c>
      <c r="H1073" s="126">
        <f t="shared" ca="1" si="33"/>
        <v>0.73</v>
      </c>
      <c r="I1073" s="3" t="s">
        <v>50</v>
      </c>
      <c r="J1073" s="3" t="str">
        <f ca="1">IF(Table1[[#This Row],[Quantity]]&gt;=100,"Picked Up","Missed Pickup")</f>
        <v>Picked Up</v>
      </c>
      <c r="K1073" s="48" t="str">
        <f>TEXT(Table1[[#This Row],[Date]],"mmmm")</f>
        <v>March</v>
      </c>
    </row>
    <row r="1074" spans="1:11" x14ac:dyDescent="0.25">
      <c r="A1074" s="27" t="s">
        <v>62</v>
      </c>
      <c r="B1074" s="30" t="s">
        <v>5</v>
      </c>
      <c r="C1074" s="40" t="s">
        <v>22</v>
      </c>
      <c r="D1074" s="4">
        <v>43911</v>
      </c>
      <c r="E1074" s="3">
        <f t="shared" ca="1" si="32"/>
        <v>204</v>
      </c>
      <c r="F10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4" s="50">
        <f>IF(WEEKNUM(Table1[[#This Row],[Date]])-WEEKNUM(DATE(YEAR(Table1[[#This Row],[Date]]),2,1)-1)&lt;=0,52+WEEKNUM(Table1[[#This Row],[Date]])-WEEKNUM(DATE(YEAR(Table1[[#This Row],[Date]]),2,1)-1),WEEKNUM(Table1[[#This Row],[Date]])-WEEKNUM(DATE(YEAR(Table1[[#This Row],[Date]]),2,1)-1))</f>
        <v>7</v>
      </c>
      <c r="H1074" s="126">
        <f t="shared" ca="1" si="33"/>
        <v>0.7</v>
      </c>
      <c r="I1074" s="3" t="s">
        <v>50</v>
      </c>
      <c r="J1074" s="3" t="str">
        <f ca="1">IF(Table1[[#This Row],[Quantity]]&gt;=100,"Picked Up","Missed Pickup")</f>
        <v>Picked Up</v>
      </c>
      <c r="K1074" s="48" t="str">
        <f>TEXT(Table1[[#This Row],[Date]],"mmmm")</f>
        <v>March</v>
      </c>
    </row>
    <row r="1075" spans="1:11" x14ac:dyDescent="0.25">
      <c r="A1075" s="27" t="s">
        <v>62</v>
      </c>
      <c r="B1075" s="30" t="s">
        <v>6</v>
      </c>
      <c r="C1075" s="40" t="s">
        <v>21</v>
      </c>
      <c r="D1075" s="4">
        <v>43911</v>
      </c>
      <c r="E1075" s="3">
        <f t="shared" ca="1" si="32"/>
        <v>389</v>
      </c>
      <c r="F10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5" s="50">
        <f>IF(WEEKNUM(Table1[[#This Row],[Date]])-WEEKNUM(DATE(YEAR(Table1[[#This Row],[Date]]),2,1)-1)&lt;=0,52+WEEKNUM(Table1[[#This Row],[Date]])-WEEKNUM(DATE(YEAR(Table1[[#This Row],[Date]]),2,1)-1),WEEKNUM(Table1[[#This Row],[Date]])-WEEKNUM(DATE(YEAR(Table1[[#This Row],[Date]]),2,1)-1))</f>
        <v>7</v>
      </c>
      <c r="H1075" s="126">
        <f t="shared" ca="1" si="33"/>
        <v>0.76</v>
      </c>
      <c r="I1075" s="3" t="s">
        <v>50</v>
      </c>
      <c r="J1075" s="3" t="str">
        <f ca="1">IF(Table1[[#This Row],[Quantity]]&gt;=100,"Picked Up","Missed Pickup")</f>
        <v>Picked Up</v>
      </c>
      <c r="K1075" s="48" t="str">
        <f>TEXT(Table1[[#This Row],[Date]],"mmmm")</f>
        <v>March</v>
      </c>
    </row>
    <row r="1076" spans="1:11" x14ac:dyDescent="0.25">
      <c r="A1076" s="27" t="s">
        <v>62</v>
      </c>
      <c r="B1076" s="30" t="s">
        <v>76</v>
      </c>
      <c r="C1076" s="40" t="s">
        <v>23</v>
      </c>
      <c r="D1076" s="4">
        <v>43911</v>
      </c>
      <c r="E1076" s="3">
        <f t="shared" ca="1" si="32"/>
        <v>882</v>
      </c>
      <c r="F10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6" s="50">
        <f>IF(WEEKNUM(Table1[[#This Row],[Date]])-WEEKNUM(DATE(YEAR(Table1[[#This Row],[Date]]),2,1)-1)&lt;=0,52+WEEKNUM(Table1[[#This Row],[Date]])-WEEKNUM(DATE(YEAR(Table1[[#This Row],[Date]]),2,1)-1),WEEKNUM(Table1[[#This Row],[Date]])-WEEKNUM(DATE(YEAR(Table1[[#This Row],[Date]]),2,1)-1))</f>
        <v>7</v>
      </c>
      <c r="H1076" s="126">
        <f t="shared" ca="1" si="33"/>
        <v>0.68</v>
      </c>
      <c r="I1076" s="3" t="s">
        <v>50</v>
      </c>
      <c r="J1076" s="3" t="str">
        <f ca="1">IF(Table1[[#This Row],[Quantity]]&gt;=100,"Picked Up","Missed Pickup")</f>
        <v>Picked Up</v>
      </c>
      <c r="K1076" s="48" t="str">
        <f>TEXT(Table1[[#This Row],[Date]],"mmmm")</f>
        <v>March</v>
      </c>
    </row>
    <row r="1077" spans="1:11" x14ac:dyDescent="0.25">
      <c r="A1077" s="27" t="s">
        <v>62</v>
      </c>
      <c r="B1077" s="30" t="s">
        <v>9</v>
      </c>
      <c r="C1077" s="40" t="s">
        <v>23</v>
      </c>
      <c r="D1077" s="4">
        <v>43911</v>
      </c>
      <c r="E1077" s="3">
        <f t="shared" ca="1" si="32"/>
        <v>495</v>
      </c>
      <c r="F10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7" s="50">
        <f>IF(WEEKNUM(Table1[[#This Row],[Date]])-WEEKNUM(DATE(YEAR(Table1[[#This Row],[Date]]),2,1)-1)&lt;=0,52+WEEKNUM(Table1[[#This Row],[Date]])-WEEKNUM(DATE(YEAR(Table1[[#This Row],[Date]]),2,1)-1),WEEKNUM(Table1[[#This Row],[Date]])-WEEKNUM(DATE(YEAR(Table1[[#This Row],[Date]]),2,1)-1))</f>
        <v>7</v>
      </c>
      <c r="H1077" s="126">
        <f t="shared" ca="1" si="33"/>
        <v>0.79</v>
      </c>
      <c r="I1077" s="3" t="s">
        <v>50</v>
      </c>
      <c r="J1077" s="3" t="str">
        <f ca="1">IF(Table1[[#This Row],[Quantity]]&gt;=100,"Picked Up","Missed Pickup")</f>
        <v>Picked Up</v>
      </c>
      <c r="K1077" s="48" t="str">
        <f>TEXT(Table1[[#This Row],[Date]],"mmmm")</f>
        <v>March</v>
      </c>
    </row>
    <row r="1078" spans="1:11" x14ac:dyDescent="0.25">
      <c r="A1078" s="27" t="s">
        <v>61</v>
      </c>
      <c r="B1078" s="30" t="s">
        <v>7</v>
      </c>
      <c r="C1078" s="40" t="s">
        <v>20</v>
      </c>
      <c r="D1078" s="4">
        <v>43911</v>
      </c>
      <c r="E1078" s="3">
        <f t="shared" ca="1" si="32"/>
        <v>726</v>
      </c>
      <c r="F10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8" s="50">
        <f>IF(WEEKNUM(Table1[[#This Row],[Date]])-WEEKNUM(DATE(YEAR(Table1[[#This Row],[Date]]),2,1)-1)&lt;=0,52+WEEKNUM(Table1[[#This Row],[Date]])-WEEKNUM(DATE(YEAR(Table1[[#This Row],[Date]]),2,1)-1),WEEKNUM(Table1[[#This Row],[Date]])-WEEKNUM(DATE(YEAR(Table1[[#This Row],[Date]]),2,1)-1))</f>
        <v>7</v>
      </c>
      <c r="H1078" s="126">
        <f t="shared" ca="1" si="33"/>
        <v>0.74</v>
      </c>
      <c r="I1078" s="3" t="s">
        <v>50</v>
      </c>
      <c r="J1078" s="3" t="str">
        <f ca="1">IF(Table1[[#This Row],[Quantity]]&gt;=100,"Picked Up","Missed Pickup")</f>
        <v>Picked Up</v>
      </c>
      <c r="K1078" s="48" t="str">
        <f>TEXT(Table1[[#This Row],[Date]],"mmmm")</f>
        <v>March</v>
      </c>
    </row>
    <row r="1079" spans="1:11" x14ac:dyDescent="0.25">
      <c r="A1079" s="29" t="s">
        <v>61</v>
      </c>
      <c r="B1079" s="31" t="s">
        <v>8</v>
      </c>
      <c r="C1079" s="41" t="s">
        <v>20</v>
      </c>
      <c r="D1079" s="4">
        <v>43911</v>
      </c>
      <c r="E1079" s="3">
        <f t="shared" ca="1" si="32"/>
        <v>248</v>
      </c>
      <c r="F10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79" s="50">
        <f>IF(WEEKNUM(Table1[[#This Row],[Date]])-WEEKNUM(DATE(YEAR(Table1[[#This Row],[Date]]),2,1)-1)&lt;=0,52+WEEKNUM(Table1[[#This Row],[Date]])-WEEKNUM(DATE(YEAR(Table1[[#This Row],[Date]]),2,1)-1),WEEKNUM(Table1[[#This Row],[Date]])-WEEKNUM(DATE(YEAR(Table1[[#This Row],[Date]]),2,1)-1))</f>
        <v>7</v>
      </c>
      <c r="H1079" s="126">
        <f t="shared" ca="1" si="33"/>
        <v>0.71</v>
      </c>
      <c r="I1079" s="3" t="s">
        <v>50</v>
      </c>
      <c r="J1079" s="3" t="str">
        <f ca="1">IF(Table1[[#This Row],[Quantity]]&gt;=100,"Picked Up","Missed Pickup")</f>
        <v>Picked Up</v>
      </c>
      <c r="K1079" s="48" t="str">
        <f>TEXT(Table1[[#This Row],[Date]],"mmmm")</f>
        <v>March</v>
      </c>
    </row>
    <row r="1080" spans="1:11" x14ac:dyDescent="0.25">
      <c r="A1080" s="25" t="s">
        <v>61</v>
      </c>
      <c r="B1080" s="25" t="s">
        <v>73</v>
      </c>
      <c r="C1080" s="45" t="s">
        <v>20</v>
      </c>
      <c r="D1080" s="4">
        <v>43911</v>
      </c>
      <c r="E1080" s="3">
        <f t="shared" ca="1" si="32"/>
        <v>170</v>
      </c>
      <c r="F10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W7</v>
      </c>
      <c r="G1080" s="50">
        <f>IF(WEEKNUM(Table1[[#This Row],[Date]])-WEEKNUM(DATE(YEAR(Table1[[#This Row],[Date]]),2,1)-1)&lt;=0,52+WEEKNUM(Table1[[#This Row],[Date]])-WEEKNUM(DATE(YEAR(Table1[[#This Row],[Date]]),2,1)-1),WEEKNUM(Table1[[#This Row],[Date]])-WEEKNUM(DATE(YEAR(Table1[[#This Row],[Date]]),2,1)-1))</f>
        <v>7</v>
      </c>
      <c r="H1080" s="126">
        <f t="shared" ca="1" si="33"/>
        <v>0.8</v>
      </c>
      <c r="I1080" s="3" t="s">
        <v>50</v>
      </c>
      <c r="J1080" s="3" t="str">
        <f ca="1">IF(Table1[[#This Row],[Quantity]]&gt;=100,"Picked Up","Missed Pickup")</f>
        <v>Picked Up</v>
      </c>
      <c r="K1080" s="48" t="str">
        <f>TEXT(Table1[[#This Row],[Date]],"mmmm")</f>
        <v>March</v>
      </c>
    </row>
    <row r="1081" spans="1:11" x14ac:dyDescent="0.25">
      <c r="A1081" s="27" t="s">
        <v>64</v>
      </c>
      <c r="B1081" s="30" t="s">
        <v>70</v>
      </c>
      <c r="C1081" s="40" t="s">
        <v>22</v>
      </c>
      <c r="D1081" s="4">
        <v>43912</v>
      </c>
      <c r="E1081" s="3">
        <f t="shared" ca="1" si="32"/>
        <v>67</v>
      </c>
      <c r="F10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1" s="50">
        <f>IF(WEEKNUM(Table1[[#This Row],[Date]])-WEEKNUM(DATE(YEAR(Table1[[#This Row],[Date]]),2,1)-1)&lt;=0,52+WEEKNUM(Table1[[#This Row],[Date]])-WEEKNUM(DATE(YEAR(Table1[[#This Row],[Date]]),2,1)-1),WEEKNUM(Table1[[#This Row],[Date]])-WEEKNUM(DATE(YEAR(Table1[[#This Row],[Date]]),2,1)-1))</f>
        <v>8</v>
      </c>
      <c r="H1081" s="126">
        <f t="shared" ca="1" si="33"/>
        <v>0.77</v>
      </c>
      <c r="I1081" s="3" t="s">
        <v>50</v>
      </c>
      <c r="J1081" s="3" t="str">
        <f ca="1">IF(Table1[[#This Row],[Quantity]]&gt;=100,"Picked Up","Missed Pickup")</f>
        <v>Missed Pickup</v>
      </c>
      <c r="K1081" s="48" t="str">
        <f>TEXT(Table1[[#This Row],[Date]],"mmmm")</f>
        <v>March</v>
      </c>
    </row>
    <row r="1082" spans="1:11" x14ac:dyDescent="0.25">
      <c r="A1082" s="27" t="s">
        <v>64</v>
      </c>
      <c r="B1082" s="30" t="s">
        <v>71</v>
      </c>
      <c r="C1082" s="40" t="s">
        <v>23</v>
      </c>
      <c r="D1082" s="4">
        <v>43912</v>
      </c>
      <c r="E1082" s="3">
        <f t="shared" ca="1" si="32"/>
        <v>844</v>
      </c>
      <c r="F10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2" s="50">
        <f>IF(WEEKNUM(Table1[[#This Row],[Date]])-WEEKNUM(DATE(YEAR(Table1[[#This Row],[Date]]),2,1)-1)&lt;=0,52+WEEKNUM(Table1[[#This Row],[Date]])-WEEKNUM(DATE(YEAR(Table1[[#This Row],[Date]]),2,1)-1),WEEKNUM(Table1[[#This Row],[Date]])-WEEKNUM(DATE(YEAR(Table1[[#This Row],[Date]]),2,1)-1))</f>
        <v>8</v>
      </c>
      <c r="H1082" s="126">
        <f t="shared" ca="1" si="33"/>
        <v>0.69</v>
      </c>
      <c r="I1082" s="3" t="s">
        <v>50</v>
      </c>
      <c r="J1082" s="3" t="str">
        <f ca="1">IF(Table1[[#This Row],[Quantity]]&gt;=100,"Picked Up","Missed Pickup")</f>
        <v>Picked Up</v>
      </c>
      <c r="K1082" s="48" t="str">
        <f>TEXT(Table1[[#This Row],[Date]],"mmmm")</f>
        <v>March</v>
      </c>
    </row>
    <row r="1083" spans="1:11" x14ac:dyDescent="0.25">
      <c r="A1083" s="27" t="s">
        <v>65</v>
      </c>
      <c r="B1083" s="30" t="s">
        <v>67</v>
      </c>
      <c r="C1083" s="40" t="s">
        <v>20</v>
      </c>
      <c r="D1083" s="4">
        <v>43912</v>
      </c>
      <c r="E1083" s="3">
        <f t="shared" ca="1" si="32"/>
        <v>700</v>
      </c>
      <c r="F10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3" s="50">
        <f>IF(WEEKNUM(Table1[[#This Row],[Date]])-WEEKNUM(DATE(YEAR(Table1[[#This Row],[Date]]),2,1)-1)&lt;=0,52+WEEKNUM(Table1[[#This Row],[Date]])-WEEKNUM(DATE(YEAR(Table1[[#This Row],[Date]]),2,1)-1),WEEKNUM(Table1[[#This Row],[Date]])-WEEKNUM(DATE(YEAR(Table1[[#This Row],[Date]]),2,1)-1))</f>
        <v>8</v>
      </c>
      <c r="H1083" s="126">
        <f t="shared" ca="1" si="33"/>
        <v>0.74</v>
      </c>
      <c r="I1083" s="3" t="s">
        <v>50</v>
      </c>
      <c r="J1083" s="3" t="str">
        <f ca="1">IF(Table1[[#This Row],[Quantity]]&gt;=100,"Picked Up","Missed Pickup")</f>
        <v>Picked Up</v>
      </c>
      <c r="K1083" s="48" t="str">
        <f>TEXT(Table1[[#This Row],[Date]],"mmmm")</f>
        <v>March</v>
      </c>
    </row>
    <row r="1084" spans="1:11" x14ac:dyDescent="0.25">
      <c r="A1084" s="27" t="s">
        <v>63</v>
      </c>
      <c r="B1084" s="30" t="s">
        <v>4</v>
      </c>
      <c r="C1084" s="40" t="s">
        <v>20</v>
      </c>
      <c r="D1084" s="4">
        <v>43912</v>
      </c>
      <c r="E1084" s="3">
        <f t="shared" ca="1" si="32"/>
        <v>441</v>
      </c>
      <c r="F10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4" s="50">
        <f>IF(WEEKNUM(Table1[[#This Row],[Date]])-WEEKNUM(DATE(YEAR(Table1[[#This Row],[Date]]),2,1)-1)&lt;=0,52+WEEKNUM(Table1[[#This Row],[Date]])-WEEKNUM(DATE(YEAR(Table1[[#This Row],[Date]]),2,1)-1),WEEKNUM(Table1[[#This Row],[Date]])-WEEKNUM(DATE(YEAR(Table1[[#This Row],[Date]]),2,1)-1))</f>
        <v>8</v>
      </c>
      <c r="H1084" s="126">
        <f t="shared" ca="1" si="33"/>
        <v>0.7</v>
      </c>
      <c r="I1084" s="3" t="s">
        <v>50</v>
      </c>
      <c r="J1084" s="3" t="str">
        <f ca="1">IF(Table1[[#This Row],[Quantity]]&gt;=100,"Picked Up","Missed Pickup")</f>
        <v>Picked Up</v>
      </c>
      <c r="K1084" s="48" t="str">
        <f>TEXT(Table1[[#This Row],[Date]],"mmmm")</f>
        <v>March</v>
      </c>
    </row>
    <row r="1085" spans="1:11" x14ac:dyDescent="0.25">
      <c r="A1085" s="27" t="s">
        <v>63</v>
      </c>
      <c r="B1085" s="30" t="s">
        <v>74</v>
      </c>
      <c r="C1085" s="40" t="s">
        <v>20</v>
      </c>
      <c r="D1085" s="4">
        <v>43912</v>
      </c>
      <c r="E1085" s="3">
        <f t="shared" ca="1" si="32"/>
        <v>634</v>
      </c>
      <c r="F10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5" s="50">
        <f>IF(WEEKNUM(Table1[[#This Row],[Date]])-WEEKNUM(DATE(YEAR(Table1[[#This Row],[Date]]),2,1)-1)&lt;=0,52+WEEKNUM(Table1[[#This Row],[Date]])-WEEKNUM(DATE(YEAR(Table1[[#This Row],[Date]]),2,1)-1),WEEKNUM(Table1[[#This Row],[Date]])-WEEKNUM(DATE(YEAR(Table1[[#This Row],[Date]]),2,1)-1))</f>
        <v>8</v>
      </c>
      <c r="H1085" s="126">
        <f t="shared" ca="1" si="33"/>
        <v>0.75</v>
      </c>
      <c r="I1085" s="3" t="s">
        <v>50</v>
      </c>
      <c r="J1085" s="3" t="str">
        <f ca="1">IF(Table1[[#This Row],[Quantity]]&gt;=100,"Picked Up","Missed Pickup")</f>
        <v>Picked Up</v>
      </c>
      <c r="K1085" s="48" t="str">
        <f>TEXT(Table1[[#This Row],[Date]],"mmmm")</f>
        <v>March</v>
      </c>
    </row>
    <row r="1086" spans="1:11" x14ac:dyDescent="0.25">
      <c r="A1086" s="27" t="s">
        <v>63</v>
      </c>
      <c r="B1086" s="30" t="s">
        <v>75</v>
      </c>
      <c r="C1086" s="40" t="s">
        <v>20</v>
      </c>
      <c r="D1086" s="4">
        <v>43912</v>
      </c>
      <c r="E1086" s="3">
        <f t="shared" ca="1" si="32"/>
        <v>865</v>
      </c>
      <c r="F10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6" s="50">
        <f>IF(WEEKNUM(Table1[[#This Row],[Date]])-WEEKNUM(DATE(YEAR(Table1[[#This Row],[Date]]),2,1)-1)&lt;=0,52+WEEKNUM(Table1[[#This Row],[Date]])-WEEKNUM(DATE(YEAR(Table1[[#This Row],[Date]]),2,1)-1),WEEKNUM(Table1[[#This Row],[Date]])-WEEKNUM(DATE(YEAR(Table1[[#This Row],[Date]]),2,1)-1))</f>
        <v>8</v>
      </c>
      <c r="H1086" s="126">
        <f t="shared" ca="1" si="33"/>
        <v>0.69</v>
      </c>
      <c r="I1086" s="3" t="s">
        <v>50</v>
      </c>
      <c r="J1086" s="3" t="str">
        <f ca="1">IF(Table1[[#This Row],[Quantity]]&gt;=100,"Picked Up","Missed Pickup")</f>
        <v>Picked Up</v>
      </c>
      <c r="K1086" s="48" t="str">
        <f>TEXT(Table1[[#This Row],[Date]],"mmmm")</f>
        <v>March</v>
      </c>
    </row>
    <row r="1087" spans="1:11" x14ac:dyDescent="0.25">
      <c r="A1087" s="27" t="s">
        <v>62</v>
      </c>
      <c r="B1087" s="30" t="s">
        <v>4</v>
      </c>
      <c r="C1087" s="40" t="s">
        <v>20</v>
      </c>
      <c r="D1087" s="4">
        <v>43912</v>
      </c>
      <c r="E1087" s="3">
        <f t="shared" ca="1" si="32"/>
        <v>988</v>
      </c>
      <c r="F10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7" s="50">
        <f>IF(WEEKNUM(Table1[[#This Row],[Date]])-WEEKNUM(DATE(YEAR(Table1[[#This Row],[Date]]),2,1)-1)&lt;=0,52+WEEKNUM(Table1[[#This Row],[Date]])-WEEKNUM(DATE(YEAR(Table1[[#This Row],[Date]]),2,1)-1),WEEKNUM(Table1[[#This Row],[Date]])-WEEKNUM(DATE(YEAR(Table1[[#This Row],[Date]]),2,1)-1))</f>
        <v>8</v>
      </c>
      <c r="H1087" s="126">
        <f t="shared" ca="1" si="33"/>
        <v>0.68</v>
      </c>
      <c r="I1087" s="3" t="s">
        <v>50</v>
      </c>
      <c r="J1087" s="3" t="str">
        <f ca="1">IF(Table1[[#This Row],[Quantity]]&gt;=100,"Picked Up","Missed Pickup")</f>
        <v>Picked Up</v>
      </c>
      <c r="K1087" s="48" t="str">
        <f>TEXT(Table1[[#This Row],[Date]],"mmmm")</f>
        <v>March</v>
      </c>
    </row>
    <row r="1088" spans="1:11" x14ac:dyDescent="0.25">
      <c r="A1088" s="27" t="s">
        <v>62</v>
      </c>
      <c r="B1088" s="30" t="s">
        <v>72</v>
      </c>
      <c r="C1088" s="40" t="s">
        <v>20</v>
      </c>
      <c r="D1088" s="4">
        <v>43912</v>
      </c>
      <c r="E1088" s="3">
        <f t="shared" ca="1" si="32"/>
        <v>235</v>
      </c>
      <c r="F10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8" s="50">
        <f>IF(WEEKNUM(Table1[[#This Row],[Date]])-WEEKNUM(DATE(YEAR(Table1[[#This Row],[Date]]),2,1)-1)&lt;=0,52+WEEKNUM(Table1[[#This Row],[Date]])-WEEKNUM(DATE(YEAR(Table1[[#This Row],[Date]]),2,1)-1),WEEKNUM(Table1[[#This Row],[Date]])-WEEKNUM(DATE(YEAR(Table1[[#This Row],[Date]]),2,1)-1))</f>
        <v>8</v>
      </c>
      <c r="H1088" s="126">
        <f t="shared" ca="1" si="33"/>
        <v>0.75</v>
      </c>
      <c r="I1088" s="3" t="s">
        <v>50</v>
      </c>
      <c r="J1088" s="3" t="str">
        <f ca="1">IF(Table1[[#This Row],[Quantity]]&gt;=100,"Picked Up","Missed Pickup")</f>
        <v>Picked Up</v>
      </c>
      <c r="K1088" s="48" t="str">
        <f>TEXT(Table1[[#This Row],[Date]],"mmmm")</f>
        <v>March</v>
      </c>
    </row>
    <row r="1089" spans="1:11" x14ac:dyDescent="0.25">
      <c r="A1089" s="27" t="s">
        <v>62</v>
      </c>
      <c r="B1089" s="30" t="s">
        <v>5</v>
      </c>
      <c r="C1089" s="40" t="s">
        <v>22</v>
      </c>
      <c r="D1089" s="4">
        <v>43912</v>
      </c>
      <c r="E1089" s="3">
        <f t="shared" ca="1" si="32"/>
        <v>346</v>
      </c>
      <c r="F10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89" s="50">
        <f>IF(WEEKNUM(Table1[[#This Row],[Date]])-WEEKNUM(DATE(YEAR(Table1[[#This Row],[Date]]),2,1)-1)&lt;=0,52+WEEKNUM(Table1[[#This Row],[Date]])-WEEKNUM(DATE(YEAR(Table1[[#This Row],[Date]]),2,1)-1),WEEKNUM(Table1[[#This Row],[Date]])-WEEKNUM(DATE(YEAR(Table1[[#This Row],[Date]]),2,1)-1))</f>
        <v>8</v>
      </c>
      <c r="H1089" s="126">
        <f t="shared" ca="1" si="33"/>
        <v>0.7</v>
      </c>
      <c r="I1089" s="3" t="s">
        <v>50</v>
      </c>
      <c r="J1089" s="3" t="str">
        <f ca="1">IF(Table1[[#This Row],[Quantity]]&gt;=100,"Picked Up","Missed Pickup")</f>
        <v>Picked Up</v>
      </c>
      <c r="K1089" s="48" t="str">
        <f>TEXT(Table1[[#This Row],[Date]],"mmmm")</f>
        <v>March</v>
      </c>
    </row>
    <row r="1090" spans="1:11" x14ac:dyDescent="0.25">
      <c r="A1090" s="27" t="s">
        <v>62</v>
      </c>
      <c r="B1090" s="30" t="s">
        <v>6</v>
      </c>
      <c r="C1090" s="40" t="s">
        <v>21</v>
      </c>
      <c r="D1090" s="4">
        <v>43912</v>
      </c>
      <c r="E1090" s="3">
        <f t="shared" ca="1" si="32"/>
        <v>591</v>
      </c>
      <c r="F10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0" s="50">
        <f>IF(WEEKNUM(Table1[[#This Row],[Date]])-WEEKNUM(DATE(YEAR(Table1[[#This Row],[Date]]),2,1)-1)&lt;=0,52+WEEKNUM(Table1[[#This Row],[Date]])-WEEKNUM(DATE(YEAR(Table1[[#This Row],[Date]]),2,1)-1),WEEKNUM(Table1[[#This Row],[Date]])-WEEKNUM(DATE(YEAR(Table1[[#This Row],[Date]]),2,1)-1))</f>
        <v>8</v>
      </c>
      <c r="H1090" s="126">
        <f t="shared" ca="1" si="33"/>
        <v>0.68</v>
      </c>
      <c r="I1090" s="3" t="s">
        <v>50</v>
      </c>
      <c r="J1090" s="3" t="str">
        <f ca="1">IF(Table1[[#This Row],[Quantity]]&gt;=100,"Picked Up","Missed Pickup")</f>
        <v>Picked Up</v>
      </c>
      <c r="K1090" s="48" t="str">
        <f>TEXT(Table1[[#This Row],[Date]],"mmmm")</f>
        <v>March</v>
      </c>
    </row>
    <row r="1091" spans="1:11" x14ac:dyDescent="0.25">
      <c r="A1091" s="27" t="s">
        <v>62</v>
      </c>
      <c r="B1091" s="30" t="s">
        <v>76</v>
      </c>
      <c r="C1091" s="40" t="s">
        <v>23</v>
      </c>
      <c r="D1091" s="4">
        <v>43912</v>
      </c>
      <c r="E1091" s="3">
        <f t="shared" ref="E1091:E1154" ca="1" si="34">RANDBETWEEN(0,1000)</f>
        <v>418</v>
      </c>
      <c r="F10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1" s="50">
        <f>IF(WEEKNUM(Table1[[#This Row],[Date]])-WEEKNUM(DATE(YEAR(Table1[[#This Row],[Date]]),2,1)-1)&lt;=0,52+WEEKNUM(Table1[[#This Row],[Date]])-WEEKNUM(DATE(YEAR(Table1[[#This Row],[Date]]),2,1)-1),WEEKNUM(Table1[[#This Row],[Date]])-WEEKNUM(DATE(YEAR(Table1[[#This Row],[Date]]),2,1)-1))</f>
        <v>8</v>
      </c>
      <c r="H1091" s="126">
        <f t="shared" ref="H1091:H1154" ca="1" si="35">RANDBETWEEN(67,80)/100</f>
        <v>0.69</v>
      </c>
      <c r="I1091" s="3" t="s">
        <v>50</v>
      </c>
      <c r="J1091" s="3" t="str">
        <f ca="1">IF(Table1[[#This Row],[Quantity]]&gt;=100,"Picked Up","Missed Pickup")</f>
        <v>Picked Up</v>
      </c>
      <c r="K1091" s="48" t="str">
        <f>TEXT(Table1[[#This Row],[Date]],"mmmm")</f>
        <v>March</v>
      </c>
    </row>
    <row r="1092" spans="1:11" x14ac:dyDescent="0.25">
      <c r="A1092" s="27" t="s">
        <v>62</v>
      </c>
      <c r="B1092" s="30" t="s">
        <v>9</v>
      </c>
      <c r="C1092" s="40" t="s">
        <v>23</v>
      </c>
      <c r="D1092" s="4">
        <v>43912</v>
      </c>
      <c r="E1092" s="3">
        <f t="shared" ca="1" si="34"/>
        <v>394</v>
      </c>
      <c r="F10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2" s="50">
        <f>IF(WEEKNUM(Table1[[#This Row],[Date]])-WEEKNUM(DATE(YEAR(Table1[[#This Row],[Date]]),2,1)-1)&lt;=0,52+WEEKNUM(Table1[[#This Row],[Date]])-WEEKNUM(DATE(YEAR(Table1[[#This Row],[Date]]),2,1)-1),WEEKNUM(Table1[[#This Row],[Date]])-WEEKNUM(DATE(YEAR(Table1[[#This Row],[Date]]),2,1)-1))</f>
        <v>8</v>
      </c>
      <c r="H1092" s="126">
        <f t="shared" ca="1" si="35"/>
        <v>0.69</v>
      </c>
      <c r="I1092" s="3" t="s">
        <v>50</v>
      </c>
      <c r="J1092" s="3" t="str">
        <f ca="1">IF(Table1[[#This Row],[Quantity]]&gt;=100,"Picked Up","Missed Pickup")</f>
        <v>Picked Up</v>
      </c>
      <c r="K1092" s="48" t="str">
        <f>TEXT(Table1[[#This Row],[Date]],"mmmm")</f>
        <v>March</v>
      </c>
    </row>
    <row r="1093" spans="1:11" x14ac:dyDescent="0.25">
      <c r="A1093" s="27" t="s">
        <v>61</v>
      </c>
      <c r="B1093" s="30" t="s">
        <v>7</v>
      </c>
      <c r="C1093" s="40" t="s">
        <v>20</v>
      </c>
      <c r="D1093" s="4">
        <v>43912</v>
      </c>
      <c r="E1093" s="3">
        <f t="shared" ca="1" si="34"/>
        <v>535</v>
      </c>
      <c r="F10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3" s="50">
        <f>IF(WEEKNUM(Table1[[#This Row],[Date]])-WEEKNUM(DATE(YEAR(Table1[[#This Row],[Date]]),2,1)-1)&lt;=0,52+WEEKNUM(Table1[[#This Row],[Date]])-WEEKNUM(DATE(YEAR(Table1[[#This Row],[Date]]),2,1)-1),WEEKNUM(Table1[[#This Row],[Date]])-WEEKNUM(DATE(YEAR(Table1[[#This Row],[Date]]),2,1)-1))</f>
        <v>8</v>
      </c>
      <c r="H1093" s="126">
        <f t="shared" ca="1" si="35"/>
        <v>0.79</v>
      </c>
      <c r="I1093" s="3" t="s">
        <v>50</v>
      </c>
      <c r="J1093" s="3" t="str">
        <f ca="1">IF(Table1[[#This Row],[Quantity]]&gt;=100,"Picked Up","Missed Pickup")</f>
        <v>Picked Up</v>
      </c>
      <c r="K1093" s="48" t="str">
        <f>TEXT(Table1[[#This Row],[Date]],"mmmm")</f>
        <v>March</v>
      </c>
    </row>
    <row r="1094" spans="1:11" x14ac:dyDescent="0.25">
      <c r="A1094" s="29" t="s">
        <v>61</v>
      </c>
      <c r="B1094" s="31" t="s">
        <v>8</v>
      </c>
      <c r="C1094" s="41" t="s">
        <v>20</v>
      </c>
      <c r="D1094" s="4">
        <v>43912</v>
      </c>
      <c r="E1094" s="3">
        <f t="shared" ca="1" si="34"/>
        <v>28</v>
      </c>
      <c r="F10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4" s="50">
        <f>IF(WEEKNUM(Table1[[#This Row],[Date]])-WEEKNUM(DATE(YEAR(Table1[[#This Row],[Date]]),2,1)-1)&lt;=0,52+WEEKNUM(Table1[[#This Row],[Date]])-WEEKNUM(DATE(YEAR(Table1[[#This Row],[Date]]),2,1)-1),WEEKNUM(Table1[[#This Row],[Date]])-WEEKNUM(DATE(YEAR(Table1[[#This Row],[Date]]),2,1)-1))</f>
        <v>8</v>
      </c>
      <c r="H1094" s="126">
        <f t="shared" ca="1" si="35"/>
        <v>0.74</v>
      </c>
      <c r="I1094" s="3" t="s">
        <v>50</v>
      </c>
      <c r="J1094" s="3" t="str">
        <f ca="1">IF(Table1[[#This Row],[Quantity]]&gt;=100,"Picked Up","Missed Pickup")</f>
        <v>Missed Pickup</v>
      </c>
      <c r="K1094" s="48" t="str">
        <f>TEXT(Table1[[#This Row],[Date]],"mmmm")</f>
        <v>March</v>
      </c>
    </row>
    <row r="1095" spans="1:11" x14ac:dyDescent="0.25">
      <c r="A1095" s="25" t="s">
        <v>61</v>
      </c>
      <c r="B1095" s="25" t="s">
        <v>73</v>
      </c>
      <c r="C1095" s="45" t="s">
        <v>20</v>
      </c>
      <c r="D1095" s="4">
        <v>43912</v>
      </c>
      <c r="E1095" s="3">
        <f t="shared" ca="1" si="34"/>
        <v>52</v>
      </c>
      <c r="F10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5" s="50">
        <f>IF(WEEKNUM(Table1[[#This Row],[Date]])-WEEKNUM(DATE(YEAR(Table1[[#This Row],[Date]]),2,1)-1)&lt;=0,52+WEEKNUM(Table1[[#This Row],[Date]])-WEEKNUM(DATE(YEAR(Table1[[#This Row],[Date]]),2,1)-1),WEEKNUM(Table1[[#This Row],[Date]])-WEEKNUM(DATE(YEAR(Table1[[#This Row],[Date]]),2,1)-1))</f>
        <v>8</v>
      </c>
      <c r="H1095" s="126">
        <f t="shared" ca="1" si="35"/>
        <v>0.79</v>
      </c>
      <c r="I1095" s="3" t="s">
        <v>50</v>
      </c>
      <c r="J1095" s="3" t="str">
        <f ca="1">IF(Table1[[#This Row],[Quantity]]&gt;=100,"Picked Up","Missed Pickup")</f>
        <v>Missed Pickup</v>
      </c>
      <c r="K1095" s="48" t="str">
        <f>TEXT(Table1[[#This Row],[Date]],"mmmm")</f>
        <v>March</v>
      </c>
    </row>
    <row r="1096" spans="1:11" x14ac:dyDescent="0.25">
      <c r="A1096" s="27" t="s">
        <v>64</v>
      </c>
      <c r="B1096" s="30" t="s">
        <v>70</v>
      </c>
      <c r="C1096" s="40" t="s">
        <v>22</v>
      </c>
      <c r="D1096" s="4">
        <v>43913</v>
      </c>
      <c r="E1096" s="3">
        <f t="shared" ca="1" si="34"/>
        <v>817</v>
      </c>
      <c r="F10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6" s="50">
        <f>IF(WEEKNUM(Table1[[#This Row],[Date]])-WEEKNUM(DATE(YEAR(Table1[[#This Row],[Date]]),2,1)-1)&lt;=0,52+WEEKNUM(Table1[[#This Row],[Date]])-WEEKNUM(DATE(YEAR(Table1[[#This Row],[Date]]),2,1)-1),WEEKNUM(Table1[[#This Row],[Date]])-WEEKNUM(DATE(YEAR(Table1[[#This Row],[Date]]),2,1)-1))</f>
        <v>8</v>
      </c>
      <c r="H1096" s="126">
        <f t="shared" ca="1" si="35"/>
        <v>0.78</v>
      </c>
      <c r="I1096" s="3" t="s">
        <v>50</v>
      </c>
      <c r="J1096" s="3" t="str">
        <f ca="1">IF(Table1[[#This Row],[Quantity]]&gt;=100,"Picked Up","Missed Pickup")</f>
        <v>Picked Up</v>
      </c>
      <c r="K1096" s="48" t="str">
        <f>TEXT(Table1[[#This Row],[Date]],"mmmm")</f>
        <v>March</v>
      </c>
    </row>
    <row r="1097" spans="1:11" x14ac:dyDescent="0.25">
      <c r="A1097" s="27" t="s">
        <v>64</v>
      </c>
      <c r="B1097" s="30" t="s">
        <v>71</v>
      </c>
      <c r="C1097" s="40" t="s">
        <v>23</v>
      </c>
      <c r="D1097" s="4">
        <v>43913</v>
      </c>
      <c r="E1097" s="3">
        <f t="shared" ca="1" si="34"/>
        <v>251</v>
      </c>
      <c r="F10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7" s="50">
        <f>IF(WEEKNUM(Table1[[#This Row],[Date]])-WEEKNUM(DATE(YEAR(Table1[[#This Row],[Date]]),2,1)-1)&lt;=0,52+WEEKNUM(Table1[[#This Row],[Date]])-WEEKNUM(DATE(YEAR(Table1[[#This Row],[Date]]),2,1)-1),WEEKNUM(Table1[[#This Row],[Date]])-WEEKNUM(DATE(YEAR(Table1[[#This Row],[Date]]),2,1)-1))</f>
        <v>8</v>
      </c>
      <c r="H1097" s="126">
        <f t="shared" ca="1" si="35"/>
        <v>0.74</v>
      </c>
      <c r="I1097" s="3" t="s">
        <v>50</v>
      </c>
      <c r="J1097" s="3" t="str">
        <f ca="1">IF(Table1[[#This Row],[Quantity]]&gt;=100,"Picked Up","Missed Pickup")</f>
        <v>Picked Up</v>
      </c>
      <c r="K1097" s="48" t="str">
        <f>TEXT(Table1[[#This Row],[Date]],"mmmm")</f>
        <v>March</v>
      </c>
    </row>
    <row r="1098" spans="1:11" x14ac:dyDescent="0.25">
      <c r="A1098" s="27" t="s">
        <v>65</v>
      </c>
      <c r="B1098" s="30" t="s">
        <v>67</v>
      </c>
      <c r="C1098" s="40" t="s">
        <v>20</v>
      </c>
      <c r="D1098" s="4">
        <v>43913</v>
      </c>
      <c r="E1098" s="3">
        <f t="shared" ca="1" si="34"/>
        <v>875</v>
      </c>
      <c r="F10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8" s="50">
        <f>IF(WEEKNUM(Table1[[#This Row],[Date]])-WEEKNUM(DATE(YEAR(Table1[[#This Row],[Date]]),2,1)-1)&lt;=0,52+WEEKNUM(Table1[[#This Row],[Date]])-WEEKNUM(DATE(YEAR(Table1[[#This Row],[Date]]),2,1)-1),WEEKNUM(Table1[[#This Row],[Date]])-WEEKNUM(DATE(YEAR(Table1[[#This Row],[Date]]),2,1)-1))</f>
        <v>8</v>
      </c>
      <c r="H1098" s="126">
        <f t="shared" ca="1" si="35"/>
        <v>0.79</v>
      </c>
      <c r="I1098" s="3" t="s">
        <v>50</v>
      </c>
      <c r="J1098" s="3" t="str">
        <f ca="1">IF(Table1[[#This Row],[Quantity]]&gt;=100,"Picked Up","Missed Pickup")</f>
        <v>Picked Up</v>
      </c>
      <c r="K1098" s="48" t="str">
        <f>TEXT(Table1[[#This Row],[Date]],"mmmm")</f>
        <v>March</v>
      </c>
    </row>
    <row r="1099" spans="1:11" x14ac:dyDescent="0.25">
      <c r="A1099" s="27" t="s">
        <v>63</v>
      </c>
      <c r="B1099" s="30" t="s">
        <v>4</v>
      </c>
      <c r="C1099" s="40" t="s">
        <v>20</v>
      </c>
      <c r="D1099" s="4">
        <v>43913</v>
      </c>
      <c r="E1099" s="3">
        <f t="shared" ca="1" si="34"/>
        <v>688</v>
      </c>
      <c r="F10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099" s="50">
        <f>IF(WEEKNUM(Table1[[#This Row],[Date]])-WEEKNUM(DATE(YEAR(Table1[[#This Row],[Date]]),2,1)-1)&lt;=0,52+WEEKNUM(Table1[[#This Row],[Date]])-WEEKNUM(DATE(YEAR(Table1[[#This Row],[Date]]),2,1)-1),WEEKNUM(Table1[[#This Row],[Date]])-WEEKNUM(DATE(YEAR(Table1[[#This Row],[Date]]),2,1)-1))</f>
        <v>8</v>
      </c>
      <c r="H1099" s="126">
        <f t="shared" ca="1" si="35"/>
        <v>0.8</v>
      </c>
      <c r="I1099" s="3" t="s">
        <v>50</v>
      </c>
      <c r="J1099" s="3" t="str">
        <f ca="1">IF(Table1[[#This Row],[Quantity]]&gt;=100,"Picked Up","Missed Pickup")</f>
        <v>Picked Up</v>
      </c>
      <c r="K1099" s="48" t="str">
        <f>TEXT(Table1[[#This Row],[Date]],"mmmm")</f>
        <v>March</v>
      </c>
    </row>
    <row r="1100" spans="1:11" x14ac:dyDescent="0.25">
      <c r="A1100" s="27" t="s">
        <v>63</v>
      </c>
      <c r="B1100" s="30" t="s">
        <v>74</v>
      </c>
      <c r="C1100" s="40" t="s">
        <v>20</v>
      </c>
      <c r="D1100" s="4">
        <v>43913</v>
      </c>
      <c r="E1100" s="3">
        <f t="shared" ca="1" si="34"/>
        <v>709</v>
      </c>
      <c r="F11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0" s="50">
        <f>IF(WEEKNUM(Table1[[#This Row],[Date]])-WEEKNUM(DATE(YEAR(Table1[[#This Row],[Date]]),2,1)-1)&lt;=0,52+WEEKNUM(Table1[[#This Row],[Date]])-WEEKNUM(DATE(YEAR(Table1[[#This Row],[Date]]),2,1)-1),WEEKNUM(Table1[[#This Row],[Date]])-WEEKNUM(DATE(YEAR(Table1[[#This Row],[Date]]),2,1)-1))</f>
        <v>8</v>
      </c>
      <c r="H1100" s="126">
        <f t="shared" ca="1" si="35"/>
        <v>0.71</v>
      </c>
      <c r="I1100" s="3" t="s">
        <v>50</v>
      </c>
      <c r="J1100" s="3" t="str">
        <f ca="1">IF(Table1[[#This Row],[Quantity]]&gt;=100,"Picked Up","Missed Pickup")</f>
        <v>Picked Up</v>
      </c>
      <c r="K1100" s="48" t="str">
        <f>TEXT(Table1[[#This Row],[Date]],"mmmm")</f>
        <v>March</v>
      </c>
    </row>
    <row r="1101" spans="1:11" x14ac:dyDescent="0.25">
      <c r="A1101" s="27" t="s">
        <v>63</v>
      </c>
      <c r="B1101" s="30" t="s">
        <v>75</v>
      </c>
      <c r="C1101" s="40" t="s">
        <v>20</v>
      </c>
      <c r="D1101" s="4">
        <v>43913</v>
      </c>
      <c r="E1101" s="3">
        <f t="shared" ca="1" si="34"/>
        <v>948</v>
      </c>
      <c r="F11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1" s="50">
        <f>IF(WEEKNUM(Table1[[#This Row],[Date]])-WEEKNUM(DATE(YEAR(Table1[[#This Row],[Date]]),2,1)-1)&lt;=0,52+WEEKNUM(Table1[[#This Row],[Date]])-WEEKNUM(DATE(YEAR(Table1[[#This Row],[Date]]),2,1)-1),WEEKNUM(Table1[[#This Row],[Date]])-WEEKNUM(DATE(YEAR(Table1[[#This Row],[Date]]),2,1)-1))</f>
        <v>8</v>
      </c>
      <c r="H1101" s="126">
        <f t="shared" ca="1" si="35"/>
        <v>0.72</v>
      </c>
      <c r="I1101" s="3" t="s">
        <v>50</v>
      </c>
      <c r="J1101" s="3" t="str">
        <f ca="1">IF(Table1[[#This Row],[Quantity]]&gt;=100,"Picked Up","Missed Pickup")</f>
        <v>Picked Up</v>
      </c>
      <c r="K1101" s="48" t="str">
        <f>TEXT(Table1[[#This Row],[Date]],"mmmm")</f>
        <v>March</v>
      </c>
    </row>
    <row r="1102" spans="1:11" x14ac:dyDescent="0.25">
      <c r="A1102" s="27" t="s">
        <v>62</v>
      </c>
      <c r="B1102" s="30" t="s">
        <v>4</v>
      </c>
      <c r="C1102" s="40" t="s">
        <v>20</v>
      </c>
      <c r="D1102" s="4">
        <v>43913</v>
      </c>
      <c r="E1102" s="3">
        <f t="shared" ca="1" si="34"/>
        <v>295</v>
      </c>
      <c r="F11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2" s="50">
        <f>IF(WEEKNUM(Table1[[#This Row],[Date]])-WEEKNUM(DATE(YEAR(Table1[[#This Row],[Date]]),2,1)-1)&lt;=0,52+WEEKNUM(Table1[[#This Row],[Date]])-WEEKNUM(DATE(YEAR(Table1[[#This Row],[Date]]),2,1)-1),WEEKNUM(Table1[[#This Row],[Date]])-WEEKNUM(DATE(YEAR(Table1[[#This Row],[Date]]),2,1)-1))</f>
        <v>8</v>
      </c>
      <c r="H1102" s="126">
        <f t="shared" ca="1" si="35"/>
        <v>0.7</v>
      </c>
      <c r="I1102" s="3" t="s">
        <v>50</v>
      </c>
      <c r="J1102" s="3" t="str">
        <f ca="1">IF(Table1[[#This Row],[Quantity]]&gt;=100,"Picked Up","Missed Pickup")</f>
        <v>Picked Up</v>
      </c>
      <c r="K1102" s="48" t="str">
        <f>TEXT(Table1[[#This Row],[Date]],"mmmm")</f>
        <v>March</v>
      </c>
    </row>
    <row r="1103" spans="1:11" x14ac:dyDescent="0.25">
      <c r="A1103" s="27" t="s">
        <v>62</v>
      </c>
      <c r="B1103" s="30" t="s">
        <v>72</v>
      </c>
      <c r="C1103" s="40" t="s">
        <v>20</v>
      </c>
      <c r="D1103" s="4">
        <v>43913</v>
      </c>
      <c r="E1103" s="3">
        <f t="shared" ca="1" si="34"/>
        <v>923</v>
      </c>
      <c r="F11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3" s="50">
        <f>IF(WEEKNUM(Table1[[#This Row],[Date]])-WEEKNUM(DATE(YEAR(Table1[[#This Row],[Date]]),2,1)-1)&lt;=0,52+WEEKNUM(Table1[[#This Row],[Date]])-WEEKNUM(DATE(YEAR(Table1[[#This Row],[Date]]),2,1)-1),WEEKNUM(Table1[[#This Row],[Date]])-WEEKNUM(DATE(YEAR(Table1[[#This Row],[Date]]),2,1)-1))</f>
        <v>8</v>
      </c>
      <c r="H1103" s="126">
        <f t="shared" ca="1" si="35"/>
        <v>0.69</v>
      </c>
      <c r="I1103" s="3" t="s">
        <v>50</v>
      </c>
      <c r="J1103" s="3" t="str">
        <f ca="1">IF(Table1[[#This Row],[Quantity]]&gt;=100,"Picked Up","Missed Pickup")</f>
        <v>Picked Up</v>
      </c>
      <c r="K1103" s="48" t="str">
        <f>TEXT(Table1[[#This Row],[Date]],"mmmm")</f>
        <v>March</v>
      </c>
    </row>
    <row r="1104" spans="1:11" x14ac:dyDescent="0.25">
      <c r="A1104" s="27" t="s">
        <v>62</v>
      </c>
      <c r="B1104" s="30" t="s">
        <v>5</v>
      </c>
      <c r="C1104" s="40" t="s">
        <v>22</v>
      </c>
      <c r="D1104" s="4">
        <v>43913</v>
      </c>
      <c r="E1104" s="3">
        <f t="shared" ca="1" si="34"/>
        <v>544</v>
      </c>
      <c r="F11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4" s="50">
        <f>IF(WEEKNUM(Table1[[#This Row],[Date]])-WEEKNUM(DATE(YEAR(Table1[[#This Row],[Date]]),2,1)-1)&lt;=0,52+WEEKNUM(Table1[[#This Row],[Date]])-WEEKNUM(DATE(YEAR(Table1[[#This Row],[Date]]),2,1)-1),WEEKNUM(Table1[[#This Row],[Date]])-WEEKNUM(DATE(YEAR(Table1[[#This Row],[Date]]),2,1)-1))</f>
        <v>8</v>
      </c>
      <c r="H1104" s="126">
        <f t="shared" ca="1" si="35"/>
        <v>0.78</v>
      </c>
      <c r="I1104" s="3" t="s">
        <v>50</v>
      </c>
      <c r="J1104" s="3" t="str">
        <f ca="1">IF(Table1[[#This Row],[Quantity]]&gt;=100,"Picked Up","Missed Pickup")</f>
        <v>Picked Up</v>
      </c>
      <c r="K1104" s="48" t="str">
        <f>TEXT(Table1[[#This Row],[Date]],"mmmm")</f>
        <v>March</v>
      </c>
    </row>
    <row r="1105" spans="1:11" x14ac:dyDescent="0.25">
      <c r="A1105" s="27" t="s">
        <v>62</v>
      </c>
      <c r="B1105" s="30" t="s">
        <v>6</v>
      </c>
      <c r="C1105" s="40" t="s">
        <v>21</v>
      </c>
      <c r="D1105" s="4">
        <v>43913</v>
      </c>
      <c r="E1105" s="3">
        <f t="shared" ca="1" si="34"/>
        <v>986</v>
      </c>
      <c r="F11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5" s="50">
        <f>IF(WEEKNUM(Table1[[#This Row],[Date]])-WEEKNUM(DATE(YEAR(Table1[[#This Row],[Date]]),2,1)-1)&lt;=0,52+WEEKNUM(Table1[[#This Row],[Date]])-WEEKNUM(DATE(YEAR(Table1[[#This Row],[Date]]),2,1)-1),WEEKNUM(Table1[[#This Row],[Date]])-WEEKNUM(DATE(YEAR(Table1[[#This Row],[Date]]),2,1)-1))</f>
        <v>8</v>
      </c>
      <c r="H1105" s="126">
        <f t="shared" ca="1" si="35"/>
        <v>0.8</v>
      </c>
      <c r="I1105" s="3" t="s">
        <v>50</v>
      </c>
      <c r="J1105" s="3" t="str">
        <f ca="1">IF(Table1[[#This Row],[Quantity]]&gt;=100,"Picked Up","Missed Pickup")</f>
        <v>Picked Up</v>
      </c>
      <c r="K1105" s="48" t="str">
        <f>TEXT(Table1[[#This Row],[Date]],"mmmm")</f>
        <v>March</v>
      </c>
    </row>
    <row r="1106" spans="1:11" x14ac:dyDescent="0.25">
      <c r="A1106" s="27" t="s">
        <v>62</v>
      </c>
      <c r="B1106" s="30" t="s">
        <v>76</v>
      </c>
      <c r="C1106" s="40" t="s">
        <v>23</v>
      </c>
      <c r="D1106" s="4">
        <v>43913</v>
      </c>
      <c r="E1106" s="3">
        <f t="shared" ca="1" si="34"/>
        <v>960</v>
      </c>
      <c r="F11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6" s="50">
        <f>IF(WEEKNUM(Table1[[#This Row],[Date]])-WEEKNUM(DATE(YEAR(Table1[[#This Row],[Date]]),2,1)-1)&lt;=0,52+WEEKNUM(Table1[[#This Row],[Date]])-WEEKNUM(DATE(YEAR(Table1[[#This Row],[Date]]),2,1)-1),WEEKNUM(Table1[[#This Row],[Date]])-WEEKNUM(DATE(YEAR(Table1[[#This Row],[Date]]),2,1)-1))</f>
        <v>8</v>
      </c>
      <c r="H1106" s="126">
        <f t="shared" ca="1" si="35"/>
        <v>0.67</v>
      </c>
      <c r="I1106" s="3" t="s">
        <v>50</v>
      </c>
      <c r="J1106" s="3" t="str">
        <f ca="1">IF(Table1[[#This Row],[Quantity]]&gt;=100,"Picked Up","Missed Pickup")</f>
        <v>Picked Up</v>
      </c>
      <c r="K1106" s="48" t="str">
        <f>TEXT(Table1[[#This Row],[Date]],"mmmm")</f>
        <v>March</v>
      </c>
    </row>
    <row r="1107" spans="1:11" x14ac:dyDescent="0.25">
      <c r="A1107" s="27" t="s">
        <v>62</v>
      </c>
      <c r="B1107" s="30" t="s">
        <v>9</v>
      </c>
      <c r="C1107" s="40" t="s">
        <v>23</v>
      </c>
      <c r="D1107" s="4">
        <v>43913</v>
      </c>
      <c r="E1107" s="3">
        <f t="shared" ca="1" si="34"/>
        <v>491</v>
      </c>
      <c r="F11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7" s="50">
        <f>IF(WEEKNUM(Table1[[#This Row],[Date]])-WEEKNUM(DATE(YEAR(Table1[[#This Row],[Date]]),2,1)-1)&lt;=0,52+WEEKNUM(Table1[[#This Row],[Date]])-WEEKNUM(DATE(YEAR(Table1[[#This Row],[Date]]),2,1)-1),WEEKNUM(Table1[[#This Row],[Date]])-WEEKNUM(DATE(YEAR(Table1[[#This Row],[Date]]),2,1)-1))</f>
        <v>8</v>
      </c>
      <c r="H1107" s="126">
        <f t="shared" ca="1" si="35"/>
        <v>0.68</v>
      </c>
      <c r="I1107" s="3" t="s">
        <v>50</v>
      </c>
      <c r="J1107" s="3" t="str">
        <f ca="1">IF(Table1[[#This Row],[Quantity]]&gt;=100,"Picked Up","Missed Pickup")</f>
        <v>Picked Up</v>
      </c>
      <c r="K1107" s="48" t="str">
        <f>TEXT(Table1[[#This Row],[Date]],"mmmm")</f>
        <v>March</v>
      </c>
    </row>
    <row r="1108" spans="1:11" x14ac:dyDescent="0.25">
      <c r="A1108" s="27" t="s">
        <v>61</v>
      </c>
      <c r="B1108" s="30" t="s">
        <v>7</v>
      </c>
      <c r="C1108" s="40" t="s">
        <v>20</v>
      </c>
      <c r="D1108" s="4">
        <v>43913</v>
      </c>
      <c r="E1108" s="3">
        <f t="shared" ca="1" si="34"/>
        <v>140</v>
      </c>
      <c r="F11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8" s="50">
        <f>IF(WEEKNUM(Table1[[#This Row],[Date]])-WEEKNUM(DATE(YEAR(Table1[[#This Row],[Date]]),2,1)-1)&lt;=0,52+WEEKNUM(Table1[[#This Row],[Date]])-WEEKNUM(DATE(YEAR(Table1[[#This Row],[Date]]),2,1)-1),WEEKNUM(Table1[[#This Row],[Date]])-WEEKNUM(DATE(YEAR(Table1[[#This Row],[Date]]),2,1)-1))</f>
        <v>8</v>
      </c>
      <c r="H1108" s="126">
        <f t="shared" ca="1" si="35"/>
        <v>0.68</v>
      </c>
      <c r="I1108" s="3" t="s">
        <v>50</v>
      </c>
      <c r="J1108" s="3" t="str">
        <f ca="1">IF(Table1[[#This Row],[Quantity]]&gt;=100,"Picked Up","Missed Pickup")</f>
        <v>Picked Up</v>
      </c>
      <c r="K1108" s="48" t="str">
        <f>TEXT(Table1[[#This Row],[Date]],"mmmm")</f>
        <v>March</v>
      </c>
    </row>
    <row r="1109" spans="1:11" x14ac:dyDescent="0.25">
      <c r="A1109" s="29" t="s">
        <v>61</v>
      </c>
      <c r="B1109" s="31" t="s">
        <v>8</v>
      </c>
      <c r="C1109" s="41" t="s">
        <v>20</v>
      </c>
      <c r="D1109" s="4">
        <v>43913</v>
      </c>
      <c r="E1109" s="3">
        <f t="shared" ca="1" si="34"/>
        <v>801</v>
      </c>
      <c r="F11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09" s="50">
        <f>IF(WEEKNUM(Table1[[#This Row],[Date]])-WEEKNUM(DATE(YEAR(Table1[[#This Row],[Date]]),2,1)-1)&lt;=0,52+WEEKNUM(Table1[[#This Row],[Date]])-WEEKNUM(DATE(YEAR(Table1[[#This Row],[Date]]),2,1)-1),WEEKNUM(Table1[[#This Row],[Date]])-WEEKNUM(DATE(YEAR(Table1[[#This Row],[Date]]),2,1)-1))</f>
        <v>8</v>
      </c>
      <c r="H1109" s="126">
        <f t="shared" ca="1" si="35"/>
        <v>0.79</v>
      </c>
      <c r="I1109" s="3" t="s">
        <v>50</v>
      </c>
      <c r="J1109" s="3" t="str">
        <f ca="1">IF(Table1[[#This Row],[Quantity]]&gt;=100,"Picked Up","Missed Pickup")</f>
        <v>Picked Up</v>
      </c>
      <c r="K1109" s="48" t="str">
        <f>TEXT(Table1[[#This Row],[Date]],"mmmm")</f>
        <v>March</v>
      </c>
    </row>
    <row r="1110" spans="1:11" x14ac:dyDescent="0.25">
      <c r="A1110" s="25" t="s">
        <v>61</v>
      </c>
      <c r="B1110" s="25" t="s">
        <v>73</v>
      </c>
      <c r="C1110" s="45" t="s">
        <v>20</v>
      </c>
      <c r="D1110" s="4">
        <v>43913</v>
      </c>
      <c r="E1110" s="3">
        <f t="shared" ca="1" si="34"/>
        <v>206</v>
      </c>
      <c r="F11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0" s="50">
        <f>IF(WEEKNUM(Table1[[#This Row],[Date]])-WEEKNUM(DATE(YEAR(Table1[[#This Row],[Date]]),2,1)-1)&lt;=0,52+WEEKNUM(Table1[[#This Row],[Date]])-WEEKNUM(DATE(YEAR(Table1[[#This Row],[Date]]),2,1)-1),WEEKNUM(Table1[[#This Row],[Date]])-WEEKNUM(DATE(YEAR(Table1[[#This Row],[Date]]),2,1)-1))</f>
        <v>8</v>
      </c>
      <c r="H1110" s="126">
        <f t="shared" ca="1" si="35"/>
        <v>0.73</v>
      </c>
      <c r="I1110" s="3" t="s">
        <v>50</v>
      </c>
      <c r="J1110" s="3" t="str">
        <f ca="1">IF(Table1[[#This Row],[Quantity]]&gt;=100,"Picked Up","Missed Pickup")</f>
        <v>Picked Up</v>
      </c>
      <c r="K1110" s="48" t="str">
        <f>TEXT(Table1[[#This Row],[Date]],"mmmm")</f>
        <v>March</v>
      </c>
    </row>
    <row r="1111" spans="1:11" x14ac:dyDescent="0.25">
      <c r="A1111" s="27" t="s">
        <v>64</v>
      </c>
      <c r="B1111" s="30" t="s">
        <v>70</v>
      </c>
      <c r="C1111" s="40" t="s">
        <v>22</v>
      </c>
      <c r="D1111" s="4">
        <v>43914</v>
      </c>
      <c r="E1111" s="3">
        <f t="shared" ca="1" si="34"/>
        <v>276</v>
      </c>
      <c r="F11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1" s="50">
        <f>IF(WEEKNUM(Table1[[#This Row],[Date]])-WEEKNUM(DATE(YEAR(Table1[[#This Row],[Date]]),2,1)-1)&lt;=0,52+WEEKNUM(Table1[[#This Row],[Date]])-WEEKNUM(DATE(YEAR(Table1[[#This Row],[Date]]),2,1)-1),WEEKNUM(Table1[[#This Row],[Date]])-WEEKNUM(DATE(YEAR(Table1[[#This Row],[Date]]),2,1)-1))</f>
        <v>8</v>
      </c>
      <c r="H1111" s="126">
        <f t="shared" ca="1" si="35"/>
        <v>0.72</v>
      </c>
      <c r="I1111" s="3" t="s">
        <v>50</v>
      </c>
      <c r="J1111" s="3" t="str">
        <f ca="1">IF(Table1[[#This Row],[Quantity]]&gt;=100,"Picked Up","Missed Pickup")</f>
        <v>Picked Up</v>
      </c>
      <c r="K1111" s="48" t="str">
        <f>TEXT(Table1[[#This Row],[Date]],"mmmm")</f>
        <v>March</v>
      </c>
    </row>
    <row r="1112" spans="1:11" x14ac:dyDescent="0.25">
      <c r="A1112" s="27" t="s">
        <v>64</v>
      </c>
      <c r="B1112" s="30" t="s">
        <v>71</v>
      </c>
      <c r="C1112" s="40" t="s">
        <v>23</v>
      </c>
      <c r="D1112" s="4">
        <v>43914</v>
      </c>
      <c r="E1112" s="3">
        <f t="shared" ca="1" si="34"/>
        <v>281</v>
      </c>
      <c r="F11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2" s="50">
        <f>IF(WEEKNUM(Table1[[#This Row],[Date]])-WEEKNUM(DATE(YEAR(Table1[[#This Row],[Date]]),2,1)-1)&lt;=0,52+WEEKNUM(Table1[[#This Row],[Date]])-WEEKNUM(DATE(YEAR(Table1[[#This Row],[Date]]),2,1)-1),WEEKNUM(Table1[[#This Row],[Date]])-WEEKNUM(DATE(YEAR(Table1[[#This Row],[Date]]),2,1)-1))</f>
        <v>8</v>
      </c>
      <c r="H1112" s="126">
        <f t="shared" ca="1" si="35"/>
        <v>0.78</v>
      </c>
      <c r="I1112" s="3" t="s">
        <v>50</v>
      </c>
      <c r="J1112" s="3" t="str">
        <f ca="1">IF(Table1[[#This Row],[Quantity]]&gt;=100,"Picked Up","Missed Pickup")</f>
        <v>Picked Up</v>
      </c>
      <c r="K1112" s="48" t="str">
        <f>TEXT(Table1[[#This Row],[Date]],"mmmm")</f>
        <v>March</v>
      </c>
    </row>
    <row r="1113" spans="1:11" x14ac:dyDescent="0.25">
      <c r="A1113" s="27" t="s">
        <v>65</v>
      </c>
      <c r="B1113" s="30" t="s">
        <v>67</v>
      </c>
      <c r="C1113" s="40" t="s">
        <v>20</v>
      </c>
      <c r="D1113" s="4">
        <v>43914</v>
      </c>
      <c r="E1113" s="3">
        <f t="shared" ca="1" si="34"/>
        <v>215</v>
      </c>
      <c r="F11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3" s="50">
        <f>IF(WEEKNUM(Table1[[#This Row],[Date]])-WEEKNUM(DATE(YEAR(Table1[[#This Row],[Date]]),2,1)-1)&lt;=0,52+WEEKNUM(Table1[[#This Row],[Date]])-WEEKNUM(DATE(YEAR(Table1[[#This Row],[Date]]),2,1)-1),WEEKNUM(Table1[[#This Row],[Date]])-WEEKNUM(DATE(YEAR(Table1[[#This Row],[Date]]),2,1)-1))</f>
        <v>8</v>
      </c>
      <c r="H1113" s="126">
        <f t="shared" ca="1" si="35"/>
        <v>0.76</v>
      </c>
      <c r="I1113" s="3" t="s">
        <v>50</v>
      </c>
      <c r="J1113" s="3" t="str">
        <f ca="1">IF(Table1[[#This Row],[Quantity]]&gt;=100,"Picked Up","Missed Pickup")</f>
        <v>Picked Up</v>
      </c>
      <c r="K1113" s="48" t="str">
        <f>TEXT(Table1[[#This Row],[Date]],"mmmm")</f>
        <v>March</v>
      </c>
    </row>
    <row r="1114" spans="1:11" x14ac:dyDescent="0.25">
      <c r="A1114" s="27" t="s">
        <v>63</v>
      </c>
      <c r="B1114" s="30" t="s">
        <v>4</v>
      </c>
      <c r="C1114" s="40" t="s">
        <v>20</v>
      </c>
      <c r="D1114" s="4">
        <v>43914</v>
      </c>
      <c r="E1114" s="3">
        <f t="shared" ca="1" si="34"/>
        <v>534</v>
      </c>
      <c r="F11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4" s="50">
        <f>IF(WEEKNUM(Table1[[#This Row],[Date]])-WEEKNUM(DATE(YEAR(Table1[[#This Row],[Date]]),2,1)-1)&lt;=0,52+WEEKNUM(Table1[[#This Row],[Date]])-WEEKNUM(DATE(YEAR(Table1[[#This Row],[Date]]),2,1)-1),WEEKNUM(Table1[[#This Row],[Date]])-WEEKNUM(DATE(YEAR(Table1[[#This Row],[Date]]),2,1)-1))</f>
        <v>8</v>
      </c>
      <c r="H1114" s="126">
        <f t="shared" ca="1" si="35"/>
        <v>0.7</v>
      </c>
      <c r="I1114" s="3" t="s">
        <v>50</v>
      </c>
      <c r="J1114" s="3" t="str">
        <f ca="1">IF(Table1[[#This Row],[Quantity]]&gt;=100,"Picked Up","Missed Pickup")</f>
        <v>Picked Up</v>
      </c>
      <c r="K1114" s="48" t="str">
        <f>TEXT(Table1[[#This Row],[Date]],"mmmm")</f>
        <v>March</v>
      </c>
    </row>
    <row r="1115" spans="1:11" x14ac:dyDescent="0.25">
      <c r="A1115" s="27" t="s">
        <v>63</v>
      </c>
      <c r="B1115" s="30" t="s">
        <v>74</v>
      </c>
      <c r="C1115" s="40" t="s">
        <v>20</v>
      </c>
      <c r="D1115" s="4">
        <v>43914</v>
      </c>
      <c r="E1115" s="3">
        <f t="shared" ca="1" si="34"/>
        <v>33</v>
      </c>
      <c r="F11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5" s="50">
        <f>IF(WEEKNUM(Table1[[#This Row],[Date]])-WEEKNUM(DATE(YEAR(Table1[[#This Row],[Date]]),2,1)-1)&lt;=0,52+WEEKNUM(Table1[[#This Row],[Date]])-WEEKNUM(DATE(YEAR(Table1[[#This Row],[Date]]),2,1)-1),WEEKNUM(Table1[[#This Row],[Date]])-WEEKNUM(DATE(YEAR(Table1[[#This Row],[Date]]),2,1)-1))</f>
        <v>8</v>
      </c>
      <c r="H1115" s="126">
        <f t="shared" ca="1" si="35"/>
        <v>0.79</v>
      </c>
      <c r="I1115" s="3" t="s">
        <v>50</v>
      </c>
      <c r="J1115" s="3" t="str">
        <f ca="1">IF(Table1[[#This Row],[Quantity]]&gt;=100,"Picked Up","Missed Pickup")</f>
        <v>Missed Pickup</v>
      </c>
      <c r="K1115" s="48" t="str">
        <f>TEXT(Table1[[#This Row],[Date]],"mmmm")</f>
        <v>March</v>
      </c>
    </row>
    <row r="1116" spans="1:11" x14ac:dyDescent="0.25">
      <c r="A1116" s="27" t="s">
        <v>63</v>
      </c>
      <c r="B1116" s="30" t="s">
        <v>75</v>
      </c>
      <c r="C1116" s="40" t="s">
        <v>20</v>
      </c>
      <c r="D1116" s="4">
        <v>43914</v>
      </c>
      <c r="E1116" s="3">
        <f t="shared" ca="1" si="34"/>
        <v>279</v>
      </c>
      <c r="F11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6" s="50">
        <f>IF(WEEKNUM(Table1[[#This Row],[Date]])-WEEKNUM(DATE(YEAR(Table1[[#This Row],[Date]]),2,1)-1)&lt;=0,52+WEEKNUM(Table1[[#This Row],[Date]])-WEEKNUM(DATE(YEAR(Table1[[#This Row],[Date]]),2,1)-1),WEEKNUM(Table1[[#This Row],[Date]])-WEEKNUM(DATE(YEAR(Table1[[#This Row],[Date]]),2,1)-1))</f>
        <v>8</v>
      </c>
      <c r="H1116" s="126">
        <f t="shared" ca="1" si="35"/>
        <v>0.69</v>
      </c>
      <c r="I1116" s="3" t="s">
        <v>50</v>
      </c>
      <c r="J1116" s="3" t="str">
        <f ca="1">IF(Table1[[#This Row],[Quantity]]&gt;=100,"Picked Up","Missed Pickup")</f>
        <v>Picked Up</v>
      </c>
      <c r="K1116" s="48" t="str">
        <f>TEXT(Table1[[#This Row],[Date]],"mmmm")</f>
        <v>March</v>
      </c>
    </row>
    <row r="1117" spans="1:11" x14ac:dyDescent="0.25">
      <c r="A1117" s="27" t="s">
        <v>62</v>
      </c>
      <c r="B1117" s="30" t="s">
        <v>4</v>
      </c>
      <c r="C1117" s="40" t="s">
        <v>20</v>
      </c>
      <c r="D1117" s="4">
        <v>43914</v>
      </c>
      <c r="E1117" s="3">
        <f t="shared" ca="1" si="34"/>
        <v>143</v>
      </c>
      <c r="F11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7" s="50">
        <f>IF(WEEKNUM(Table1[[#This Row],[Date]])-WEEKNUM(DATE(YEAR(Table1[[#This Row],[Date]]),2,1)-1)&lt;=0,52+WEEKNUM(Table1[[#This Row],[Date]])-WEEKNUM(DATE(YEAR(Table1[[#This Row],[Date]]),2,1)-1),WEEKNUM(Table1[[#This Row],[Date]])-WEEKNUM(DATE(YEAR(Table1[[#This Row],[Date]]),2,1)-1))</f>
        <v>8</v>
      </c>
      <c r="H1117" s="126">
        <f t="shared" ca="1" si="35"/>
        <v>0.72</v>
      </c>
      <c r="I1117" s="3" t="s">
        <v>50</v>
      </c>
      <c r="J1117" s="3" t="str">
        <f ca="1">IF(Table1[[#This Row],[Quantity]]&gt;=100,"Picked Up","Missed Pickup")</f>
        <v>Picked Up</v>
      </c>
      <c r="K1117" s="48" t="str">
        <f>TEXT(Table1[[#This Row],[Date]],"mmmm")</f>
        <v>March</v>
      </c>
    </row>
    <row r="1118" spans="1:11" x14ac:dyDescent="0.25">
      <c r="A1118" s="27" t="s">
        <v>62</v>
      </c>
      <c r="B1118" s="30" t="s">
        <v>72</v>
      </c>
      <c r="C1118" s="40" t="s">
        <v>20</v>
      </c>
      <c r="D1118" s="4">
        <v>43914</v>
      </c>
      <c r="E1118" s="3">
        <f t="shared" ca="1" si="34"/>
        <v>164</v>
      </c>
      <c r="F11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8" s="50">
        <f>IF(WEEKNUM(Table1[[#This Row],[Date]])-WEEKNUM(DATE(YEAR(Table1[[#This Row],[Date]]),2,1)-1)&lt;=0,52+WEEKNUM(Table1[[#This Row],[Date]])-WEEKNUM(DATE(YEAR(Table1[[#This Row],[Date]]),2,1)-1),WEEKNUM(Table1[[#This Row],[Date]])-WEEKNUM(DATE(YEAR(Table1[[#This Row],[Date]]),2,1)-1))</f>
        <v>8</v>
      </c>
      <c r="H1118" s="126">
        <f t="shared" ca="1" si="35"/>
        <v>0.7</v>
      </c>
      <c r="I1118" s="3" t="s">
        <v>50</v>
      </c>
      <c r="J1118" s="3" t="str">
        <f ca="1">IF(Table1[[#This Row],[Quantity]]&gt;=100,"Picked Up","Missed Pickup")</f>
        <v>Picked Up</v>
      </c>
      <c r="K1118" s="48" t="str">
        <f>TEXT(Table1[[#This Row],[Date]],"mmmm")</f>
        <v>March</v>
      </c>
    </row>
    <row r="1119" spans="1:11" x14ac:dyDescent="0.25">
      <c r="A1119" s="27" t="s">
        <v>62</v>
      </c>
      <c r="B1119" s="30" t="s">
        <v>5</v>
      </c>
      <c r="C1119" s="40" t="s">
        <v>22</v>
      </c>
      <c r="D1119" s="4">
        <v>43914</v>
      </c>
      <c r="E1119" s="3">
        <f t="shared" ca="1" si="34"/>
        <v>576</v>
      </c>
      <c r="F11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19" s="50">
        <f>IF(WEEKNUM(Table1[[#This Row],[Date]])-WEEKNUM(DATE(YEAR(Table1[[#This Row],[Date]]),2,1)-1)&lt;=0,52+WEEKNUM(Table1[[#This Row],[Date]])-WEEKNUM(DATE(YEAR(Table1[[#This Row],[Date]]),2,1)-1),WEEKNUM(Table1[[#This Row],[Date]])-WEEKNUM(DATE(YEAR(Table1[[#This Row],[Date]]),2,1)-1))</f>
        <v>8</v>
      </c>
      <c r="H1119" s="126">
        <f t="shared" ca="1" si="35"/>
        <v>0.7</v>
      </c>
      <c r="I1119" s="3" t="s">
        <v>50</v>
      </c>
      <c r="J1119" s="3" t="str">
        <f ca="1">IF(Table1[[#This Row],[Quantity]]&gt;=100,"Picked Up","Missed Pickup")</f>
        <v>Picked Up</v>
      </c>
      <c r="K1119" s="48" t="str">
        <f>TEXT(Table1[[#This Row],[Date]],"mmmm")</f>
        <v>March</v>
      </c>
    </row>
    <row r="1120" spans="1:11" x14ac:dyDescent="0.25">
      <c r="A1120" s="27" t="s">
        <v>62</v>
      </c>
      <c r="B1120" s="30" t="s">
        <v>6</v>
      </c>
      <c r="C1120" s="40" t="s">
        <v>21</v>
      </c>
      <c r="D1120" s="4">
        <v>43914</v>
      </c>
      <c r="E1120" s="3">
        <f t="shared" ca="1" si="34"/>
        <v>410</v>
      </c>
      <c r="F11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0" s="50">
        <f>IF(WEEKNUM(Table1[[#This Row],[Date]])-WEEKNUM(DATE(YEAR(Table1[[#This Row],[Date]]),2,1)-1)&lt;=0,52+WEEKNUM(Table1[[#This Row],[Date]])-WEEKNUM(DATE(YEAR(Table1[[#This Row],[Date]]),2,1)-1),WEEKNUM(Table1[[#This Row],[Date]])-WEEKNUM(DATE(YEAR(Table1[[#This Row],[Date]]),2,1)-1))</f>
        <v>8</v>
      </c>
      <c r="H1120" s="126">
        <f t="shared" ca="1" si="35"/>
        <v>0.73</v>
      </c>
      <c r="I1120" s="3" t="s">
        <v>50</v>
      </c>
      <c r="J1120" s="3" t="str">
        <f ca="1">IF(Table1[[#This Row],[Quantity]]&gt;=100,"Picked Up","Missed Pickup")</f>
        <v>Picked Up</v>
      </c>
      <c r="K1120" s="48" t="str">
        <f>TEXT(Table1[[#This Row],[Date]],"mmmm")</f>
        <v>March</v>
      </c>
    </row>
    <row r="1121" spans="1:11" x14ac:dyDescent="0.25">
      <c r="A1121" s="27" t="s">
        <v>62</v>
      </c>
      <c r="B1121" s="30" t="s">
        <v>76</v>
      </c>
      <c r="C1121" s="40" t="s">
        <v>23</v>
      </c>
      <c r="D1121" s="4">
        <v>43914</v>
      </c>
      <c r="E1121" s="3">
        <f t="shared" ca="1" si="34"/>
        <v>697</v>
      </c>
      <c r="F11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1" s="50">
        <f>IF(WEEKNUM(Table1[[#This Row],[Date]])-WEEKNUM(DATE(YEAR(Table1[[#This Row],[Date]]),2,1)-1)&lt;=0,52+WEEKNUM(Table1[[#This Row],[Date]])-WEEKNUM(DATE(YEAR(Table1[[#This Row],[Date]]),2,1)-1),WEEKNUM(Table1[[#This Row],[Date]])-WEEKNUM(DATE(YEAR(Table1[[#This Row],[Date]]),2,1)-1))</f>
        <v>8</v>
      </c>
      <c r="H1121" s="126">
        <f t="shared" ca="1" si="35"/>
        <v>0.79</v>
      </c>
      <c r="I1121" s="3" t="s">
        <v>50</v>
      </c>
      <c r="J1121" s="3" t="str">
        <f ca="1">IF(Table1[[#This Row],[Quantity]]&gt;=100,"Picked Up","Missed Pickup")</f>
        <v>Picked Up</v>
      </c>
      <c r="K1121" s="48" t="str">
        <f>TEXT(Table1[[#This Row],[Date]],"mmmm")</f>
        <v>March</v>
      </c>
    </row>
    <row r="1122" spans="1:11" x14ac:dyDescent="0.25">
      <c r="A1122" s="27" t="s">
        <v>62</v>
      </c>
      <c r="B1122" s="30" t="s">
        <v>9</v>
      </c>
      <c r="C1122" s="40" t="s">
        <v>23</v>
      </c>
      <c r="D1122" s="4">
        <v>43914</v>
      </c>
      <c r="E1122" s="3">
        <f t="shared" ca="1" si="34"/>
        <v>590</v>
      </c>
      <c r="F11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2" s="50">
        <f>IF(WEEKNUM(Table1[[#This Row],[Date]])-WEEKNUM(DATE(YEAR(Table1[[#This Row],[Date]]),2,1)-1)&lt;=0,52+WEEKNUM(Table1[[#This Row],[Date]])-WEEKNUM(DATE(YEAR(Table1[[#This Row],[Date]]),2,1)-1),WEEKNUM(Table1[[#This Row],[Date]])-WEEKNUM(DATE(YEAR(Table1[[#This Row],[Date]]),2,1)-1))</f>
        <v>8</v>
      </c>
      <c r="H1122" s="126">
        <f t="shared" ca="1" si="35"/>
        <v>0.67</v>
      </c>
      <c r="I1122" s="3" t="s">
        <v>50</v>
      </c>
      <c r="J1122" s="3" t="str">
        <f ca="1">IF(Table1[[#This Row],[Quantity]]&gt;=100,"Picked Up","Missed Pickup")</f>
        <v>Picked Up</v>
      </c>
      <c r="K1122" s="48" t="str">
        <f>TEXT(Table1[[#This Row],[Date]],"mmmm")</f>
        <v>March</v>
      </c>
    </row>
    <row r="1123" spans="1:11" x14ac:dyDescent="0.25">
      <c r="A1123" s="27" t="s">
        <v>61</v>
      </c>
      <c r="B1123" s="30" t="s">
        <v>7</v>
      </c>
      <c r="C1123" s="40" t="s">
        <v>20</v>
      </c>
      <c r="D1123" s="4">
        <v>43914</v>
      </c>
      <c r="E1123" s="3">
        <f t="shared" ca="1" si="34"/>
        <v>999</v>
      </c>
      <c r="F11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3" s="50">
        <f>IF(WEEKNUM(Table1[[#This Row],[Date]])-WEEKNUM(DATE(YEAR(Table1[[#This Row],[Date]]),2,1)-1)&lt;=0,52+WEEKNUM(Table1[[#This Row],[Date]])-WEEKNUM(DATE(YEAR(Table1[[#This Row],[Date]]),2,1)-1),WEEKNUM(Table1[[#This Row],[Date]])-WEEKNUM(DATE(YEAR(Table1[[#This Row],[Date]]),2,1)-1))</f>
        <v>8</v>
      </c>
      <c r="H1123" s="126">
        <f t="shared" ca="1" si="35"/>
        <v>0.77</v>
      </c>
      <c r="I1123" s="3" t="s">
        <v>50</v>
      </c>
      <c r="J1123" s="3" t="str">
        <f ca="1">IF(Table1[[#This Row],[Quantity]]&gt;=100,"Picked Up","Missed Pickup")</f>
        <v>Picked Up</v>
      </c>
      <c r="K1123" s="48" t="str">
        <f>TEXT(Table1[[#This Row],[Date]],"mmmm")</f>
        <v>March</v>
      </c>
    </row>
    <row r="1124" spans="1:11" x14ac:dyDescent="0.25">
      <c r="A1124" s="29" t="s">
        <v>61</v>
      </c>
      <c r="B1124" s="31" t="s">
        <v>8</v>
      </c>
      <c r="C1124" s="41" t="s">
        <v>20</v>
      </c>
      <c r="D1124" s="4">
        <v>43914</v>
      </c>
      <c r="E1124" s="3">
        <f t="shared" ca="1" si="34"/>
        <v>287</v>
      </c>
      <c r="F11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4" s="50">
        <f>IF(WEEKNUM(Table1[[#This Row],[Date]])-WEEKNUM(DATE(YEAR(Table1[[#This Row],[Date]]),2,1)-1)&lt;=0,52+WEEKNUM(Table1[[#This Row],[Date]])-WEEKNUM(DATE(YEAR(Table1[[#This Row],[Date]]),2,1)-1),WEEKNUM(Table1[[#This Row],[Date]])-WEEKNUM(DATE(YEAR(Table1[[#This Row],[Date]]),2,1)-1))</f>
        <v>8</v>
      </c>
      <c r="H1124" s="126">
        <f t="shared" ca="1" si="35"/>
        <v>0.8</v>
      </c>
      <c r="I1124" s="3" t="s">
        <v>50</v>
      </c>
      <c r="J1124" s="3" t="str">
        <f ca="1">IF(Table1[[#This Row],[Quantity]]&gt;=100,"Picked Up","Missed Pickup")</f>
        <v>Picked Up</v>
      </c>
      <c r="K1124" s="48" t="str">
        <f>TEXT(Table1[[#This Row],[Date]],"mmmm")</f>
        <v>March</v>
      </c>
    </row>
    <row r="1125" spans="1:11" x14ac:dyDescent="0.25">
      <c r="A1125" s="25" t="s">
        <v>61</v>
      </c>
      <c r="B1125" s="25" t="s">
        <v>73</v>
      </c>
      <c r="C1125" s="45" t="s">
        <v>20</v>
      </c>
      <c r="D1125" s="4">
        <v>43914</v>
      </c>
      <c r="E1125" s="3">
        <f t="shared" ca="1" si="34"/>
        <v>430</v>
      </c>
      <c r="F11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5" s="50">
        <f>IF(WEEKNUM(Table1[[#This Row],[Date]])-WEEKNUM(DATE(YEAR(Table1[[#This Row],[Date]]),2,1)-1)&lt;=0,52+WEEKNUM(Table1[[#This Row],[Date]])-WEEKNUM(DATE(YEAR(Table1[[#This Row],[Date]]),2,1)-1),WEEKNUM(Table1[[#This Row],[Date]])-WEEKNUM(DATE(YEAR(Table1[[#This Row],[Date]]),2,1)-1))</f>
        <v>8</v>
      </c>
      <c r="H1125" s="126">
        <f t="shared" ca="1" si="35"/>
        <v>0.78</v>
      </c>
      <c r="I1125" s="3" t="s">
        <v>50</v>
      </c>
      <c r="J1125" s="3" t="str">
        <f ca="1">IF(Table1[[#This Row],[Quantity]]&gt;=100,"Picked Up","Missed Pickup")</f>
        <v>Picked Up</v>
      </c>
      <c r="K1125" s="48" t="str">
        <f>TEXT(Table1[[#This Row],[Date]],"mmmm")</f>
        <v>March</v>
      </c>
    </row>
    <row r="1126" spans="1:11" x14ac:dyDescent="0.25">
      <c r="A1126" s="27" t="s">
        <v>64</v>
      </c>
      <c r="B1126" s="30" t="s">
        <v>70</v>
      </c>
      <c r="C1126" s="40" t="s">
        <v>22</v>
      </c>
      <c r="D1126" s="4">
        <v>43915</v>
      </c>
      <c r="E1126" s="3">
        <f t="shared" ca="1" si="34"/>
        <v>282</v>
      </c>
      <c r="F11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6" s="50">
        <f>IF(WEEKNUM(Table1[[#This Row],[Date]])-WEEKNUM(DATE(YEAR(Table1[[#This Row],[Date]]),2,1)-1)&lt;=0,52+WEEKNUM(Table1[[#This Row],[Date]])-WEEKNUM(DATE(YEAR(Table1[[#This Row],[Date]]),2,1)-1),WEEKNUM(Table1[[#This Row],[Date]])-WEEKNUM(DATE(YEAR(Table1[[#This Row],[Date]]),2,1)-1))</f>
        <v>8</v>
      </c>
      <c r="H1126" s="126">
        <f t="shared" ca="1" si="35"/>
        <v>0.68</v>
      </c>
      <c r="I1126" s="3" t="s">
        <v>50</v>
      </c>
      <c r="J1126" s="3" t="str">
        <f ca="1">IF(Table1[[#This Row],[Quantity]]&gt;=100,"Picked Up","Missed Pickup")</f>
        <v>Picked Up</v>
      </c>
      <c r="K1126" s="48" t="str">
        <f>TEXT(Table1[[#This Row],[Date]],"mmmm")</f>
        <v>March</v>
      </c>
    </row>
    <row r="1127" spans="1:11" x14ac:dyDescent="0.25">
      <c r="A1127" s="27" t="s">
        <v>64</v>
      </c>
      <c r="B1127" s="30" t="s">
        <v>71</v>
      </c>
      <c r="C1127" s="40" t="s">
        <v>23</v>
      </c>
      <c r="D1127" s="4">
        <v>43915</v>
      </c>
      <c r="E1127" s="3">
        <f t="shared" ca="1" si="34"/>
        <v>213</v>
      </c>
      <c r="F11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7" s="50">
        <f>IF(WEEKNUM(Table1[[#This Row],[Date]])-WEEKNUM(DATE(YEAR(Table1[[#This Row],[Date]]),2,1)-1)&lt;=0,52+WEEKNUM(Table1[[#This Row],[Date]])-WEEKNUM(DATE(YEAR(Table1[[#This Row],[Date]]),2,1)-1),WEEKNUM(Table1[[#This Row],[Date]])-WEEKNUM(DATE(YEAR(Table1[[#This Row],[Date]]),2,1)-1))</f>
        <v>8</v>
      </c>
      <c r="H1127" s="126">
        <f t="shared" ca="1" si="35"/>
        <v>0.73</v>
      </c>
      <c r="I1127" s="3" t="s">
        <v>50</v>
      </c>
      <c r="J1127" s="3" t="str">
        <f ca="1">IF(Table1[[#This Row],[Quantity]]&gt;=100,"Picked Up","Missed Pickup")</f>
        <v>Picked Up</v>
      </c>
      <c r="K1127" s="48" t="str">
        <f>TEXT(Table1[[#This Row],[Date]],"mmmm")</f>
        <v>March</v>
      </c>
    </row>
    <row r="1128" spans="1:11" x14ac:dyDescent="0.25">
      <c r="A1128" s="27" t="s">
        <v>65</v>
      </c>
      <c r="B1128" s="30" t="s">
        <v>67</v>
      </c>
      <c r="C1128" s="40" t="s">
        <v>20</v>
      </c>
      <c r="D1128" s="4">
        <v>43915</v>
      </c>
      <c r="E1128" s="3">
        <f t="shared" ca="1" si="34"/>
        <v>527</v>
      </c>
      <c r="F11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8" s="50">
        <f>IF(WEEKNUM(Table1[[#This Row],[Date]])-WEEKNUM(DATE(YEAR(Table1[[#This Row],[Date]]),2,1)-1)&lt;=0,52+WEEKNUM(Table1[[#This Row],[Date]])-WEEKNUM(DATE(YEAR(Table1[[#This Row],[Date]]),2,1)-1),WEEKNUM(Table1[[#This Row],[Date]])-WEEKNUM(DATE(YEAR(Table1[[#This Row],[Date]]),2,1)-1))</f>
        <v>8</v>
      </c>
      <c r="H1128" s="126">
        <f t="shared" ca="1" si="35"/>
        <v>0.7</v>
      </c>
      <c r="I1128" s="3" t="s">
        <v>50</v>
      </c>
      <c r="J1128" s="3" t="str">
        <f ca="1">IF(Table1[[#This Row],[Quantity]]&gt;=100,"Picked Up","Missed Pickup")</f>
        <v>Picked Up</v>
      </c>
      <c r="K1128" s="48" t="str">
        <f>TEXT(Table1[[#This Row],[Date]],"mmmm")</f>
        <v>March</v>
      </c>
    </row>
    <row r="1129" spans="1:11" x14ac:dyDescent="0.25">
      <c r="A1129" s="27" t="s">
        <v>63</v>
      </c>
      <c r="B1129" s="30" t="s">
        <v>4</v>
      </c>
      <c r="C1129" s="40" t="s">
        <v>20</v>
      </c>
      <c r="D1129" s="4">
        <v>43915</v>
      </c>
      <c r="E1129" s="3">
        <f t="shared" ca="1" si="34"/>
        <v>622</v>
      </c>
      <c r="F11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29" s="50">
        <f>IF(WEEKNUM(Table1[[#This Row],[Date]])-WEEKNUM(DATE(YEAR(Table1[[#This Row],[Date]]),2,1)-1)&lt;=0,52+WEEKNUM(Table1[[#This Row],[Date]])-WEEKNUM(DATE(YEAR(Table1[[#This Row],[Date]]),2,1)-1),WEEKNUM(Table1[[#This Row],[Date]])-WEEKNUM(DATE(YEAR(Table1[[#This Row],[Date]]),2,1)-1))</f>
        <v>8</v>
      </c>
      <c r="H1129" s="126">
        <f t="shared" ca="1" si="35"/>
        <v>0.76</v>
      </c>
      <c r="I1129" s="3" t="s">
        <v>44</v>
      </c>
      <c r="J1129" s="3" t="str">
        <f ca="1">IF(Table1[[#This Row],[Quantity]]&gt;=100,"Picked Up","Missed Pickup")</f>
        <v>Picked Up</v>
      </c>
      <c r="K1129" s="48" t="str">
        <f>TEXT(Table1[[#This Row],[Date]],"mmmm")</f>
        <v>March</v>
      </c>
    </row>
    <row r="1130" spans="1:11" x14ac:dyDescent="0.25">
      <c r="A1130" s="27" t="s">
        <v>63</v>
      </c>
      <c r="B1130" s="30" t="s">
        <v>74</v>
      </c>
      <c r="C1130" s="40" t="s">
        <v>20</v>
      </c>
      <c r="D1130" s="4">
        <v>43915</v>
      </c>
      <c r="E1130" s="3">
        <f t="shared" ca="1" si="34"/>
        <v>191</v>
      </c>
      <c r="F11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0" s="50">
        <f>IF(WEEKNUM(Table1[[#This Row],[Date]])-WEEKNUM(DATE(YEAR(Table1[[#This Row],[Date]]),2,1)-1)&lt;=0,52+WEEKNUM(Table1[[#This Row],[Date]])-WEEKNUM(DATE(YEAR(Table1[[#This Row],[Date]]),2,1)-1),WEEKNUM(Table1[[#This Row],[Date]])-WEEKNUM(DATE(YEAR(Table1[[#This Row],[Date]]),2,1)-1))</f>
        <v>8</v>
      </c>
      <c r="H1130" s="126">
        <f t="shared" ca="1" si="35"/>
        <v>0.76</v>
      </c>
      <c r="I1130" s="3" t="s">
        <v>50</v>
      </c>
      <c r="J1130" s="3" t="str">
        <f ca="1">IF(Table1[[#This Row],[Quantity]]&gt;=100,"Picked Up","Missed Pickup")</f>
        <v>Picked Up</v>
      </c>
      <c r="K1130" s="48" t="str">
        <f>TEXT(Table1[[#This Row],[Date]],"mmmm")</f>
        <v>March</v>
      </c>
    </row>
    <row r="1131" spans="1:11" x14ac:dyDescent="0.25">
      <c r="A1131" s="27" t="s">
        <v>63</v>
      </c>
      <c r="B1131" s="30" t="s">
        <v>75</v>
      </c>
      <c r="C1131" s="40" t="s">
        <v>20</v>
      </c>
      <c r="D1131" s="4">
        <v>43915</v>
      </c>
      <c r="E1131" s="3">
        <f t="shared" ca="1" si="34"/>
        <v>99</v>
      </c>
      <c r="F11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1" s="50">
        <f>IF(WEEKNUM(Table1[[#This Row],[Date]])-WEEKNUM(DATE(YEAR(Table1[[#This Row],[Date]]),2,1)-1)&lt;=0,52+WEEKNUM(Table1[[#This Row],[Date]])-WEEKNUM(DATE(YEAR(Table1[[#This Row],[Date]]),2,1)-1),WEEKNUM(Table1[[#This Row],[Date]])-WEEKNUM(DATE(YEAR(Table1[[#This Row],[Date]]),2,1)-1))</f>
        <v>8</v>
      </c>
      <c r="H1131" s="126">
        <f t="shared" ca="1" si="35"/>
        <v>0.71</v>
      </c>
      <c r="I1131" s="3" t="s">
        <v>50</v>
      </c>
      <c r="J1131" s="3" t="str">
        <f ca="1">IF(Table1[[#This Row],[Quantity]]&gt;=100,"Picked Up","Missed Pickup")</f>
        <v>Missed Pickup</v>
      </c>
      <c r="K1131" s="48" t="str">
        <f>TEXT(Table1[[#This Row],[Date]],"mmmm")</f>
        <v>March</v>
      </c>
    </row>
    <row r="1132" spans="1:11" x14ac:dyDescent="0.25">
      <c r="A1132" s="27" t="s">
        <v>62</v>
      </c>
      <c r="B1132" s="30" t="s">
        <v>4</v>
      </c>
      <c r="C1132" s="40" t="s">
        <v>20</v>
      </c>
      <c r="D1132" s="4">
        <v>43915</v>
      </c>
      <c r="E1132" s="3">
        <f t="shared" ca="1" si="34"/>
        <v>785</v>
      </c>
      <c r="F11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2" s="50">
        <f>IF(WEEKNUM(Table1[[#This Row],[Date]])-WEEKNUM(DATE(YEAR(Table1[[#This Row],[Date]]),2,1)-1)&lt;=0,52+WEEKNUM(Table1[[#This Row],[Date]])-WEEKNUM(DATE(YEAR(Table1[[#This Row],[Date]]),2,1)-1),WEEKNUM(Table1[[#This Row],[Date]])-WEEKNUM(DATE(YEAR(Table1[[#This Row],[Date]]),2,1)-1))</f>
        <v>8</v>
      </c>
      <c r="H1132" s="126">
        <f t="shared" ca="1" si="35"/>
        <v>0.7</v>
      </c>
      <c r="I1132" s="3" t="s">
        <v>50</v>
      </c>
      <c r="J1132" s="3" t="str">
        <f ca="1">IF(Table1[[#This Row],[Quantity]]&gt;=100,"Picked Up","Missed Pickup")</f>
        <v>Picked Up</v>
      </c>
      <c r="K1132" s="48" t="str">
        <f>TEXT(Table1[[#This Row],[Date]],"mmmm")</f>
        <v>March</v>
      </c>
    </row>
    <row r="1133" spans="1:11" x14ac:dyDescent="0.25">
      <c r="A1133" s="27" t="s">
        <v>62</v>
      </c>
      <c r="B1133" s="30" t="s">
        <v>72</v>
      </c>
      <c r="C1133" s="40" t="s">
        <v>20</v>
      </c>
      <c r="D1133" s="4">
        <v>43915</v>
      </c>
      <c r="E1133" s="3">
        <f t="shared" ca="1" si="34"/>
        <v>913</v>
      </c>
      <c r="F11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3" s="50">
        <f>IF(WEEKNUM(Table1[[#This Row],[Date]])-WEEKNUM(DATE(YEAR(Table1[[#This Row],[Date]]),2,1)-1)&lt;=0,52+WEEKNUM(Table1[[#This Row],[Date]])-WEEKNUM(DATE(YEAR(Table1[[#This Row],[Date]]),2,1)-1),WEEKNUM(Table1[[#This Row],[Date]])-WEEKNUM(DATE(YEAR(Table1[[#This Row],[Date]]),2,1)-1))</f>
        <v>8</v>
      </c>
      <c r="H1133" s="126">
        <f t="shared" ca="1" si="35"/>
        <v>0.72</v>
      </c>
      <c r="I1133" s="3" t="s">
        <v>50</v>
      </c>
      <c r="J1133" s="3" t="str">
        <f ca="1">IF(Table1[[#This Row],[Quantity]]&gt;=100,"Picked Up","Missed Pickup")</f>
        <v>Picked Up</v>
      </c>
      <c r="K1133" s="48" t="str">
        <f>TEXT(Table1[[#This Row],[Date]],"mmmm")</f>
        <v>March</v>
      </c>
    </row>
    <row r="1134" spans="1:11" x14ac:dyDescent="0.25">
      <c r="A1134" s="27" t="s">
        <v>62</v>
      </c>
      <c r="B1134" s="30" t="s">
        <v>5</v>
      </c>
      <c r="C1134" s="40" t="s">
        <v>22</v>
      </c>
      <c r="D1134" s="4">
        <v>43915</v>
      </c>
      <c r="E1134" s="3">
        <f t="shared" ca="1" si="34"/>
        <v>948</v>
      </c>
      <c r="F11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4" s="50">
        <f>IF(WEEKNUM(Table1[[#This Row],[Date]])-WEEKNUM(DATE(YEAR(Table1[[#This Row],[Date]]),2,1)-1)&lt;=0,52+WEEKNUM(Table1[[#This Row],[Date]])-WEEKNUM(DATE(YEAR(Table1[[#This Row],[Date]]),2,1)-1),WEEKNUM(Table1[[#This Row],[Date]])-WEEKNUM(DATE(YEAR(Table1[[#This Row],[Date]]),2,1)-1))</f>
        <v>8</v>
      </c>
      <c r="H1134" s="126">
        <f t="shared" ca="1" si="35"/>
        <v>0.78</v>
      </c>
      <c r="I1134" s="3" t="s">
        <v>50</v>
      </c>
      <c r="J1134" s="3" t="str">
        <f ca="1">IF(Table1[[#This Row],[Quantity]]&gt;=100,"Picked Up","Missed Pickup")</f>
        <v>Picked Up</v>
      </c>
      <c r="K1134" s="48" t="str">
        <f>TEXT(Table1[[#This Row],[Date]],"mmmm")</f>
        <v>March</v>
      </c>
    </row>
    <row r="1135" spans="1:11" x14ac:dyDescent="0.25">
      <c r="A1135" s="27" t="s">
        <v>62</v>
      </c>
      <c r="B1135" s="30" t="s">
        <v>6</v>
      </c>
      <c r="C1135" s="40" t="s">
        <v>21</v>
      </c>
      <c r="D1135" s="4">
        <v>43915</v>
      </c>
      <c r="E1135" s="3">
        <f t="shared" ca="1" si="34"/>
        <v>747</v>
      </c>
      <c r="F11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5" s="50">
        <f>IF(WEEKNUM(Table1[[#This Row],[Date]])-WEEKNUM(DATE(YEAR(Table1[[#This Row],[Date]]),2,1)-1)&lt;=0,52+WEEKNUM(Table1[[#This Row],[Date]])-WEEKNUM(DATE(YEAR(Table1[[#This Row],[Date]]),2,1)-1),WEEKNUM(Table1[[#This Row],[Date]])-WEEKNUM(DATE(YEAR(Table1[[#This Row],[Date]]),2,1)-1))</f>
        <v>8</v>
      </c>
      <c r="H1135" s="126">
        <f t="shared" ca="1" si="35"/>
        <v>0.78</v>
      </c>
      <c r="I1135" s="3" t="s">
        <v>50</v>
      </c>
      <c r="J1135" s="3" t="str">
        <f ca="1">IF(Table1[[#This Row],[Quantity]]&gt;=100,"Picked Up","Missed Pickup")</f>
        <v>Picked Up</v>
      </c>
      <c r="K1135" s="48" t="str">
        <f>TEXT(Table1[[#This Row],[Date]],"mmmm")</f>
        <v>March</v>
      </c>
    </row>
    <row r="1136" spans="1:11" x14ac:dyDescent="0.25">
      <c r="A1136" s="27" t="s">
        <v>62</v>
      </c>
      <c r="B1136" s="30" t="s">
        <v>76</v>
      </c>
      <c r="C1136" s="40" t="s">
        <v>23</v>
      </c>
      <c r="D1136" s="4">
        <v>43915</v>
      </c>
      <c r="E1136" s="3">
        <f t="shared" ca="1" si="34"/>
        <v>224</v>
      </c>
      <c r="F11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6" s="50">
        <f>IF(WEEKNUM(Table1[[#This Row],[Date]])-WEEKNUM(DATE(YEAR(Table1[[#This Row],[Date]]),2,1)-1)&lt;=0,52+WEEKNUM(Table1[[#This Row],[Date]])-WEEKNUM(DATE(YEAR(Table1[[#This Row],[Date]]),2,1)-1),WEEKNUM(Table1[[#This Row],[Date]])-WEEKNUM(DATE(YEAR(Table1[[#This Row],[Date]]),2,1)-1))</f>
        <v>8</v>
      </c>
      <c r="H1136" s="126">
        <f t="shared" ca="1" si="35"/>
        <v>0.77</v>
      </c>
      <c r="I1136" s="3" t="s">
        <v>50</v>
      </c>
      <c r="J1136" s="3" t="str">
        <f ca="1">IF(Table1[[#This Row],[Quantity]]&gt;=100,"Picked Up","Missed Pickup")</f>
        <v>Picked Up</v>
      </c>
      <c r="K1136" s="48" t="str">
        <f>TEXT(Table1[[#This Row],[Date]],"mmmm")</f>
        <v>March</v>
      </c>
    </row>
    <row r="1137" spans="1:11" x14ac:dyDescent="0.25">
      <c r="A1137" s="27" t="s">
        <v>62</v>
      </c>
      <c r="B1137" s="30" t="s">
        <v>9</v>
      </c>
      <c r="C1137" s="40" t="s">
        <v>23</v>
      </c>
      <c r="D1137" s="4">
        <v>43915</v>
      </c>
      <c r="E1137" s="3">
        <f t="shared" ca="1" si="34"/>
        <v>499</v>
      </c>
      <c r="F11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7" s="50">
        <f>IF(WEEKNUM(Table1[[#This Row],[Date]])-WEEKNUM(DATE(YEAR(Table1[[#This Row],[Date]]),2,1)-1)&lt;=0,52+WEEKNUM(Table1[[#This Row],[Date]])-WEEKNUM(DATE(YEAR(Table1[[#This Row],[Date]]),2,1)-1),WEEKNUM(Table1[[#This Row],[Date]])-WEEKNUM(DATE(YEAR(Table1[[#This Row],[Date]]),2,1)-1))</f>
        <v>8</v>
      </c>
      <c r="H1137" s="126">
        <f t="shared" ca="1" si="35"/>
        <v>0.71</v>
      </c>
      <c r="I1137" s="3" t="s">
        <v>50</v>
      </c>
      <c r="J1137" s="3" t="str">
        <f ca="1">IF(Table1[[#This Row],[Quantity]]&gt;=100,"Picked Up","Missed Pickup")</f>
        <v>Picked Up</v>
      </c>
      <c r="K1137" s="48" t="str">
        <f>TEXT(Table1[[#This Row],[Date]],"mmmm")</f>
        <v>March</v>
      </c>
    </row>
    <row r="1138" spans="1:11" x14ac:dyDescent="0.25">
      <c r="A1138" s="27" t="s">
        <v>61</v>
      </c>
      <c r="B1138" s="30" t="s">
        <v>7</v>
      </c>
      <c r="C1138" s="40" t="s">
        <v>20</v>
      </c>
      <c r="D1138" s="4">
        <v>43915</v>
      </c>
      <c r="E1138" s="3">
        <f t="shared" ca="1" si="34"/>
        <v>243</v>
      </c>
      <c r="F11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8" s="50">
        <f>IF(WEEKNUM(Table1[[#This Row],[Date]])-WEEKNUM(DATE(YEAR(Table1[[#This Row],[Date]]),2,1)-1)&lt;=0,52+WEEKNUM(Table1[[#This Row],[Date]])-WEEKNUM(DATE(YEAR(Table1[[#This Row],[Date]]),2,1)-1),WEEKNUM(Table1[[#This Row],[Date]])-WEEKNUM(DATE(YEAR(Table1[[#This Row],[Date]]),2,1)-1))</f>
        <v>8</v>
      </c>
      <c r="H1138" s="126">
        <f t="shared" ca="1" si="35"/>
        <v>0.72</v>
      </c>
      <c r="I1138" s="3" t="s">
        <v>50</v>
      </c>
      <c r="J1138" s="3" t="str">
        <f ca="1">IF(Table1[[#This Row],[Quantity]]&gt;=100,"Picked Up","Missed Pickup")</f>
        <v>Picked Up</v>
      </c>
      <c r="K1138" s="48" t="str">
        <f>TEXT(Table1[[#This Row],[Date]],"mmmm")</f>
        <v>March</v>
      </c>
    </row>
    <row r="1139" spans="1:11" x14ac:dyDescent="0.25">
      <c r="A1139" s="29" t="s">
        <v>61</v>
      </c>
      <c r="B1139" s="31" t="s">
        <v>8</v>
      </c>
      <c r="C1139" s="41" t="s">
        <v>20</v>
      </c>
      <c r="D1139" s="4">
        <v>43915</v>
      </c>
      <c r="E1139" s="3">
        <f t="shared" ca="1" si="34"/>
        <v>21</v>
      </c>
      <c r="F11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39" s="50">
        <f>IF(WEEKNUM(Table1[[#This Row],[Date]])-WEEKNUM(DATE(YEAR(Table1[[#This Row],[Date]]),2,1)-1)&lt;=0,52+WEEKNUM(Table1[[#This Row],[Date]])-WEEKNUM(DATE(YEAR(Table1[[#This Row],[Date]]),2,1)-1),WEEKNUM(Table1[[#This Row],[Date]])-WEEKNUM(DATE(YEAR(Table1[[#This Row],[Date]]),2,1)-1))</f>
        <v>8</v>
      </c>
      <c r="H1139" s="126">
        <f t="shared" ca="1" si="35"/>
        <v>0.73</v>
      </c>
      <c r="I1139" s="3" t="s">
        <v>50</v>
      </c>
      <c r="J1139" s="3" t="str">
        <f ca="1">IF(Table1[[#This Row],[Quantity]]&gt;=100,"Picked Up","Missed Pickup")</f>
        <v>Missed Pickup</v>
      </c>
      <c r="K1139" s="48" t="str">
        <f>TEXT(Table1[[#This Row],[Date]],"mmmm")</f>
        <v>March</v>
      </c>
    </row>
    <row r="1140" spans="1:11" x14ac:dyDescent="0.25">
      <c r="A1140" s="25" t="s">
        <v>61</v>
      </c>
      <c r="B1140" s="25" t="s">
        <v>73</v>
      </c>
      <c r="C1140" s="45" t="s">
        <v>20</v>
      </c>
      <c r="D1140" s="4">
        <v>43915</v>
      </c>
      <c r="E1140" s="3">
        <f t="shared" ca="1" si="34"/>
        <v>580</v>
      </c>
      <c r="F11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0" s="50">
        <f>IF(WEEKNUM(Table1[[#This Row],[Date]])-WEEKNUM(DATE(YEAR(Table1[[#This Row],[Date]]),2,1)-1)&lt;=0,52+WEEKNUM(Table1[[#This Row],[Date]])-WEEKNUM(DATE(YEAR(Table1[[#This Row],[Date]]),2,1)-1),WEEKNUM(Table1[[#This Row],[Date]])-WEEKNUM(DATE(YEAR(Table1[[#This Row],[Date]]),2,1)-1))</f>
        <v>8</v>
      </c>
      <c r="H1140" s="126">
        <f t="shared" ca="1" si="35"/>
        <v>0.78</v>
      </c>
      <c r="I1140" s="3" t="s">
        <v>50</v>
      </c>
      <c r="J1140" s="3" t="str">
        <f ca="1">IF(Table1[[#This Row],[Quantity]]&gt;=100,"Picked Up","Missed Pickup")</f>
        <v>Picked Up</v>
      </c>
      <c r="K1140" s="48" t="str">
        <f>TEXT(Table1[[#This Row],[Date]],"mmmm")</f>
        <v>March</v>
      </c>
    </row>
    <row r="1141" spans="1:11" x14ac:dyDescent="0.25">
      <c r="A1141" s="27" t="s">
        <v>64</v>
      </c>
      <c r="B1141" s="30" t="s">
        <v>70</v>
      </c>
      <c r="C1141" s="40" t="s">
        <v>22</v>
      </c>
      <c r="D1141" s="4">
        <v>43916</v>
      </c>
      <c r="E1141" s="3">
        <f t="shared" ca="1" si="34"/>
        <v>387</v>
      </c>
      <c r="F11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1" s="50">
        <f>IF(WEEKNUM(Table1[[#This Row],[Date]])-WEEKNUM(DATE(YEAR(Table1[[#This Row],[Date]]),2,1)-1)&lt;=0,52+WEEKNUM(Table1[[#This Row],[Date]])-WEEKNUM(DATE(YEAR(Table1[[#This Row],[Date]]),2,1)-1),WEEKNUM(Table1[[#This Row],[Date]])-WEEKNUM(DATE(YEAR(Table1[[#This Row],[Date]]),2,1)-1))</f>
        <v>8</v>
      </c>
      <c r="H1141" s="126">
        <f t="shared" ca="1" si="35"/>
        <v>0.77</v>
      </c>
      <c r="I1141" s="3" t="s">
        <v>50</v>
      </c>
      <c r="J1141" s="3" t="str">
        <f ca="1">IF(Table1[[#This Row],[Quantity]]&gt;=100,"Picked Up","Missed Pickup")</f>
        <v>Picked Up</v>
      </c>
      <c r="K1141" s="48" t="str">
        <f>TEXT(Table1[[#This Row],[Date]],"mmmm")</f>
        <v>March</v>
      </c>
    </row>
    <row r="1142" spans="1:11" x14ac:dyDescent="0.25">
      <c r="A1142" s="27" t="s">
        <v>64</v>
      </c>
      <c r="B1142" s="30" t="s">
        <v>71</v>
      </c>
      <c r="C1142" s="40" t="s">
        <v>23</v>
      </c>
      <c r="D1142" s="4">
        <v>43916</v>
      </c>
      <c r="E1142" s="3">
        <f t="shared" ca="1" si="34"/>
        <v>312</v>
      </c>
      <c r="F11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2" s="50">
        <f>IF(WEEKNUM(Table1[[#This Row],[Date]])-WEEKNUM(DATE(YEAR(Table1[[#This Row],[Date]]),2,1)-1)&lt;=0,52+WEEKNUM(Table1[[#This Row],[Date]])-WEEKNUM(DATE(YEAR(Table1[[#This Row],[Date]]),2,1)-1),WEEKNUM(Table1[[#This Row],[Date]])-WEEKNUM(DATE(YEAR(Table1[[#This Row],[Date]]),2,1)-1))</f>
        <v>8</v>
      </c>
      <c r="H1142" s="126">
        <f t="shared" ca="1" si="35"/>
        <v>0.74</v>
      </c>
      <c r="I1142" s="3" t="s">
        <v>50</v>
      </c>
      <c r="J1142" s="3" t="str">
        <f ca="1">IF(Table1[[#This Row],[Quantity]]&gt;=100,"Picked Up","Missed Pickup")</f>
        <v>Picked Up</v>
      </c>
      <c r="K1142" s="48" t="str">
        <f>TEXT(Table1[[#This Row],[Date]],"mmmm")</f>
        <v>March</v>
      </c>
    </row>
    <row r="1143" spans="1:11" x14ac:dyDescent="0.25">
      <c r="A1143" s="27" t="s">
        <v>65</v>
      </c>
      <c r="B1143" s="30" t="s">
        <v>67</v>
      </c>
      <c r="C1143" s="40" t="s">
        <v>20</v>
      </c>
      <c r="D1143" s="4">
        <v>43916</v>
      </c>
      <c r="E1143" s="3">
        <f t="shared" ca="1" si="34"/>
        <v>570</v>
      </c>
      <c r="F11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3" s="50">
        <f>IF(WEEKNUM(Table1[[#This Row],[Date]])-WEEKNUM(DATE(YEAR(Table1[[#This Row],[Date]]),2,1)-1)&lt;=0,52+WEEKNUM(Table1[[#This Row],[Date]])-WEEKNUM(DATE(YEAR(Table1[[#This Row],[Date]]),2,1)-1),WEEKNUM(Table1[[#This Row],[Date]])-WEEKNUM(DATE(YEAR(Table1[[#This Row],[Date]]),2,1)-1))</f>
        <v>8</v>
      </c>
      <c r="H1143" s="126">
        <f t="shared" ca="1" si="35"/>
        <v>0.67</v>
      </c>
      <c r="I1143" s="3" t="s">
        <v>44</v>
      </c>
      <c r="J1143" s="3" t="str">
        <f ca="1">IF(Table1[[#This Row],[Quantity]]&gt;=100,"Picked Up","Missed Pickup")</f>
        <v>Picked Up</v>
      </c>
      <c r="K1143" s="48" t="str">
        <f>TEXT(Table1[[#This Row],[Date]],"mmmm")</f>
        <v>March</v>
      </c>
    </row>
    <row r="1144" spans="1:11" x14ac:dyDescent="0.25">
      <c r="A1144" s="27" t="s">
        <v>63</v>
      </c>
      <c r="B1144" s="30" t="s">
        <v>4</v>
      </c>
      <c r="C1144" s="40" t="s">
        <v>20</v>
      </c>
      <c r="D1144" s="4">
        <v>43916</v>
      </c>
      <c r="E1144" s="3">
        <f t="shared" ca="1" si="34"/>
        <v>945</v>
      </c>
      <c r="F11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4" s="50">
        <f>IF(WEEKNUM(Table1[[#This Row],[Date]])-WEEKNUM(DATE(YEAR(Table1[[#This Row],[Date]]),2,1)-1)&lt;=0,52+WEEKNUM(Table1[[#This Row],[Date]])-WEEKNUM(DATE(YEAR(Table1[[#This Row],[Date]]),2,1)-1),WEEKNUM(Table1[[#This Row],[Date]])-WEEKNUM(DATE(YEAR(Table1[[#This Row],[Date]]),2,1)-1))</f>
        <v>8</v>
      </c>
      <c r="H1144" s="126">
        <f t="shared" ca="1" si="35"/>
        <v>0.8</v>
      </c>
      <c r="I1144" s="3" t="s">
        <v>32</v>
      </c>
      <c r="J1144" s="3" t="str">
        <f ca="1">IF(Table1[[#This Row],[Quantity]]&gt;=100,"Picked Up","Missed Pickup")</f>
        <v>Picked Up</v>
      </c>
      <c r="K1144" s="48" t="str">
        <f>TEXT(Table1[[#This Row],[Date]],"mmmm")</f>
        <v>March</v>
      </c>
    </row>
    <row r="1145" spans="1:11" x14ac:dyDescent="0.25">
      <c r="A1145" s="27" t="s">
        <v>63</v>
      </c>
      <c r="B1145" s="30" t="s">
        <v>74</v>
      </c>
      <c r="C1145" s="40" t="s">
        <v>20</v>
      </c>
      <c r="D1145" s="4">
        <v>43916</v>
      </c>
      <c r="E1145" s="3">
        <f t="shared" ca="1" si="34"/>
        <v>806</v>
      </c>
      <c r="F11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5" s="50">
        <f>IF(WEEKNUM(Table1[[#This Row],[Date]])-WEEKNUM(DATE(YEAR(Table1[[#This Row],[Date]]),2,1)-1)&lt;=0,52+WEEKNUM(Table1[[#This Row],[Date]])-WEEKNUM(DATE(YEAR(Table1[[#This Row],[Date]]),2,1)-1),WEEKNUM(Table1[[#This Row],[Date]])-WEEKNUM(DATE(YEAR(Table1[[#This Row],[Date]]),2,1)-1))</f>
        <v>8</v>
      </c>
      <c r="H1145" s="126">
        <f t="shared" ca="1" si="35"/>
        <v>0.71</v>
      </c>
      <c r="I1145" s="3" t="s">
        <v>50</v>
      </c>
      <c r="J1145" s="3" t="str">
        <f ca="1">IF(Table1[[#This Row],[Quantity]]&gt;=100,"Picked Up","Missed Pickup")</f>
        <v>Picked Up</v>
      </c>
      <c r="K1145" s="48" t="str">
        <f>TEXT(Table1[[#This Row],[Date]],"mmmm")</f>
        <v>March</v>
      </c>
    </row>
    <row r="1146" spans="1:11" x14ac:dyDescent="0.25">
      <c r="A1146" s="27" t="s">
        <v>63</v>
      </c>
      <c r="B1146" s="30" t="s">
        <v>75</v>
      </c>
      <c r="C1146" s="40" t="s">
        <v>20</v>
      </c>
      <c r="D1146" s="4">
        <v>43916</v>
      </c>
      <c r="E1146" s="3">
        <f t="shared" ca="1" si="34"/>
        <v>715</v>
      </c>
      <c r="F11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6" s="50">
        <f>IF(WEEKNUM(Table1[[#This Row],[Date]])-WEEKNUM(DATE(YEAR(Table1[[#This Row],[Date]]),2,1)-1)&lt;=0,52+WEEKNUM(Table1[[#This Row],[Date]])-WEEKNUM(DATE(YEAR(Table1[[#This Row],[Date]]),2,1)-1),WEEKNUM(Table1[[#This Row],[Date]])-WEEKNUM(DATE(YEAR(Table1[[#This Row],[Date]]),2,1)-1))</f>
        <v>8</v>
      </c>
      <c r="H1146" s="126">
        <f t="shared" ca="1" si="35"/>
        <v>0.75</v>
      </c>
      <c r="I1146" s="3" t="s">
        <v>50</v>
      </c>
      <c r="J1146" s="3" t="str">
        <f ca="1">IF(Table1[[#This Row],[Quantity]]&gt;=100,"Picked Up","Missed Pickup")</f>
        <v>Picked Up</v>
      </c>
      <c r="K1146" s="48" t="str">
        <f>TEXT(Table1[[#This Row],[Date]],"mmmm")</f>
        <v>March</v>
      </c>
    </row>
    <row r="1147" spans="1:11" x14ac:dyDescent="0.25">
      <c r="A1147" s="27" t="s">
        <v>62</v>
      </c>
      <c r="B1147" s="30" t="s">
        <v>4</v>
      </c>
      <c r="C1147" s="40" t="s">
        <v>20</v>
      </c>
      <c r="D1147" s="4">
        <v>43916</v>
      </c>
      <c r="E1147" s="3">
        <f t="shared" ca="1" si="34"/>
        <v>537</v>
      </c>
      <c r="F11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7" s="50">
        <f>IF(WEEKNUM(Table1[[#This Row],[Date]])-WEEKNUM(DATE(YEAR(Table1[[#This Row],[Date]]),2,1)-1)&lt;=0,52+WEEKNUM(Table1[[#This Row],[Date]])-WEEKNUM(DATE(YEAR(Table1[[#This Row],[Date]]),2,1)-1),WEEKNUM(Table1[[#This Row],[Date]])-WEEKNUM(DATE(YEAR(Table1[[#This Row],[Date]]),2,1)-1))</f>
        <v>8</v>
      </c>
      <c r="H1147" s="126">
        <f t="shared" ca="1" si="35"/>
        <v>0.74</v>
      </c>
      <c r="I1147" s="3" t="s">
        <v>32</v>
      </c>
      <c r="J1147" s="3" t="str">
        <f ca="1">IF(Table1[[#This Row],[Quantity]]&gt;=100,"Picked Up","Missed Pickup")</f>
        <v>Picked Up</v>
      </c>
      <c r="K1147" s="48" t="str">
        <f>TEXT(Table1[[#This Row],[Date]],"mmmm")</f>
        <v>March</v>
      </c>
    </row>
    <row r="1148" spans="1:11" x14ac:dyDescent="0.25">
      <c r="A1148" s="27" t="s">
        <v>62</v>
      </c>
      <c r="B1148" s="30" t="s">
        <v>72</v>
      </c>
      <c r="C1148" s="40" t="s">
        <v>20</v>
      </c>
      <c r="D1148" s="4">
        <v>43916</v>
      </c>
      <c r="E1148" s="3">
        <f t="shared" ca="1" si="34"/>
        <v>314</v>
      </c>
      <c r="F11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8" s="50">
        <f>IF(WEEKNUM(Table1[[#This Row],[Date]])-WEEKNUM(DATE(YEAR(Table1[[#This Row],[Date]]),2,1)-1)&lt;=0,52+WEEKNUM(Table1[[#This Row],[Date]])-WEEKNUM(DATE(YEAR(Table1[[#This Row],[Date]]),2,1)-1),WEEKNUM(Table1[[#This Row],[Date]])-WEEKNUM(DATE(YEAR(Table1[[#This Row],[Date]]),2,1)-1))</f>
        <v>8</v>
      </c>
      <c r="H1148" s="126">
        <f t="shared" ca="1" si="35"/>
        <v>0.72</v>
      </c>
      <c r="I1148" s="3" t="s">
        <v>50</v>
      </c>
      <c r="J1148" s="3" t="str">
        <f ca="1">IF(Table1[[#This Row],[Quantity]]&gt;=100,"Picked Up","Missed Pickup")</f>
        <v>Picked Up</v>
      </c>
      <c r="K1148" s="48" t="str">
        <f>TEXT(Table1[[#This Row],[Date]],"mmmm")</f>
        <v>March</v>
      </c>
    </row>
    <row r="1149" spans="1:11" x14ac:dyDescent="0.25">
      <c r="A1149" s="27" t="s">
        <v>62</v>
      </c>
      <c r="B1149" s="30" t="s">
        <v>5</v>
      </c>
      <c r="C1149" s="40" t="s">
        <v>22</v>
      </c>
      <c r="D1149" s="4">
        <v>43916</v>
      </c>
      <c r="E1149" s="3">
        <f t="shared" ca="1" si="34"/>
        <v>867</v>
      </c>
      <c r="F11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49" s="50">
        <f>IF(WEEKNUM(Table1[[#This Row],[Date]])-WEEKNUM(DATE(YEAR(Table1[[#This Row],[Date]]),2,1)-1)&lt;=0,52+WEEKNUM(Table1[[#This Row],[Date]])-WEEKNUM(DATE(YEAR(Table1[[#This Row],[Date]]),2,1)-1),WEEKNUM(Table1[[#This Row],[Date]])-WEEKNUM(DATE(YEAR(Table1[[#This Row],[Date]]),2,1)-1))</f>
        <v>8</v>
      </c>
      <c r="H1149" s="126">
        <f t="shared" ca="1" si="35"/>
        <v>0.78</v>
      </c>
      <c r="I1149" s="3" t="s">
        <v>50</v>
      </c>
      <c r="J1149" s="3" t="str">
        <f ca="1">IF(Table1[[#This Row],[Quantity]]&gt;=100,"Picked Up","Missed Pickup")</f>
        <v>Picked Up</v>
      </c>
      <c r="K1149" s="48" t="str">
        <f>TEXT(Table1[[#This Row],[Date]],"mmmm")</f>
        <v>March</v>
      </c>
    </row>
    <row r="1150" spans="1:11" x14ac:dyDescent="0.25">
      <c r="A1150" s="27" t="s">
        <v>62</v>
      </c>
      <c r="B1150" s="30" t="s">
        <v>6</v>
      </c>
      <c r="C1150" s="40" t="s">
        <v>21</v>
      </c>
      <c r="D1150" s="4">
        <v>43916</v>
      </c>
      <c r="E1150" s="3">
        <f t="shared" ca="1" si="34"/>
        <v>100</v>
      </c>
      <c r="F11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0" s="50">
        <f>IF(WEEKNUM(Table1[[#This Row],[Date]])-WEEKNUM(DATE(YEAR(Table1[[#This Row],[Date]]),2,1)-1)&lt;=0,52+WEEKNUM(Table1[[#This Row],[Date]])-WEEKNUM(DATE(YEAR(Table1[[#This Row],[Date]]),2,1)-1),WEEKNUM(Table1[[#This Row],[Date]])-WEEKNUM(DATE(YEAR(Table1[[#This Row],[Date]]),2,1)-1))</f>
        <v>8</v>
      </c>
      <c r="H1150" s="126">
        <f t="shared" ca="1" si="35"/>
        <v>0.75</v>
      </c>
      <c r="I1150" s="3" t="s">
        <v>50</v>
      </c>
      <c r="J1150" s="3" t="str">
        <f ca="1">IF(Table1[[#This Row],[Quantity]]&gt;=100,"Picked Up","Missed Pickup")</f>
        <v>Picked Up</v>
      </c>
      <c r="K1150" s="48" t="str">
        <f>TEXT(Table1[[#This Row],[Date]],"mmmm")</f>
        <v>March</v>
      </c>
    </row>
    <row r="1151" spans="1:11" x14ac:dyDescent="0.25">
      <c r="A1151" s="27" t="s">
        <v>62</v>
      </c>
      <c r="B1151" s="30" t="s">
        <v>76</v>
      </c>
      <c r="C1151" s="40" t="s">
        <v>23</v>
      </c>
      <c r="D1151" s="4">
        <v>43916</v>
      </c>
      <c r="E1151" s="3">
        <f t="shared" ca="1" si="34"/>
        <v>277</v>
      </c>
      <c r="F11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1" s="50">
        <f>IF(WEEKNUM(Table1[[#This Row],[Date]])-WEEKNUM(DATE(YEAR(Table1[[#This Row],[Date]]),2,1)-1)&lt;=0,52+WEEKNUM(Table1[[#This Row],[Date]])-WEEKNUM(DATE(YEAR(Table1[[#This Row],[Date]]),2,1)-1),WEEKNUM(Table1[[#This Row],[Date]])-WEEKNUM(DATE(YEAR(Table1[[#This Row],[Date]]),2,1)-1))</f>
        <v>8</v>
      </c>
      <c r="H1151" s="126">
        <f t="shared" ca="1" si="35"/>
        <v>0.72</v>
      </c>
      <c r="I1151" s="3" t="s">
        <v>50</v>
      </c>
      <c r="J1151" s="3" t="str">
        <f ca="1">IF(Table1[[#This Row],[Quantity]]&gt;=100,"Picked Up","Missed Pickup")</f>
        <v>Picked Up</v>
      </c>
      <c r="K1151" s="48" t="str">
        <f>TEXT(Table1[[#This Row],[Date]],"mmmm")</f>
        <v>March</v>
      </c>
    </row>
    <row r="1152" spans="1:11" x14ac:dyDescent="0.25">
      <c r="A1152" s="27" t="s">
        <v>62</v>
      </c>
      <c r="B1152" s="30" t="s">
        <v>9</v>
      </c>
      <c r="C1152" s="40" t="s">
        <v>23</v>
      </c>
      <c r="D1152" s="4">
        <v>43916</v>
      </c>
      <c r="E1152" s="3">
        <f t="shared" ca="1" si="34"/>
        <v>972</v>
      </c>
      <c r="F11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2" s="50">
        <f>IF(WEEKNUM(Table1[[#This Row],[Date]])-WEEKNUM(DATE(YEAR(Table1[[#This Row],[Date]]),2,1)-1)&lt;=0,52+WEEKNUM(Table1[[#This Row],[Date]])-WEEKNUM(DATE(YEAR(Table1[[#This Row],[Date]]),2,1)-1),WEEKNUM(Table1[[#This Row],[Date]])-WEEKNUM(DATE(YEAR(Table1[[#This Row],[Date]]),2,1)-1))</f>
        <v>8</v>
      </c>
      <c r="H1152" s="126">
        <f t="shared" ca="1" si="35"/>
        <v>0.79</v>
      </c>
      <c r="I1152" s="3" t="s">
        <v>50</v>
      </c>
      <c r="J1152" s="3" t="str">
        <f ca="1">IF(Table1[[#This Row],[Quantity]]&gt;=100,"Picked Up","Missed Pickup")</f>
        <v>Picked Up</v>
      </c>
      <c r="K1152" s="48" t="str">
        <f>TEXT(Table1[[#This Row],[Date]],"mmmm")</f>
        <v>March</v>
      </c>
    </row>
    <row r="1153" spans="1:11" x14ac:dyDescent="0.25">
      <c r="A1153" s="27" t="s">
        <v>61</v>
      </c>
      <c r="B1153" s="30" t="s">
        <v>7</v>
      </c>
      <c r="C1153" s="40" t="s">
        <v>20</v>
      </c>
      <c r="D1153" s="4">
        <v>43916</v>
      </c>
      <c r="E1153" s="3">
        <f t="shared" ca="1" si="34"/>
        <v>154</v>
      </c>
      <c r="F11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3" s="50">
        <f>IF(WEEKNUM(Table1[[#This Row],[Date]])-WEEKNUM(DATE(YEAR(Table1[[#This Row],[Date]]),2,1)-1)&lt;=0,52+WEEKNUM(Table1[[#This Row],[Date]])-WEEKNUM(DATE(YEAR(Table1[[#This Row],[Date]]),2,1)-1),WEEKNUM(Table1[[#This Row],[Date]])-WEEKNUM(DATE(YEAR(Table1[[#This Row],[Date]]),2,1)-1))</f>
        <v>8</v>
      </c>
      <c r="H1153" s="126">
        <f t="shared" ca="1" si="35"/>
        <v>0.76</v>
      </c>
      <c r="I1153" s="3" t="s">
        <v>32</v>
      </c>
      <c r="J1153" s="3" t="str">
        <f ca="1">IF(Table1[[#This Row],[Quantity]]&gt;=100,"Picked Up","Missed Pickup")</f>
        <v>Picked Up</v>
      </c>
      <c r="K1153" s="48" t="str">
        <f>TEXT(Table1[[#This Row],[Date]],"mmmm")</f>
        <v>March</v>
      </c>
    </row>
    <row r="1154" spans="1:11" x14ac:dyDescent="0.25">
      <c r="A1154" s="29" t="s">
        <v>61</v>
      </c>
      <c r="B1154" s="31" t="s">
        <v>8</v>
      </c>
      <c r="C1154" s="41" t="s">
        <v>20</v>
      </c>
      <c r="D1154" s="4">
        <v>43916</v>
      </c>
      <c r="E1154" s="3">
        <f t="shared" ca="1" si="34"/>
        <v>692</v>
      </c>
      <c r="F11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4" s="50">
        <f>IF(WEEKNUM(Table1[[#This Row],[Date]])-WEEKNUM(DATE(YEAR(Table1[[#This Row],[Date]]),2,1)-1)&lt;=0,52+WEEKNUM(Table1[[#This Row],[Date]])-WEEKNUM(DATE(YEAR(Table1[[#This Row],[Date]]),2,1)-1),WEEKNUM(Table1[[#This Row],[Date]])-WEEKNUM(DATE(YEAR(Table1[[#This Row],[Date]]),2,1)-1))</f>
        <v>8</v>
      </c>
      <c r="H1154" s="126">
        <f t="shared" ca="1" si="35"/>
        <v>0.69</v>
      </c>
      <c r="I1154" s="3" t="s">
        <v>50</v>
      </c>
      <c r="J1154" s="3" t="str">
        <f ca="1">IF(Table1[[#This Row],[Quantity]]&gt;=100,"Picked Up","Missed Pickup")</f>
        <v>Picked Up</v>
      </c>
      <c r="K1154" s="48" t="str">
        <f>TEXT(Table1[[#This Row],[Date]],"mmmm")</f>
        <v>March</v>
      </c>
    </row>
    <row r="1155" spans="1:11" x14ac:dyDescent="0.25">
      <c r="A1155" s="25" t="s">
        <v>61</v>
      </c>
      <c r="B1155" s="25" t="s">
        <v>73</v>
      </c>
      <c r="C1155" s="45" t="s">
        <v>20</v>
      </c>
      <c r="D1155" s="4">
        <v>43916</v>
      </c>
      <c r="E1155" s="3">
        <f t="shared" ref="E1155:E1218" ca="1" si="36">RANDBETWEEN(0,1000)</f>
        <v>758</v>
      </c>
      <c r="F11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5" s="50">
        <f>IF(WEEKNUM(Table1[[#This Row],[Date]])-WEEKNUM(DATE(YEAR(Table1[[#This Row],[Date]]),2,1)-1)&lt;=0,52+WEEKNUM(Table1[[#This Row],[Date]])-WEEKNUM(DATE(YEAR(Table1[[#This Row],[Date]]),2,1)-1),WEEKNUM(Table1[[#This Row],[Date]])-WEEKNUM(DATE(YEAR(Table1[[#This Row],[Date]]),2,1)-1))</f>
        <v>8</v>
      </c>
      <c r="H1155" s="126">
        <f t="shared" ref="H1155:H1218" ca="1" si="37">RANDBETWEEN(67,80)/100</f>
        <v>0.79</v>
      </c>
      <c r="I1155" s="3" t="s">
        <v>50</v>
      </c>
      <c r="J1155" s="3" t="str">
        <f ca="1">IF(Table1[[#This Row],[Quantity]]&gt;=100,"Picked Up","Missed Pickup")</f>
        <v>Picked Up</v>
      </c>
      <c r="K1155" s="48" t="str">
        <f>TEXT(Table1[[#This Row],[Date]],"mmmm")</f>
        <v>March</v>
      </c>
    </row>
    <row r="1156" spans="1:11" x14ac:dyDescent="0.25">
      <c r="A1156" s="27" t="s">
        <v>64</v>
      </c>
      <c r="B1156" s="30" t="s">
        <v>70</v>
      </c>
      <c r="C1156" s="40" t="s">
        <v>22</v>
      </c>
      <c r="D1156" s="4">
        <v>43917</v>
      </c>
      <c r="E1156" s="3">
        <f t="shared" ca="1" si="36"/>
        <v>230</v>
      </c>
      <c r="F11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6" s="50">
        <f>IF(WEEKNUM(Table1[[#This Row],[Date]])-WEEKNUM(DATE(YEAR(Table1[[#This Row],[Date]]),2,1)-1)&lt;=0,52+WEEKNUM(Table1[[#This Row],[Date]])-WEEKNUM(DATE(YEAR(Table1[[#This Row],[Date]]),2,1)-1),WEEKNUM(Table1[[#This Row],[Date]])-WEEKNUM(DATE(YEAR(Table1[[#This Row],[Date]]),2,1)-1))</f>
        <v>8</v>
      </c>
      <c r="H1156" s="126">
        <f t="shared" ca="1" si="37"/>
        <v>0.8</v>
      </c>
      <c r="I1156" s="3" t="s">
        <v>50</v>
      </c>
      <c r="J1156" s="3" t="str">
        <f ca="1">IF(Table1[[#This Row],[Quantity]]&gt;=100,"Picked Up","Missed Pickup")</f>
        <v>Picked Up</v>
      </c>
      <c r="K1156" s="48" t="str">
        <f>TEXT(Table1[[#This Row],[Date]],"mmmm")</f>
        <v>March</v>
      </c>
    </row>
    <row r="1157" spans="1:11" x14ac:dyDescent="0.25">
      <c r="A1157" s="27" t="s">
        <v>64</v>
      </c>
      <c r="B1157" s="30" t="s">
        <v>71</v>
      </c>
      <c r="C1157" s="40" t="s">
        <v>23</v>
      </c>
      <c r="D1157" s="4">
        <v>43917</v>
      </c>
      <c r="E1157" s="3">
        <f t="shared" ca="1" si="36"/>
        <v>393</v>
      </c>
      <c r="F11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7" s="50">
        <f>IF(WEEKNUM(Table1[[#This Row],[Date]])-WEEKNUM(DATE(YEAR(Table1[[#This Row],[Date]]),2,1)-1)&lt;=0,52+WEEKNUM(Table1[[#This Row],[Date]])-WEEKNUM(DATE(YEAR(Table1[[#This Row],[Date]]),2,1)-1),WEEKNUM(Table1[[#This Row],[Date]])-WEEKNUM(DATE(YEAR(Table1[[#This Row],[Date]]),2,1)-1))</f>
        <v>8</v>
      </c>
      <c r="H1157" s="126">
        <f t="shared" ca="1" si="37"/>
        <v>0.69</v>
      </c>
      <c r="I1157" s="3" t="s">
        <v>50</v>
      </c>
      <c r="J1157" s="3" t="str">
        <f ca="1">IF(Table1[[#This Row],[Quantity]]&gt;=100,"Picked Up","Missed Pickup")</f>
        <v>Picked Up</v>
      </c>
      <c r="K1157" s="48" t="str">
        <f>TEXT(Table1[[#This Row],[Date]],"mmmm")</f>
        <v>March</v>
      </c>
    </row>
    <row r="1158" spans="1:11" x14ac:dyDescent="0.25">
      <c r="A1158" s="27" t="s">
        <v>65</v>
      </c>
      <c r="B1158" s="30" t="s">
        <v>67</v>
      </c>
      <c r="C1158" s="40" t="s">
        <v>20</v>
      </c>
      <c r="D1158" s="4">
        <v>43917</v>
      </c>
      <c r="E1158" s="3">
        <f t="shared" ca="1" si="36"/>
        <v>178</v>
      </c>
      <c r="F11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8" s="50">
        <f>IF(WEEKNUM(Table1[[#This Row],[Date]])-WEEKNUM(DATE(YEAR(Table1[[#This Row],[Date]]),2,1)-1)&lt;=0,52+WEEKNUM(Table1[[#This Row],[Date]])-WEEKNUM(DATE(YEAR(Table1[[#This Row],[Date]]),2,1)-1),WEEKNUM(Table1[[#This Row],[Date]])-WEEKNUM(DATE(YEAR(Table1[[#This Row],[Date]]),2,1)-1))</f>
        <v>8</v>
      </c>
      <c r="H1158" s="126">
        <f t="shared" ca="1" si="37"/>
        <v>0.68</v>
      </c>
      <c r="I1158" s="3" t="s">
        <v>44</v>
      </c>
      <c r="J1158" s="3" t="str">
        <f ca="1">IF(Table1[[#This Row],[Quantity]]&gt;=100,"Picked Up","Missed Pickup")</f>
        <v>Picked Up</v>
      </c>
      <c r="K1158" s="48" t="str">
        <f>TEXT(Table1[[#This Row],[Date]],"mmmm")</f>
        <v>March</v>
      </c>
    </row>
    <row r="1159" spans="1:11" x14ac:dyDescent="0.25">
      <c r="A1159" s="27" t="s">
        <v>63</v>
      </c>
      <c r="B1159" s="30" t="s">
        <v>4</v>
      </c>
      <c r="C1159" s="40" t="s">
        <v>20</v>
      </c>
      <c r="D1159" s="4">
        <v>43917</v>
      </c>
      <c r="E1159" s="3">
        <f t="shared" ca="1" si="36"/>
        <v>174</v>
      </c>
      <c r="F11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59" s="50">
        <f>IF(WEEKNUM(Table1[[#This Row],[Date]])-WEEKNUM(DATE(YEAR(Table1[[#This Row],[Date]]),2,1)-1)&lt;=0,52+WEEKNUM(Table1[[#This Row],[Date]])-WEEKNUM(DATE(YEAR(Table1[[#This Row],[Date]]),2,1)-1),WEEKNUM(Table1[[#This Row],[Date]])-WEEKNUM(DATE(YEAR(Table1[[#This Row],[Date]]),2,1)-1))</f>
        <v>8</v>
      </c>
      <c r="H1159" s="126">
        <f t="shared" ca="1" si="37"/>
        <v>0.67</v>
      </c>
      <c r="I1159" s="3" t="s">
        <v>32</v>
      </c>
      <c r="J1159" s="3" t="str">
        <f ca="1">IF(Table1[[#This Row],[Quantity]]&gt;=100,"Picked Up","Missed Pickup")</f>
        <v>Picked Up</v>
      </c>
      <c r="K1159" s="48" t="str">
        <f>TEXT(Table1[[#This Row],[Date]],"mmmm")</f>
        <v>March</v>
      </c>
    </row>
    <row r="1160" spans="1:11" x14ac:dyDescent="0.25">
      <c r="A1160" s="27" t="s">
        <v>63</v>
      </c>
      <c r="B1160" s="30" t="s">
        <v>74</v>
      </c>
      <c r="C1160" s="40" t="s">
        <v>20</v>
      </c>
      <c r="D1160" s="4">
        <v>43917</v>
      </c>
      <c r="E1160" s="3">
        <f t="shared" ca="1" si="36"/>
        <v>896</v>
      </c>
      <c r="F11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0" s="50">
        <f>IF(WEEKNUM(Table1[[#This Row],[Date]])-WEEKNUM(DATE(YEAR(Table1[[#This Row],[Date]]),2,1)-1)&lt;=0,52+WEEKNUM(Table1[[#This Row],[Date]])-WEEKNUM(DATE(YEAR(Table1[[#This Row],[Date]]),2,1)-1),WEEKNUM(Table1[[#This Row],[Date]])-WEEKNUM(DATE(YEAR(Table1[[#This Row],[Date]]),2,1)-1))</f>
        <v>8</v>
      </c>
      <c r="H1160" s="126">
        <f t="shared" ca="1" si="37"/>
        <v>0.67</v>
      </c>
      <c r="I1160" s="3" t="s">
        <v>50</v>
      </c>
      <c r="J1160" s="3" t="str">
        <f ca="1">IF(Table1[[#This Row],[Quantity]]&gt;=100,"Picked Up","Missed Pickup")</f>
        <v>Picked Up</v>
      </c>
      <c r="K1160" s="48" t="str">
        <f>TEXT(Table1[[#This Row],[Date]],"mmmm")</f>
        <v>March</v>
      </c>
    </row>
    <row r="1161" spans="1:11" x14ac:dyDescent="0.25">
      <c r="A1161" s="27" t="s">
        <v>63</v>
      </c>
      <c r="B1161" s="30" t="s">
        <v>75</v>
      </c>
      <c r="C1161" s="40" t="s">
        <v>20</v>
      </c>
      <c r="D1161" s="4">
        <v>43917</v>
      </c>
      <c r="E1161" s="3">
        <f t="shared" ca="1" si="36"/>
        <v>691</v>
      </c>
      <c r="F11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1" s="50">
        <f>IF(WEEKNUM(Table1[[#This Row],[Date]])-WEEKNUM(DATE(YEAR(Table1[[#This Row],[Date]]),2,1)-1)&lt;=0,52+WEEKNUM(Table1[[#This Row],[Date]])-WEEKNUM(DATE(YEAR(Table1[[#This Row],[Date]]),2,1)-1),WEEKNUM(Table1[[#This Row],[Date]])-WEEKNUM(DATE(YEAR(Table1[[#This Row],[Date]]),2,1)-1))</f>
        <v>8</v>
      </c>
      <c r="H1161" s="126">
        <f t="shared" ca="1" si="37"/>
        <v>0.7</v>
      </c>
      <c r="I1161" s="3" t="s">
        <v>50</v>
      </c>
      <c r="J1161" s="3" t="str">
        <f ca="1">IF(Table1[[#This Row],[Quantity]]&gt;=100,"Picked Up","Missed Pickup")</f>
        <v>Picked Up</v>
      </c>
      <c r="K1161" s="48" t="str">
        <f>TEXT(Table1[[#This Row],[Date]],"mmmm")</f>
        <v>March</v>
      </c>
    </row>
    <row r="1162" spans="1:11" x14ac:dyDescent="0.25">
      <c r="A1162" s="27" t="s">
        <v>62</v>
      </c>
      <c r="B1162" s="30" t="s">
        <v>4</v>
      </c>
      <c r="C1162" s="40" t="s">
        <v>20</v>
      </c>
      <c r="D1162" s="4">
        <v>43917</v>
      </c>
      <c r="E1162" s="3">
        <f t="shared" ca="1" si="36"/>
        <v>172</v>
      </c>
      <c r="F11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2" s="50">
        <f>IF(WEEKNUM(Table1[[#This Row],[Date]])-WEEKNUM(DATE(YEAR(Table1[[#This Row],[Date]]),2,1)-1)&lt;=0,52+WEEKNUM(Table1[[#This Row],[Date]])-WEEKNUM(DATE(YEAR(Table1[[#This Row],[Date]]),2,1)-1),WEEKNUM(Table1[[#This Row],[Date]])-WEEKNUM(DATE(YEAR(Table1[[#This Row],[Date]]),2,1)-1))</f>
        <v>8</v>
      </c>
      <c r="H1162" s="126">
        <f t="shared" ca="1" si="37"/>
        <v>0.77</v>
      </c>
      <c r="I1162" s="3" t="s">
        <v>32</v>
      </c>
      <c r="J1162" s="3" t="str">
        <f ca="1">IF(Table1[[#This Row],[Quantity]]&gt;=100,"Picked Up","Missed Pickup")</f>
        <v>Picked Up</v>
      </c>
      <c r="K1162" s="48" t="str">
        <f>TEXT(Table1[[#This Row],[Date]],"mmmm")</f>
        <v>March</v>
      </c>
    </row>
    <row r="1163" spans="1:11" x14ac:dyDescent="0.25">
      <c r="A1163" s="27" t="s">
        <v>62</v>
      </c>
      <c r="B1163" s="30" t="s">
        <v>72</v>
      </c>
      <c r="C1163" s="40" t="s">
        <v>20</v>
      </c>
      <c r="D1163" s="4">
        <v>43917</v>
      </c>
      <c r="E1163" s="3">
        <f t="shared" ca="1" si="36"/>
        <v>85</v>
      </c>
      <c r="F11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3" s="50">
        <f>IF(WEEKNUM(Table1[[#This Row],[Date]])-WEEKNUM(DATE(YEAR(Table1[[#This Row],[Date]]),2,1)-1)&lt;=0,52+WEEKNUM(Table1[[#This Row],[Date]])-WEEKNUM(DATE(YEAR(Table1[[#This Row],[Date]]),2,1)-1),WEEKNUM(Table1[[#This Row],[Date]])-WEEKNUM(DATE(YEAR(Table1[[#This Row],[Date]]),2,1)-1))</f>
        <v>8</v>
      </c>
      <c r="H1163" s="126">
        <f t="shared" ca="1" si="37"/>
        <v>0.69</v>
      </c>
      <c r="I1163" s="3" t="s">
        <v>50</v>
      </c>
      <c r="J1163" s="3" t="str">
        <f ca="1">IF(Table1[[#This Row],[Quantity]]&gt;=100,"Picked Up","Missed Pickup")</f>
        <v>Missed Pickup</v>
      </c>
      <c r="K1163" s="48" t="str">
        <f>TEXT(Table1[[#This Row],[Date]],"mmmm")</f>
        <v>March</v>
      </c>
    </row>
    <row r="1164" spans="1:11" x14ac:dyDescent="0.25">
      <c r="A1164" s="27" t="s">
        <v>62</v>
      </c>
      <c r="B1164" s="30" t="s">
        <v>5</v>
      </c>
      <c r="C1164" s="40" t="s">
        <v>22</v>
      </c>
      <c r="D1164" s="4">
        <v>43917</v>
      </c>
      <c r="E1164" s="3">
        <f t="shared" ca="1" si="36"/>
        <v>241</v>
      </c>
      <c r="F11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4" s="50">
        <f>IF(WEEKNUM(Table1[[#This Row],[Date]])-WEEKNUM(DATE(YEAR(Table1[[#This Row],[Date]]),2,1)-1)&lt;=0,52+WEEKNUM(Table1[[#This Row],[Date]])-WEEKNUM(DATE(YEAR(Table1[[#This Row],[Date]]),2,1)-1),WEEKNUM(Table1[[#This Row],[Date]])-WEEKNUM(DATE(YEAR(Table1[[#This Row],[Date]]),2,1)-1))</f>
        <v>8</v>
      </c>
      <c r="H1164" s="126">
        <f t="shared" ca="1" si="37"/>
        <v>0.75</v>
      </c>
      <c r="I1164" s="3" t="s">
        <v>50</v>
      </c>
      <c r="J1164" s="3" t="str">
        <f ca="1">IF(Table1[[#This Row],[Quantity]]&gt;=100,"Picked Up","Missed Pickup")</f>
        <v>Picked Up</v>
      </c>
      <c r="K1164" s="48" t="str">
        <f>TEXT(Table1[[#This Row],[Date]],"mmmm")</f>
        <v>March</v>
      </c>
    </row>
    <row r="1165" spans="1:11" x14ac:dyDescent="0.25">
      <c r="A1165" s="27" t="s">
        <v>62</v>
      </c>
      <c r="B1165" s="30" t="s">
        <v>6</v>
      </c>
      <c r="C1165" s="40" t="s">
        <v>21</v>
      </c>
      <c r="D1165" s="4">
        <v>43917</v>
      </c>
      <c r="E1165" s="3">
        <f t="shared" ca="1" si="36"/>
        <v>416</v>
      </c>
      <c r="F11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5" s="50">
        <f>IF(WEEKNUM(Table1[[#This Row],[Date]])-WEEKNUM(DATE(YEAR(Table1[[#This Row],[Date]]),2,1)-1)&lt;=0,52+WEEKNUM(Table1[[#This Row],[Date]])-WEEKNUM(DATE(YEAR(Table1[[#This Row],[Date]]),2,1)-1),WEEKNUM(Table1[[#This Row],[Date]])-WEEKNUM(DATE(YEAR(Table1[[#This Row],[Date]]),2,1)-1))</f>
        <v>8</v>
      </c>
      <c r="H1165" s="126">
        <f t="shared" ca="1" si="37"/>
        <v>0.69</v>
      </c>
      <c r="I1165" s="3" t="s">
        <v>50</v>
      </c>
      <c r="J1165" s="3" t="str">
        <f ca="1">IF(Table1[[#This Row],[Quantity]]&gt;=100,"Picked Up","Missed Pickup")</f>
        <v>Picked Up</v>
      </c>
      <c r="K1165" s="48" t="str">
        <f>TEXT(Table1[[#This Row],[Date]],"mmmm")</f>
        <v>March</v>
      </c>
    </row>
    <row r="1166" spans="1:11" x14ac:dyDescent="0.25">
      <c r="A1166" s="27" t="s">
        <v>62</v>
      </c>
      <c r="B1166" s="30" t="s">
        <v>76</v>
      </c>
      <c r="C1166" s="40" t="s">
        <v>23</v>
      </c>
      <c r="D1166" s="4">
        <v>43917</v>
      </c>
      <c r="E1166" s="3">
        <f t="shared" ca="1" si="36"/>
        <v>361</v>
      </c>
      <c r="F11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6" s="50">
        <f>IF(WEEKNUM(Table1[[#This Row],[Date]])-WEEKNUM(DATE(YEAR(Table1[[#This Row],[Date]]),2,1)-1)&lt;=0,52+WEEKNUM(Table1[[#This Row],[Date]])-WEEKNUM(DATE(YEAR(Table1[[#This Row],[Date]]),2,1)-1),WEEKNUM(Table1[[#This Row],[Date]])-WEEKNUM(DATE(YEAR(Table1[[#This Row],[Date]]),2,1)-1))</f>
        <v>8</v>
      </c>
      <c r="H1166" s="126">
        <f t="shared" ca="1" si="37"/>
        <v>0.8</v>
      </c>
      <c r="I1166" s="3" t="s">
        <v>50</v>
      </c>
      <c r="J1166" s="3" t="str">
        <f ca="1">IF(Table1[[#This Row],[Quantity]]&gt;=100,"Picked Up","Missed Pickup")</f>
        <v>Picked Up</v>
      </c>
      <c r="K1166" s="48" t="str">
        <f>TEXT(Table1[[#This Row],[Date]],"mmmm")</f>
        <v>March</v>
      </c>
    </row>
    <row r="1167" spans="1:11" x14ac:dyDescent="0.25">
      <c r="A1167" s="27" t="s">
        <v>62</v>
      </c>
      <c r="B1167" s="30" t="s">
        <v>9</v>
      </c>
      <c r="C1167" s="40" t="s">
        <v>23</v>
      </c>
      <c r="D1167" s="4">
        <v>43917</v>
      </c>
      <c r="E1167" s="3">
        <f t="shared" ca="1" si="36"/>
        <v>686</v>
      </c>
      <c r="F11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7" s="50">
        <f>IF(WEEKNUM(Table1[[#This Row],[Date]])-WEEKNUM(DATE(YEAR(Table1[[#This Row],[Date]]),2,1)-1)&lt;=0,52+WEEKNUM(Table1[[#This Row],[Date]])-WEEKNUM(DATE(YEAR(Table1[[#This Row],[Date]]),2,1)-1),WEEKNUM(Table1[[#This Row],[Date]])-WEEKNUM(DATE(YEAR(Table1[[#This Row],[Date]]),2,1)-1))</f>
        <v>8</v>
      </c>
      <c r="H1167" s="126">
        <f t="shared" ca="1" si="37"/>
        <v>0.8</v>
      </c>
      <c r="I1167" s="3" t="s">
        <v>50</v>
      </c>
      <c r="J1167" s="3" t="str">
        <f ca="1">IF(Table1[[#This Row],[Quantity]]&gt;=100,"Picked Up","Missed Pickup")</f>
        <v>Picked Up</v>
      </c>
      <c r="K1167" s="48" t="str">
        <f>TEXT(Table1[[#This Row],[Date]],"mmmm")</f>
        <v>March</v>
      </c>
    </row>
    <row r="1168" spans="1:11" x14ac:dyDescent="0.25">
      <c r="A1168" s="27" t="s">
        <v>61</v>
      </c>
      <c r="B1168" s="30" t="s">
        <v>7</v>
      </c>
      <c r="C1168" s="40" t="s">
        <v>20</v>
      </c>
      <c r="D1168" s="4">
        <v>43917</v>
      </c>
      <c r="E1168" s="3">
        <f t="shared" ca="1" si="36"/>
        <v>350</v>
      </c>
      <c r="F11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8" s="50">
        <f>IF(WEEKNUM(Table1[[#This Row],[Date]])-WEEKNUM(DATE(YEAR(Table1[[#This Row],[Date]]),2,1)-1)&lt;=0,52+WEEKNUM(Table1[[#This Row],[Date]])-WEEKNUM(DATE(YEAR(Table1[[#This Row],[Date]]),2,1)-1),WEEKNUM(Table1[[#This Row],[Date]])-WEEKNUM(DATE(YEAR(Table1[[#This Row],[Date]]),2,1)-1))</f>
        <v>8</v>
      </c>
      <c r="H1168" s="126">
        <f t="shared" ca="1" si="37"/>
        <v>0.67</v>
      </c>
      <c r="I1168" s="3" t="s">
        <v>32</v>
      </c>
      <c r="J1168" s="3" t="str">
        <f ca="1">IF(Table1[[#This Row],[Quantity]]&gt;=100,"Picked Up","Missed Pickup")</f>
        <v>Picked Up</v>
      </c>
      <c r="K1168" s="48" t="str">
        <f>TEXT(Table1[[#This Row],[Date]],"mmmm")</f>
        <v>March</v>
      </c>
    </row>
    <row r="1169" spans="1:11" x14ac:dyDescent="0.25">
      <c r="A1169" s="29" t="s">
        <v>61</v>
      </c>
      <c r="B1169" s="31" t="s">
        <v>8</v>
      </c>
      <c r="C1169" s="41" t="s">
        <v>20</v>
      </c>
      <c r="D1169" s="4">
        <v>43917</v>
      </c>
      <c r="E1169" s="3">
        <f t="shared" ca="1" si="36"/>
        <v>73</v>
      </c>
      <c r="F11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69" s="50">
        <f>IF(WEEKNUM(Table1[[#This Row],[Date]])-WEEKNUM(DATE(YEAR(Table1[[#This Row],[Date]]),2,1)-1)&lt;=0,52+WEEKNUM(Table1[[#This Row],[Date]])-WEEKNUM(DATE(YEAR(Table1[[#This Row],[Date]]),2,1)-1),WEEKNUM(Table1[[#This Row],[Date]])-WEEKNUM(DATE(YEAR(Table1[[#This Row],[Date]]),2,1)-1))</f>
        <v>8</v>
      </c>
      <c r="H1169" s="126">
        <f t="shared" ca="1" si="37"/>
        <v>0.78</v>
      </c>
      <c r="I1169" s="3" t="s">
        <v>50</v>
      </c>
      <c r="J1169" s="3" t="str">
        <f ca="1">IF(Table1[[#This Row],[Quantity]]&gt;=100,"Picked Up","Missed Pickup")</f>
        <v>Missed Pickup</v>
      </c>
      <c r="K1169" s="48" t="str">
        <f>TEXT(Table1[[#This Row],[Date]],"mmmm")</f>
        <v>March</v>
      </c>
    </row>
    <row r="1170" spans="1:11" x14ac:dyDescent="0.25">
      <c r="A1170" s="25" t="s">
        <v>61</v>
      </c>
      <c r="B1170" s="25" t="s">
        <v>73</v>
      </c>
      <c r="C1170" s="45" t="s">
        <v>20</v>
      </c>
      <c r="D1170" s="4">
        <v>43917</v>
      </c>
      <c r="E1170" s="3">
        <f t="shared" ca="1" si="36"/>
        <v>81</v>
      </c>
      <c r="F11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0" s="50">
        <f>IF(WEEKNUM(Table1[[#This Row],[Date]])-WEEKNUM(DATE(YEAR(Table1[[#This Row],[Date]]),2,1)-1)&lt;=0,52+WEEKNUM(Table1[[#This Row],[Date]])-WEEKNUM(DATE(YEAR(Table1[[#This Row],[Date]]),2,1)-1),WEEKNUM(Table1[[#This Row],[Date]])-WEEKNUM(DATE(YEAR(Table1[[#This Row],[Date]]),2,1)-1))</f>
        <v>8</v>
      </c>
      <c r="H1170" s="126">
        <f t="shared" ca="1" si="37"/>
        <v>0.74</v>
      </c>
      <c r="I1170" s="3" t="s">
        <v>50</v>
      </c>
      <c r="J1170" s="3" t="str">
        <f ca="1">IF(Table1[[#This Row],[Quantity]]&gt;=100,"Picked Up","Missed Pickup")</f>
        <v>Missed Pickup</v>
      </c>
      <c r="K1170" s="48" t="str">
        <f>TEXT(Table1[[#This Row],[Date]],"mmmm")</f>
        <v>March</v>
      </c>
    </row>
    <row r="1171" spans="1:11" x14ac:dyDescent="0.25">
      <c r="A1171" s="27" t="s">
        <v>64</v>
      </c>
      <c r="B1171" s="30" t="s">
        <v>70</v>
      </c>
      <c r="C1171" s="40" t="s">
        <v>22</v>
      </c>
      <c r="D1171" s="4">
        <v>43918</v>
      </c>
      <c r="E1171" s="3">
        <f t="shared" ca="1" si="36"/>
        <v>716</v>
      </c>
      <c r="F11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1" s="50">
        <f>IF(WEEKNUM(Table1[[#This Row],[Date]])-WEEKNUM(DATE(YEAR(Table1[[#This Row],[Date]]),2,1)-1)&lt;=0,52+WEEKNUM(Table1[[#This Row],[Date]])-WEEKNUM(DATE(YEAR(Table1[[#This Row],[Date]]),2,1)-1),WEEKNUM(Table1[[#This Row],[Date]])-WEEKNUM(DATE(YEAR(Table1[[#This Row],[Date]]),2,1)-1))</f>
        <v>8</v>
      </c>
      <c r="H1171" s="126">
        <f t="shared" ca="1" si="37"/>
        <v>0.79</v>
      </c>
      <c r="I1171" s="3" t="s">
        <v>50</v>
      </c>
      <c r="J1171" s="3" t="str">
        <f ca="1">IF(Table1[[#This Row],[Quantity]]&gt;=100,"Picked Up","Missed Pickup")</f>
        <v>Picked Up</v>
      </c>
      <c r="K1171" s="48" t="str">
        <f>TEXT(Table1[[#This Row],[Date]],"mmmm")</f>
        <v>March</v>
      </c>
    </row>
    <row r="1172" spans="1:11" x14ac:dyDescent="0.25">
      <c r="A1172" s="27" t="s">
        <v>64</v>
      </c>
      <c r="B1172" s="30" t="s">
        <v>71</v>
      </c>
      <c r="C1172" s="40" t="s">
        <v>23</v>
      </c>
      <c r="D1172" s="4">
        <v>43918</v>
      </c>
      <c r="E1172" s="3">
        <f t="shared" ca="1" si="36"/>
        <v>486</v>
      </c>
      <c r="F11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2" s="50">
        <f>IF(WEEKNUM(Table1[[#This Row],[Date]])-WEEKNUM(DATE(YEAR(Table1[[#This Row],[Date]]),2,1)-1)&lt;=0,52+WEEKNUM(Table1[[#This Row],[Date]])-WEEKNUM(DATE(YEAR(Table1[[#This Row],[Date]]),2,1)-1),WEEKNUM(Table1[[#This Row],[Date]])-WEEKNUM(DATE(YEAR(Table1[[#This Row],[Date]]),2,1)-1))</f>
        <v>8</v>
      </c>
      <c r="H1172" s="126">
        <f t="shared" ca="1" si="37"/>
        <v>0.79</v>
      </c>
      <c r="I1172" s="3" t="s">
        <v>50</v>
      </c>
      <c r="J1172" s="3" t="str">
        <f ca="1">IF(Table1[[#This Row],[Quantity]]&gt;=100,"Picked Up","Missed Pickup")</f>
        <v>Picked Up</v>
      </c>
      <c r="K1172" s="48" t="str">
        <f>TEXT(Table1[[#This Row],[Date]],"mmmm")</f>
        <v>March</v>
      </c>
    </row>
    <row r="1173" spans="1:11" x14ac:dyDescent="0.25">
      <c r="A1173" s="27" t="s">
        <v>65</v>
      </c>
      <c r="B1173" s="30" t="s">
        <v>67</v>
      </c>
      <c r="C1173" s="40" t="s">
        <v>20</v>
      </c>
      <c r="D1173" s="4">
        <v>43918</v>
      </c>
      <c r="E1173" s="3">
        <f t="shared" ca="1" si="36"/>
        <v>916</v>
      </c>
      <c r="F11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3" s="50">
        <f>IF(WEEKNUM(Table1[[#This Row],[Date]])-WEEKNUM(DATE(YEAR(Table1[[#This Row],[Date]]),2,1)-1)&lt;=0,52+WEEKNUM(Table1[[#This Row],[Date]])-WEEKNUM(DATE(YEAR(Table1[[#This Row],[Date]]),2,1)-1),WEEKNUM(Table1[[#This Row],[Date]])-WEEKNUM(DATE(YEAR(Table1[[#This Row],[Date]]),2,1)-1))</f>
        <v>8</v>
      </c>
      <c r="H1173" s="126">
        <f t="shared" ca="1" si="37"/>
        <v>0.7</v>
      </c>
      <c r="I1173" s="3" t="s">
        <v>50</v>
      </c>
      <c r="J1173" s="3" t="str">
        <f ca="1">IF(Table1[[#This Row],[Quantity]]&gt;=100,"Picked Up","Missed Pickup")</f>
        <v>Picked Up</v>
      </c>
      <c r="K1173" s="48" t="str">
        <f>TEXT(Table1[[#This Row],[Date]],"mmmm")</f>
        <v>March</v>
      </c>
    </row>
    <row r="1174" spans="1:11" x14ac:dyDescent="0.25">
      <c r="A1174" s="27" t="s">
        <v>63</v>
      </c>
      <c r="B1174" s="30" t="s">
        <v>4</v>
      </c>
      <c r="C1174" s="40" t="s">
        <v>20</v>
      </c>
      <c r="D1174" s="4">
        <v>43918</v>
      </c>
      <c r="E1174" s="3">
        <f t="shared" ca="1" si="36"/>
        <v>426</v>
      </c>
      <c r="F11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4" s="50">
        <f>IF(WEEKNUM(Table1[[#This Row],[Date]])-WEEKNUM(DATE(YEAR(Table1[[#This Row],[Date]]),2,1)-1)&lt;=0,52+WEEKNUM(Table1[[#This Row],[Date]])-WEEKNUM(DATE(YEAR(Table1[[#This Row],[Date]]),2,1)-1),WEEKNUM(Table1[[#This Row],[Date]])-WEEKNUM(DATE(YEAR(Table1[[#This Row],[Date]]),2,1)-1))</f>
        <v>8</v>
      </c>
      <c r="H1174" s="126">
        <f t="shared" ca="1" si="37"/>
        <v>0.77</v>
      </c>
      <c r="I1174" s="3" t="s">
        <v>50</v>
      </c>
      <c r="J1174" s="3" t="str">
        <f ca="1">IF(Table1[[#This Row],[Quantity]]&gt;=100,"Picked Up","Missed Pickup")</f>
        <v>Picked Up</v>
      </c>
      <c r="K1174" s="48" t="str">
        <f>TEXT(Table1[[#This Row],[Date]],"mmmm")</f>
        <v>March</v>
      </c>
    </row>
    <row r="1175" spans="1:11" x14ac:dyDescent="0.25">
      <c r="A1175" s="27" t="s">
        <v>63</v>
      </c>
      <c r="B1175" s="30" t="s">
        <v>74</v>
      </c>
      <c r="C1175" s="40" t="s">
        <v>20</v>
      </c>
      <c r="D1175" s="4">
        <v>43918</v>
      </c>
      <c r="E1175" s="3">
        <f t="shared" ca="1" si="36"/>
        <v>831</v>
      </c>
      <c r="F11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5" s="50">
        <f>IF(WEEKNUM(Table1[[#This Row],[Date]])-WEEKNUM(DATE(YEAR(Table1[[#This Row],[Date]]),2,1)-1)&lt;=0,52+WEEKNUM(Table1[[#This Row],[Date]])-WEEKNUM(DATE(YEAR(Table1[[#This Row],[Date]]),2,1)-1),WEEKNUM(Table1[[#This Row],[Date]])-WEEKNUM(DATE(YEAR(Table1[[#This Row],[Date]]),2,1)-1))</f>
        <v>8</v>
      </c>
      <c r="H1175" s="126">
        <f t="shared" ca="1" si="37"/>
        <v>0.71</v>
      </c>
      <c r="I1175" s="3" t="s">
        <v>50</v>
      </c>
      <c r="J1175" s="3" t="str">
        <f ca="1">IF(Table1[[#This Row],[Quantity]]&gt;=100,"Picked Up","Missed Pickup")</f>
        <v>Picked Up</v>
      </c>
      <c r="K1175" s="48" t="str">
        <f>TEXT(Table1[[#This Row],[Date]],"mmmm")</f>
        <v>March</v>
      </c>
    </row>
    <row r="1176" spans="1:11" x14ac:dyDescent="0.25">
      <c r="A1176" s="27" t="s">
        <v>63</v>
      </c>
      <c r="B1176" s="30" t="s">
        <v>75</v>
      </c>
      <c r="C1176" s="40" t="s">
        <v>20</v>
      </c>
      <c r="D1176" s="4">
        <v>43918</v>
      </c>
      <c r="E1176" s="3">
        <f t="shared" ca="1" si="36"/>
        <v>292</v>
      </c>
      <c r="F11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6" s="50">
        <f>IF(WEEKNUM(Table1[[#This Row],[Date]])-WEEKNUM(DATE(YEAR(Table1[[#This Row],[Date]]),2,1)-1)&lt;=0,52+WEEKNUM(Table1[[#This Row],[Date]])-WEEKNUM(DATE(YEAR(Table1[[#This Row],[Date]]),2,1)-1),WEEKNUM(Table1[[#This Row],[Date]])-WEEKNUM(DATE(YEAR(Table1[[#This Row],[Date]]),2,1)-1))</f>
        <v>8</v>
      </c>
      <c r="H1176" s="126">
        <f t="shared" ca="1" si="37"/>
        <v>0.73</v>
      </c>
      <c r="I1176" s="3" t="s">
        <v>50</v>
      </c>
      <c r="J1176" s="3" t="str">
        <f ca="1">IF(Table1[[#This Row],[Quantity]]&gt;=100,"Picked Up","Missed Pickup")</f>
        <v>Picked Up</v>
      </c>
      <c r="K1176" s="48" t="str">
        <f>TEXT(Table1[[#This Row],[Date]],"mmmm")</f>
        <v>March</v>
      </c>
    </row>
    <row r="1177" spans="1:11" x14ac:dyDescent="0.25">
      <c r="A1177" s="27" t="s">
        <v>62</v>
      </c>
      <c r="B1177" s="30" t="s">
        <v>4</v>
      </c>
      <c r="C1177" s="40" t="s">
        <v>20</v>
      </c>
      <c r="D1177" s="4">
        <v>43918</v>
      </c>
      <c r="E1177" s="3">
        <f t="shared" ca="1" si="36"/>
        <v>636</v>
      </c>
      <c r="F11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7" s="50">
        <f>IF(WEEKNUM(Table1[[#This Row],[Date]])-WEEKNUM(DATE(YEAR(Table1[[#This Row],[Date]]),2,1)-1)&lt;=0,52+WEEKNUM(Table1[[#This Row],[Date]])-WEEKNUM(DATE(YEAR(Table1[[#This Row],[Date]]),2,1)-1),WEEKNUM(Table1[[#This Row],[Date]])-WEEKNUM(DATE(YEAR(Table1[[#This Row],[Date]]),2,1)-1))</f>
        <v>8</v>
      </c>
      <c r="H1177" s="126">
        <f t="shared" ca="1" si="37"/>
        <v>0.75</v>
      </c>
      <c r="I1177" s="3" t="s">
        <v>50</v>
      </c>
      <c r="J1177" s="3" t="str">
        <f ca="1">IF(Table1[[#This Row],[Quantity]]&gt;=100,"Picked Up","Missed Pickup")</f>
        <v>Picked Up</v>
      </c>
      <c r="K1177" s="48" t="str">
        <f>TEXT(Table1[[#This Row],[Date]],"mmmm")</f>
        <v>March</v>
      </c>
    </row>
    <row r="1178" spans="1:11" x14ac:dyDescent="0.25">
      <c r="A1178" s="27" t="s">
        <v>62</v>
      </c>
      <c r="B1178" s="30" t="s">
        <v>72</v>
      </c>
      <c r="C1178" s="40" t="s">
        <v>20</v>
      </c>
      <c r="D1178" s="4">
        <v>43918</v>
      </c>
      <c r="E1178" s="3">
        <f t="shared" ca="1" si="36"/>
        <v>296</v>
      </c>
      <c r="F11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8" s="50">
        <f>IF(WEEKNUM(Table1[[#This Row],[Date]])-WEEKNUM(DATE(YEAR(Table1[[#This Row],[Date]]),2,1)-1)&lt;=0,52+WEEKNUM(Table1[[#This Row],[Date]])-WEEKNUM(DATE(YEAR(Table1[[#This Row],[Date]]),2,1)-1),WEEKNUM(Table1[[#This Row],[Date]])-WEEKNUM(DATE(YEAR(Table1[[#This Row],[Date]]),2,1)-1))</f>
        <v>8</v>
      </c>
      <c r="H1178" s="126">
        <f t="shared" ca="1" si="37"/>
        <v>0.67</v>
      </c>
      <c r="I1178" s="3" t="s">
        <v>50</v>
      </c>
      <c r="J1178" s="3" t="str">
        <f ca="1">IF(Table1[[#This Row],[Quantity]]&gt;=100,"Picked Up","Missed Pickup")</f>
        <v>Picked Up</v>
      </c>
      <c r="K1178" s="48" t="str">
        <f>TEXT(Table1[[#This Row],[Date]],"mmmm")</f>
        <v>March</v>
      </c>
    </row>
    <row r="1179" spans="1:11" x14ac:dyDescent="0.25">
      <c r="A1179" s="27" t="s">
        <v>62</v>
      </c>
      <c r="B1179" s="30" t="s">
        <v>5</v>
      </c>
      <c r="C1179" s="40" t="s">
        <v>22</v>
      </c>
      <c r="D1179" s="4">
        <v>43918</v>
      </c>
      <c r="E1179" s="3">
        <f t="shared" ca="1" si="36"/>
        <v>870</v>
      </c>
      <c r="F11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79" s="50">
        <f>IF(WEEKNUM(Table1[[#This Row],[Date]])-WEEKNUM(DATE(YEAR(Table1[[#This Row],[Date]]),2,1)-1)&lt;=0,52+WEEKNUM(Table1[[#This Row],[Date]])-WEEKNUM(DATE(YEAR(Table1[[#This Row],[Date]]),2,1)-1),WEEKNUM(Table1[[#This Row],[Date]])-WEEKNUM(DATE(YEAR(Table1[[#This Row],[Date]]),2,1)-1))</f>
        <v>8</v>
      </c>
      <c r="H1179" s="126">
        <f t="shared" ca="1" si="37"/>
        <v>0.74</v>
      </c>
      <c r="I1179" s="3" t="s">
        <v>50</v>
      </c>
      <c r="J1179" s="3" t="str">
        <f ca="1">IF(Table1[[#This Row],[Quantity]]&gt;=100,"Picked Up","Missed Pickup")</f>
        <v>Picked Up</v>
      </c>
      <c r="K1179" s="48" t="str">
        <f>TEXT(Table1[[#This Row],[Date]],"mmmm")</f>
        <v>March</v>
      </c>
    </row>
    <row r="1180" spans="1:11" x14ac:dyDescent="0.25">
      <c r="A1180" s="27" t="s">
        <v>62</v>
      </c>
      <c r="B1180" s="30" t="s">
        <v>6</v>
      </c>
      <c r="C1180" s="40" t="s">
        <v>21</v>
      </c>
      <c r="D1180" s="4">
        <v>43918</v>
      </c>
      <c r="E1180" s="3">
        <f t="shared" ca="1" si="36"/>
        <v>691</v>
      </c>
      <c r="F11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80" s="50">
        <f>IF(WEEKNUM(Table1[[#This Row],[Date]])-WEEKNUM(DATE(YEAR(Table1[[#This Row],[Date]]),2,1)-1)&lt;=0,52+WEEKNUM(Table1[[#This Row],[Date]])-WEEKNUM(DATE(YEAR(Table1[[#This Row],[Date]]),2,1)-1),WEEKNUM(Table1[[#This Row],[Date]])-WEEKNUM(DATE(YEAR(Table1[[#This Row],[Date]]),2,1)-1))</f>
        <v>8</v>
      </c>
      <c r="H1180" s="126">
        <f t="shared" ca="1" si="37"/>
        <v>0.69</v>
      </c>
      <c r="I1180" s="3" t="s">
        <v>50</v>
      </c>
      <c r="J1180" s="3" t="str">
        <f ca="1">IF(Table1[[#This Row],[Quantity]]&gt;=100,"Picked Up","Missed Pickup")</f>
        <v>Picked Up</v>
      </c>
      <c r="K1180" s="48" t="str">
        <f>TEXT(Table1[[#This Row],[Date]],"mmmm")</f>
        <v>March</v>
      </c>
    </row>
    <row r="1181" spans="1:11" x14ac:dyDescent="0.25">
      <c r="A1181" s="27" t="s">
        <v>62</v>
      </c>
      <c r="B1181" s="30" t="s">
        <v>76</v>
      </c>
      <c r="C1181" s="40" t="s">
        <v>23</v>
      </c>
      <c r="D1181" s="4">
        <v>43918</v>
      </c>
      <c r="E1181" s="3">
        <f t="shared" ca="1" si="36"/>
        <v>12</v>
      </c>
      <c r="F11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81" s="50">
        <f>IF(WEEKNUM(Table1[[#This Row],[Date]])-WEEKNUM(DATE(YEAR(Table1[[#This Row],[Date]]),2,1)-1)&lt;=0,52+WEEKNUM(Table1[[#This Row],[Date]])-WEEKNUM(DATE(YEAR(Table1[[#This Row],[Date]]),2,1)-1),WEEKNUM(Table1[[#This Row],[Date]])-WEEKNUM(DATE(YEAR(Table1[[#This Row],[Date]]),2,1)-1))</f>
        <v>8</v>
      </c>
      <c r="H1181" s="126">
        <f t="shared" ca="1" si="37"/>
        <v>0.8</v>
      </c>
      <c r="I1181" s="3" t="s">
        <v>50</v>
      </c>
      <c r="J1181" s="3" t="str">
        <f ca="1">IF(Table1[[#This Row],[Quantity]]&gt;=100,"Picked Up","Missed Pickup")</f>
        <v>Missed Pickup</v>
      </c>
      <c r="K1181" s="48" t="str">
        <f>TEXT(Table1[[#This Row],[Date]],"mmmm")</f>
        <v>March</v>
      </c>
    </row>
    <row r="1182" spans="1:11" x14ac:dyDescent="0.25">
      <c r="A1182" s="27" t="s">
        <v>62</v>
      </c>
      <c r="B1182" s="30" t="s">
        <v>9</v>
      </c>
      <c r="C1182" s="40" t="s">
        <v>23</v>
      </c>
      <c r="D1182" s="4">
        <v>43918</v>
      </c>
      <c r="E1182" s="3">
        <f t="shared" ref="E1182:E1184" ca="1" si="38">RANDBETWEEN(500,1300)</f>
        <v>1098</v>
      </c>
      <c r="F11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82" s="50">
        <f>IF(WEEKNUM(Table1[[#This Row],[Date]])-WEEKNUM(DATE(YEAR(Table1[[#This Row],[Date]]),2,1)-1)&lt;=0,52+WEEKNUM(Table1[[#This Row],[Date]])-WEEKNUM(DATE(YEAR(Table1[[#This Row],[Date]]),2,1)-1),WEEKNUM(Table1[[#This Row],[Date]])-WEEKNUM(DATE(YEAR(Table1[[#This Row],[Date]]),2,1)-1))</f>
        <v>8</v>
      </c>
      <c r="H1182" s="126">
        <f t="shared" ca="1" si="37"/>
        <v>0.71</v>
      </c>
      <c r="I1182" s="3" t="s">
        <v>50</v>
      </c>
      <c r="J1182" s="3" t="str">
        <f ca="1">IF(Table1[[#This Row],[Quantity]]&gt;=100,"Picked Up","Missed Pickup")</f>
        <v>Picked Up</v>
      </c>
      <c r="K1182" s="48" t="str">
        <f>TEXT(Table1[[#This Row],[Date]],"mmmm")</f>
        <v>March</v>
      </c>
    </row>
    <row r="1183" spans="1:11" x14ac:dyDescent="0.25">
      <c r="A1183" s="27" t="s">
        <v>61</v>
      </c>
      <c r="B1183" s="30" t="s">
        <v>7</v>
      </c>
      <c r="C1183" s="40" t="s">
        <v>20</v>
      </c>
      <c r="D1183" s="4">
        <v>43918</v>
      </c>
      <c r="E1183" s="3">
        <f t="shared" ca="1" si="38"/>
        <v>1169</v>
      </c>
      <c r="F11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83" s="50">
        <f>IF(WEEKNUM(Table1[[#This Row],[Date]])-WEEKNUM(DATE(YEAR(Table1[[#This Row],[Date]]),2,1)-1)&lt;=0,52+WEEKNUM(Table1[[#This Row],[Date]])-WEEKNUM(DATE(YEAR(Table1[[#This Row],[Date]]),2,1)-1),WEEKNUM(Table1[[#This Row],[Date]])-WEEKNUM(DATE(YEAR(Table1[[#This Row],[Date]]),2,1)-1))</f>
        <v>8</v>
      </c>
      <c r="H1183" s="126">
        <f t="shared" ca="1" si="37"/>
        <v>0.7</v>
      </c>
      <c r="I1183" s="3" t="s">
        <v>50</v>
      </c>
      <c r="J1183" s="3" t="str">
        <f ca="1">IF(Table1[[#This Row],[Quantity]]&gt;=100,"Picked Up","Missed Pickup")</f>
        <v>Picked Up</v>
      </c>
      <c r="K1183" s="48" t="str">
        <f>TEXT(Table1[[#This Row],[Date]],"mmmm")</f>
        <v>March</v>
      </c>
    </row>
    <row r="1184" spans="1:11" x14ac:dyDescent="0.25">
      <c r="A1184" s="29" t="s">
        <v>61</v>
      </c>
      <c r="B1184" s="31" t="s">
        <v>8</v>
      </c>
      <c r="C1184" s="41" t="s">
        <v>20</v>
      </c>
      <c r="D1184" s="4">
        <v>43918</v>
      </c>
      <c r="E1184" s="3">
        <f t="shared" ca="1" si="38"/>
        <v>531</v>
      </c>
      <c r="F11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84" s="50">
        <f>IF(WEEKNUM(Table1[[#This Row],[Date]])-WEEKNUM(DATE(YEAR(Table1[[#This Row],[Date]]),2,1)-1)&lt;=0,52+WEEKNUM(Table1[[#This Row],[Date]])-WEEKNUM(DATE(YEAR(Table1[[#This Row],[Date]]),2,1)-1),WEEKNUM(Table1[[#This Row],[Date]])-WEEKNUM(DATE(YEAR(Table1[[#This Row],[Date]]),2,1)-1))</f>
        <v>8</v>
      </c>
      <c r="H1184" s="126">
        <f t="shared" ca="1" si="37"/>
        <v>0.77</v>
      </c>
      <c r="I1184" s="3" t="s">
        <v>50</v>
      </c>
      <c r="J1184" s="3" t="str">
        <f ca="1">IF(Table1[[#This Row],[Quantity]]&gt;=100,"Picked Up","Missed Pickup")</f>
        <v>Picked Up</v>
      </c>
      <c r="K1184" s="48" t="str">
        <f>TEXT(Table1[[#This Row],[Date]],"mmmm")</f>
        <v>March</v>
      </c>
    </row>
    <row r="1185" spans="1:11" x14ac:dyDescent="0.25">
      <c r="A1185" s="25" t="s">
        <v>61</v>
      </c>
      <c r="B1185" s="25" t="s">
        <v>73</v>
      </c>
      <c r="C1185" s="45" t="s">
        <v>20</v>
      </c>
      <c r="D1185" s="4">
        <v>43918</v>
      </c>
      <c r="E1185" s="3">
        <f ca="1">RANDBETWEEN(500,1300)</f>
        <v>905</v>
      </c>
      <c r="F11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W8</v>
      </c>
      <c r="G1185" s="50">
        <f>IF(WEEKNUM(Table1[[#This Row],[Date]])-WEEKNUM(DATE(YEAR(Table1[[#This Row],[Date]]),2,1)-1)&lt;=0,52+WEEKNUM(Table1[[#This Row],[Date]])-WEEKNUM(DATE(YEAR(Table1[[#This Row],[Date]]),2,1)-1),WEEKNUM(Table1[[#This Row],[Date]])-WEEKNUM(DATE(YEAR(Table1[[#This Row],[Date]]),2,1)-1))</f>
        <v>8</v>
      </c>
      <c r="H1185" s="126">
        <f t="shared" ca="1" si="37"/>
        <v>0.68</v>
      </c>
      <c r="I1185" s="3" t="s">
        <v>50</v>
      </c>
      <c r="J1185" s="3" t="str">
        <f ca="1">IF(Table1[[#This Row],[Quantity]]&gt;=100,"Picked Up","Missed Pickup")</f>
        <v>Picked Up</v>
      </c>
      <c r="K1185" s="48" t="str">
        <f>TEXT(Table1[[#This Row],[Date]],"mmmm")</f>
        <v>March</v>
      </c>
    </row>
    <row r="1186" spans="1:11" x14ac:dyDescent="0.25">
      <c r="A1186" s="27" t="s">
        <v>64</v>
      </c>
      <c r="B1186" s="30" t="s">
        <v>70</v>
      </c>
      <c r="C1186" s="40" t="s">
        <v>22</v>
      </c>
      <c r="D1186" s="4">
        <v>43919</v>
      </c>
      <c r="E1186" s="3">
        <f t="shared" ref="E1186:E1249" ca="1" si="39">RANDBETWEEN(500,1300)</f>
        <v>1075</v>
      </c>
      <c r="F11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86" s="50">
        <f>IF(WEEKNUM(Table1[[#This Row],[Date]])-WEEKNUM(DATE(YEAR(Table1[[#This Row],[Date]]),2,1)-1)&lt;=0,52+WEEKNUM(Table1[[#This Row],[Date]])-WEEKNUM(DATE(YEAR(Table1[[#This Row],[Date]]),2,1)-1),WEEKNUM(Table1[[#This Row],[Date]])-WEEKNUM(DATE(YEAR(Table1[[#This Row],[Date]]),2,1)-1))</f>
        <v>9</v>
      </c>
      <c r="H1186" s="126">
        <f t="shared" ca="1" si="37"/>
        <v>0.77</v>
      </c>
      <c r="I1186" s="3" t="s">
        <v>50</v>
      </c>
      <c r="J1186" s="3" t="str">
        <f ca="1">IF(Table1[[#This Row],[Quantity]]&gt;=100,"Picked Up","Missed Pickup")</f>
        <v>Picked Up</v>
      </c>
      <c r="K1186" s="48" t="str">
        <f>TEXT(Table1[[#This Row],[Date]],"mmmm")</f>
        <v>March</v>
      </c>
    </row>
    <row r="1187" spans="1:11" x14ac:dyDescent="0.25">
      <c r="A1187" s="27" t="s">
        <v>64</v>
      </c>
      <c r="B1187" s="30" t="s">
        <v>71</v>
      </c>
      <c r="C1187" s="40" t="s">
        <v>23</v>
      </c>
      <c r="D1187" s="4">
        <v>43919</v>
      </c>
      <c r="E1187" s="3">
        <f t="shared" ca="1" si="39"/>
        <v>1171</v>
      </c>
      <c r="F11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87" s="50">
        <f>IF(WEEKNUM(Table1[[#This Row],[Date]])-WEEKNUM(DATE(YEAR(Table1[[#This Row],[Date]]),2,1)-1)&lt;=0,52+WEEKNUM(Table1[[#This Row],[Date]])-WEEKNUM(DATE(YEAR(Table1[[#This Row],[Date]]),2,1)-1),WEEKNUM(Table1[[#This Row],[Date]])-WEEKNUM(DATE(YEAR(Table1[[#This Row],[Date]]),2,1)-1))</f>
        <v>9</v>
      </c>
      <c r="H1187" s="126">
        <f t="shared" ca="1" si="37"/>
        <v>0.7</v>
      </c>
      <c r="I1187" s="3" t="s">
        <v>50</v>
      </c>
      <c r="J1187" s="3" t="str">
        <f ca="1">IF(Table1[[#This Row],[Quantity]]&gt;=100,"Picked Up","Missed Pickup")</f>
        <v>Picked Up</v>
      </c>
      <c r="K1187" s="48" t="str">
        <f>TEXT(Table1[[#This Row],[Date]],"mmmm")</f>
        <v>March</v>
      </c>
    </row>
    <row r="1188" spans="1:11" x14ac:dyDescent="0.25">
      <c r="A1188" s="27" t="s">
        <v>65</v>
      </c>
      <c r="B1188" s="30" t="s">
        <v>67</v>
      </c>
      <c r="C1188" s="40" t="s">
        <v>20</v>
      </c>
      <c r="D1188" s="4">
        <v>43919</v>
      </c>
      <c r="E1188" s="3">
        <f t="shared" ca="1" si="39"/>
        <v>781</v>
      </c>
      <c r="F11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88" s="50">
        <f>IF(WEEKNUM(Table1[[#This Row],[Date]])-WEEKNUM(DATE(YEAR(Table1[[#This Row],[Date]]),2,1)-1)&lt;=0,52+WEEKNUM(Table1[[#This Row],[Date]])-WEEKNUM(DATE(YEAR(Table1[[#This Row],[Date]]),2,1)-1),WEEKNUM(Table1[[#This Row],[Date]])-WEEKNUM(DATE(YEAR(Table1[[#This Row],[Date]]),2,1)-1))</f>
        <v>9</v>
      </c>
      <c r="H1188" s="126">
        <f t="shared" ca="1" si="37"/>
        <v>0.8</v>
      </c>
      <c r="I1188" s="3" t="s">
        <v>50</v>
      </c>
      <c r="J1188" s="3" t="str">
        <f ca="1">IF(Table1[[#This Row],[Quantity]]&gt;=100,"Picked Up","Missed Pickup")</f>
        <v>Picked Up</v>
      </c>
      <c r="K1188" s="48" t="str">
        <f>TEXT(Table1[[#This Row],[Date]],"mmmm")</f>
        <v>March</v>
      </c>
    </row>
    <row r="1189" spans="1:11" x14ac:dyDescent="0.25">
      <c r="A1189" s="27" t="s">
        <v>63</v>
      </c>
      <c r="B1189" s="30" t="s">
        <v>4</v>
      </c>
      <c r="C1189" s="40" t="s">
        <v>20</v>
      </c>
      <c r="D1189" s="4">
        <v>43919</v>
      </c>
      <c r="E1189" s="3">
        <f t="shared" ca="1" si="39"/>
        <v>1070</v>
      </c>
      <c r="F11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89" s="50">
        <f>IF(WEEKNUM(Table1[[#This Row],[Date]])-WEEKNUM(DATE(YEAR(Table1[[#This Row],[Date]]),2,1)-1)&lt;=0,52+WEEKNUM(Table1[[#This Row],[Date]])-WEEKNUM(DATE(YEAR(Table1[[#This Row],[Date]]),2,1)-1),WEEKNUM(Table1[[#This Row],[Date]])-WEEKNUM(DATE(YEAR(Table1[[#This Row],[Date]]),2,1)-1))</f>
        <v>9</v>
      </c>
      <c r="H1189" s="126">
        <f t="shared" ca="1" si="37"/>
        <v>0.69</v>
      </c>
      <c r="I1189" s="3" t="s">
        <v>50</v>
      </c>
      <c r="J1189" s="3" t="str">
        <f ca="1">IF(Table1[[#This Row],[Quantity]]&gt;=100,"Picked Up","Missed Pickup")</f>
        <v>Picked Up</v>
      </c>
      <c r="K1189" s="48" t="str">
        <f>TEXT(Table1[[#This Row],[Date]],"mmmm")</f>
        <v>March</v>
      </c>
    </row>
    <row r="1190" spans="1:11" x14ac:dyDescent="0.25">
      <c r="A1190" s="27" t="s">
        <v>63</v>
      </c>
      <c r="B1190" s="30" t="s">
        <v>74</v>
      </c>
      <c r="C1190" s="40" t="s">
        <v>20</v>
      </c>
      <c r="D1190" s="4">
        <v>43919</v>
      </c>
      <c r="E1190" s="3">
        <f t="shared" ca="1" si="39"/>
        <v>1269</v>
      </c>
      <c r="F11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0" s="50">
        <f>IF(WEEKNUM(Table1[[#This Row],[Date]])-WEEKNUM(DATE(YEAR(Table1[[#This Row],[Date]]),2,1)-1)&lt;=0,52+WEEKNUM(Table1[[#This Row],[Date]])-WEEKNUM(DATE(YEAR(Table1[[#This Row],[Date]]),2,1)-1),WEEKNUM(Table1[[#This Row],[Date]])-WEEKNUM(DATE(YEAR(Table1[[#This Row],[Date]]),2,1)-1))</f>
        <v>9</v>
      </c>
      <c r="H1190" s="126">
        <f t="shared" ca="1" si="37"/>
        <v>0.67</v>
      </c>
      <c r="I1190" s="3" t="s">
        <v>50</v>
      </c>
      <c r="J1190" s="3" t="str">
        <f ca="1">IF(Table1[[#This Row],[Quantity]]&gt;=100,"Picked Up","Missed Pickup")</f>
        <v>Picked Up</v>
      </c>
      <c r="K1190" s="48" t="str">
        <f>TEXT(Table1[[#This Row],[Date]],"mmmm")</f>
        <v>March</v>
      </c>
    </row>
    <row r="1191" spans="1:11" x14ac:dyDescent="0.25">
      <c r="A1191" s="27" t="s">
        <v>63</v>
      </c>
      <c r="B1191" s="30" t="s">
        <v>75</v>
      </c>
      <c r="C1191" s="40" t="s">
        <v>20</v>
      </c>
      <c r="D1191" s="4">
        <v>43919</v>
      </c>
      <c r="E1191" s="3">
        <f t="shared" ca="1" si="39"/>
        <v>567</v>
      </c>
      <c r="F11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1" s="50">
        <f>IF(WEEKNUM(Table1[[#This Row],[Date]])-WEEKNUM(DATE(YEAR(Table1[[#This Row],[Date]]),2,1)-1)&lt;=0,52+WEEKNUM(Table1[[#This Row],[Date]])-WEEKNUM(DATE(YEAR(Table1[[#This Row],[Date]]),2,1)-1),WEEKNUM(Table1[[#This Row],[Date]])-WEEKNUM(DATE(YEAR(Table1[[#This Row],[Date]]),2,1)-1))</f>
        <v>9</v>
      </c>
      <c r="H1191" s="126">
        <f t="shared" ca="1" si="37"/>
        <v>0.78</v>
      </c>
      <c r="I1191" s="3" t="s">
        <v>50</v>
      </c>
      <c r="J1191" s="3" t="str">
        <f ca="1">IF(Table1[[#This Row],[Quantity]]&gt;=100,"Picked Up","Missed Pickup")</f>
        <v>Picked Up</v>
      </c>
      <c r="K1191" s="48" t="str">
        <f>TEXT(Table1[[#This Row],[Date]],"mmmm")</f>
        <v>March</v>
      </c>
    </row>
    <row r="1192" spans="1:11" x14ac:dyDescent="0.25">
      <c r="A1192" s="27" t="s">
        <v>62</v>
      </c>
      <c r="B1192" s="30" t="s">
        <v>4</v>
      </c>
      <c r="C1192" s="40" t="s">
        <v>20</v>
      </c>
      <c r="D1192" s="4">
        <v>43919</v>
      </c>
      <c r="E1192" s="3">
        <f t="shared" ca="1" si="39"/>
        <v>1052</v>
      </c>
      <c r="F11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2" s="50">
        <f>IF(WEEKNUM(Table1[[#This Row],[Date]])-WEEKNUM(DATE(YEAR(Table1[[#This Row],[Date]]),2,1)-1)&lt;=0,52+WEEKNUM(Table1[[#This Row],[Date]])-WEEKNUM(DATE(YEAR(Table1[[#This Row],[Date]]),2,1)-1),WEEKNUM(Table1[[#This Row],[Date]])-WEEKNUM(DATE(YEAR(Table1[[#This Row],[Date]]),2,1)-1))</f>
        <v>9</v>
      </c>
      <c r="H1192" s="126">
        <f t="shared" ca="1" si="37"/>
        <v>0.72</v>
      </c>
      <c r="I1192" s="3" t="s">
        <v>50</v>
      </c>
      <c r="J1192" s="3" t="str">
        <f ca="1">IF(Table1[[#This Row],[Quantity]]&gt;=100,"Picked Up","Missed Pickup")</f>
        <v>Picked Up</v>
      </c>
      <c r="K1192" s="48" t="str">
        <f>TEXT(Table1[[#This Row],[Date]],"mmmm")</f>
        <v>March</v>
      </c>
    </row>
    <row r="1193" spans="1:11" x14ac:dyDescent="0.25">
      <c r="A1193" s="27" t="s">
        <v>62</v>
      </c>
      <c r="B1193" s="30" t="s">
        <v>72</v>
      </c>
      <c r="C1193" s="40" t="s">
        <v>20</v>
      </c>
      <c r="D1193" s="4">
        <v>43919</v>
      </c>
      <c r="E1193" s="3">
        <f t="shared" ca="1" si="39"/>
        <v>614</v>
      </c>
      <c r="F11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3" s="50">
        <f>IF(WEEKNUM(Table1[[#This Row],[Date]])-WEEKNUM(DATE(YEAR(Table1[[#This Row],[Date]]),2,1)-1)&lt;=0,52+WEEKNUM(Table1[[#This Row],[Date]])-WEEKNUM(DATE(YEAR(Table1[[#This Row],[Date]]),2,1)-1),WEEKNUM(Table1[[#This Row],[Date]])-WEEKNUM(DATE(YEAR(Table1[[#This Row],[Date]]),2,1)-1))</f>
        <v>9</v>
      </c>
      <c r="H1193" s="126">
        <f t="shared" ca="1" si="37"/>
        <v>0.75</v>
      </c>
      <c r="I1193" s="3" t="s">
        <v>50</v>
      </c>
      <c r="J1193" s="3" t="str">
        <f ca="1">IF(Table1[[#This Row],[Quantity]]&gt;=100,"Picked Up","Missed Pickup")</f>
        <v>Picked Up</v>
      </c>
      <c r="K1193" s="48" t="str">
        <f>TEXT(Table1[[#This Row],[Date]],"mmmm")</f>
        <v>March</v>
      </c>
    </row>
    <row r="1194" spans="1:11" x14ac:dyDescent="0.25">
      <c r="A1194" s="27" t="s">
        <v>62</v>
      </c>
      <c r="B1194" s="30" t="s">
        <v>5</v>
      </c>
      <c r="C1194" s="40" t="s">
        <v>22</v>
      </c>
      <c r="D1194" s="4">
        <v>43919</v>
      </c>
      <c r="E1194" s="3">
        <f t="shared" ca="1" si="39"/>
        <v>645</v>
      </c>
      <c r="F11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4" s="50">
        <f>IF(WEEKNUM(Table1[[#This Row],[Date]])-WEEKNUM(DATE(YEAR(Table1[[#This Row],[Date]]),2,1)-1)&lt;=0,52+WEEKNUM(Table1[[#This Row],[Date]])-WEEKNUM(DATE(YEAR(Table1[[#This Row],[Date]]),2,1)-1),WEEKNUM(Table1[[#This Row],[Date]])-WEEKNUM(DATE(YEAR(Table1[[#This Row],[Date]]),2,1)-1))</f>
        <v>9</v>
      </c>
      <c r="H1194" s="126">
        <f t="shared" ca="1" si="37"/>
        <v>0.68</v>
      </c>
      <c r="I1194" s="3" t="s">
        <v>50</v>
      </c>
      <c r="J1194" s="3" t="str">
        <f ca="1">IF(Table1[[#This Row],[Quantity]]&gt;=100,"Picked Up","Missed Pickup")</f>
        <v>Picked Up</v>
      </c>
      <c r="K1194" s="48" t="str">
        <f>TEXT(Table1[[#This Row],[Date]],"mmmm")</f>
        <v>March</v>
      </c>
    </row>
    <row r="1195" spans="1:11" x14ac:dyDescent="0.25">
      <c r="A1195" s="27" t="s">
        <v>62</v>
      </c>
      <c r="B1195" s="30" t="s">
        <v>6</v>
      </c>
      <c r="C1195" s="40" t="s">
        <v>21</v>
      </c>
      <c r="D1195" s="4">
        <v>43919</v>
      </c>
      <c r="E1195" s="3">
        <f t="shared" ca="1" si="39"/>
        <v>509</v>
      </c>
      <c r="F11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5" s="50">
        <f>IF(WEEKNUM(Table1[[#This Row],[Date]])-WEEKNUM(DATE(YEAR(Table1[[#This Row],[Date]]),2,1)-1)&lt;=0,52+WEEKNUM(Table1[[#This Row],[Date]])-WEEKNUM(DATE(YEAR(Table1[[#This Row],[Date]]),2,1)-1),WEEKNUM(Table1[[#This Row],[Date]])-WEEKNUM(DATE(YEAR(Table1[[#This Row],[Date]]),2,1)-1))</f>
        <v>9</v>
      </c>
      <c r="H1195" s="126">
        <f t="shared" ca="1" si="37"/>
        <v>0.7</v>
      </c>
      <c r="I1195" s="3" t="s">
        <v>50</v>
      </c>
      <c r="J1195" s="3" t="str">
        <f ca="1">IF(Table1[[#This Row],[Quantity]]&gt;=100,"Picked Up","Missed Pickup")</f>
        <v>Picked Up</v>
      </c>
      <c r="K1195" s="48" t="str">
        <f>TEXT(Table1[[#This Row],[Date]],"mmmm")</f>
        <v>March</v>
      </c>
    </row>
    <row r="1196" spans="1:11" x14ac:dyDescent="0.25">
      <c r="A1196" s="27" t="s">
        <v>62</v>
      </c>
      <c r="B1196" s="30" t="s">
        <v>76</v>
      </c>
      <c r="C1196" s="40" t="s">
        <v>23</v>
      </c>
      <c r="D1196" s="4">
        <v>43919</v>
      </c>
      <c r="E1196" s="3">
        <f t="shared" ca="1" si="39"/>
        <v>1123</v>
      </c>
      <c r="F11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6" s="50">
        <f>IF(WEEKNUM(Table1[[#This Row],[Date]])-WEEKNUM(DATE(YEAR(Table1[[#This Row],[Date]]),2,1)-1)&lt;=0,52+WEEKNUM(Table1[[#This Row],[Date]])-WEEKNUM(DATE(YEAR(Table1[[#This Row],[Date]]),2,1)-1),WEEKNUM(Table1[[#This Row],[Date]])-WEEKNUM(DATE(YEAR(Table1[[#This Row],[Date]]),2,1)-1))</f>
        <v>9</v>
      </c>
      <c r="H1196" s="126">
        <f t="shared" ca="1" si="37"/>
        <v>0.76</v>
      </c>
      <c r="I1196" s="3" t="s">
        <v>50</v>
      </c>
      <c r="J1196" s="3" t="str">
        <f ca="1">IF(Table1[[#This Row],[Quantity]]&gt;=100,"Picked Up","Missed Pickup")</f>
        <v>Picked Up</v>
      </c>
      <c r="K1196" s="48" t="str">
        <f>TEXT(Table1[[#This Row],[Date]],"mmmm")</f>
        <v>March</v>
      </c>
    </row>
    <row r="1197" spans="1:11" x14ac:dyDescent="0.25">
      <c r="A1197" s="27" t="s">
        <v>62</v>
      </c>
      <c r="B1197" s="30" t="s">
        <v>9</v>
      </c>
      <c r="C1197" s="40" t="s">
        <v>23</v>
      </c>
      <c r="D1197" s="4">
        <v>43919</v>
      </c>
      <c r="E1197" s="3">
        <f t="shared" ca="1" si="39"/>
        <v>605</v>
      </c>
      <c r="F11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7" s="50">
        <f>IF(WEEKNUM(Table1[[#This Row],[Date]])-WEEKNUM(DATE(YEAR(Table1[[#This Row],[Date]]),2,1)-1)&lt;=0,52+WEEKNUM(Table1[[#This Row],[Date]])-WEEKNUM(DATE(YEAR(Table1[[#This Row],[Date]]),2,1)-1),WEEKNUM(Table1[[#This Row],[Date]])-WEEKNUM(DATE(YEAR(Table1[[#This Row],[Date]]),2,1)-1))</f>
        <v>9</v>
      </c>
      <c r="H1197" s="126">
        <f t="shared" ca="1" si="37"/>
        <v>0.68</v>
      </c>
      <c r="I1197" s="3" t="s">
        <v>50</v>
      </c>
      <c r="J1197" s="3" t="str">
        <f ca="1">IF(Table1[[#This Row],[Quantity]]&gt;=100,"Picked Up","Missed Pickup")</f>
        <v>Picked Up</v>
      </c>
      <c r="K1197" s="48" t="str">
        <f>TEXT(Table1[[#This Row],[Date]],"mmmm")</f>
        <v>March</v>
      </c>
    </row>
    <row r="1198" spans="1:11" x14ac:dyDescent="0.25">
      <c r="A1198" s="27" t="s">
        <v>61</v>
      </c>
      <c r="B1198" s="30" t="s">
        <v>7</v>
      </c>
      <c r="C1198" s="40" t="s">
        <v>20</v>
      </c>
      <c r="D1198" s="4">
        <v>43919</v>
      </c>
      <c r="E1198" s="3">
        <f t="shared" ca="1" si="39"/>
        <v>579</v>
      </c>
      <c r="F11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8" s="50">
        <f>IF(WEEKNUM(Table1[[#This Row],[Date]])-WEEKNUM(DATE(YEAR(Table1[[#This Row],[Date]]),2,1)-1)&lt;=0,52+WEEKNUM(Table1[[#This Row],[Date]])-WEEKNUM(DATE(YEAR(Table1[[#This Row],[Date]]),2,1)-1),WEEKNUM(Table1[[#This Row],[Date]])-WEEKNUM(DATE(YEAR(Table1[[#This Row],[Date]]),2,1)-1))</f>
        <v>9</v>
      </c>
      <c r="H1198" s="126">
        <f t="shared" ca="1" si="37"/>
        <v>0.77</v>
      </c>
      <c r="I1198" s="3" t="s">
        <v>50</v>
      </c>
      <c r="J1198" s="3" t="str">
        <f ca="1">IF(Table1[[#This Row],[Quantity]]&gt;=100,"Picked Up","Missed Pickup")</f>
        <v>Picked Up</v>
      </c>
      <c r="K1198" s="48" t="str">
        <f>TEXT(Table1[[#This Row],[Date]],"mmmm")</f>
        <v>March</v>
      </c>
    </row>
    <row r="1199" spans="1:11" x14ac:dyDescent="0.25">
      <c r="A1199" s="29" t="s">
        <v>61</v>
      </c>
      <c r="B1199" s="31" t="s">
        <v>8</v>
      </c>
      <c r="C1199" s="41" t="s">
        <v>20</v>
      </c>
      <c r="D1199" s="4">
        <v>43919</v>
      </c>
      <c r="E1199" s="3">
        <f t="shared" ca="1" si="39"/>
        <v>828</v>
      </c>
      <c r="F11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199" s="50">
        <f>IF(WEEKNUM(Table1[[#This Row],[Date]])-WEEKNUM(DATE(YEAR(Table1[[#This Row],[Date]]),2,1)-1)&lt;=0,52+WEEKNUM(Table1[[#This Row],[Date]])-WEEKNUM(DATE(YEAR(Table1[[#This Row],[Date]]),2,1)-1),WEEKNUM(Table1[[#This Row],[Date]])-WEEKNUM(DATE(YEAR(Table1[[#This Row],[Date]]),2,1)-1))</f>
        <v>9</v>
      </c>
      <c r="H1199" s="126">
        <f t="shared" ca="1" si="37"/>
        <v>0.74</v>
      </c>
      <c r="I1199" s="3" t="s">
        <v>50</v>
      </c>
      <c r="J1199" s="3" t="str">
        <f ca="1">IF(Table1[[#This Row],[Quantity]]&gt;=100,"Picked Up","Missed Pickup")</f>
        <v>Picked Up</v>
      </c>
      <c r="K1199" s="48" t="str">
        <f>TEXT(Table1[[#This Row],[Date]],"mmmm")</f>
        <v>March</v>
      </c>
    </row>
    <row r="1200" spans="1:11" x14ac:dyDescent="0.25">
      <c r="A1200" s="25" t="s">
        <v>61</v>
      </c>
      <c r="B1200" s="25" t="s">
        <v>73</v>
      </c>
      <c r="C1200" s="45" t="s">
        <v>20</v>
      </c>
      <c r="D1200" s="4">
        <v>43919</v>
      </c>
      <c r="E1200" s="3">
        <f t="shared" ca="1" si="39"/>
        <v>971</v>
      </c>
      <c r="F12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0" s="50">
        <f>IF(WEEKNUM(Table1[[#This Row],[Date]])-WEEKNUM(DATE(YEAR(Table1[[#This Row],[Date]]),2,1)-1)&lt;=0,52+WEEKNUM(Table1[[#This Row],[Date]])-WEEKNUM(DATE(YEAR(Table1[[#This Row],[Date]]),2,1)-1),WEEKNUM(Table1[[#This Row],[Date]])-WEEKNUM(DATE(YEAR(Table1[[#This Row],[Date]]),2,1)-1))</f>
        <v>9</v>
      </c>
      <c r="H1200" s="126">
        <f t="shared" ca="1" si="37"/>
        <v>0.72</v>
      </c>
      <c r="I1200" s="3" t="s">
        <v>50</v>
      </c>
      <c r="J1200" s="3" t="str">
        <f ca="1">IF(Table1[[#This Row],[Quantity]]&gt;=100,"Picked Up","Missed Pickup")</f>
        <v>Picked Up</v>
      </c>
      <c r="K1200" s="48" t="str">
        <f>TEXT(Table1[[#This Row],[Date]],"mmmm")</f>
        <v>March</v>
      </c>
    </row>
    <row r="1201" spans="1:11" x14ac:dyDescent="0.25">
      <c r="A1201" s="27" t="s">
        <v>64</v>
      </c>
      <c r="B1201" s="30" t="s">
        <v>70</v>
      </c>
      <c r="C1201" s="40" t="s">
        <v>22</v>
      </c>
      <c r="D1201" s="4">
        <v>43920</v>
      </c>
      <c r="E1201" s="3">
        <f t="shared" ca="1" si="39"/>
        <v>837</v>
      </c>
      <c r="F12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1" s="50">
        <f>IF(WEEKNUM(Table1[[#This Row],[Date]])-WEEKNUM(DATE(YEAR(Table1[[#This Row],[Date]]),2,1)-1)&lt;=0,52+WEEKNUM(Table1[[#This Row],[Date]])-WEEKNUM(DATE(YEAR(Table1[[#This Row],[Date]]),2,1)-1),WEEKNUM(Table1[[#This Row],[Date]])-WEEKNUM(DATE(YEAR(Table1[[#This Row],[Date]]),2,1)-1))</f>
        <v>9</v>
      </c>
      <c r="H1201" s="126">
        <f t="shared" ca="1" si="37"/>
        <v>0.76</v>
      </c>
      <c r="I1201" s="3" t="s">
        <v>50</v>
      </c>
      <c r="J1201" s="3" t="str">
        <f ca="1">IF(Table1[[#This Row],[Quantity]]&gt;=100,"Picked Up","Missed Pickup")</f>
        <v>Picked Up</v>
      </c>
      <c r="K1201" s="48" t="str">
        <f>TEXT(Table1[[#This Row],[Date]],"mmmm")</f>
        <v>March</v>
      </c>
    </row>
    <row r="1202" spans="1:11" x14ac:dyDescent="0.25">
      <c r="A1202" s="27" t="s">
        <v>64</v>
      </c>
      <c r="B1202" s="30" t="s">
        <v>71</v>
      </c>
      <c r="C1202" s="40" t="s">
        <v>23</v>
      </c>
      <c r="D1202" s="4">
        <v>43920</v>
      </c>
      <c r="E1202" s="3">
        <f t="shared" ca="1" si="39"/>
        <v>946</v>
      </c>
      <c r="F12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2" s="50">
        <f>IF(WEEKNUM(Table1[[#This Row],[Date]])-WEEKNUM(DATE(YEAR(Table1[[#This Row],[Date]]),2,1)-1)&lt;=0,52+WEEKNUM(Table1[[#This Row],[Date]])-WEEKNUM(DATE(YEAR(Table1[[#This Row],[Date]]),2,1)-1),WEEKNUM(Table1[[#This Row],[Date]])-WEEKNUM(DATE(YEAR(Table1[[#This Row],[Date]]),2,1)-1))</f>
        <v>9</v>
      </c>
      <c r="H1202" s="126">
        <f t="shared" ca="1" si="37"/>
        <v>0.71</v>
      </c>
      <c r="I1202" s="3" t="s">
        <v>50</v>
      </c>
      <c r="J1202" s="3" t="str">
        <f ca="1">IF(Table1[[#This Row],[Quantity]]&gt;=100,"Picked Up","Missed Pickup")</f>
        <v>Picked Up</v>
      </c>
      <c r="K1202" s="48" t="str">
        <f>TEXT(Table1[[#This Row],[Date]],"mmmm")</f>
        <v>March</v>
      </c>
    </row>
    <row r="1203" spans="1:11" x14ac:dyDescent="0.25">
      <c r="A1203" s="27" t="s">
        <v>65</v>
      </c>
      <c r="B1203" s="30" t="s">
        <v>67</v>
      </c>
      <c r="C1203" s="40" t="s">
        <v>20</v>
      </c>
      <c r="D1203" s="4">
        <v>43920</v>
      </c>
      <c r="E1203" s="3">
        <f t="shared" ca="1" si="39"/>
        <v>742</v>
      </c>
      <c r="F12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3" s="50">
        <f>IF(WEEKNUM(Table1[[#This Row],[Date]])-WEEKNUM(DATE(YEAR(Table1[[#This Row],[Date]]),2,1)-1)&lt;=0,52+WEEKNUM(Table1[[#This Row],[Date]])-WEEKNUM(DATE(YEAR(Table1[[#This Row],[Date]]),2,1)-1),WEEKNUM(Table1[[#This Row],[Date]])-WEEKNUM(DATE(YEAR(Table1[[#This Row],[Date]]),2,1)-1))</f>
        <v>9</v>
      </c>
      <c r="H1203" s="126">
        <f t="shared" ca="1" si="37"/>
        <v>0.69</v>
      </c>
      <c r="I1203" s="3" t="s">
        <v>44</v>
      </c>
      <c r="J1203" s="3" t="str">
        <f ca="1">IF(Table1[[#This Row],[Quantity]]&gt;=100,"Picked Up","Missed Pickup")</f>
        <v>Picked Up</v>
      </c>
      <c r="K1203" s="48" t="str">
        <f>TEXT(Table1[[#This Row],[Date]],"mmmm")</f>
        <v>March</v>
      </c>
    </row>
    <row r="1204" spans="1:11" x14ac:dyDescent="0.25">
      <c r="A1204" s="27" t="s">
        <v>63</v>
      </c>
      <c r="B1204" s="30" t="s">
        <v>4</v>
      </c>
      <c r="C1204" s="40" t="s">
        <v>20</v>
      </c>
      <c r="D1204" s="4">
        <v>43920</v>
      </c>
      <c r="E1204" s="3">
        <f t="shared" ca="1" si="39"/>
        <v>1074</v>
      </c>
      <c r="F12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4" s="50">
        <f>IF(WEEKNUM(Table1[[#This Row],[Date]])-WEEKNUM(DATE(YEAR(Table1[[#This Row],[Date]]),2,1)-1)&lt;=0,52+WEEKNUM(Table1[[#This Row],[Date]])-WEEKNUM(DATE(YEAR(Table1[[#This Row],[Date]]),2,1)-1),WEEKNUM(Table1[[#This Row],[Date]])-WEEKNUM(DATE(YEAR(Table1[[#This Row],[Date]]),2,1)-1))</f>
        <v>9</v>
      </c>
      <c r="H1204" s="126">
        <f t="shared" ca="1" si="37"/>
        <v>0.69</v>
      </c>
      <c r="I1204" s="3" t="s">
        <v>32</v>
      </c>
      <c r="J1204" s="3" t="str">
        <f ca="1">IF(Table1[[#This Row],[Quantity]]&gt;=100,"Picked Up","Missed Pickup")</f>
        <v>Picked Up</v>
      </c>
      <c r="K1204" s="48" t="str">
        <f>TEXT(Table1[[#This Row],[Date]],"mmmm")</f>
        <v>March</v>
      </c>
    </row>
    <row r="1205" spans="1:11" x14ac:dyDescent="0.25">
      <c r="A1205" s="27" t="s">
        <v>63</v>
      </c>
      <c r="B1205" s="30" t="s">
        <v>74</v>
      </c>
      <c r="C1205" s="40" t="s">
        <v>20</v>
      </c>
      <c r="D1205" s="4">
        <v>43920</v>
      </c>
      <c r="E1205" s="3">
        <f t="shared" ca="1" si="39"/>
        <v>1289</v>
      </c>
      <c r="F12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5" s="50">
        <f>IF(WEEKNUM(Table1[[#This Row],[Date]])-WEEKNUM(DATE(YEAR(Table1[[#This Row],[Date]]),2,1)-1)&lt;=0,52+WEEKNUM(Table1[[#This Row],[Date]])-WEEKNUM(DATE(YEAR(Table1[[#This Row],[Date]]),2,1)-1),WEEKNUM(Table1[[#This Row],[Date]])-WEEKNUM(DATE(YEAR(Table1[[#This Row],[Date]]),2,1)-1))</f>
        <v>9</v>
      </c>
      <c r="H1205" s="126">
        <f t="shared" ca="1" si="37"/>
        <v>0.79</v>
      </c>
      <c r="I1205" s="3" t="s">
        <v>50</v>
      </c>
      <c r="J1205" s="3" t="str">
        <f ca="1">IF(Table1[[#This Row],[Quantity]]&gt;=100,"Picked Up","Missed Pickup")</f>
        <v>Picked Up</v>
      </c>
      <c r="K1205" s="48" t="str">
        <f>TEXT(Table1[[#This Row],[Date]],"mmmm")</f>
        <v>March</v>
      </c>
    </row>
    <row r="1206" spans="1:11" x14ac:dyDescent="0.25">
      <c r="A1206" s="27" t="s">
        <v>63</v>
      </c>
      <c r="B1206" s="30" t="s">
        <v>75</v>
      </c>
      <c r="C1206" s="40" t="s">
        <v>20</v>
      </c>
      <c r="D1206" s="4">
        <v>43920</v>
      </c>
      <c r="E1206" s="3">
        <f t="shared" ca="1" si="39"/>
        <v>782</v>
      </c>
      <c r="F12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6" s="50">
        <f>IF(WEEKNUM(Table1[[#This Row],[Date]])-WEEKNUM(DATE(YEAR(Table1[[#This Row],[Date]]),2,1)-1)&lt;=0,52+WEEKNUM(Table1[[#This Row],[Date]])-WEEKNUM(DATE(YEAR(Table1[[#This Row],[Date]]),2,1)-1),WEEKNUM(Table1[[#This Row],[Date]])-WEEKNUM(DATE(YEAR(Table1[[#This Row],[Date]]),2,1)-1))</f>
        <v>9</v>
      </c>
      <c r="H1206" s="126">
        <f t="shared" ca="1" si="37"/>
        <v>0.75</v>
      </c>
      <c r="I1206" s="3" t="s">
        <v>50</v>
      </c>
      <c r="J1206" s="3" t="str">
        <f ca="1">IF(Table1[[#This Row],[Quantity]]&gt;=100,"Picked Up","Missed Pickup")</f>
        <v>Picked Up</v>
      </c>
      <c r="K1206" s="48" t="str">
        <f>TEXT(Table1[[#This Row],[Date]],"mmmm")</f>
        <v>March</v>
      </c>
    </row>
    <row r="1207" spans="1:11" x14ac:dyDescent="0.25">
      <c r="A1207" s="27" t="s">
        <v>62</v>
      </c>
      <c r="B1207" s="30" t="s">
        <v>4</v>
      </c>
      <c r="C1207" s="40" t="s">
        <v>20</v>
      </c>
      <c r="D1207" s="4">
        <v>43920</v>
      </c>
      <c r="E1207" s="3">
        <f t="shared" ca="1" si="39"/>
        <v>1148</v>
      </c>
      <c r="F12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7" s="50">
        <f>IF(WEEKNUM(Table1[[#This Row],[Date]])-WEEKNUM(DATE(YEAR(Table1[[#This Row],[Date]]),2,1)-1)&lt;=0,52+WEEKNUM(Table1[[#This Row],[Date]])-WEEKNUM(DATE(YEAR(Table1[[#This Row],[Date]]),2,1)-1),WEEKNUM(Table1[[#This Row],[Date]])-WEEKNUM(DATE(YEAR(Table1[[#This Row],[Date]]),2,1)-1))</f>
        <v>9</v>
      </c>
      <c r="H1207" s="126">
        <f t="shared" ca="1" si="37"/>
        <v>0.72</v>
      </c>
      <c r="I1207" s="3" t="s">
        <v>32</v>
      </c>
      <c r="J1207" s="3" t="str">
        <f ca="1">IF(Table1[[#This Row],[Quantity]]&gt;=100,"Picked Up","Missed Pickup")</f>
        <v>Picked Up</v>
      </c>
      <c r="K1207" s="48" t="str">
        <f>TEXT(Table1[[#This Row],[Date]],"mmmm")</f>
        <v>March</v>
      </c>
    </row>
    <row r="1208" spans="1:11" x14ac:dyDescent="0.25">
      <c r="A1208" s="27" t="s">
        <v>62</v>
      </c>
      <c r="B1208" s="30" t="s">
        <v>72</v>
      </c>
      <c r="C1208" s="40" t="s">
        <v>20</v>
      </c>
      <c r="D1208" s="4">
        <v>43920</v>
      </c>
      <c r="E1208" s="3">
        <f t="shared" ca="1" si="39"/>
        <v>740</v>
      </c>
      <c r="F12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8" s="50">
        <f>IF(WEEKNUM(Table1[[#This Row],[Date]])-WEEKNUM(DATE(YEAR(Table1[[#This Row],[Date]]),2,1)-1)&lt;=0,52+WEEKNUM(Table1[[#This Row],[Date]])-WEEKNUM(DATE(YEAR(Table1[[#This Row],[Date]]),2,1)-1),WEEKNUM(Table1[[#This Row],[Date]])-WEEKNUM(DATE(YEAR(Table1[[#This Row],[Date]]),2,1)-1))</f>
        <v>9</v>
      </c>
      <c r="H1208" s="126">
        <f t="shared" ca="1" si="37"/>
        <v>0.72</v>
      </c>
      <c r="I1208" s="3" t="s">
        <v>50</v>
      </c>
      <c r="J1208" s="3" t="str">
        <f ca="1">IF(Table1[[#This Row],[Quantity]]&gt;=100,"Picked Up","Missed Pickup")</f>
        <v>Picked Up</v>
      </c>
      <c r="K1208" s="48" t="str">
        <f>TEXT(Table1[[#This Row],[Date]],"mmmm")</f>
        <v>March</v>
      </c>
    </row>
    <row r="1209" spans="1:11" x14ac:dyDescent="0.25">
      <c r="A1209" s="27" t="s">
        <v>62</v>
      </c>
      <c r="B1209" s="30" t="s">
        <v>5</v>
      </c>
      <c r="C1209" s="40" t="s">
        <v>22</v>
      </c>
      <c r="D1209" s="4">
        <v>43920</v>
      </c>
      <c r="E1209" s="3">
        <f t="shared" ca="1" si="39"/>
        <v>953</v>
      </c>
      <c r="F12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09" s="50">
        <f>IF(WEEKNUM(Table1[[#This Row],[Date]])-WEEKNUM(DATE(YEAR(Table1[[#This Row],[Date]]),2,1)-1)&lt;=0,52+WEEKNUM(Table1[[#This Row],[Date]])-WEEKNUM(DATE(YEAR(Table1[[#This Row],[Date]]),2,1)-1),WEEKNUM(Table1[[#This Row],[Date]])-WEEKNUM(DATE(YEAR(Table1[[#This Row],[Date]]),2,1)-1))</f>
        <v>9</v>
      </c>
      <c r="H1209" s="126">
        <f t="shared" ca="1" si="37"/>
        <v>0.67</v>
      </c>
      <c r="I1209" s="3" t="s">
        <v>50</v>
      </c>
      <c r="J1209" s="3" t="str">
        <f ca="1">IF(Table1[[#This Row],[Quantity]]&gt;=100,"Picked Up","Missed Pickup")</f>
        <v>Picked Up</v>
      </c>
      <c r="K1209" s="48" t="str">
        <f>TEXT(Table1[[#This Row],[Date]],"mmmm")</f>
        <v>March</v>
      </c>
    </row>
    <row r="1210" spans="1:11" x14ac:dyDescent="0.25">
      <c r="A1210" s="27" t="s">
        <v>62</v>
      </c>
      <c r="B1210" s="30" t="s">
        <v>6</v>
      </c>
      <c r="C1210" s="40" t="s">
        <v>21</v>
      </c>
      <c r="D1210" s="4">
        <v>43920</v>
      </c>
      <c r="E1210" s="3">
        <f t="shared" ca="1" si="39"/>
        <v>1162</v>
      </c>
      <c r="F12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0" s="50">
        <f>IF(WEEKNUM(Table1[[#This Row],[Date]])-WEEKNUM(DATE(YEAR(Table1[[#This Row],[Date]]),2,1)-1)&lt;=0,52+WEEKNUM(Table1[[#This Row],[Date]])-WEEKNUM(DATE(YEAR(Table1[[#This Row],[Date]]),2,1)-1),WEEKNUM(Table1[[#This Row],[Date]])-WEEKNUM(DATE(YEAR(Table1[[#This Row],[Date]]),2,1)-1))</f>
        <v>9</v>
      </c>
      <c r="H1210" s="126">
        <f t="shared" ca="1" si="37"/>
        <v>0.7</v>
      </c>
      <c r="I1210" s="3" t="s">
        <v>50</v>
      </c>
      <c r="J1210" s="3" t="str">
        <f ca="1">IF(Table1[[#This Row],[Quantity]]&gt;=100,"Picked Up","Missed Pickup")</f>
        <v>Picked Up</v>
      </c>
      <c r="K1210" s="48" t="str">
        <f>TEXT(Table1[[#This Row],[Date]],"mmmm")</f>
        <v>March</v>
      </c>
    </row>
    <row r="1211" spans="1:11" x14ac:dyDescent="0.25">
      <c r="A1211" s="27" t="s">
        <v>62</v>
      </c>
      <c r="B1211" s="30" t="s">
        <v>76</v>
      </c>
      <c r="C1211" s="40" t="s">
        <v>23</v>
      </c>
      <c r="D1211" s="4">
        <v>43920</v>
      </c>
      <c r="E1211" s="3">
        <f t="shared" ca="1" si="39"/>
        <v>1290</v>
      </c>
      <c r="F12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1" s="50">
        <f>IF(WEEKNUM(Table1[[#This Row],[Date]])-WEEKNUM(DATE(YEAR(Table1[[#This Row],[Date]]),2,1)-1)&lt;=0,52+WEEKNUM(Table1[[#This Row],[Date]])-WEEKNUM(DATE(YEAR(Table1[[#This Row],[Date]]),2,1)-1),WEEKNUM(Table1[[#This Row],[Date]])-WEEKNUM(DATE(YEAR(Table1[[#This Row],[Date]]),2,1)-1))</f>
        <v>9</v>
      </c>
      <c r="H1211" s="126">
        <f t="shared" ca="1" si="37"/>
        <v>0.75</v>
      </c>
      <c r="I1211" s="3" t="s">
        <v>50</v>
      </c>
      <c r="J1211" s="3" t="str">
        <f ca="1">IF(Table1[[#This Row],[Quantity]]&gt;=100,"Picked Up","Missed Pickup")</f>
        <v>Picked Up</v>
      </c>
      <c r="K1211" s="48" t="str">
        <f>TEXT(Table1[[#This Row],[Date]],"mmmm")</f>
        <v>March</v>
      </c>
    </row>
    <row r="1212" spans="1:11" x14ac:dyDescent="0.25">
      <c r="A1212" s="27" t="s">
        <v>62</v>
      </c>
      <c r="B1212" s="30" t="s">
        <v>9</v>
      </c>
      <c r="C1212" s="40" t="s">
        <v>23</v>
      </c>
      <c r="D1212" s="4">
        <v>43920</v>
      </c>
      <c r="E1212" s="3">
        <f t="shared" ca="1" si="39"/>
        <v>553</v>
      </c>
      <c r="F12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2" s="50">
        <f>IF(WEEKNUM(Table1[[#This Row],[Date]])-WEEKNUM(DATE(YEAR(Table1[[#This Row],[Date]]),2,1)-1)&lt;=0,52+WEEKNUM(Table1[[#This Row],[Date]])-WEEKNUM(DATE(YEAR(Table1[[#This Row],[Date]]),2,1)-1),WEEKNUM(Table1[[#This Row],[Date]])-WEEKNUM(DATE(YEAR(Table1[[#This Row],[Date]]),2,1)-1))</f>
        <v>9</v>
      </c>
      <c r="H1212" s="126">
        <f t="shared" ca="1" si="37"/>
        <v>0.75</v>
      </c>
      <c r="I1212" s="3" t="s">
        <v>50</v>
      </c>
      <c r="J1212" s="3" t="str">
        <f ca="1">IF(Table1[[#This Row],[Quantity]]&gt;=100,"Picked Up","Missed Pickup")</f>
        <v>Picked Up</v>
      </c>
      <c r="K1212" s="48" t="str">
        <f>TEXT(Table1[[#This Row],[Date]],"mmmm")</f>
        <v>March</v>
      </c>
    </row>
    <row r="1213" spans="1:11" x14ac:dyDescent="0.25">
      <c r="A1213" s="27" t="s">
        <v>61</v>
      </c>
      <c r="B1213" s="30" t="s">
        <v>7</v>
      </c>
      <c r="C1213" s="40" t="s">
        <v>20</v>
      </c>
      <c r="D1213" s="4">
        <v>43920</v>
      </c>
      <c r="E1213" s="3">
        <f t="shared" ca="1" si="39"/>
        <v>655</v>
      </c>
      <c r="F12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3" s="50">
        <f>IF(WEEKNUM(Table1[[#This Row],[Date]])-WEEKNUM(DATE(YEAR(Table1[[#This Row],[Date]]),2,1)-1)&lt;=0,52+WEEKNUM(Table1[[#This Row],[Date]])-WEEKNUM(DATE(YEAR(Table1[[#This Row],[Date]]),2,1)-1),WEEKNUM(Table1[[#This Row],[Date]])-WEEKNUM(DATE(YEAR(Table1[[#This Row],[Date]]),2,1)-1))</f>
        <v>9</v>
      </c>
      <c r="H1213" s="126">
        <f t="shared" ca="1" si="37"/>
        <v>0.76</v>
      </c>
      <c r="I1213" s="3" t="s">
        <v>32</v>
      </c>
      <c r="J1213" s="3" t="str">
        <f ca="1">IF(Table1[[#This Row],[Quantity]]&gt;=100,"Picked Up","Missed Pickup")</f>
        <v>Picked Up</v>
      </c>
      <c r="K1213" s="48" t="str">
        <f>TEXT(Table1[[#This Row],[Date]],"mmmm")</f>
        <v>March</v>
      </c>
    </row>
    <row r="1214" spans="1:11" x14ac:dyDescent="0.25">
      <c r="A1214" s="29" t="s">
        <v>61</v>
      </c>
      <c r="B1214" s="31" t="s">
        <v>8</v>
      </c>
      <c r="C1214" s="41" t="s">
        <v>20</v>
      </c>
      <c r="D1214" s="4">
        <v>43920</v>
      </c>
      <c r="E1214" s="3">
        <f t="shared" ca="1" si="39"/>
        <v>810</v>
      </c>
      <c r="F12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4" s="50">
        <f>IF(WEEKNUM(Table1[[#This Row],[Date]])-WEEKNUM(DATE(YEAR(Table1[[#This Row],[Date]]),2,1)-1)&lt;=0,52+WEEKNUM(Table1[[#This Row],[Date]])-WEEKNUM(DATE(YEAR(Table1[[#This Row],[Date]]),2,1)-1),WEEKNUM(Table1[[#This Row],[Date]])-WEEKNUM(DATE(YEAR(Table1[[#This Row],[Date]]),2,1)-1))</f>
        <v>9</v>
      </c>
      <c r="H1214" s="126">
        <f t="shared" ca="1" si="37"/>
        <v>0.8</v>
      </c>
      <c r="I1214" s="3" t="s">
        <v>50</v>
      </c>
      <c r="J1214" s="3" t="str">
        <f ca="1">IF(Table1[[#This Row],[Quantity]]&gt;=100,"Picked Up","Missed Pickup")</f>
        <v>Picked Up</v>
      </c>
      <c r="K1214" s="48" t="str">
        <f>TEXT(Table1[[#This Row],[Date]],"mmmm")</f>
        <v>March</v>
      </c>
    </row>
    <row r="1215" spans="1:11" x14ac:dyDescent="0.25">
      <c r="A1215" s="25" t="s">
        <v>61</v>
      </c>
      <c r="B1215" s="25" t="s">
        <v>73</v>
      </c>
      <c r="C1215" s="45" t="s">
        <v>20</v>
      </c>
      <c r="D1215" s="4">
        <v>43920</v>
      </c>
      <c r="E1215" s="3">
        <f t="shared" ca="1" si="39"/>
        <v>577</v>
      </c>
      <c r="F12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5" s="50">
        <f>IF(WEEKNUM(Table1[[#This Row],[Date]])-WEEKNUM(DATE(YEAR(Table1[[#This Row],[Date]]),2,1)-1)&lt;=0,52+WEEKNUM(Table1[[#This Row],[Date]])-WEEKNUM(DATE(YEAR(Table1[[#This Row],[Date]]),2,1)-1),WEEKNUM(Table1[[#This Row],[Date]])-WEEKNUM(DATE(YEAR(Table1[[#This Row],[Date]]),2,1)-1))</f>
        <v>9</v>
      </c>
      <c r="H1215" s="126">
        <f t="shared" ca="1" si="37"/>
        <v>0.73</v>
      </c>
      <c r="I1215" s="3" t="s">
        <v>50</v>
      </c>
      <c r="J1215" s="3" t="str">
        <f ca="1">IF(Table1[[#This Row],[Quantity]]&gt;=100,"Picked Up","Missed Pickup")</f>
        <v>Picked Up</v>
      </c>
      <c r="K1215" s="48" t="str">
        <f>TEXT(Table1[[#This Row],[Date]],"mmmm")</f>
        <v>March</v>
      </c>
    </row>
    <row r="1216" spans="1:11" x14ac:dyDescent="0.25">
      <c r="A1216" s="27" t="s">
        <v>64</v>
      </c>
      <c r="B1216" s="30" t="s">
        <v>70</v>
      </c>
      <c r="C1216" s="40" t="s">
        <v>22</v>
      </c>
      <c r="D1216" s="4">
        <v>43921</v>
      </c>
      <c r="E1216" s="3">
        <f t="shared" ca="1" si="39"/>
        <v>968</v>
      </c>
      <c r="F12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6" s="50">
        <f>IF(WEEKNUM(Table1[[#This Row],[Date]])-WEEKNUM(DATE(YEAR(Table1[[#This Row],[Date]]),2,1)-1)&lt;=0,52+WEEKNUM(Table1[[#This Row],[Date]])-WEEKNUM(DATE(YEAR(Table1[[#This Row],[Date]]),2,1)-1),WEEKNUM(Table1[[#This Row],[Date]])-WEEKNUM(DATE(YEAR(Table1[[#This Row],[Date]]),2,1)-1))</f>
        <v>9</v>
      </c>
      <c r="H1216" s="126">
        <f t="shared" ca="1" si="37"/>
        <v>0.67</v>
      </c>
      <c r="I1216" s="3" t="s">
        <v>50</v>
      </c>
      <c r="J1216" s="3" t="str">
        <f ca="1">IF(Table1[[#This Row],[Quantity]]&gt;=100,"Picked Up","Missed Pickup")</f>
        <v>Picked Up</v>
      </c>
      <c r="K1216" s="48" t="str">
        <f>TEXT(Table1[[#This Row],[Date]],"mmmm")</f>
        <v>March</v>
      </c>
    </row>
    <row r="1217" spans="1:11" x14ac:dyDescent="0.25">
      <c r="A1217" s="27" t="s">
        <v>64</v>
      </c>
      <c r="B1217" s="30" t="s">
        <v>71</v>
      </c>
      <c r="C1217" s="40" t="s">
        <v>23</v>
      </c>
      <c r="D1217" s="4">
        <v>43921</v>
      </c>
      <c r="E1217" s="3">
        <f t="shared" ca="1" si="39"/>
        <v>1071</v>
      </c>
      <c r="F12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7" s="50">
        <f>IF(WEEKNUM(Table1[[#This Row],[Date]])-WEEKNUM(DATE(YEAR(Table1[[#This Row],[Date]]),2,1)-1)&lt;=0,52+WEEKNUM(Table1[[#This Row],[Date]])-WEEKNUM(DATE(YEAR(Table1[[#This Row],[Date]]),2,1)-1),WEEKNUM(Table1[[#This Row],[Date]])-WEEKNUM(DATE(YEAR(Table1[[#This Row],[Date]]),2,1)-1))</f>
        <v>9</v>
      </c>
      <c r="H1217" s="126">
        <f t="shared" ca="1" si="37"/>
        <v>0.71</v>
      </c>
      <c r="I1217" s="3" t="s">
        <v>32</v>
      </c>
      <c r="J1217" s="3" t="str">
        <f ca="1">IF(Table1[[#This Row],[Quantity]]&gt;=100,"Picked Up","Missed Pickup")</f>
        <v>Picked Up</v>
      </c>
      <c r="K1217" s="48" t="str">
        <f>TEXT(Table1[[#This Row],[Date]],"mmmm")</f>
        <v>March</v>
      </c>
    </row>
    <row r="1218" spans="1:11" x14ac:dyDescent="0.25">
      <c r="A1218" s="27" t="s">
        <v>65</v>
      </c>
      <c r="B1218" s="30" t="s">
        <v>67</v>
      </c>
      <c r="C1218" s="40" t="s">
        <v>20</v>
      </c>
      <c r="D1218" s="4">
        <v>43921</v>
      </c>
      <c r="E1218" s="3">
        <f t="shared" ca="1" si="39"/>
        <v>1259</v>
      </c>
      <c r="F12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8" s="50">
        <f>IF(WEEKNUM(Table1[[#This Row],[Date]])-WEEKNUM(DATE(YEAR(Table1[[#This Row],[Date]]),2,1)-1)&lt;=0,52+WEEKNUM(Table1[[#This Row],[Date]])-WEEKNUM(DATE(YEAR(Table1[[#This Row],[Date]]),2,1)-1),WEEKNUM(Table1[[#This Row],[Date]])-WEEKNUM(DATE(YEAR(Table1[[#This Row],[Date]]),2,1)-1))</f>
        <v>9</v>
      </c>
      <c r="H1218" s="126">
        <f t="shared" ca="1" si="37"/>
        <v>0.73</v>
      </c>
      <c r="I1218" s="3" t="s">
        <v>44</v>
      </c>
      <c r="J1218" s="3" t="str">
        <f ca="1">IF(Table1[[#This Row],[Quantity]]&gt;=100,"Picked Up","Missed Pickup")</f>
        <v>Picked Up</v>
      </c>
      <c r="K1218" s="48" t="str">
        <f>TEXT(Table1[[#This Row],[Date]],"mmmm")</f>
        <v>March</v>
      </c>
    </row>
    <row r="1219" spans="1:11" x14ac:dyDescent="0.25">
      <c r="A1219" s="27" t="s">
        <v>63</v>
      </c>
      <c r="B1219" s="30" t="s">
        <v>4</v>
      </c>
      <c r="C1219" s="40" t="s">
        <v>20</v>
      </c>
      <c r="D1219" s="4">
        <v>43921</v>
      </c>
      <c r="E1219" s="3">
        <f t="shared" ca="1" si="39"/>
        <v>531</v>
      </c>
      <c r="F12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19" s="50">
        <f>IF(WEEKNUM(Table1[[#This Row],[Date]])-WEEKNUM(DATE(YEAR(Table1[[#This Row],[Date]]),2,1)-1)&lt;=0,52+WEEKNUM(Table1[[#This Row],[Date]])-WEEKNUM(DATE(YEAR(Table1[[#This Row],[Date]]),2,1)-1),WEEKNUM(Table1[[#This Row],[Date]])-WEEKNUM(DATE(YEAR(Table1[[#This Row],[Date]]),2,1)-1))</f>
        <v>9</v>
      </c>
      <c r="H1219" s="126">
        <f t="shared" ref="H1219:H1282" ca="1" si="40">RANDBETWEEN(67,80)/100</f>
        <v>0.75</v>
      </c>
      <c r="I1219" s="3" t="s">
        <v>32</v>
      </c>
      <c r="J1219" s="3" t="str">
        <f ca="1">IF(Table1[[#This Row],[Quantity]]&gt;=100,"Picked Up","Missed Pickup")</f>
        <v>Picked Up</v>
      </c>
      <c r="K1219" s="48" t="str">
        <f>TEXT(Table1[[#This Row],[Date]],"mmmm")</f>
        <v>March</v>
      </c>
    </row>
    <row r="1220" spans="1:11" x14ac:dyDescent="0.25">
      <c r="A1220" s="27" t="s">
        <v>63</v>
      </c>
      <c r="B1220" s="30" t="s">
        <v>74</v>
      </c>
      <c r="C1220" s="40" t="s">
        <v>20</v>
      </c>
      <c r="D1220" s="4">
        <v>43921</v>
      </c>
      <c r="E1220" s="3">
        <f t="shared" ca="1" si="39"/>
        <v>505</v>
      </c>
      <c r="F12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0" s="50">
        <f>IF(WEEKNUM(Table1[[#This Row],[Date]])-WEEKNUM(DATE(YEAR(Table1[[#This Row],[Date]]),2,1)-1)&lt;=0,52+WEEKNUM(Table1[[#This Row],[Date]])-WEEKNUM(DATE(YEAR(Table1[[#This Row],[Date]]),2,1)-1),WEEKNUM(Table1[[#This Row],[Date]])-WEEKNUM(DATE(YEAR(Table1[[#This Row],[Date]]),2,1)-1))</f>
        <v>9</v>
      </c>
      <c r="H1220" s="126">
        <f t="shared" ca="1" si="40"/>
        <v>0.72</v>
      </c>
      <c r="I1220" s="3" t="s">
        <v>50</v>
      </c>
      <c r="J1220" s="3" t="str">
        <f ca="1">IF(Table1[[#This Row],[Quantity]]&gt;=100,"Picked Up","Missed Pickup")</f>
        <v>Picked Up</v>
      </c>
      <c r="K1220" s="48" t="str">
        <f>TEXT(Table1[[#This Row],[Date]],"mmmm")</f>
        <v>March</v>
      </c>
    </row>
    <row r="1221" spans="1:11" x14ac:dyDescent="0.25">
      <c r="A1221" s="27" t="s">
        <v>63</v>
      </c>
      <c r="B1221" s="30" t="s">
        <v>75</v>
      </c>
      <c r="C1221" s="40" t="s">
        <v>20</v>
      </c>
      <c r="D1221" s="4">
        <v>43921</v>
      </c>
      <c r="E1221" s="3">
        <f t="shared" ca="1" si="39"/>
        <v>833</v>
      </c>
      <c r="F12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1" s="50">
        <f>IF(WEEKNUM(Table1[[#This Row],[Date]])-WEEKNUM(DATE(YEAR(Table1[[#This Row],[Date]]),2,1)-1)&lt;=0,52+WEEKNUM(Table1[[#This Row],[Date]])-WEEKNUM(DATE(YEAR(Table1[[#This Row],[Date]]),2,1)-1),WEEKNUM(Table1[[#This Row],[Date]])-WEEKNUM(DATE(YEAR(Table1[[#This Row],[Date]]),2,1)-1))</f>
        <v>9</v>
      </c>
      <c r="H1221" s="126">
        <f t="shared" ca="1" si="40"/>
        <v>0.8</v>
      </c>
      <c r="I1221" s="3" t="s">
        <v>50</v>
      </c>
      <c r="J1221" s="3" t="str">
        <f ca="1">IF(Table1[[#This Row],[Quantity]]&gt;=100,"Picked Up","Missed Pickup")</f>
        <v>Picked Up</v>
      </c>
      <c r="K1221" s="48" t="str">
        <f>TEXT(Table1[[#This Row],[Date]],"mmmm")</f>
        <v>March</v>
      </c>
    </row>
    <row r="1222" spans="1:11" x14ac:dyDescent="0.25">
      <c r="A1222" s="27" t="s">
        <v>62</v>
      </c>
      <c r="B1222" s="30" t="s">
        <v>4</v>
      </c>
      <c r="C1222" s="40" t="s">
        <v>20</v>
      </c>
      <c r="D1222" s="4">
        <v>43921</v>
      </c>
      <c r="E1222" s="3">
        <f t="shared" ca="1" si="39"/>
        <v>1044</v>
      </c>
      <c r="F12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2" s="50">
        <f>IF(WEEKNUM(Table1[[#This Row],[Date]])-WEEKNUM(DATE(YEAR(Table1[[#This Row],[Date]]),2,1)-1)&lt;=0,52+WEEKNUM(Table1[[#This Row],[Date]])-WEEKNUM(DATE(YEAR(Table1[[#This Row],[Date]]),2,1)-1),WEEKNUM(Table1[[#This Row],[Date]])-WEEKNUM(DATE(YEAR(Table1[[#This Row],[Date]]),2,1)-1))</f>
        <v>9</v>
      </c>
      <c r="H1222" s="126">
        <f t="shared" ca="1" si="40"/>
        <v>0.75</v>
      </c>
      <c r="I1222" s="3" t="s">
        <v>32</v>
      </c>
      <c r="J1222" s="3" t="str">
        <f ca="1">IF(Table1[[#This Row],[Quantity]]&gt;=100,"Picked Up","Missed Pickup")</f>
        <v>Picked Up</v>
      </c>
      <c r="K1222" s="48" t="str">
        <f>TEXT(Table1[[#This Row],[Date]],"mmmm")</f>
        <v>March</v>
      </c>
    </row>
    <row r="1223" spans="1:11" x14ac:dyDescent="0.25">
      <c r="A1223" s="27" t="s">
        <v>62</v>
      </c>
      <c r="B1223" s="30" t="s">
        <v>72</v>
      </c>
      <c r="C1223" s="40" t="s">
        <v>20</v>
      </c>
      <c r="D1223" s="4">
        <v>43921</v>
      </c>
      <c r="E1223" s="3">
        <f t="shared" ca="1" si="39"/>
        <v>1289</v>
      </c>
      <c r="F12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3" s="50">
        <f>IF(WEEKNUM(Table1[[#This Row],[Date]])-WEEKNUM(DATE(YEAR(Table1[[#This Row],[Date]]),2,1)-1)&lt;=0,52+WEEKNUM(Table1[[#This Row],[Date]])-WEEKNUM(DATE(YEAR(Table1[[#This Row],[Date]]),2,1)-1),WEEKNUM(Table1[[#This Row],[Date]])-WEEKNUM(DATE(YEAR(Table1[[#This Row],[Date]]),2,1)-1))</f>
        <v>9</v>
      </c>
      <c r="H1223" s="126">
        <f t="shared" ca="1" si="40"/>
        <v>0.67</v>
      </c>
      <c r="I1223" s="3" t="s">
        <v>50</v>
      </c>
      <c r="J1223" s="3" t="str">
        <f ca="1">IF(Table1[[#This Row],[Quantity]]&gt;=100,"Picked Up","Missed Pickup")</f>
        <v>Picked Up</v>
      </c>
      <c r="K1223" s="48" t="str">
        <f>TEXT(Table1[[#This Row],[Date]],"mmmm")</f>
        <v>March</v>
      </c>
    </row>
    <row r="1224" spans="1:11" x14ac:dyDescent="0.25">
      <c r="A1224" s="27" t="s">
        <v>62</v>
      </c>
      <c r="B1224" s="30" t="s">
        <v>5</v>
      </c>
      <c r="C1224" s="40" t="s">
        <v>22</v>
      </c>
      <c r="D1224" s="4">
        <v>43921</v>
      </c>
      <c r="E1224" s="3">
        <f t="shared" ca="1" si="39"/>
        <v>877</v>
      </c>
      <c r="F12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4" s="50">
        <f>IF(WEEKNUM(Table1[[#This Row],[Date]])-WEEKNUM(DATE(YEAR(Table1[[#This Row],[Date]]),2,1)-1)&lt;=0,52+WEEKNUM(Table1[[#This Row],[Date]])-WEEKNUM(DATE(YEAR(Table1[[#This Row],[Date]]),2,1)-1),WEEKNUM(Table1[[#This Row],[Date]])-WEEKNUM(DATE(YEAR(Table1[[#This Row],[Date]]),2,1)-1))</f>
        <v>9</v>
      </c>
      <c r="H1224" s="126">
        <f t="shared" ca="1" si="40"/>
        <v>0.73</v>
      </c>
      <c r="I1224" s="3" t="s">
        <v>50</v>
      </c>
      <c r="J1224" s="3" t="str">
        <f ca="1">IF(Table1[[#This Row],[Quantity]]&gt;=100,"Picked Up","Missed Pickup")</f>
        <v>Picked Up</v>
      </c>
      <c r="K1224" s="48" t="str">
        <f>TEXT(Table1[[#This Row],[Date]],"mmmm")</f>
        <v>March</v>
      </c>
    </row>
    <row r="1225" spans="1:11" x14ac:dyDescent="0.25">
      <c r="A1225" s="27" t="s">
        <v>62</v>
      </c>
      <c r="B1225" s="30" t="s">
        <v>6</v>
      </c>
      <c r="C1225" s="40" t="s">
        <v>21</v>
      </c>
      <c r="D1225" s="4">
        <v>43921</v>
      </c>
      <c r="E1225" s="3">
        <f t="shared" ca="1" si="39"/>
        <v>631</v>
      </c>
      <c r="F12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5" s="50">
        <f>IF(WEEKNUM(Table1[[#This Row],[Date]])-WEEKNUM(DATE(YEAR(Table1[[#This Row],[Date]]),2,1)-1)&lt;=0,52+WEEKNUM(Table1[[#This Row],[Date]])-WEEKNUM(DATE(YEAR(Table1[[#This Row],[Date]]),2,1)-1),WEEKNUM(Table1[[#This Row],[Date]])-WEEKNUM(DATE(YEAR(Table1[[#This Row],[Date]]),2,1)-1))</f>
        <v>9</v>
      </c>
      <c r="H1225" s="126">
        <f t="shared" ca="1" si="40"/>
        <v>0.8</v>
      </c>
      <c r="I1225" s="3" t="s">
        <v>50</v>
      </c>
      <c r="J1225" s="3" t="str">
        <f ca="1">IF(Table1[[#This Row],[Quantity]]&gt;=100,"Picked Up","Missed Pickup")</f>
        <v>Picked Up</v>
      </c>
      <c r="K1225" s="48" t="str">
        <f>TEXT(Table1[[#This Row],[Date]],"mmmm")</f>
        <v>March</v>
      </c>
    </row>
    <row r="1226" spans="1:11" x14ac:dyDescent="0.25">
      <c r="A1226" s="27" t="s">
        <v>62</v>
      </c>
      <c r="B1226" s="30" t="s">
        <v>76</v>
      </c>
      <c r="C1226" s="40" t="s">
        <v>23</v>
      </c>
      <c r="D1226" s="4">
        <v>43921</v>
      </c>
      <c r="E1226" s="3">
        <f t="shared" ca="1" si="39"/>
        <v>873</v>
      </c>
      <c r="F12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6" s="50">
        <f>IF(WEEKNUM(Table1[[#This Row],[Date]])-WEEKNUM(DATE(YEAR(Table1[[#This Row],[Date]]),2,1)-1)&lt;=0,52+WEEKNUM(Table1[[#This Row],[Date]])-WEEKNUM(DATE(YEAR(Table1[[#This Row],[Date]]),2,1)-1),WEEKNUM(Table1[[#This Row],[Date]])-WEEKNUM(DATE(YEAR(Table1[[#This Row],[Date]]),2,1)-1))</f>
        <v>9</v>
      </c>
      <c r="H1226" s="126">
        <f t="shared" ca="1" si="40"/>
        <v>0.7</v>
      </c>
      <c r="I1226" s="3" t="s">
        <v>50</v>
      </c>
      <c r="J1226" s="3" t="str">
        <f ca="1">IF(Table1[[#This Row],[Quantity]]&gt;=100,"Picked Up","Missed Pickup")</f>
        <v>Picked Up</v>
      </c>
      <c r="K1226" s="48" t="str">
        <f>TEXT(Table1[[#This Row],[Date]],"mmmm")</f>
        <v>March</v>
      </c>
    </row>
    <row r="1227" spans="1:11" x14ac:dyDescent="0.25">
      <c r="A1227" s="27" t="s">
        <v>62</v>
      </c>
      <c r="B1227" s="30" t="s">
        <v>9</v>
      </c>
      <c r="C1227" s="40" t="s">
        <v>23</v>
      </c>
      <c r="D1227" s="4">
        <v>43921</v>
      </c>
      <c r="E1227" s="3">
        <f t="shared" ca="1" si="39"/>
        <v>565</v>
      </c>
      <c r="F12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7" s="50">
        <f>IF(WEEKNUM(Table1[[#This Row],[Date]])-WEEKNUM(DATE(YEAR(Table1[[#This Row],[Date]]),2,1)-1)&lt;=0,52+WEEKNUM(Table1[[#This Row],[Date]])-WEEKNUM(DATE(YEAR(Table1[[#This Row],[Date]]),2,1)-1),WEEKNUM(Table1[[#This Row],[Date]])-WEEKNUM(DATE(YEAR(Table1[[#This Row],[Date]]),2,1)-1))</f>
        <v>9</v>
      </c>
      <c r="H1227" s="126">
        <f t="shared" ca="1" si="40"/>
        <v>0.78</v>
      </c>
      <c r="I1227" s="3" t="s">
        <v>50</v>
      </c>
      <c r="J1227" s="3" t="str">
        <f ca="1">IF(Table1[[#This Row],[Quantity]]&gt;=100,"Picked Up","Missed Pickup")</f>
        <v>Picked Up</v>
      </c>
      <c r="K1227" s="48" t="str">
        <f>TEXT(Table1[[#This Row],[Date]],"mmmm")</f>
        <v>March</v>
      </c>
    </row>
    <row r="1228" spans="1:11" x14ac:dyDescent="0.25">
      <c r="A1228" s="27" t="s">
        <v>61</v>
      </c>
      <c r="B1228" s="30" t="s">
        <v>7</v>
      </c>
      <c r="C1228" s="40" t="s">
        <v>20</v>
      </c>
      <c r="D1228" s="4">
        <v>43921</v>
      </c>
      <c r="E1228" s="3">
        <f t="shared" ca="1" si="39"/>
        <v>1035</v>
      </c>
      <c r="F12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8" s="50">
        <f>IF(WEEKNUM(Table1[[#This Row],[Date]])-WEEKNUM(DATE(YEAR(Table1[[#This Row],[Date]]),2,1)-1)&lt;=0,52+WEEKNUM(Table1[[#This Row],[Date]])-WEEKNUM(DATE(YEAR(Table1[[#This Row],[Date]]),2,1)-1),WEEKNUM(Table1[[#This Row],[Date]])-WEEKNUM(DATE(YEAR(Table1[[#This Row],[Date]]),2,1)-1))</f>
        <v>9</v>
      </c>
      <c r="H1228" s="126">
        <f t="shared" ca="1" si="40"/>
        <v>0.68</v>
      </c>
      <c r="I1228" s="3" t="s">
        <v>32</v>
      </c>
      <c r="J1228" s="3" t="str">
        <f ca="1">IF(Table1[[#This Row],[Quantity]]&gt;=100,"Picked Up","Missed Pickup")</f>
        <v>Picked Up</v>
      </c>
      <c r="K1228" s="48" t="str">
        <f>TEXT(Table1[[#This Row],[Date]],"mmmm")</f>
        <v>March</v>
      </c>
    </row>
    <row r="1229" spans="1:11" x14ac:dyDescent="0.25">
      <c r="A1229" s="29" t="s">
        <v>61</v>
      </c>
      <c r="B1229" s="31" t="s">
        <v>8</v>
      </c>
      <c r="C1229" s="41" t="s">
        <v>20</v>
      </c>
      <c r="D1229" s="4">
        <v>43921</v>
      </c>
      <c r="E1229" s="3">
        <f t="shared" ca="1" si="39"/>
        <v>950</v>
      </c>
      <c r="F12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29" s="50">
        <f>IF(WEEKNUM(Table1[[#This Row],[Date]])-WEEKNUM(DATE(YEAR(Table1[[#This Row],[Date]]),2,1)-1)&lt;=0,52+WEEKNUM(Table1[[#This Row],[Date]])-WEEKNUM(DATE(YEAR(Table1[[#This Row],[Date]]),2,1)-1),WEEKNUM(Table1[[#This Row],[Date]])-WEEKNUM(DATE(YEAR(Table1[[#This Row],[Date]]),2,1)-1))</f>
        <v>9</v>
      </c>
      <c r="H1229" s="126">
        <f t="shared" ca="1" si="40"/>
        <v>0.74</v>
      </c>
      <c r="I1229" s="3" t="s">
        <v>50</v>
      </c>
      <c r="J1229" s="3" t="str">
        <f ca="1">IF(Table1[[#This Row],[Quantity]]&gt;=100,"Picked Up","Missed Pickup")</f>
        <v>Picked Up</v>
      </c>
      <c r="K1229" s="48" t="str">
        <f>TEXT(Table1[[#This Row],[Date]],"mmmm")</f>
        <v>March</v>
      </c>
    </row>
    <row r="1230" spans="1:11" x14ac:dyDescent="0.25">
      <c r="A1230" s="25" t="s">
        <v>61</v>
      </c>
      <c r="B1230" s="25" t="s">
        <v>73</v>
      </c>
      <c r="C1230" s="45" t="s">
        <v>20</v>
      </c>
      <c r="D1230" s="4">
        <v>43921</v>
      </c>
      <c r="E1230" s="3">
        <f t="shared" ca="1" si="39"/>
        <v>615</v>
      </c>
      <c r="F12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0" s="50">
        <f>IF(WEEKNUM(Table1[[#This Row],[Date]])-WEEKNUM(DATE(YEAR(Table1[[#This Row],[Date]]),2,1)-1)&lt;=0,52+WEEKNUM(Table1[[#This Row],[Date]])-WEEKNUM(DATE(YEAR(Table1[[#This Row],[Date]]),2,1)-1),WEEKNUM(Table1[[#This Row],[Date]])-WEEKNUM(DATE(YEAR(Table1[[#This Row],[Date]]),2,1)-1))</f>
        <v>9</v>
      </c>
      <c r="H1230" s="126">
        <f t="shared" ca="1" si="40"/>
        <v>0.79</v>
      </c>
      <c r="I1230" s="3" t="s">
        <v>50</v>
      </c>
      <c r="J1230" s="3" t="str">
        <f ca="1">IF(Table1[[#This Row],[Quantity]]&gt;=100,"Picked Up","Missed Pickup")</f>
        <v>Picked Up</v>
      </c>
      <c r="K1230" s="48" t="str">
        <f>TEXT(Table1[[#This Row],[Date]],"mmmm")</f>
        <v>March</v>
      </c>
    </row>
    <row r="1231" spans="1:11" x14ac:dyDescent="0.25">
      <c r="A1231" s="27" t="s">
        <v>64</v>
      </c>
      <c r="B1231" s="30" t="s">
        <v>70</v>
      </c>
      <c r="C1231" s="40" t="s">
        <v>22</v>
      </c>
      <c r="D1231" s="4">
        <v>43922</v>
      </c>
      <c r="E1231" s="3">
        <f t="shared" ca="1" si="39"/>
        <v>1097</v>
      </c>
      <c r="F12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1" s="50">
        <f>IF(WEEKNUM(Table1[[#This Row],[Date]])-WEEKNUM(DATE(YEAR(Table1[[#This Row],[Date]]),2,1)-1)&lt;=0,52+WEEKNUM(Table1[[#This Row],[Date]])-WEEKNUM(DATE(YEAR(Table1[[#This Row],[Date]]),2,1)-1),WEEKNUM(Table1[[#This Row],[Date]])-WEEKNUM(DATE(YEAR(Table1[[#This Row],[Date]]),2,1)-1))</f>
        <v>9</v>
      </c>
      <c r="H1231" s="126">
        <f t="shared" ca="1" si="40"/>
        <v>0.69</v>
      </c>
      <c r="I1231" s="3" t="s">
        <v>50</v>
      </c>
      <c r="J1231" s="3" t="str">
        <f ca="1">IF(Table1[[#This Row],[Quantity]]&gt;=100,"Picked Up","Missed Pickup")</f>
        <v>Picked Up</v>
      </c>
      <c r="K1231" s="48" t="str">
        <f>TEXT(Table1[[#This Row],[Date]],"mmmm")</f>
        <v>April</v>
      </c>
    </row>
    <row r="1232" spans="1:11" x14ac:dyDescent="0.25">
      <c r="A1232" s="27" t="s">
        <v>64</v>
      </c>
      <c r="B1232" s="30" t="s">
        <v>71</v>
      </c>
      <c r="C1232" s="40" t="s">
        <v>23</v>
      </c>
      <c r="D1232" s="4">
        <v>43922</v>
      </c>
      <c r="E1232" s="3">
        <f t="shared" ca="1" si="39"/>
        <v>874</v>
      </c>
      <c r="F12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2" s="50">
        <f>IF(WEEKNUM(Table1[[#This Row],[Date]])-WEEKNUM(DATE(YEAR(Table1[[#This Row],[Date]]),2,1)-1)&lt;=0,52+WEEKNUM(Table1[[#This Row],[Date]])-WEEKNUM(DATE(YEAR(Table1[[#This Row],[Date]]),2,1)-1),WEEKNUM(Table1[[#This Row],[Date]])-WEEKNUM(DATE(YEAR(Table1[[#This Row],[Date]]),2,1)-1))</f>
        <v>9</v>
      </c>
      <c r="H1232" s="126">
        <f t="shared" ca="1" si="40"/>
        <v>0.72</v>
      </c>
      <c r="I1232" s="3" t="s">
        <v>32</v>
      </c>
      <c r="J1232" s="3" t="str">
        <f ca="1">IF(Table1[[#This Row],[Quantity]]&gt;=100,"Picked Up","Missed Pickup")</f>
        <v>Picked Up</v>
      </c>
      <c r="K1232" s="48" t="str">
        <f>TEXT(Table1[[#This Row],[Date]],"mmmm")</f>
        <v>April</v>
      </c>
    </row>
    <row r="1233" spans="1:11" x14ac:dyDescent="0.25">
      <c r="A1233" s="27" t="s">
        <v>65</v>
      </c>
      <c r="B1233" s="30" t="s">
        <v>67</v>
      </c>
      <c r="C1233" s="40" t="s">
        <v>20</v>
      </c>
      <c r="D1233" s="4">
        <v>43922</v>
      </c>
      <c r="E1233" s="3">
        <f t="shared" ca="1" si="39"/>
        <v>624</v>
      </c>
      <c r="F12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3" s="50">
        <f>IF(WEEKNUM(Table1[[#This Row],[Date]])-WEEKNUM(DATE(YEAR(Table1[[#This Row],[Date]]),2,1)-1)&lt;=0,52+WEEKNUM(Table1[[#This Row],[Date]])-WEEKNUM(DATE(YEAR(Table1[[#This Row],[Date]]),2,1)-1),WEEKNUM(Table1[[#This Row],[Date]])-WEEKNUM(DATE(YEAR(Table1[[#This Row],[Date]]),2,1)-1))</f>
        <v>9</v>
      </c>
      <c r="H1233" s="126">
        <f t="shared" ca="1" si="40"/>
        <v>0.75</v>
      </c>
      <c r="I1233" s="3" t="s">
        <v>32</v>
      </c>
      <c r="J1233" s="3" t="str">
        <f ca="1">IF(Table1[[#This Row],[Quantity]]&gt;=100,"Picked Up","Missed Pickup")</f>
        <v>Picked Up</v>
      </c>
      <c r="K1233" s="48" t="str">
        <f>TEXT(Table1[[#This Row],[Date]],"mmmm")</f>
        <v>April</v>
      </c>
    </row>
    <row r="1234" spans="1:11" x14ac:dyDescent="0.25">
      <c r="A1234" s="27" t="s">
        <v>63</v>
      </c>
      <c r="B1234" s="30" t="s">
        <v>4</v>
      </c>
      <c r="C1234" s="40" t="s">
        <v>20</v>
      </c>
      <c r="D1234" s="4">
        <v>43922</v>
      </c>
      <c r="E1234" s="3">
        <f t="shared" ca="1" si="39"/>
        <v>1224</v>
      </c>
      <c r="F12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4" s="50">
        <f>IF(WEEKNUM(Table1[[#This Row],[Date]])-WEEKNUM(DATE(YEAR(Table1[[#This Row],[Date]]),2,1)-1)&lt;=0,52+WEEKNUM(Table1[[#This Row],[Date]])-WEEKNUM(DATE(YEAR(Table1[[#This Row],[Date]]),2,1)-1),WEEKNUM(Table1[[#This Row],[Date]])-WEEKNUM(DATE(YEAR(Table1[[#This Row],[Date]]),2,1)-1))</f>
        <v>9</v>
      </c>
      <c r="H1234" s="126">
        <f t="shared" ca="1" si="40"/>
        <v>0.8</v>
      </c>
      <c r="I1234" s="3" t="s">
        <v>32</v>
      </c>
      <c r="J1234" s="3" t="str">
        <f ca="1">IF(Table1[[#This Row],[Quantity]]&gt;=100,"Picked Up","Missed Pickup")</f>
        <v>Picked Up</v>
      </c>
      <c r="K1234" s="48" t="str">
        <f>TEXT(Table1[[#This Row],[Date]],"mmmm")</f>
        <v>April</v>
      </c>
    </row>
    <row r="1235" spans="1:11" x14ac:dyDescent="0.25">
      <c r="A1235" s="27" t="s">
        <v>63</v>
      </c>
      <c r="B1235" s="30" t="s">
        <v>74</v>
      </c>
      <c r="C1235" s="40" t="s">
        <v>20</v>
      </c>
      <c r="D1235" s="4">
        <v>43922</v>
      </c>
      <c r="E1235" s="3">
        <f t="shared" ca="1" si="39"/>
        <v>744</v>
      </c>
      <c r="F12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5" s="50">
        <f>IF(WEEKNUM(Table1[[#This Row],[Date]])-WEEKNUM(DATE(YEAR(Table1[[#This Row],[Date]]),2,1)-1)&lt;=0,52+WEEKNUM(Table1[[#This Row],[Date]])-WEEKNUM(DATE(YEAR(Table1[[#This Row],[Date]]),2,1)-1),WEEKNUM(Table1[[#This Row],[Date]])-WEEKNUM(DATE(YEAR(Table1[[#This Row],[Date]]),2,1)-1))</f>
        <v>9</v>
      </c>
      <c r="H1235" s="126">
        <f t="shared" ca="1" si="40"/>
        <v>0.79</v>
      </c>
      <c r="I1235" s="3" t="s">
        <v>50</v>
      </c>
      <c r="J1235" s="3" t="str">
        <f ca="1">IF(Table1[[#This Row],[Quantity]]&gt;=100,"Picked Up","Missed Pickup")</f>
        <v>Picked Up</v>
      </c>
      <c r="K1235" s="48" t="str">
        <f>TEXT(Table1[[#This Row],[Date]],"mmmm")</f>
        <v>April</v>
      </c>
    </row>
    <row r="1236" spans="1:11" x14ac:dyDescent="0.25">
      <c r="A1236" s="27" t="s">
        <v>63</v>
      </c>
      <c r="B1236" s="30" t="s">
        <v>75</v>
      </c>
      <c r="C1236" s="40" t="s">
        <v>20</v>
      </c>
      <c r="D1236" s="4">
        <v>43922</v>
      </c>
      <c r="E1236" s="3">
        <f t="shared" ca="1" si="39"/>
        <v>741</v>
      </c>
      <c r="F12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6" s="50">
        <f>IF(WEEKNUM(Table1[[#This Row],[Date]])-WEEKNUM(DATE(YEAR(Table1[[#This Row],[Date]]),2,1)-1)&lt;=0,52+WEEKNUM(Table1[[#This Row],[Date]])-WEEKNUM(DATE(YEAR(Table1[[#This Row],[Date]]),2,1)-1),WEEKNUM(Table1[[#This Row],[Date]])-WEEKNUM(DATE(YEAR(Table1[[#This Row],[Date]]),2,1)-1))</f>
        <v>9</v>
      </c>
      <c r="H1236" s="126">
        <f t="shared" ca="1" si="40"/>
        <v>0.73</v>
      </c>
      <c r="I1236" s="3" t="s">
        <v>50</v>
      </c>
      <c r="J1236" s="3" t="str">
        <f ca="1">IF(Table1[[#This Row],[Quantity]]&gt;=100,"Picked Up","Missed Pickup")</f>
        <v>Picked Up</v>
      </c>
      <c r="K1236" s="48" t="str">
        <f>TEXT(Table1[[#This Row],[Date]],"mmmm")</f>
        <v>April</v>
      </c>
    </row>
    <row r="1237" spans="1:11" x14ac:dyDescent="0.25">
      <c r="A1237" s="27" t="s">
        <v>62</v>
      </c>
      <c r="B1237" s="30" t="s">
        <v>4</v>
      </c>
      <c r="C1237" s="40" t="s">
        <v>20</v>
      </c>
      <c r="D1237" s="4">
        <v>43922</v>
      </c>
      <c r="E1237" s="3">
        <f t="shared" ca="1" si="39"/>
        <v>1136</v>
      </c>
      <c r="F12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7" s="50">
        <f>IF(WEEKNUM(Table1[[#This Row],[Date]])-WEEKNUM(DATE(YEAR(Table1[[#This Row],[Date]]),2,1)-1)&lt;=0,52+WEEKNUM(Table1[[#This Row],[Date]])-WEEKNUM(DATE(YEAR(Table1[[#This Row],[Date]]),2,1)-1),WEEKNUM(Table1[[#This Row],[Date]])-WEEKNUM(DATE(YEAR(Table1[[#This Row],[Date]]),2,1)-1))</f>
        <v>9</v>
      </c>
      <c r="H1237" s="126">
        <f t="shared" ca="1" si="40"/>
        <v>0.78</v>
      </c>
      <c r="I1237" s="3" t="s">
        <v>32</v>
      </c>
      <c r="J1237" s="3" t="str">
        <f ca="1">IF(Table1[[#This Row],[Quantity]]&gt;=100,"Picked Up","Missed Pickup")</f>
        <v>Picked Up</v>
      </c>
      <c r="K1237" s="48" t="str">
        <f>TEXT(Table1[[#This Row],[Date]],"mmmm")</f>
        <v>April</v>
      </c>
    </row>
    <row r="1238" spans="1:11" x14ac:dyDescent="0.25">
      <c r="A1238" s="27" t="s">
        <v>62</v>
      </c>
      <c r="B1238" s="30" t="s">
        <v>72</v>
      </c>
      <c r="C1238" s="40" t="s">
        <v>20</v>
      </c>
      <c r="D1238" s="4">
        <v>43922</v>
      </c>
      <c r="E1238" s="3">
        <f t="shared" ca="1" si="39"/>
        <v>686</v>
      </c>
      <c r="F12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8" s="50">
        <f>IF(WEEKNUM(Table1[[#This Row],[Date]])-WEEKNUM(DATE(YEAR(Table1[[#This Row],[Date]]),2,1)-1)&lt;=0,52+WEEKNUM(Table1[[#This Row],[Date]])-WEEKNUM(DATE(YEAR(Table1[[#This Row],[Date]]),2,1)-1),WEEKNUM(Table1[[#This Row],[Date]])-WEEKNUM(DATE(YEAR(Table1[[#This Row],[Date]]),2,1)-1))</f>
        <v>9</v>
      </c>
      <c r="H1238" s="126">
        <f t="shared" ca="1" si="40"/>
        <v>0.78</v>
      </c>
      <c r="I1238" s="3" t="s">
        <v>50</v>
      </c>
      <c r="J1238" s="3" t="str">
        <f ca="1">IF(Table1[[#This Row],[Quantity]]&gt;=100,"Picked Up","Missed Pickup")</f>
        <v>Picked Up</v>
      </c>
      <c r="K1238" s="48" t="str">
        <f>TEXT(Table1[[#This Row],[Date]],"mmmm")</f>
        <v>April</v>
      </c>
    </row>
    <row r="1239" spans="1:11" x14ac:dyDescent="0.25">
      <c r="A1239" s="27" t="s">
        <v>62</v>
      </c>
      <c r="B1239" s="30" t="s">
        <v>5</v>
      </c>
      <c r="C1239" s="40" t="s">
        <v>22</v>
      </c>
      <c r="D1239" s="4">
        <v>43922</v>
      </c>
      <c r="E1239" s="3">
        <f t="shared" ca="1" si="39"/>
        <v>989</v>
      </c>
      <c r="F12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39" s="50">
        <f>IF(WEEKNUM(Table1[[#This Row],[Date]])-WEEKNUM(DATE(YEAR(Table1[[#This Row],[Date]]),2,1)-1)&lt;=0,52+WEEKNUM(Table1[[#This Row],[Date]])-WEEKNUM(DATE(YEAR(Table1[[#This Row],[Date]]),2,1)-1),WEEKNUM(Table1[[#This Row],[Date]])-WEEKNUM(DATE(YEAR(Table1[[#This Row],[Date]]),2,1)-1))</f>
        <v>9</v>
      </c>
      <c r="H1239" s="126">
        <f t="shared" ca="1" si="40"/>
        <v>0.77</v>
      </c>
      <c r="I1239" s="3" t="s">
        <v>50</v>
      </c>
      <c r="J1239" s="3" t="str">
        <f ca="1">IF(Table1[[#This Row],[Quantity]]&gt;=100,"Picked Up","Missed Pickup")</f>
        <v>Picked Up</v>
      </c>
      <c r="K1239" s="48" t="str">
        <f>TEXT(Table1[[#This Row],[Date]],"mmmm")</f>
        <v>April</v>
      </c>
    </row>
    <row r="1240" spans="1:11" x14ac:dyDescent="0.25">
      <c r="A1240" s="27" t="s">
        <v>62</v>
      </c>
      <c r="B1240" s="30" t="s">
        <v>6</v>
      </c>
      <c r="C1240" s="40" t="s">
        <v>21</v>
      </c>
      <c r="D1240" s="4">
        <v>43922</v>
      </c>
      <c r="E1240" s="3">
        <f t="shared" ca="1" si="39"/>
        <v>906</v>
      </c>
      <c r="F12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0" s="50">
        <f>IF(WEEKNUM(Table1[[#This Row],[Date]])-WEEKNUM(DATE(YEAR(Table1[[#This Row],[Date]]),2,1)-1)&lt;=0,52+WEEKNUM(Table1[[#This Row],[Date]])-WEEKNUM(DATE(YEAR(Table1[[#This Row],[Date]]),2,1)-1),WEEKNUM(Table1[[#This Row],[Date]])-WEEKNUM(DATE(YEAR(Table1[[#This Row],[Date]]),2,1)-1))</f>
        <v>9</v>
      </c>
      <c r="H1240" s="126">
        <f t="shared" ca="1" si="40"/>
        <v>0.67</v>
      </c>
      <c r="I1240" s="3" t="s">
        <v>50</v>
      </c>
      <c r="J1240" s="3" t="str">
        <f ca="1">IF(Table1[[#This Row],[Quantity]]&gt;=100,"Picked Up","Missed Pickup")</f>
        <v>Picked Up</v>
      </c>
      <c r="K1240" s="48" t="str">
        <f>TEXT(Table1[[#This Row],[Date]],"mmmm")</f>
        <v>April</v>
      </c>
    </row>
    <row r="1241" spans="1:11" x14ac:dyDescent="0.25">
      <c r="A1241" s="27" t="s">
        <v>62</v>
      </c>
      <c r="B1241" s="30" t="s">
        <v>76</v>
      </c>
      <c r="C1241" s="40" t="s">
        <v>23</v>
      </c>
      <c r="D1241" s="4">
        <v>43922</v>
      </c>
      <c r="E1241" s="3">
        <f t="shared" ca="1" si="39"/>
        <v>1278</v>
      </c>
      <c r="F12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1" s="50">
        <f>IF(WEEKNUM(Table1[[#This Row],[Date]])-WEEKNUM(DATE(YEAR(Table1[[#This Row],[Date]]),2,1)-1)&lt;=0,52+WEEKNUM(Table1[[#This Row],[Date]])-WEEKNUM(DATE(YEAR(Table1[[#This Row],[Date]]),2,1)-1),WEEKNUM(Table1[[#This Row],[Date]])-WEEKNUM(DATE(YEAR(Table1[[#This Row],[Date]]),2,1)-1))</f>
        <v>9</v>
      </c>
      <c r="H1241" s="126">
        <f t="shared" ca="1" si="40"/>
        <v>0.79</v>
      </c>
      <c r="I1241" s="3" t="s">
        <v>50</v>
      </c>
      <c r="J1241" s="3" t="str">
        <f ca="1">IF(Table1[[#This Row],[Quantity]]&gt;=100,"Picked Up","Missed Pickup")</f>
        <v>Picked Up</v>
      </c>
      <c r="K1241" s="48" t="str">
        <f>TEXT(Table1[[#This Row],[Date]],"mmmm")</f>
        <v>April</v>
      </c>
    </row>
    <row r="1242" spans="1:11" x14ac:dyDescent="0.25">
      <c r="A1242" s="27" t="s">
        <v>62</v>
      </c>
      <c r="B1242" s="30" t="s">
        <v>9</v>
      </c>
      <c r="C1242" s="40" t="s">
        <v>23</v>
      </c>
      <c r="D1242" s="4">
        <v>43922</v>
      </c>
      <c r="E1242" s="3">
        <f t="shared" ca="1" si="39"/>
        <v>1073</v>
      </c>
      <c r="F12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2" s="50">
        <f>IF(WEEKNUM(Table1[[#This Row],[Date]])-WEEKNUM(DATE(YEAR(Table1[[#This Row],[Date]]),2,1)-1)&lt;=0,52+WEEKNUM(Table1[[#This Row],[Date]])-WEEKNUM(DATE(YEAR(Table1[[#This Row],[Date]]),2,1)-1),WEEKNUM(Table1[[#This Row],[Date]])-WEEKNUM(DATE(YEAR(Table1[[#This Row],[Date]]),2,1)-1))</f>
        <v>9</v>
      </c>
      <c r="H1242" s="126">
        <f t="shared" ca="1" si="40"/>
        <v>0.76</v>
      </c>
      <c r="I1242" s="3" t="s">
        <v>50</v>
      </c>
      <c r="J1242" s="3" t="str">
        <f ca="1">IF(Table1[[#This Row],[Quantity]]&gt;=100,"Picked Up","Missed Pickup")</f>
        <v>Picked Up</v>
      </c>
      <c r="K1242" s="48" t="str">
        <f>TEXT(Table1[[#This Row],[Date]],"mmmm")</f>
        <v>April</v>
      </c>
    </row>
    <row r="1243" spans="1:11" x14ac:dyDescent="0.25">
      <c r="A1243" s="27" t="s">
        <v>61</v>
      </c>
      <c r="B1243" s="30" t="s">
        <v>7</v>
      </c>
      <c r="C1243" s="40" t="s">
        <v>20</v>
      </c>
      <c r="D1243" s="4">
        <v>43922</v>
      </c>
      <c r="E1243" s="3">
        <f t="shared" ca="1" si="39"/>
        <v>516</v>
      </c>
      <c r="F12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3" s="50">
        <f>IF(WEEKNUM(Table1[[#This Row],[Date]])-WEEKNUM(DATE(YEAR(Table1[[#This Row],[Date]]),2,1)-1)&lt;=0,52+WEEKNUM(Table1[[#This Row],[Date]])-WEEKNUM(DATE(YEAR(Table1[[#This Row],[Date]]),2,1)-1),WEEKNUM(Table1[[#This Row],[Date]])-WEEKNUM(DATE(YEAR(Table1[[#This Row],[Date]]),2,1)-1))</f>
        <v>9</v>
      </c>
      <c r="H1243" s="126">
        <f t="shared" ca="1" si="40"/>
        <v>0.76</v>
      </c>
      <c r="I1243" s="3" t="s">
        <v>32</v>
      </c>
      <c r="J1243" s="3" t="str">
        <f ca="1">IF(Table1[[#This Row],[Quantity]]&gt;=100,"Picked Up","Missed Pickup")</f>
        <v>Picked Up</v>
      </c>
      <c r="K1243" s="48" t="str">
        <f>TEXT(Table1[[#This Row],[Date]],"mmmm")</f>
        <v>April</v>
      </c>
    </row>
    <row r="1244" spans="1:11" x14ac:dyDescent="0.25">
      <c r="A1244" s="29" t="s">
        <v>61</v>
      </c>
      <c r="B1244" s="31" t="s">
        <v>8</v>
      </c>
      <c r="C1244" s="41" t="s">
        <v>20</v>
      </c>
      <c r="D1244" s="4">
        <v>43922</v>
      </c>
      <c r="E1244" s="3">
        <f t="shared" ca="1" si="39"/>
        <v>682</v>
      </c>
      <c r="F12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4" s="50">
        <f>IF(WEEKNUM(Table1[[#This Row],[Date]])-WEEKNUM(DATE(YEAR(Table1[[#This Row],[Date]]),2,1)-1)&lt;=0,52+WEEKNUM(Table1[[#This Row],[Date]])-WEEKNUM(DATE(YEAR(Table1[[#This Row],[Date]]),2,1)-1),WEEKNUM(Table1[[#This Row],[Date]])-WEEKNUM(DATE(YEAR(Table1[[#This Row],[Date]]),2,1)-1))</f>
        <v>9</v>
      </c>
      <c r="H1244" s="126">
        <f t="shared" ca="1" si="40"/>
        <v>0.69</v>
      </c>
      <c r="I1244" s="3" t="s">
        <v>50</v>
      </c>
      <c r="J1244" s="3" t="str">
        <f ca="1">IF(Table1[[#This Row],[Quantity]]&gt;=100,"Picked Up","Missed Pickup")</f>
        <v>Picked Up</v>
      </c>
      <c r="K1244" s="48" t="str">
        <f>TEXT(Table1[[#This Row],[Date]],"mmmm")</f>
        <v>April</v>
      </c>
    </row>
    <row r="1245" spans="1:11" x14ac:dyDescent="0.25">
      <c r="A1245" s="25" t="s">
        <v>61</v>
      </c>
      <c r="B1245" s="25" t="s">
        <v>73</v>
      </c>
      <c r="C1245" s="45" t="s">
        <v>20</v>
      </c>
      <c r="D1245" s="4">
        <v>43922</v>
      </c>
      <c r="E1245" s="3">
        <f t="shared" ca="1" si="39"/>
        <v>573</v>
      </c>
      <c r="F12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5" s="50">
        <f>IF(WEEKNUM(Table1[[#This Row],[Date]])-WEEKNUM(DATE(YEAR(Table1[[#This Row],[Date]]),2,1)-1)&lt;=0,52+WEEKNUM(Table1[[#This Row],[Date]])-WEEKNUM(DATE(YEAR(Table1[[#This Row],[Date]]),2,1)-1),WEEKNUM(Table1[[#This Row],[Date]])-WEEKNUM(DATE(YEAR(Table1[[#This Row],[Date]]),2,1)-1))</f>
        <v>9</v>
      </c>
      <c r="H1245" s="126">
        <f t="shared" ca="1" si="40"/>
        <v>0.74</v>
      </c>
      <c r="I1245" s="3" t="s">
        <v>50</v>
      </c>
      <c r="J1245" s="3" t="str">
        <f ca="1">IF(Table1[[#This Row],[Quantity]]&gt;=100,"Picked Up","Missed Pickup")</f>
        <v>Picked Up</v>
      </c>
      <c r="K1245" s="48" t="str">
        <f>TEXT(Table1[[#This Row],[Date]],"mmmm")</f>
        <v>April</v>
      </c>
    </row>
    <row r="1246" spans="1:11" x14ac:dyDescent="0.25">
      <c r="A1246" s="25" t="s">
        <v>61</v>
      </c>
      <c r="B1246" s="25" t="s">
        <v>77</v>
      </c>
      <c r="C1246" s="45" t="s">
        <v>20</v>
      </c>
      <c r="D1246" s="4">
        <v>43922</v>
      </c>
      <c r="E1246" s="3">
        <f t="shared" ca="1" si="39"/>
        <v>619</v>
      </c>
      <c r="F12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6" s="50">
        <f>IF(WEEKNUM(Table1[[#This Row],[Date]])-WEEKNUM(DATE(YEAR(Table1[[#This Row],[Date]]),2,1)-1)&lt;=0,52+WEEKNUM(Table1[[#This Row],[Date]])-WEEKNUM(DATE(YEAR(Table1[[#This Row],[Date]]),2,1)-1),WEEKNUM(Table1[[#This Row],[Date]])-WEEKNUM(DATE(YEAR(Table1[[#This Row],[Date]]),2,1)-1))</f>
        <v>9</v>
      </c>
      <c r="H1246" s="126">
        <f t="shared" ca="1" si="40"/>
        <v>0.67</v>
      </c>
      <c r="I1246" s="3" t="s">
        <v>50</v>
      </c>
      <c r="J1246" s="3" t="str">
        <f ca="1">IF(Table1[[#This Row],[Quantity]]&gt;=100,"Picked Up","Missed Pickup")</f>
        <v>Picked Up</v>
      </c>
      <c r="K1246" s="48" t="str">
        <f>TEXT(Table1[[#This Row],[Date]],"mmmm")</f>
        <v>April</v>
      </c>
    </row>
    <row r="1247" spans="1:11" x14ac:dyDescent="0.25">
      <c r="A1247" s="27" t="s">
        <v>64</v>
      </c>
      <c r="B1247" s="30" t="s">
        <v>70</v>
      </c>
      <c r="C1247" s="40" t="s">
        <v>22</v>
      </c>
      <c r="D1247" s="4">
        <v>43923</v>
      </c>
      <c r="E1247" s="3">
        <f t="shared" ca="1" si="39"/>
        <v>1223</v>
      </c>
      <c r="F12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7" s="50">
        <f>IF(WEEKNUM(Table1[[#This Row],[Date]])-WEEKNUM(DATE(YEAR(Table1[[#This Row],[Date]]),2,1)-1)&lt;=0,52+WEEKNUM(Table1[[#This Row],[Date]])-WEEKNUM(DATE(YEAR(Table1[[#This Row],[Date]]),2,1)-1),WEEKNUM(Table1[[#This Row],[Date]])-WEEKNUM(DATE(YEAR(Table1[[#This Row],[Date]]),2,1)-1))</f>
        <v>9</v>
      </c>
      <c r="H1247" s="126">
        <f t="shared" ca="1" si="40"/>
        <v>0.67</v>
      </c>
      <c r="I1247" s="3" t="s">
        <v>50</v>
      </c>
      <c r="J1247" s="3" t="str">
        <f ca="1">IF(Table1[[#This Row],[Quantity]]&gt;=100,"Picked Up","Missed Pickup")</f>
        <v>Picked Up</v>
      </c>
      <c r="K1247" s="48" t="str">
        <f>TEXT(Table1[[#This Row],[Date]],"mmmm")</f>
        <v>April</v>
      </c>
    </row>
    <row r="1248" spans="1:11" x14ac:dyDescent="0.25">
      <c r="A1248" s="27" t="s">
        <v>64</v>
      </c>
      <c r="B1248" s="30" t="s">
        <v>71</v>
      </c>
      <c r="C1248" s="40" t="s">
        <v>23</v>
      </c>
      <c r="D1248" s="4">
        <v>43923</v>
      </c>
      <c r="E1248" s="3">
        <f t="shared" ca="1" si="39"/>
        <v>922</v>
      </c>
      <c r="F12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8" s="50">
        <f>IF(WEEKNUM(Table1[[#This Row],[Date]])-WEEKNUM(DATE(YEAR(Table1[[#This Row],[Date]]),2,1)-1)&lt;=0,52+WEEKNUM(Table1[[#This Row],[Date]])-WEEKNUM(DATE(YEAR(Table1[[#This Row],[Date]]),2,1)-1),WEEKNUM(Table1[[#This Row],[Date]])-WEEKNUM(DATE(YEAR(Table1[[#This Row],[Date]]),2,1)-1))</f>
        <v>9</v>
      </c>
      <c r="H1248" s="126">
        <f t="shared" ca="1" si="40"/>
        <v>0.73</v>
      </c>
      <c r="I1248" s="3" t="s">
        <v>32</v>
      </c>
      <c r="J1248" s="3" t="str">
        <f ca="1">IF(Table1[[#This Row],[Quantity]]&gt;=100,"Picked Up","Missed Pickup")</f>
        <v>Picked Up</v>
      </c>
      <c r="K1248" s="48" t="str">
        <f>TEXT(Table1[[#This Row],[Date]],"mmmm")</f>
        <v>April</v>
      </c>
    </row>
    <row r="1249" spans="1:11" x14ac:dyDescent="0.25">
      <c r="A1249" s="27" t="s">
        <v>65</v>
      </c>
      <c r="B1249" s="30" t="s">
        <v>67</v>
      </c>
      <c r="C1249" s="40" t="s">
        <v>20</v>
      </c>
      <c r="D1249" s="4">
        <v>43923</v>
      </c>
      <c r="E1249" s="3">
        <f t="shared" ca="1" si="39"/>
        <v>1053</v>
      </c>
      <c r="F12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49" s="50">
        <f>IF(WEEKNUM(Table1[[#This Row],[Date]])-WEEKNUM(DATE(YEAR(Table1[[#This Row],[Date]]),2,1)-1)&lt;=0,52+WEEKNUM(Table1[[#This Row],[Date]])-WEEKNUM(DATE(YEAR(Table1[[#This Row],[Date]]),2,1)-1),WEEKNUM(Table1[[#This Row],[Date]])-WEEKNUM(DATE(YEAR(Table1[[#This Row],[Date]]),2,1)-1))</f>
        <v>9</v>
      </c>
      <c r="H1249" s="126">
        <f t="shared" ca="1" si="40"/>
        <v>0.68</v>
      </c>
      <c r="I1249" s="3" t="s">
        <v>32</v>
      </c>
      <c r="J1249" s="3" t="str">
        <f ca="1">IF(Table1[[#This Row],[Quantity]]&gt;=100,"Picked Up","Missed Pickup")</f>
        <v>Picked Up</v>
      </c>
      <c r="K1249" s="48" t="str">
        <f>TEXT(Table1[[#This Row],[Date]],"mmmm")</f>
        <v>April</v>
      </c>
    </row>
    <row r="1250" spans="1:11" x14ac:dyDescent="0.25">
      <c r="A1250" s="27" t="s">
        <v>63</v>
      </c>
      <c r="B1250" s="30" t="s">
        <v>4</v>
      </c>
      <c r="C1250" s="40" t="s">
        <v>20</v>
      </c>
      <c r="D1250" s="4">
        <v>43923</v>
      </c>
      <c r="E1250" s="3">
        <f t="shared" ref="E1250:E1292" ca="1" si="41">RANDBETWEEN(500,1300)</f>
        <v>861</v>
      </c>
      <c r="F12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0" s="50">
        <f>IF(WEEKNUM(Table1[[#This Row],[Date]])-WEEKNUM(DATE(YEAR(Table1[[#This Row],[Date]]),2,1)-1)&lt;=0,52+WEEKNUM(Table1[[#This Row],[Date]])-WEEKNUM(DATE(YEAR(Table1[[#This Row],[Date]]),2,1)-1),WEEKNUM(Table1[[#This Row],[Date]])-WEEKNUM(DATE(YEAR(Table1[[#This Row],[Date]]),2,1)-1))</f>
        <v>9</v>
      </c>
      <c r="H1250" s="126">
        <f t="shared" ca="1" si="40"/>
        <v>0.75</v>
      </c>
      <c r="I1250" s="3" t="s">
        <v>32</v>
      </c>
      <c r="J1250" s="3" t="str">
        <f ca="1">IF(Table1[[#This Row],[Quantity]]&gt;=100,"Picked Up","Missed Pickup")</f>
        <v>Picked Up</v>
      </c>
      <c r="K1250" s="48" t="str">
        <f>TEXT(Table1[[#This Row],[Date]],"mmmm")</f>
        <v>April</v>
      </c>
    </row>
    <row r="1251" spans="1:11" x14ac:dyDescent="0.25">
      <c r="A1251" s="27" t="s">
        <v>63</v>
      </c>
      <c r="B1251" s="30" t="s">
        <v>74</v>
      </c>
      <c r="C1251" s="40" t="s">
        <v>20</v>
      </c>
      <c r="D1251" s="4">
        <v>43923</v>
      </c>
      <c r="E1251" s="3">
        <f t="shared" ca="1" si="41"/>
        <v>1232</v>
      </c>
      <c r="F12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1" s="50">
        <f>IF(WEEKNUM(Table1[[#This Row],[Date]])-WEEKNUM(DATE(YEAR(Table1[[#This Row],[Date]]),2,1)-1)&lt;=0,52+WEEKNUM(Table1[[#This Row],[Date]])-WEEKNUM(DATE(YEAR(Table1[[#This Row],[Date]]),2,1)-1),WEEKNUM(Table1[[#This Row],[Date]])-WEEKNUM(DATE(YEAR(Table1[[#This Row],[Date]]),2,1)-1))</f>
        <v>9</v>
      </c>
      <c r="H1251" s="126">
        <f t="shared" ca="1" si="40"/>
        <v>0.79</v>
      </c>
      <c r="I1251" s="3" t="s">
        <v>50</v>
      </c>
      <c r="J1251" s="3" t="str">
        <f ca="1">IF(Table1[[#This Row],[Quantity]]&gt;=100,"Picked Up","Missed Pickup")</f>
        <v>Picked Up</v>
      </c>
      <c r="K1251" s="48" t="str">
        <f>TEXT(Table1[[#This Row],[Date]],"mmmm")</f>
        <v>April</v>
      </c>
    </row>
    <row r="1252" spans="1:11" x14ac:dyDescent="0.25">
      <c r="A1252" s="27" t="s">
        <v>63</v>
      </c>
      <c r="B1252" s="30" t="s">
        <v>75</v>
      </c>
      <c r="C1252" s="40" t="s">
        <v>20</v>
      </c>
      <c r="D1252" s="4">
        <v>43923</v>
      </c>
      <c r="E1252" s="3">
        <f t="shared" ca="1" si="41"/>
        <v>591</v>
      </c>
      <c r="F12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2" s="50">
        <f>IF(WEEKNUM(Table1[[#This Row],[Date]])-WEEKNUM(DATE(YEAR(Table1[[#This Row],[Date]]),2,1)-1)&lt;=0,52+WEEKNUM(Table1[[#This Row],[Date]])-WEEKNUM(DATE(YEAR(Table1[[#This Row],[Date]]),2,1)-1),WEEKNUM(Table1[[#This Row],[Date]])-WEEKNUM(DATE(YEAR(Table1[[#This Row],[Date]]),2,1)-1))</f>
        <v>9</v>
      </c>
      <c r="H1252" s="126">
        <f t="shared" ca="1" si="40"/>
        <v>0.69</v>
      </c>
      <c r="I1252" s="3" t="s">
        <v>50</v>
      </c>
      <c r="J1252" s="3" t="str">
        <f ca="1">IF(Table1[[#This Row],[Quantity]]&gt;=100,"Picked Up","Missed Pickup")</f>
        <v>Picked Up</v>
      </c>
      <c r="K1252" s="48" t="str">
        <f>TEXT(Table1[[#This Row],[Date]],"mmmm")</f>
        <v>April</v>
      </c>
    </row>
    <row r="1253" spans="1:11" x14ac:dyDescent="0.25">
      <c r="A1253" s="27" t="s">
        <v>62</v>
      </c>
      <c r="B1253" s="30" t="s">
        <v>4</v>
      </c>
      <c r="C1253" s="40" t="s">
        <v>20</v>
      </c>
      <c r="D1253" s="4">
        <v>43923</v>
      </c>
      <c r="E1253" s="3">
        <f t="shared" ca="1" si="41"/>
        <v>893</v>
      </c>
      <c r="F12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3" s="50">
        <f>IF(WEEKNUM(Table1[[#This Row],[Date]])-WEEKNUM(DATE(YEAR(Table1[[#This Row],[Date]]),2,1)-1)&lt;=0,52+WEEKNUM(Table1[[#This Row],[Date]])-WEEKNUM(DATE(YEAR(Table1[[#This Row],[Date]]),2,1)-1),WEEKNUM(Table1[[#This Row],[Date]])-WEEKNUM(DATE(YEAR(Table1[[#This Row],[Date]]),2,1)-1))</f>
        <v>9</v>
      </c>
      <c r="H1253" s="126">
        <f t="shared" ca="1" si="40"/>
        <v>0.67</v>
      </c>
      <c r="I1253" s="3" t="s">
        <v>32</v>
      </c>
      <c r="J1253" s="3" t="str">
        <f ca="1">IF(Table1[[#This Row],[Quantity]]&gt;=100,"Picked Up","Missed Pickup")</f>
        <v>Picked Up</v>
      </c>
      <c r="K1253" s="48" t="str">
        <f>TEXT(Table1[[#This Row],[Date]],"mmmm")</f>
        <v>April</v>
      </c>
    </row>
    <row r="1254" spans="1:11" x14ac:dyDescent="0.25">
      <c r="A1254" s="27" t="s">
        <v>62</v>
      </c>
      <c r="B1254" s="30" t="s">
        <v>72</v>
      </c>
      <c r="C1254" s="40" t="s">
        <v>20</v>
      </c>
      <c r="D1254" s="4">
        <v>43923</v>
      </c>
      <c r="E1254" s="3">
        <f t="shared" ca="1" si="41"/>
        <v>1116</v>
      </c>
      <c r="F12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4" s="50">
        <f>IF(WEEKNUM(Table1[[#This Row],[Date]])-WEEKNUM(DATE(YEAR(Table1[[#This Row],[Date]]),2,1)-1)&lt;=0,52+WEEKNUM(Table1[[#This Row],[Date]])-WEEKNUM(DATE(YEAR(Table1[[#This Row],[Date]]),2,1)-1),WEEKNUM(Table1[[#This Row],[Date]])-WEEKNUM(DATE(YEAR(Table1[[#This Row],[Date]]),2,1)-1))</f>
        <v>9</v>
      </c>
      <c r="H1254" s="126">
        <f t="shared" ca="1" si="40"/>
        <v>0.67</v>
      </c>
      <c r="I1254" s="3" t="s">
        <v>50</v>
      </c>
      <c r="J1254" s="3" t="str">
        <f ca="1">IF(Table1[[#This Row],[Quantity]]&gt;=100,"Picked Up","Missed Pickup")</f>
        <v>Picked Up</v>
      </c>
      <c r="K1254" s="48" t="str">
        <f>TEXT(Table1[[#This Row],[Date]],"mmmm")</f>
        <v>April</v>
      </c>
    </row>
    <row r="1255" spans="1:11" x14ac:dyDescent="0.25">
      <c r="A1255" s="27" t="s">
        <v>62</v>
      </c>
      <c r="B1255" s="30" t="s">
        <v>5</v>
      </c>
      <c r="C1255" s="40" t="s">
        <v>22</v>
      </c>
      <c r="D1255" s="4">
        <v>43923</v>
      </c>
      <c r="E1255" s="3">
        <f t="shared" ca="1" si="41"/>
        <v>990</v>
      </c>
      <c r="F12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5" s="50">
        <f>IF(WEEKNUM(Table1[[#This Row],[Date]])-WEEKNUM(DATE(YEAR(Table1[[#This Row],[Date]]),2,1)-1)&lt;=0,52+WEEKNUM(Table1[[#This Row],[Date]])-WEEKNUM(DATE(YEAR(Table1[[#This Row],[Date]]),2,1)-1),WEEKNUM(Table1[[#This Row],[Date]])-WEEKNUM(DATE(YEAR(Table1[[#This Row],[Date]]),2,1)-1))</f>
        <v>9</v>
      </c>
      <c r="H1255" s="126">
        <f t="shared" ca="1" si="40"/>
        <v>0.8</v>
      </c>
      <c r="I1255" s="3" t="s">
        <v>50</v>
      </c>
      <c r="J1255" s="3" t="str">
        <f ca="1">IF(Table1[[#This Row],[Quantity]]&gt;=100,"Picked Up","Missed Pickup")</f>
        <v>Picked Up</v>
      </c>
      <c r="K1255" s="48" t="str">
        <f>TEXT(Table1[[#This Row],[Date]],"mmmm")</f>
        <v>April</v>
      </c>
    </row>
    <row r="1256" spans="1:11" x14ac:dyDescent="0.25">
      <c r="A1256" s="27" t="s">
        <v>62</v>
      </c>
      <c r="B1256" s="30" t="s">
        <v>6</v>
      </c>
      <c r="C1256" s="40" t="s">
        <v>21</v>
      </c>
      <c r="D1256" s="4">
        <v>43923</v>
      </c>
      <c r="E1256" s="3">
        <f t="shared" ca="1" si="41"/>
        <v>821</v>
      </c>
      <c r="F12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6" s="50">
        <f>IF(WEEKNUM(Table1[[#This Row],[Date]])-WEEKNUM(DATE(YEAR(Table1[[#This Row],[Date]]),2,1)-1)&lt;=0,52+WEEKNUM(Table1[[#This Row],[Date]])-WEEKNUM(DATE(YEAR(Table1[[#This Row],[Date]]),2,1)-1),WEEKNUM(Table1[[#This Row],[Date]])-WEEKNUM(DATE(YEAR(Table1[[#This Row],[Date]]),2,1)-1))</f>
        <v>9</v>
      </c>
      <c r="H1256" s="126">
        <f t="shared" ca="1" si="40"/>
        <v>0.71</v>
      </c>
      <c r="I1256" s="3" t="s">
        <v>50</v>
      </c>
      <c r="J1256" s="3" t="str">
        <f ca="1">IF(Table1[[#This Row],[Quantity]]&gt;=100,"Picked Up","Missed Pickup")</f>
        <v>Picked Up</v>
      </c>
      <c r="K1256" s="48" t="str">
        <f>TEXT(Table1[[#This Row],[Date]],"mmmm")</f>
        <v>April</v>
      </c>
    </row>
    <row r="1257" spans="1:11" x14ac:dyDescent="0.25">
      <c r="A1257" s="27" t="s">
        <v>62</v>
      </c>
      <c r="B1257" s="30" t="s">
        <v>76</v>
      </c>
      <c r="C1257" s="40" t="s">
        <v>23</v>
      </c>
      <c r="D1257" s="4">
        <v>43923</v>
      </c>
      <c r="E1257" s="3">
        <f t="shared" ca="1" si="41"/>
        <v>522</v>
      </c>
      <c r="F12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7" s="50">
        <f>IF(WEEKNUM(Table1[[#This Row],[Date]])-WEEKNUM(DATE(YEAR(Table1[[#This Row],[Date]]),2,1)-1)&lt;=0,52+WEEKNUM(Table1[[#This Row],[Date]])-WEEKNUM(DATE(YEAR(Table1[[#This Row],[Date]]),2,1)-1),WEEKNUM(Table1[[#This Row],[Date]])-WEEKNUM(DATE(YEAR(Table1[[#This Row],[Date]]),2,1)-1))</f>
        <v>9</v>
      </c>
      <c r="H1257" s="126">
        <f t="shared" ca="1" si="40"/>
        <v>0.75</v>
      </c>
      <c r="I1257" s="3" t="s">
        <v>50</v>
      </c>
      <c r="J1257" s="3" t="str">
        <f ca="1">IF(Table1[[#This Row],[Quantity]]&gt;=100,"Picked Up","Missed Pickup")</f>
        <v>Picked Up</v>
      </c>
      <c r="K1257" s="48" t="str">
        <f>TEXT(Table1[[#This Row],[Date]],"mmmm")</f>
        <v>April</v>
      </c>
    </row>
    <row r="1258" spans="1:11" x14ac:dyDescent="0.25">
      <c r="A1258" s="27" t="s">
        <v>62</v>
      </c>
      <c r="B1258" s="30" t="s">
        <v>9</v>
      </c>
      <c r="C1258" s="40" t="s">
        <v>23</v>
      </c>
      <c r="D1258" s="4">
        <v>43923</v>
      </c>
      <c r="E1258" s="3">
        <f t="shared" ca="1" si="41"/>
        <v>919</v>
      </c>
      <c r="F12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8" s="50">
        <f>IF(WEEKNUM(Table1[[#This Row],[Date]])-WEEKNUM(DATE(YEAR(Table1[[#This Row],[Date]]),2,1)-1)&lt;=0,52+WEEKNUM(Table1[[#This Row],[Date]])-WEEKNUM(DATE(YEAR(Table1[[#This Row],[Date]]),2,1)-1),WEEKNUM(Table1[[#This Row],[Date]])-WEEKNUM(DATE(YEAR(Table1[[#This Row],[Date]]),2,1)-1))</f>
        <v>9</v>
      </c>
      <c r="H1258" s="126">
        <f t="shared" ca="1" si="40"/>
        <v>0.77</v>
      </c>
      <c r="I1258" s="3" t="s">
        <v>50</v>
      </c>
      <c r="J1258" s="3" t="str">
        <f ca="1">IF(Table1[[#This Row],[Quantity]]&gt;=100,"Picked Up","Missed Pickup")</f>
        <v>Picked Up</v>
      </c>
      <c r="K1258" s="48" t="str">
        <f>TEXT(Table1[[#This Row],[Date]],"mmmm")</f>
        <v>April</v>
      </c>
    </row>
    <row r="1259" spans="1:11" x14ac:dyDescent="0.25">
      <c r="A1259" s="27" t="s">
        <v>61</v>
      </c>
      <c r="B1259" s="30" t="s">
        <v>7</v>
      </c>
      <c r="C1259" s="40" t="s">
        <v>20</v>
      </c>
      <c r="D1259" s="4">
        <v>43923</v>
      </c>
      <c r="E1259" s="3">
        <f t="shared" ca="1" si="41"/>
        <v>1292</v>
      </c>
      <c r="F12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59" s="50">
        <f>IF(WEEKNUM(Table1[[#This Row],[Date]])-WEEKNUM(DATE(YEAR(Table1[[#This Row],[Date]]),2,1)-1)&lt;=0,52+WEEKNUM(Table1[[#This Row],[Date]])-WEEKNUM(DATE(YEAR(Table1[[#This Row],[Date]]),2,1)-1),WEEKNUM(Table1[[#This Row],[Date]])-WEEKNUM(DATE(YEAR(Table1[[#This Row],[Date]]),2,1)-1))</f>
        <v>9</v>
      </c>
      <c r="H1259" s="126">
        <f t="shared" ca="1" si="40"/>
        <v>0.7</v>
      </c>
      <c r="I1259" s="3" t="s">
        <v>32</v>
      </c>
      <c r="J1259" s="3" t="str">
        <f ca="1">IF(Table1[[#This Row],[Quantity]]&gt;=100,"Picked Up","Missed Pickup")</f>
        <v>Picked Up</v>
      </c>
      <c r="K1259" s="48" t="str">
        <f>TEXT(Table1[[#This Row],[Date]],"mmmm")</f>
        <v>April</v>
      </c>
    </row>
    <row r="1260" spans="1:11" x14ac:dyDescent="0.25">
      <c r="A1260" s="29" t="s">
        <v>61</v>
      </c>
      <c r="B1260" s="31" t="s">
        <v>8</v>
      </c>
      <c r="C1260" s="41" t="s">
        <v>20</v>
      </c>
      <c r="D1260" s="4">
        <v>43923</v>
      </c>
      <c r="E1260" s="3">
        <f t="shared" ca="1" si="41"/>
        <v>1222</v>
      </c>
      <c r="F12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0" s="50">
        <f>IF(WEEKNUM(Table1[[#This Row],[Date]])-WEEKNUM(DATE(YEAR(Table1[[#This Row],[Date]]),2,1)-1)&lt;=0,52+WEEKNUM(Table1[[#This Row],[Date]])-WEEKNUM(DATE(YEAR(Table1[[#This Row],[Date]]),2,1)-1),WEEKNUM(Table1[[#This Row],[Date]])-WEEKNUM(DATE(YEAR(Table1[[#This Row],[Date]]),2,1)-1))</f>
        <v>9</v>
      </c>
      <c r="H1260" s="126">
        <f t="shared" ca="1" si="40"/>
        <v>0.7</v>
      </c>
      <c r="I1260" s="3" t="s">
        <v>50</v>
      </c>
      <c r="J1260" s="3" t="str">
        <f ca="1">IF(Table1[[#This Row],[Quantity]]&gt;=100,"Picked Up","Missed Pickup")</f>
        <v>Picked Up</v>
      </c>
      <c r="K1260" s="48" t="str">
        <f>TEXT(Table1[[#This Row],[Date]],"mmmm")</f>
        <v>April</v>
      </c>
    </row>
    <row r="1261" spans="1:11" x14ac:dyDescent="0.25">
      <c r="A1261" s="25" t="s">
        <v>61</v>
      </c>
      <c r="B1261" s="25" t="s">
        <v>73</v>
      </c>
      <c r="C1261" s="45" t="s">
        <v>20</v>
      </c>
      <c r="D1261" s="4">
        <v>43923</v>
      </c>
      <c r="E1261" s="3">
        <f t="shared" ca="1" si="41"/>
        <v>1035</v>
      </c>
      <c r="F12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1" s="50">
        <f>IF(WEEKNUM(Table1[[#This Row],[Date]])-WEEKNUM(DATE(YEAR(Table1[[#This Row],[Date]]),2,1)-1)&lt;=0,52+WEEKNUM(Table1[[#This Row],[Date]])-WEEKNUM(DATE(YEAR(Table1[[#This Row],[Date]]),2,1)-1),WEEKNUM(Table1[[#This Row],[Date]])-WEEKNUM(DATE(YEAR(Table1[[#This Row],[Date]]),2,1)-1))</f>
        <v>9</v>
      </c>
      <c r="H1261" s="126">
        <f t="shared" ca="1" si="40"/>
        <v>0.69</v>
      </c>
      <c r="I1261" s="3" t="s">
        <v>50</v>
      </c>
      <c r="J1261" s="3" t="str">
        <f ca="1">IF(Table1[[#This Row],[Quantity]]&gt;=100,"Picked Up","Missed Pickup")</f>
        <v>Picked Up</v>
      </c>
      <c r="K1261" s="48" t="str">
        <f>TEXT(Table1[[#This Row],[Date]],"mmmm")</f>
        <v>April</v>
      </c>
    </row>
    <row r="1262" spans="1:11" x14ac:dyDescent="0.25">
      <c r="A1262" s="25" t="s">
        <v>61</v>
      </c>
      <c r="B1262" s="25" t="s">
        <v>77</v>
      </c>
      <c r="C1262" s="45" t="s">
        <v>20</v>
      </c>
      <c r="D1262" s="4">
        <v>43923</v>
      </c>
      <c r="E1262" s="3">
        <f t="shared" ca="1" si="41"/>
        <v>762</v>
      </c>
      <c r="F12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2" s="50">
        <f>IF(WEEKNUM(Table1[[#This Row],[Date]])-WEEKNUM(DATE(YEAR(Table1[[#This Row],[Date]]),2,1)-1)&lt;=0,52+WEEKNUM(Table1[[#This Row],[Date]])-WEEKNUM(DATE(YEAR(Table1[[#This Row],[Date]]),2,1)-1),WEEKNUM(Table1[[#This Row],[Date]])-WEEKNUM(DATE(YEAR(Table1[[#This Row],[Date]]),2,1)-1))</f>
        <v>9</v>
      </c>
      <c r="H1262" s="126">
        <f t="shared" ca="1" si="40"/>
        <v>0.73</v>
      </c>
      <c r="I1262" s="3" t="s">
        <v>50</v>
      </c>
      <c r="J1262" s="3" t="str">
        <f ca="1">IF(Table1[[#This Row],[Quantity]]&gt;=100,"Picked Up","Missed Pickup")</f>
        <v>Picked Up</v>
      </c>
      <c r="K1262" s="48" t="str">
        <f>TEXT(Table1[[#This Row],[Date]],"mmmm")</f>
        <v>April</v>
      </c>
    </row>
    <row r="1263" spans="1:11" x14ac:dyDescent="0.25">
      <c r="A1263" s="27" t="s">
        <v>64</v>
      </c>
      <c r="B1263" s="30" t="s">
        <v>70</v>
      </c>
      <c r="C1263" s="40" t="s">
        <v>22</v>
      </c>
      <c r="D1263" s="4">
        <v>43924</v>
      </c>
      <c r="E1263" s="3">
        <f t="shared" ca="1" si="41"/>
        <v>760</v>
      </c>
      <c r="F12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3" s="50">
        <f>IF(WEEKNUM(Table1[[#This Row],[Date]])-WEEKNUM(DATE(YEAR(Table1[[#This Row],[Date]]),2,1)-1)&lt;=0,52+WEEKNUM(Table1[[#This Row],[Date]])-WEEKNUM(DATE(YEAR(Table1[[#This Row],[Date]]),2,1)-1),WEEKNUM(Table1[[#This Row],[Date]])-WEEKNUM(DATE(YEAR(Table1[[#This Row],[Date]]),2,1)-1))</f>
        <v>9</v>
      </c>
      <c r="H1263" s="126">
        <f t="shared" ca="1" si="40"/>
        <v>0.79</v>
      </c>
      <c r="I1263" s="3" t="s">
        <v>50</v>
      </c>
      <c r="J1263" s="3" t="str">
        <f ca="1">IF(Table1[[#This Row],[Quantity]]&gt;=100,"Picked Up","Missed Pickup")</f>
        <v>Picked Up</v>
      </c>
      <c r="K1263" s="48" t="str">
        <f>TEXT(Table1[[#This Row],[Date]],"mmmm")</f>
        <v>April</v>
      </c>
    </row>
    <row r="1264" spans="1:11" x14ac:dyDescent="0.25">
      <c r="A1264" s="27" t="s">
        <v>64</v>
      </c>
      <c r="B1264" s="30" t="s">
        <v>71</v>
      </c>
      <c r="C1264" s="40" t="s">
        <v>23</v>
      </c>
      <c r="D1264" s="4">
        <v>43924</v>
      </c>
      <c r="E1264" s="3">
        <f t="shared" ca="1" si="41"/>
        <v>1081</v>
      </c>
      <c r="F12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4" s="50">
        <f>IF(WEEKNUM(Table1[[#This Row],[Date]])-WEEKNUM(DATE(YEAR(Table1[[#This Row],[Date]]),2,1)-1)&lt;=0,52+WEEKNUM(Table1[[#This Row],[Date]])-WEEKNUM(DATE(YEAR(Table1[[#This Row],[Date]]),2,1)-1),WEEKNUM(Table1[[#This Row],[Date]])-WEEKNUM(DATE(YEAR(Table1[[#This Row],[Date]]),2,1)-1))</f>
        <v>9</v>
      </c>
      <c r="H1264" s="126">
        <f t="shared" ca="1" si="40"/>
        <v>0.67</v>
      </c>
      <c r="I1264" s="3" t="s">
        <v>50</v>
      </c>
      <c r="J1264" s="3" t="str">
        <f ca="1">IF(Table1[[#This Row],[Quantity]]&gt;=100,"Picked Up","Missed Pickup")</f>
        <v>Picked Up</v>
      </c>
      <c r="K1264" s="48" t="str">
        <f>TEXT(Table1[[#This Row],[Date]],"mmmm")</f>
        <v>April</v>
      </c>
    </row>
    <row r="1265" spans="1:11" x14ac:dyDescent="0.25">
      <c r="A1265" s="27" t="s">
        <v>65</v>
      </c>
      <c r="B1265" s="30" t="s">
        <v>67</v>
      </c>
      <c r="C1265" s="40" t="s">
        <v>20</v>
      </c>
      <c r="D1265" s="4">
        <v>43924</v>
      </c>
      <c r="E1265" s="3">
        <f t="shared" ca="1" si="41"/>
        <v>784</v>
      </c>
      <c r="F12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5" s="50">
        <f>IF(WEEKNUM(Table1[[#This Row],[Date]])-WEEKNUM(DATE(YEAR(Table1[[#This Row],[Date]]),2,1)-1)&lt;=0,52+WEEKNUM(Table1[[#This Row],[Date]])-WEEKNUM(DATE(YEAR(Table1[[#This Row],[Date]]),2,1)-1),WEEKNUM(Table1[[#This Row],[Date]])-WEEKNUM(DATE(YEAR(Table1[[#This Row],[Date]]),2,1)-1))</f>
        <v>9</v>
      </c>
      <c r="H1265" s="126">
        <f t="shared" ca="1" si="40"/>
        <v>0.78</v>
      </c>
      <c r="I1265" s="3" t="s">
        <v>32</v>
      </c>
      <c r="J1265" s="3" t="str">
        <f ca="1">IF(Table1[[#This Row],[Quantity]]&gt;=100,"Picked Up","Missed Pickup")</f>
        <v>Picked Up</v>
      </c>
      <c r="K1265" s="48" t="str">
        <f>TEXT(Table1[[#This Row],[Date]],"mmmm")</f>
        <v>April</v>
      </c>
    </row>
    <row r="1266" spans="1:11" x14ac:dyDescent="0.25">
      <c r="A1266" s="27" t="s">
        <v>63</v>
      </c>
      <c r="B1266" s="30" t="s">
        <v>4</v>
      </c>
      <c r="C1266" s="40" t="s">
        <v>20</v>
      </c>
      <c r="D1266" s="4">
        <v>43924</v>
      </c>
      <c r="E1266" s="3">
        <f t="shared" ca="1" si="41"/>
        <v>1231</v>
      </c>
      <c r="F12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6" s="50">
        <f>IF(WEEKNUM(Table1[[#This Row],[Date]])-WEEKNUM(DATE(YEAR(Table1[[#This Row],[Date]]),2,1)-1)&lt;=0,52+WEEKNUM(Table1[[#This Row],[Date]])-WEEKNUM(DATE(YEAR(Table1[[#This Row],[Date]]),2,1)-1),WEEKNUM(Table1[[#This Row],[Date]])-WEEKNUM(DATE(YEAR(Table1[[#This Row],[Date]]),2,1)-1))</f>
        <v>9</v>
      </c>
      <c r="H1266" s="126">
        <f t="shared" ca="1" si="40"/>
        <v>0.75</v>
      </c>
      <c r="I1266" s="3" t="s">
        <v>32</v>
      </c>
      <c r="J1266" s="3" t="str">
        <f ca="1">IF(Table1[[#This Row],[Quantity]]&gt;=100,"Picked Up","Missed Pickup")</f>
        <v>Picked Up</v>
      </c>
      <c r="K1266" s="48" t="str">
        <f>TEXT(Table1[[#This Row],[Date]],"mmmm")</f>
        <v>April</v>
      </c>
    </row>
    <row r="1267" spans="1:11" x14ac:dyDescent="0.25">
      <c r="A1267" s="27" t="s">
        <v>63</v>
      </c>
      <c r="B1267" s="30" t="s">
        <v>74</v>
      </c>
      <c r="C1267" s="40" t="s">
        <v>20</v>
      </c>
      <c r="D1267" s="4">
        <v>43924</v>
      </c>
      <c r="E1267" s="3">
        <f t="shared" ca="1" si="41"/>
        <v>583</v>
      </c>
      <c r="F12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7" s="50">
        <f>IF(WEEKNUM(Table1[[#This Row],[Date]])-WEEKNUM(DATE(YEAR(Table1[[#This Row],[Date]]),2,1)-1)&lt;=0,52+WEEKNUM(Table1[[#This Row],[Date]])-WEEKNUM(DATE(YEAR(Table1[[#This Row],[Date]]),2,1)-1),WEEKNUM(Table1[[#This Row],[Date]])-WEEKNUM(DATE(YEAR(Table1[[#This Row],[Date]]),2,1)-1))</f>
        <v>9</v>
      </c>
      <c r="H1267" s="126">
        <f t="shared" ca="1" si="40"/>
        <v>0.78</v>
      </c>
      <c r="I1267" s="3" t="s">
        <v>50</v>
      </c>
      <c r="J1267" s="3" t="str">
        <f ca="1">IF(Table1[[#This Row],[Quantity]]&gt;=100,"Picked Up","Missed Pickup")</f>
        <v>Picked Up</v>
      </c>
      <c r="K1267" s="48" t="str">
        <f>TEXT(Table1[[#This Row],[Date]],"mmmm")</f>
        <v>April</v>
      </c>
    </row>
    <row r="1268" spans="1:11" x14ac:dyDescent="0.25">
      <c r="A1268" s="27" t="s">
        <v>63</v>
      </c>
      <c r="B1268" s="30" t="s">
        <v>75</v>
      </c>
      <c r="C1268" s="40" t="s">
        <v>20</v>
      </c>
      <c r="D1268" s="4">
        <v>43924</v>
      </c>
      <c r="E1268" s="3">
        <f t="shared" ca="1" si="41"/>
        <v>642</v>
      </c>
      <c r="F12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8" s="50">
        <f>IF(WEEKNUM(Table1[[#This Row],[Date]])-WEEKNUM(DATE(YEAR(Table1[[#This Row],[Date]]),2,1)-1)&lt;=0,52+WEEKNUM(Table1[[#This Row],[Date]])-WEEKNUM(DATE(YEAR(Table1[[#This Row],[Date]]),2,1)-1),WEEKNUM(Table1[[#This Row],[Date]])-WEEKNUM(DATE(YEAR(Table1[[#This Row],[Date]]),2,1)-1))</f>
        <v>9</v>
      </c>
      <c r="H1268" s="126">
        <f t="shared" ca="1" si="40"/>
        <v>0.79</v>
      </c>
      <c r="I1268" s="3" t="s">
        <v>50</v>
      </c>
      <c r="J1268" s="3" t="str">
        <f ca="1">IF(Table1[[#This Row],[Quantity]]&gt;=100,"Picked Up","Missed Pickup")</f>
        <v>Picked Up</v>
      </c>
      <c r="K1268" s="48" t="str">
        <f>TEXT(Table1[[#This Row],[Date]],"mmmm")</f>
        <v>April</v>
      </c>
    </row>
    <row r="1269" spans="1:11" x14ac:dyDescent="0.25">
      <c r="A1269" s="27" t="s">
        <v>62</v>
      </c>
      <c r="B1269" s="30" t="s">
        <v>4</v>
      </c>
      <c r="C1269" s="40" t="s">
        <v>20</v>
      </c>
      <c r="D1269" s="4">
        <v>43924</v>
      </c>
      <c r="E1269" s="3">
        <f t="shared" ca="1" si="41"/>
        <v>1063</v>
      </c>
      <c r="F12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69" s="50">
        <f>IF(WEEKNUM(Table1[[#This Row],[Date]])-WEEKNUM(DATE(YEAR(Table1[[#This Row],[Date]]),2,1)-1)&lt;=0,52+WEEKNUM(Table1[[#This Row],[Date]])-WEEKNUM(DATE(YEAR(Table1[[#This Row],[Date]]),2,1)-1),WEEKNUM(Table1[[#This Row],[Date]])-WEEKNUM(DATE(YEAR(Table1[[#This Row],[Date]]),2,1)-1))</f>
        <v>9</v>
      </c>
      <c r="H1269" s="126">
        <f t="shared" ca="1" si="40"/>
        <v>0.79</v>
      </c>
      <c r="I1269" s="3" t="s">
        <v>32</v>
      </c>
      <c r="J1269" s="3" t="str">
        <f ca="1">IF(Table1[[#This Row],[Quantity]]&gt;=100,"Picked Up","Missed Pickup")</f>
        <v>Picked Up</v>
      </c>
      <c r="K1269" s="48" t="str">
        <f>TEXT(Table1[[#This Row],[Date]],"mmmm")</f>
        <v>April</v>
      </c>
    </row>
    <row r="1270" spans="1:11" x14ac:dyDescent="0.25">
      <c r="A1270" s="27" t="s">
        <v>62</v>
      </c>
      <c r="B1270" s="30" t="s">
        <v>72</v>
      </c>
      <c r="C1270" s="40" t="s">
        <v>20</v>
      </c>
      <c r="D1270" s="4">
        <v>43924</v>
      </c>
      <c r="E1270" s="3">
        <f t="shared" ca="1" si="41"/>
        <v>1211</v>
      </c>
      <c r="F12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0" s="50">
        <f>IF(WEEKNUM(Table1[[#This Row],[Date]])-WEEKNUM(DATE(YEAR(Table1[[#This Row],[Date]]),2,1)-1)&lt;=0,52+WEEKNUM(Table1[[#This Row],[Date]])-WEEKNUM(DATE(YEAR(Table1[[#This Row],[Date]]),2,1)-1),WEEKNUM(Table1[[#This Row],[Date]])-WEEKNUM(DATE(YEAR(Table1[[#This Row],[Date]]),2,1)-1))</f>
        <v>9</v>
      </c>
      <c r="H1270" s="126">
        <f t="shared" ca="1" si="40"/>
        <v>0.78</v>
      </c>
      <c r="I1270" s="3" t="s">
        <v>50</v>
      </c>
      <c r="J1270" s="3" t="str">
        <f ca="1">IF(Table1[[#This Row],[Quantity]]&gt;=100,"Picked Up","Missed Pickup")</f>
        <v>Picked Up</v>
      </c>
      <c r="K1270" s="48" t="str">
        <f>TEXT(Table1[[#This Row],[Date]],"mmmm")</f>
        <v>April</v>
      </c>
    </row>
    <row r="1271" spans="1:11" x14ac:dyDescent="0.25">
      <c r="A1271" s="27" t="s">
        <v>62</v>
      </c>
      <c r="B1271" s="30" t="s">
        <v>5</v>
      </c>
      <c r="C1271" s="40" t="s">
        <v>22</v>
      </c>
      <c r="D1271" s="4">
        <v>43924</v>
      </c>
      <c r="E1271" s="3">
        <f t="shared" ca="1" si="41"/>
        <v>993</v>
      </c>
      <c r="F12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1" s="50">
        <f>IF(WEEKNUM(Table1[[#This Row],[Date]])-WEEKNUM(DATE(YEAR(Table1[[#This Row],[Date]]),2,1)-1)&lt;=0,52+WEEKNUM(Table1[[#This Row],[Date]])-WEEKNUM(DATE(YEAR(Table1[[#This Row],[Date]]),2,1)-1),WEEKNUM(Table1[[#This Row],[Date]])-WEEKNUM(DATE(YEAR(Table1[[#This Row],[Date]]),2,1)-1))</f>
        <v>9</v>
      </c>
      <c r="H1271" s="126">
        <f t="shared" ca="1" si="40"/>
        <v>0.7</v>
      </c>
      <c r="I1271" s="3" t="s">
        <v>50</v>
      </c>
      <c r="J1271" s="3" t="str">
        <f ca="1">IF(Table1[[#This Row],[Quantity]]&gt;=100,"Picked Up","Missed Pickup")</f>
        <v>Picked Up</v>
      </c>
      <c r="K1271" s="48" t="str">
        <f>TEXT(Table1[[#This Row],[Date]],"mmmm")</f>
        <v>April</v>
      </c>
    </row>
    <row r="1272" spans="1:11" x14ac:dyDescent="0.25">
      <c r="A1272" s="27" t="s">
        <v>62</v>
      </c>
      <c r="B1272" s="30" t="s">
        <v>6</v>
      </c>
      <c r="C1272" s="40" t="s">
        <v>21</v>
      </c>
      <c r="D1272" s="4">
        <v>43924</v>
      </c>
      <c r="E1272" s="3">
        <f t="shared" ca="1" si="41"/>
        <v>1015</v>
      </c>
      <c r="F12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2" s="50">
        <f>IF(WEEKNUM(Table1[[#This Row],[Date]])-WEEKNUM(DATE(YEAR(Table1[[#This Row],[Date]]),2,1)-1)&lt;=0,52+WEEKNUM(Table1[[#This Row],[Date]])-WEEKNUM(DATE(YEAR(Table1[[#This Row],[Date]]),2,1)-1),WEEKNUM(Table1[[#This Row],[Date]])-WEEKNUM(DATE(YEAR(Table1[[#This Row],[Date]]),2,1)-1))</f>
        <v>9</v>
      </c>
      <c r="H1272" s="126">
        <f t="shared" ca="1" si="40"/>
        <v>0.71</v>
      </c>
      <c r="I1272" s="3" t="s">
        <v>50</v>
      </c>
      <c r="J1272" s="3" t="str">
        <f ca="1">IF(Table1[[#This Row],[Quantity]]&gt;=100,"Picked Up","Missed Pickup")</f>
        <v>Picked Up</v>
      </c>
      <c r="K1272" s="48" t="str">
        <f>TEXT(Table1[[#This Row],[Date]],"mmmm")</f>
        <v>April</v>
      </c>
    </row>
    <row r="1273" spans="1:11" x14ac:dyDescent="0.25">
      <c r="A1273" s="27" t="s">
        <v>62</v>
      </c>
      <c r="B1273" s="30" t="s">
        <v>76</v>
      </c>
      <c r="C1273" s="40" t="s">
        <v>23</v>
      </c>
      <c r="D1273" s="4">
        <v>43924</v>
      </c>
      <c r="E1273" s="3">
        <f t="shared" ca="1" si="41"/>
        <v>1145</v>
      </c>
      <c r="F12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3" s="50">
        <f>IF(WEEKNUM(Table1[[#This Row],[Date]])-WEEKNUM(DATE(YEAR(Table1[[#This Row],[Date]]),2,1)-1)&lt;=0,52+WEEKNUM(Table1[[#This Row],[Date]])-WEEKNUM(DATE(YEAR(Table1[[#This Row],[Date]]),2,1)-1),WEEKNUM(Table1[[#This Row],[Date]])-WEEKNUM(DATE(YEAR(Table1[[#This Row],[Date]]),2,1)-1))</f>
        <v>9</v>
      </c>
      <c r="H1273" s="126">
        <f t="shared" ca="1" si="40"/>
        <v>0.72</v>
      </c>
      <c r="I1273" s="3" t="s">
        <v>50</v>
      </c>
      <c r="J1273" s="3" t="str">
        <f ca="1">IF(Table1[[#This Row],[Quantity]]&gt;=100,"Picked Up","Missed Pickup")</f>
        <v>Picked Up</v>
      </c>
      <c r="K1273" s="48" t="str">
        <f>TEXT(Table1[[#This Row],[Date]],"mmmm")</f>
        <v>April</v>
      </c>
    </row>
    <row r="1274" spans="1:11" x14ac:dyDescent="0.25">
      <c r="A1274" s="27" t="s">
        <v>62</v>
      </c>
      <c r="B1274" s="30" t="s">
        <v>9</v>
      </c>
      <c r="C1274" s="40" t="s">
        <v>23</v>
      </c>
      <c r="D1274" s="4">
        <v>43924</v>
      </c>
      <c r="E1274" s="3">
        <f t="shared" ca="1" si="41"/>
        <v>724</v>
      </c>
      <c r="F12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4" s="50">
        <f>IF(WEEKNUM(Table1[[#This Row],[Date]])-WEEKNUM(DATE(YEAR(Table1[[#This Row],[Date]]),2,1)-1)&lt;=0,52+WEEKNUM(Table1[[#This Row],[Date]])-WEEKNUM(DATE(YEAR(Table1[[#This Row],[Date]]),2,1)-1),WEEKNUM(Table1[[#This Row],[Date]])-WEEKNUM(DATE(YEAR(Table1[[#This Row],[Date]]),2,1)-1))</f>
        <v>9</v>
      </c>
      <c r="H1274" s="126">
        <f t="shared" ca="1" si="40"/>
        <v>0.72</v>
      </c>
      <c r="I1274" s="3" t="s">
        <v>50</v>
      </c>
      <c r="J1274" s="3" t="str">
        <f ca="1">IF(Table1[[#This Row],[Quantity]]&gt;=100,"Picked Up","Missed Pickup")</f>
        <v>Picked Up</v>
      </c>
      <c r="K1274" s="48" t="str">
        <f>TEXT(Table1[[#This Row],[Date]],"mmmm")</f>
        <v>April</v>
      </c>
    </row>
    <row r="1275" spans="1:11" x14ac:dyDescent="0.25">
      <c r="A1275" s="27" t="s">
        <v>61</v>
      </c>
      <c r="B1275" s="30" t="s">
        <v>7</v>
      </c>
      <c r="C1275" s="40" t="s">
        <v>20</v>
      </c>
      <c r="D1275" s="4">
        <v>43924</v>
      </c>
      <c r="E1275" s="3">
        <f t="shared" ca="1" si="41"/>
        <v>548</v>
      </c>
      <c r="F12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5" s="50">
        <f>IF(WEEKNUM(Table1[[#This Row],[Date]])-WEEKNUM(DATE(YEAR(Table1[[#This Row],[Date]]),2,1)-1)&lt;=0,52+WEEKNUM(Table1[[#This Row],[Date]])-WEEKNUM(DATE(YEAR(Table1[[#This Row],[Date]]),2,1)-1),WEEKNUM(Table1[[#This Row],[Date]])-WEEKNUM(DATE(YEAR(Table1[[#This Row],[Date]]),2,1)-1))</f>
        <v>9</v>
      </c>
      <c r="H1275" s="126">
        <f t="shared" ca="1" si="40"/>
        <v>0.8</v>
      </c>
      <c r="I1275" s="3" t="s">
        <v>32</v>
      </c>
      <c r="J1275" s="3" t="str">
        <f ca="1">IF(Table1[[#This Row],[Quantity]]&gt;=100,"Picked Up","Missed Pickup")</f>
        <v>Picked Up</v>
      </c>
      <c r="K1275" s="48" t="str">
        <f>TEXT(Table1[[#This Row],[Date]],"mmmm")</f>
        <v>April</v>
      </c>
    </row>
    <row r="1276" spans="1:11" x14ac:dyDescent="0.25">
      <c r="A1276" s="29" t="s">
        <v>61</v>
      </c>
      <c r="B1276" s="31" t="s">
        <v>8</v>
      </c>
      <c r="C1276" s="41" t="s">
        <v>20</v>
      </c>
      <c r="D1276" s="4">
        <v>43924</v>
      </c>
      <c r="E1276" s="3">
        <f t="shared" ca="1" si="41"/>
        <v>686</v>
      </c>
      <c r="F12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6" s="50">
        <f>IF(WEEKNUM(Table1[[#This Row],[Date]])-WEEKNUM(DATE(YEAR(Table1[[#This Row],[Date]]),2,1)-1)&lt;=0,52+WEEKNUM(Table1[[#This Row],[Date]])-WEEKNUM(DATE(YEAR(Table1[[#This Row],[Date]]),2,1)-1),WEEKNUM(Table1[[#This Row],[Date]])-WEEKNUM(DATE(YEAR(Table1[[#This Row],[Date]]),2,1)-1))</f>
        <v>9</v>
      </c>
      <c r="H1276" s="126">
        <f t="shared" ca="1" si="40"/>
        <v>0.73</v>
      </c>
      <c r="I1276" s="3" t="s">
        <v>50</v>
      </c>
      <c r="J1276" s="3" t="str">
        <f ca="1">IF(Table1[[#This Row],[Quantity]]&gt;=100,"Picked Up","Missed Pickup")</f>
        <v>Picked Up</v>
      </c>
      <c r="K1276" s="48" t="str">
        <f>TEXT(Table1[[#This Row],[Date]],"mmmm")</f>
        <v>April</v>
      </c>
    </row>
    <row r="1277" spans="1:11" x14ac:dyDescent="0.25">
      <c r="A1277" s="25" t="s">
        <v>61</v>
      </c>
      <c r="B1277" s="25" t="s">
        <v>73</v>
      </c>
      <c r="C1277" s="45" t="s">
        <v>20</v>
      </c>
      <c r="D1277" s="4">
        <v>43924</v>
      </c>
      <c r="E1277" s="3">
        <f t="shared" ca="1" si="41"/>
        <v>1038</v>
      </c>
      <c r="F12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7" s="50">
        <f>IF(WEEKNUM(Table1[[#This Row],[Date]])-WEEKNUM(DATE(YEAR(Table1[[#This Row],[Date]]),2,1)-1)&lt;=0,52+WEEKNUM(Table1[[#This Row],[Date]])-WEEKNUM(DATE(YEAR(Table1[[#This Row],[Date]]),2,1)-1),WEEKNUM(Table1[[#This Row],[Date]])-WEEKNUM(DATE(YEAR(Table1[[#This Row],[Date]]),2,1)-1))</f>
        <v>9</v>
      </c>
      <c r="H1277" s="126">
        <f t="shared" ca="1" si="40"/>
        <v>0.75</v>
      </c>
      <c r="I1277" s="3" t="s">
        <v>50</v>
      </c>
      <c r="J1277" s="3" t="str">
        <f ca="1">IF(Table1[[#This Row],[Quantity]]&gt;=100,"Picked Up","Missed Pickup")</f>
        <v>Picked Up</v>
      </c>
      <c r="K1277" s="48" t="str">
        <f>TEXT(Table1[[#This Row],[Date]],"mmmm")</f>
        <v>April</v>
      </c>
    </row>
    <row r="1278" spans="1:11" x14ac:dyDescent="0.25">
      <c r="A1278" s="25" t="s">
        <v>61</v>
      </c>
      <c r="B1278" s="25" t="s">
        <v>77</v>
      </c>
      <c r="C1278" s="45" t="s">
        <v>20</v>
      </c>
      <c r="D1278" s="4">
        <v>43924</v>
      </c>
      <c r="E1278" s="3">
        <f t="shared" ca="1" si="41"/>
        <v>602</v>
      </c>
      <c r="F12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8" s="50">
        <f>IF(WEEKNUM(Table1[[#This Row],[Date]])-WEEKNUM(DATE(YEAR(Table1[[#This Row],[Date]]),2,1)-1)&lt;=0,52+WEEKNUM(Table1[[#This Row],[Date]])-WEEKNUM(DATE(YEAR(Table1[[#This Row],[Date]]),2,1)-1),WEEKNUM(Table1[[#This Row],[Date]])-WEEKNUM(DATE(YEAR(Table1[[#This Row],[Date]]),2,1)-1))</f>
        <v>9</v>
      </c>
      <c r="H1278" s="126">
        <f t="shared" ca="1" si="40"/>
        <v>0.75</v>
      </c>
      <c r="I1278" s="3" t="s">
        <v>50</v>
      </c>
      <c r="J1278" s="3" t="str">
        <f ca="1">IF(Table1[[#This Row],[Quantity]]&gt;=100,"Picked Up","Missed Pickup")</f>
        <v>Picked Up</v>
      </c>
      <c r="K1278" s="48" t="str">
        <f>TEXT(Table1[[#This Row],[Date]],"mmmm")</f>
        <v>April</v>
      </c>
    </row>
    <row r="1279" spans="1:11" x14ac:dyDescent="0.25">
      <c r="A1279" s="27" t="s">
        <v>64</v>
      </c>
      <c r="B1279" s="30" t="s">
        <v>70</v>
      </c>
      <c r="C1279" s="40" t="s">
        <v>22</v>
      </c>
      <c r="D1279" s="4">
        <v>43925</v>
      </c>
      <c r="E1279" s="3">
        <f t="shared" ca="1" si="41"/>
        <v>1207</v>
      </c>
      <c r="F12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79" s="50">
        <f>IF(WEEKNUM(Table1[[#This Row],[Date]])-WEEKNUM(DATE(YEAR(Table1[[#This Row],[Date]]),2,1)-1)&lt;=0,52+WEEKNUM(Table1[[#This Row],[Date]])-WEEKNUM(DATE(YEAR(Table1[[#This Row],[Date]]),2,1)-1),WEEKNUM(Table1[[#This Row],[Date]])-WEEKNUM(DATE(YEAR(Table1[[#This Row],[Date]]),2,1)-1))</f>
        <v>9</v>
      </c>
      <c r="H1279" s="126">
        <f t="shared" ca="1" si="40"/>
        <v>0.8</v>
      </c>
      <c r="I1279" s="3" t="s">
        <v>50</v>
      </c>
      <c r="J1279" s="3" t="str">
        <f ca="1">IF(Table1[[#This Row],[Quantity]]&gt;=100,"Picked Up","Missed Pickup")</f>
        <v>Picked Up</v>
      </c>
      <c r="K1279" s="48" t="str">
        <f>TEXT(Table1[[#This Row],[Date]],"mmmm")</f>
        <v>April</v>
      </c>
    </row>
    <row r="1280" spans="1:11" x14ac:dyDescent="0.25">
      <c r="A1280" s="27" t="s">
        <v>64</v>
      </c>
      <c r="B1280" s="30" t="s">
        <v>71</v>
      </c>
      <c r="C1280" s="40" t="s">
        <v>23</v>
      </c>
      <c r="D1280" s="4">
        <v>43925</v>
      </c>
      <c r="E1280" s="3">
        <f t="shared" ca="1" si="41"/>
        <v>1239</v>
      </c>
      <c r="F12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0" s="50">
        <f>IF(WEEKNUM(Table1[[#This Row],[Date]])-WEEKNUM(DATE(YEAR(Table1[[#This Row],[Date]]),2,1)-1)&lt;=0,52+WEEKNUM(Table1[[#This Row],[Date]])-WEEKNUM(DATE(YEAR(Table1[[#This Row],[Date]]),2,1)-1),WEEKNUM(Table1[[#This Row],[Date]])-WEEKNUM(DATE(YEAR(Table1[[#This Row],[Date]]),2,1)-1))</f>
        <v>9</v>
      </c>
      <c r="H1280" s="126">
        <f t="shared" ca="1" si="40"/>
        <v>0.67</v>
      </c>
      <c r="I1280" s="3" t="s">
        <v>50</v>
      </c>
      <c r="J1280" s="3" t="str">
        <f ca="1">IF(Table1[[#This Row],[Quantity]]&gt;=100,"Picked Up","Missed Pickup")</f>
        <v>Picked Up</v>
      </c>
      <c r="K1280" s="48" t="str">
        <f>TEXT(Table1[[#This Row],[Date]],"mmmm")</f>
        <v>April</v>
      </c>
    </row>
    <row r="1281" spans="1:11" x14ac:dyDescent="0.25">
      <c r="A1281" s="27" t="s">
        <v>65</v>
      </c>
      <c r="B1281" s="30" t="s">
        <v>67</v>
      </c>
      <c r="C1281" s="40" t="s">
        <v>20</v>
      </c>
      <c r="D1281" s="4">
        <v>43925</v>
      </c>
      <c r="E1281" s="3">
        <f t="shared" ca="1" si="41"/>
        <v>778</v>
      </c>
      <c r="F12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1" s="50">
        <f>IF(WEEKNUM(Table1[[#This Row],[Date]])-WEEKNUM(DATE(YEAR(Table1[[#This Row],[Date]]),2,1)-1)&lt;=0,52+WEEKNUM(Table1[[#This Row],[Date]])-WEEKNUM(DATE(YEAR(Table1[[#This Row],[Date]]),2,1)-1),WEEKNUM(Table1[[#This Row],[Date]])-WEEKNUM(DATE(YEAR(Table1[[#This Row],[Date]]),2,1)-1))</f>
        <v>9</v>
      </c>
      <c r="H1281" s="126">
        <f t="shared" ca="1" si="40"/>
        <v>0.75</v>
      </c>
      <c r="I1281" s="3" t="s">
        <v>50</v>
      </c>
      <c r="J1281" s="3" t="str">
        <f ca="1">IF(Table1[[#This Row],[Quantity]]&gt;=100,"Picked Up","Missed Pickup")</f>
        <v>Picked Up</v>
      </c>
      <c r="K1281" s="48" t="str">
        <f>TEXT(Table1[[#This Row],[Date]],"mmmm")</f>
        <v>April</v>
      </c>
    </row>
    <row r="1282" spans="1:11" x14ac:dyDescent="0.25">
      <c r="A1282" s="27" t="s">
        <v>63</v>
      </c>
      <c r="B1282" s="30" t="s">
        <v>4</v>
      </c>
      <c r="C1282" s="40" t="s">
        <v>20</v>
      </c>
      <c r="D1282" s="4">
        <v>43925</v>
      </c>
      <c r="E1282" s="3">
        <f t="shared" ca="1" si="41"/>
        <v>617</v>
      </c>
      <c r="F12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2" s="50">
        <f>IF(WEEKNUM(Table1[[#This Row],[Date]])-WEEKNUM(DATE(YEAR(Table1[[#This Row],[Date]]),2,1)-1)&lt;=0,52+WEEKNUM(Table1[[#This Row],[Date]])-WEEKNUM(DATE(YEAR(Table1[[#This Row],[Date]]),2,1)-1),WEEKNUM(Table1[[#This Row],[Date]])-WEEKNUM(DATE(YEAR(Table1[[#This Row],[Date]]),2,1)-1))</f>
        <v>9</v>
      </c>
      <c r="H1282" s="126">
        <f t="shared" ca="1" si="40"/>
        <v>0.77</v>
      </c>
      <c r="I1282" s="3" t="s">
        <v>44</v>
      </c>
      <c r="J1282" s="3" t="str">
        <f ca="1">IF(Table1[[#This Row],[Quantity]]&gt;=100,"Picked Up","Missed Pickup")</f>
        <v>Picked Up</v>
      </c>
      <c r="K1282" s="48" t="str">
        <f>TEXT(Table1[[#This Row],[Date]],"mmmm")</f>
        <v>April</v>
      </c>
    </row>
    <row r="1283" spans="1:11" x14ac:dyDescent="0.25">
      <c r="A1283" s="27" t="s">
        <v>63</v>
      </c>
      <c r="B1283" s="30" t="s">
        <v>74</v>
      </c>
      <c r="C1283" s="40" t="s">
        <v>20</v>
      </c>
      <c r="D1283" s="4">
        <v>43925</v>
      </c>
      <c r="E1283" s="3">
        <f t="shared" ca="1" si="41"/>
        <v>944</v>
      </c>
      <c r="F12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3" s="50">
        <f>IF(WEEKNUM(Table1[[#This Row],[Date]])-WEEKNUM(DATE(YEAR(Table1[[#This Row],[Date]]),2,1)-1)&lt;=0,52+WEEKNUM(Table1[[#This Row],[Date]])-WEEKNUM(DATE(YEAR(Table1[[#This Row],[Date]]),2,1)-1),WEEKNUM(Table1[[#This Row],[Date]])-WEEKNUM(DATE(YEAR(Table1[[#This Row],[Date]]),2,1)-1))</f>
        <v>9</v>
      </c>
      <c r="H1283" s="126">
        <f t="shared" ref="H1283:H1346" ca="1" si="42">RANDBETWEEN(67,80)/100</f>
        <v>0.67</v>
      </c>
      <c r="I1283" s="3" t="s">
        <v>50</v>
      </c>
      <c r="J1283" s="3" t="str">
        <f ca="1">IF(Table1[[#This Row],[Quantity]]&gt;=100,"Picked Up","Missed Pickup")</f>
        <v>Picked Up</v>
      </c>
      <c r="K1283" s="48" t="str">
        <f>TEXT(Table1[[#This Row],[Date]],"mmmm")</f>
        <v>April</v>
      </c>
    </row>
    <row r="1284" spans="1:11" x14ac:dyDescent="0.25">
      <c r="A1284" s="27" t="s">
        <v>63</v>
      </c>
      <c r="B1284" s="30" t="s">
        <v>75</v>
      </c>
      <c r="C1284" s="40" t="s">
        <v>20</v>
      </c>
      <c r="D1284" s="4">
        <v>43925</v>
      </c>
      <c r="E1284" s="3">
        <f t="shared" ca="1" si="41"/>
        <v>772</v>
      </c>
      <c r="F12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4" s="50">
        <f>IF(WEEKNUM(Table1[[#This Row],[Date]])-WEEKNUM(DATE(YEAR(Table1[[#This Row],[Date]]),2,1)-1)&lt;=0,52+WEEKNUM(Table1[[#This Row],[Date]])-WEEKNUM(DATE(YEAR(Table1[[#This Row],[Date]]),2,1)-1),WEEKNUM(Table1[[#This Row],[Date]])-WEEKNUM(DATE(YEAR(Table1[[#This Row],[Date]]),2,1)-1))</f>
        <v>9</v>
      </c>
      <c r="H1284" s="126">
        <f t="shared" ca="1" si="42"/>
        <v>0.71</v>
      </c>
      <c r="I1284" s="3" t="s">
        <v>50</v>
      </c>
      <c r="J1284" s="3" t="str">
        <f ca="1">IF(Table1[[#This Row],[Quantity]]&gt;=100,"Picked Up","Missed Pickup")</f>
        <v>Picked Up</v>
      </c>
      <c r="K1284" s="48" t="str">
        <f>TEXT(Table1[[#This Row],[Date]],"mmmm")</f>
        <v>April</v>
      </c>
    </row>
    <row r="1285" spans="1:11" x14ac:dyDescent="0.25">
      <c r="A1285" s="27" t="s">
        <v>62</v>
      </c>
      <c r="B1285" s="30" t="s">
        <v>4</v>
      </c>
      <c r="C1285" s="40" t="s">
        <v>20</v>
      </c>
      <c r="D1285" s="4">
        <v>43925</v>
      </c>
      <c r="E1285" s="3">
        <f t="shared" ca="1" si="41"/>
        <v>551</v>
      </c>
      <c r="F12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5" s="50">
        <f>IF(WEEKNUM(Table1[[#This Row],[Date]])-WEEKNUM(DATE(YEAR(Table1[[#This Row],[Date]]),2,1)-1)&lt;=0,52+WEEKNUM(Table1[[#This Row],[Date]])-WEEKNUM(DATE(YEAR(Table1[[#This Row],[Date]]),2,1)-1),WEEKNUM(Table1[[#This Row],[Date]])-WEEKNUM(DATE(YEAR(Table1[[#This Row],[Date]]),2,1)-1))</f>
        <v>9</v>
      </c>
      <c r="H1285" s="126">
        <f t="shared" ca="1" si="42"/>
        <v>0.71</v>
      </c>
      <c r="I1285" s="3" t="s">
        <v>32</v>
      </c>
      <c r="J1285" s="3" t="str">
        <f ca="1">IF(Table1[[#This Row],[Quantity]]&gt;=100,"Picked Up","Missed Pickup")</f>
        <v>Picked Up</v>
      </c>
      <c r="K1285" s="48" t="str">
        <f>TEXT(Table1[[#This Row],[Date]],"mmmm")</f>
        <v>April</v>
      </c>
    </row>
    <row r="1286" spans="1:11" x14ac:dyDescent="0.25">
      <c r="A1286" s="27" t="s">
        <v>62</v>
      </c>
      <c r="B1286" s="30" t="s">
        <v>72</v>
      </c>
      <c r="C1286" s="40" t="s">
        <v>20</v>
      </c>
      <c r="D1286" s="4">
        <v>43925</v>
      </c>
      <c r="E1286" s="3">
        <f t="shared" ca="1" si="41"/>
        <v>1080</v>
      </c>
      <c r="F12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6" s="50">
        <f>IF(WEEKNUM(Table1[[#This Row],[Date]])-WEEKNUM(DATE(YEAR(Table1[[#This Row],[Date]]),2,1)-1)&lt;=0,52+WEEKNUM(Table1[[#This Row],[Date]])-WEEKNUM(DATE(YEAR(Table1[[#This Row],[Date]]),2,1)-1),WEEKNUM(Table1[[#This Row],[Date]])-WEEKNUM(DATE(YEAR(Table1[[#This Row],[Date]]),2,1)-1))</f>
        <v>9</v>
      </c>
      <c r="H1286" s="126">
        <f t="shared" ca="1" si="42"/>
        <v>0.73</v>
      </c>
      <c r="I1286" s="3" t="s">
        <v>50</v>
      </c>
      <c r="J1286" s="3" t="str">
        <f ca="1">IF(Table1[[#This Row],[Quantity]]&gt;=100,"Picked Up","Missed Pickup")</f>
        <v>Picked Up</v>
      </c>
      <c r="K1286" s="48" t="str">
        <f>TEXT(Table1[[#This Row],[Date]],"mmmm")</f>
        <v>April</v>
      </c>
    </row>
    <row r="1287" spans="1:11" x14ac:dyDescent="0.25">
      <c r="A1287" s="27" t="s">
        <v>62</v>
      </c>
      <c r="B1287" s="30" t="s">
        <v>5</v>
      </c>
      <c r="C1287" s="40" t="s">
        <v>22</v>
      </c>
      <c r="D1287" s="4">
        <v>43925</v>
      </c>
      <c r="E1287" s="3">
        <f t="shared" ca="1" si="41"/>
        <v>779</v>
      </c>
      <c r="F12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7" s="50">
        <f>IF(WEEKNUM(Table1[[#This Row],[Date]])-WEEKNUM(DATE(YEAR(Table1[[#This Row],[Date]]),2,1)-1)&lt;=0,52+WEEKNUM(Table1[[#This Row],[Date]])-WEEKNUM(DATE(YEAR(Table1[[#This Row],[Date]]),2,1)-1),WEEKNUM(Table1[[#This Row],[Date]])-WEEKNUM(DATE(YEAR(Table1[[#This Row],[Date]]),2,1)-1))</f>
        <v>9</v>
      </c>
      <c r="H1287" s="126">
        <f t="shared" ca="1" si="42"/>
        <v>0.8</v>
      </c>
      <c r="I1287" s="3" t="s">
        <v>50</v>
      </c>
      <c r="J1287" s="3" t="str">
        <f ca="1">IF(Table1[[#This Row],[Quantity]]&gt;=100,"Picked Up","Missed Pickup")</f>
        <v>Picked Up</v>
      </c>
      <c r="K1287" s="48" t="str">
        <f>TEXT(Table1[[#This Row],[Date]],"mmmm")</f>
        <v>April</v>
      </c>
    </row>
    <row r="1288" spans="1:11" x14ac:dyDescent="0.25">
      <c r="A1288" s="27" t="s">
        <v>62</v>
      </c>
      <c r="B1288" s="30" t="s">
        <v>6</v>
      </c>
      <c r="C1288" s="40" t="s">
        <v>21</v>
      </c>
      <c r="D1288" s="4">
        <v>43925</v>
      </c>
      <c r="E1288" s="3">
        <f t="shared" ca="1" si="41"/>
        <v>523</v>
      </c>
      <c r="F12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8" s="50">
        <f>IF(WEEKNUM(Table1[[#This Row],[Date]])-WEEKNUM(DATE(YEAR(Table1[[#This Row],[Date]]),2,1)-1)&lt;=0,52+WEEKNUM(Table1[[#This Row],[Date]])-WEEKNUM(DATE(YEAR(Table1[[#This Row],[Date]]),2,1)-1),WEEKNUM(Table1[[#This Row],[Date]])-WEEKNUM(DATE(YEAR(Table1[[#This Row],[Date]]),2,1)-1))</f>
        <v>9</v>
      </c>
      <c r="H1288" s="126">
        <f t="shared" ca="1" si="42"/>
        <v>0.73</v>
      </c>
      <c r="I1288" s="3" t="s">
        <v>50</v>
      </c>
      <c r="J1288" s="3" t="str">
        <f ca="1">IF(Table1[[#This Row],[Quantity]]&gt;=100,"Picked Up","Missed Pickup")</f>
        <v>Picked Up</v>
      </c>
      <c r="K1288" s="48" t="str">
        <f>TEXT(Table1[[#This Row],[Date]],"mmmm")</f>
        <v>April</v>
      </c>
    </row>
    <row r="1289" spans="1:11" x14ac:dyDescent="0.25">
      <c r="A1289" s="27" t="s">
        <v>62</v>
      </c>
      <c r="B1289" s="30" t="s">
        <v>76</v>
      </c>
      <c r="C1289" s="40" t="s">
        <v>23</v>
      </c>
      <c r="D1289" s="4">
        <v>43925</v>
      </c>
      <c r="E1289" s="3">
        <f t="shared" ca="1" si="41"/>
        <v>805</v>
      </c>
      <c r="F12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89" s="50">
        <f>IF(WEEKNUM(Table1[[#This Row],[Date]])-WEEKNUM(DATE(YEAR(Table1[[#This Row],[Date]]),2,1)-1)&lt;=0,52+WEEKNUM(Table1[[#This Row],[Date]])-WEEKNUM(DATE(YEAR(Table1[[#This Row],[Date]]),2,1)-1),WEEKNUM(Table1[[#This Row],[Date]])-WEEKNUM(DATE(YEAR(Table1[[#This Row],[Date]]),2,1)-1))</f>
        <v>9</v>
      </c>
      <c r="H1289" s="126">
        <f t="shared" ca="1" si="42"/>
        <v>0.7</v>
      </c>
      <c r="I1289" s="3" t="s">
        <v>50</v>
      </c>
      <c r="J1289" s="3" t="str">
        <f ca="1">IF(Table1[[#This Row],[Quantity]]&gt;=100,"Picked Up","Missed Pickup")</f>
        <v>Picked Up</v>
      </c>
      <c r="K1289" s="48" t="str">
        <f>TEXT(Table1[[#This Row],[Date]],"mmmm")</f>
        <v>April</v>
      </c>
    </row>
    <row r="1290" spans="1:11" x14ac:dyDescent="0.25">
      <c r="A1290" s="27" t="s">
        <v>62</v>
      </c>
      <c r="B1290" s="30" t="s">
        <v>9</v>
      </c>
      <c r="C1290" s="40" t="s">
        <v>23</v>
      </c>
      <c r="D1290" s="4">
        <v>43925</v>
      </c>
      <c r="E1290" s="3">
        <f t="shared" ca="1" si="41"/>
        <v>1097</v>
      </c>
      <c r="F12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90" s="50">
        <f>IF(WEEKNUM(Table1[[#This Row],[Date]])-WEEKNUM(DATE(YEAR(Table1[[#This Row],[Date]]),2,1)-1)&lt;=0,52+WEEKNUM(Table1[[#This Row],[Date]])-WEEKNUM(DATE(YEAR(Table1[[#This Row],[Date]]),2,1)-1),WEEKNUM(Table1[[#This Row],[Date]])-WEEKNUM(DATE(YEAR(Table1[[#This Row],[Date]]),2,1)-1))</f>
        <v>9</v>
      </c>
      <c r="H1290" s="126">
        <f t="shared" ca="1" si="42"/>
        <v>0.69</v>
      </c>
      <c r="I1290" s="3" t="s">
        <v>50</v>
      </c>
      <c r="J1290" s="3" t="str">
        <f ca="1">IF(Table1[[#This Row],[Quantity]]&gt;=100,"Picked Up","Missed Pickup")</f>
        <v>Picked Up</v>
      </c>
      <c r="K1290" s="48" t="str">
        <f>TEXT(Table1[[#This Row],[Date]],"mmmm")</f>
        <v>April</v>
      </c>
    </row>
    <row r="1291" spans="1:11" x14ac:dyDescent="0.25">
      <c r="A1291" s="27" t="s">
        <v>61</v>
      </c>
      <c r="B1291" s="30" t="s">
        <v>7</v>
      </c>
      <c r="C1291" s="40" t="s">
        <v>20</v>
      </c>
      <c r="D1291" s="4">
        <v>43925</v>
      </c>
      <c r="E1291" s="3">
        <f t="shared" ca="1" si="41"/>
        <v>587</v>
      </c>
      <c r="F12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91" s="50">
        <f>IF(WEEKNUM(Table1[[#This Row],[Date]])-WEEKNUM(DATE(YEAR(Table1[[#This Row],[Date]]),2,1)-1)&lt;=0,52+WEEKNUM(Table1[[#This Row],[Date]])-WEEKNUM(DATE(YEAR(Table1[[#This Row],[Date]]),2,1)-1),WEEKNUM(Table1[[#This Row],[Date]])-WEEKNUM(DATE(YEAR(Table1[[#This Row],[Date]]),2,1)-1))</f>
        <v>9</v>
      </c>
      <c r="H1291" s="126">
        <f t="shared" ca="1" si="42"/>
        <v>0.7</v>
      </c>
      <c r="I1291" s="3" t="s">
        <v>32</v>
      </c>
      <c r="J1291" s="3" t="str">
        <f ca="1">IF(Table1[[#This Row],[Quantity]]&gt;=100,"Picked Up","Missed Pickup")</f>
        <v>Picked Up</v>
      </c>
      <c r="K1291" s="48" t="str">
        <f>TEXT(Table1[[#This Row],[Date]],"mmmm")</f>
        <v>April</v>
      </c>
    </row>
    <row r="1292" spans="1:11" x14ac:dyDescent="0.25">
      <c r="A1292" s="29" t="s">
        <v>61</v>
      </c>
      <c r="B1292" s="31" t="s">
        <v>8</v>
      </c>
      <c r="C1292" s="41" t="s">
        <v>20</v>
      </c>
      <c r="D1292" s="4">
        <v>43925</v>
      </c>
      <c r="E1292" s="3">
        <f t="shared" ca="1" si="41"/>
        <v>869</v>
      </c>
      <c r="F12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92" s="50">
        <f>IF(WEEKNUM(Table1[[#This Row],[Date]])-WEEKNUM(DATE(YEAR(Table1[[#This Row],[Date]]),2,1)-1)&lt;=0,52+WEEKNUM(Table1[[#This Row],[Date]])-WEEKNUM(DATE(YEAR(Table1[[#This Row],[Date]]),2,1)-1),WEEKNUM(Table1[[#This Row],[Date]])-WEEKNUM(DATE(YEAR(Table1[[#This Row],[Date]]),2,1)-1))</f>
        <v>9</v>
      </c>
      <c r="H1292" s="126">
        <f t="shared" ca="1" si="42"/>
        <v>0.8</v>
      </c>
      <c r="I1292" s="3" t="s">
        <v>50</v>
      </c>
      <c r="J1292" s="3" t="str">
        <f ca="1">IF(Table1[[#This Row],[Quantity]]&gt;=100,"Picked Up","Missed Pickup")</f>
        <v>Picked Up</v>
      </c>
      <c r="K1292" s="48" t="str">
        <f>TEXT(Table1[[#This Row],[Date]],"mmmm")</f>
        <v>April</v>
      </c>
    </row>
    <row r="1293" spans="1:11" x14ac:dyDescent="0.25">
      <c r="A1293" s="25" t="s">
        <v>61</v>
      </c>
      <c r="B1293" s="25" t="s">
        <v>73</v>
      </c>
      <c r="C1293" s="45" t="s">
        <v>20</v>
      </c>
      <c r="D1293" s="4">
        <v>43925</v>
      </c>
      <c r="E1293" s="3">
        <f t="shared" ref="E1283:E1346" ca="1" si="43">RANDBETWEEN(0,1000)</f>
        <v>20</v>
      </c>
      <c r="F12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93" s="50">
        <f>IF(WEEKNUM(Table1[[#This Row],[Date]])-WEEKNUM(DATE(YEAR(Table1[[#This Row],[Date]]),2,1)-1)&lt;=0,52+WEEKNUM(Table1[[#This Row],[Date]])-WEEKNUM(DATE(YEAR(Table1[[#This Row],[Date]]),2,1)-1),WEEKNUM(Table1[[#This Row],[Date]])-WEEKNUM(DATE(YEAR(Table1[[#This Row],[Date]]),2,1)-1))</f>
        <v>9</v>
      </c>
      <c r="H1293" s="126">
        <f t="shared" ca="1" si="42"/>
        <v>0.7</v>
      </c>
      <c r="I1293" s="3" t="s">
        <v>50</v>
      </c>
      <c r="J1293" s="3" t="str">
        <f ca="1">IF(Table1[[#This Row],[Quantity]]&gt;=100,"Picked Up","Missed Pickup")</f>
        <v>Missed Pickup</v>
      </c>
      <c r="K1293" s="48" t="str">
        <f>TEXT(Table1[[#This Row],[Date]],"mmmm")</f>
        <v>April</v>
      </c>
    </row>
    <row r="1294" spans="1:11" x14ac:dyDescent="0.25">
      <c r="A1294" s="25" t="s">
        <v>61</v>
      </c>
      <c r="B1294" s="25" t="s">
        <v>77</v>
      </c>
      <c r="C1294" s="45" t="s">
        <v>20</v>
      </c>
      <c r="D1294" s="4">
        <v>43925</v>
      </c>
      <c r="E1294" s="3">
        <f t="shared" ca="1" si="43"/>
        <v>536</v>
      </c>
      <c r="F12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W9</v>
      </c>
      <c r="G1294" s="50">
        <f>IF(WEEKNUM(Table1[[#This Row],[Date]])-WEEKNUM(DATE(YEAR(Table1[[#This Row],[Date]]),2,1)-1)&lt;=0,52+WEEKNUM(Table1[[#This Row],[Date]])-WEEKNUM(DATE(YEAR(Table1[[#This Row],[Date]]),2,1)-1),WEEKNUM(Table1[[#This Row],[Date]])-WEEKNUM(DATE(YEAR(Table1[[#This Row],[Date]]),2,1)-1))</f>
        <v>9</v>
      </c>
      <c r="H1294" s="126">
        <f t="shared" ca="1" si="42"/>
        <v>0.78</v>
      </c>
      <c r="I1294" s="3" t="s">
        <v>50</v>
      </c>
      <c r="J1294" s="3" t="str">
        <f ca="1">IF(Table1[[#This Row],[Quantity]]&gt;=100,"Picked Up","Missed Pickup")</f>
        <v>Picked Up</v>
      </c>
      <c r="K1294" s="48" t="str">
        <f>TEXT(Table1[[#This Row],[Date]],"mmmm")</f>
        <v>April</v>
      </c>
    </row>
    <row r="1295" spans="1:11" x14ac:dyDescent="0.25">
      <c r="A1295" s="27" t="s">
        <v>64</v>
      </c>
      <c r="B1295" s="30" t="s">
        <v>70</v>
      </c>
      <c r="C1295" s="40" t="s">
        <v>22</v>
      </c>
      <c r="D1295" s="4">
        <v>43926</v>
      </c>
      <c r="E1295" s="3">
        <f t="shared" ca="1" si="43"/>
        <v>936</v>
      </c>
      <c r="F12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295" s="50">
        <f>IF(WEEKNUM(Table1[[#This Row],[Date]])-WEEKNUM(DATE(YEAR(Table1[[#This Row],[Date]]),2,1)-1)&lt;=0,52+WEEKNUM(Table1[[#This Row],[Date]])-WEEKNUM(DATE(YEAR(Table1[[#This Row],[Date]]),2,1)-1),WEEKNUM(Table1[[#This Row],[Date]])-WEEKNUM(DATE(YEAR(Table1[[#This Row],[Date]]),2,1)-1))</f>
        <v>10</v>
      </c>
      <c r="H1295" s="126">
        <f t="shared" ca="1" si="42"/>
        <v>0.69</v>
      </c>
      <c r="I1295" s="3" t="s">
        <v>50</v>
      </c>
      <c r="J1295" s="3" t="str">
        <f ca="1">IF(Table1[[#This Row],[Quantity]]&gt;=100,"Picked Up","Missed Pickup")</f>
        <v>Picked Up</v>
      </c>
      <c r="K1295" s="48" t="str">
        <f>TEXT(Table1[[#This Row],[Date]],"mmmm")</f>
        <v>April</v>
      </c>
    </row>
    <row r="1296" spans="1:11" x14ac:dyDescent="0.25">
      <c r="A1296" s="27" t="s">
        <v>64</v>
      </c>
      <c r="B1296" s="30" t="s">
        <v>71</v>
      </c>
      <c r="C1296" s="40" t="s">
        <v>23</v>
      </c>
      <c r="D1296" s="4">
        <v>43926</v>
      </c>
      <c r="E1296" s="3">
        <f t="shared" ca="1" si="43"/>
        <v>267</v>
      </c>
      <c r="F12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296" s="50">
        <f>IF(WEEKNUM(Table1[[#This Row],[Date]])-WEEKNUM(DATE(YEAR(Table1[[#This Row],[Date]]),2,1)-1)&lt;=0,52+WEEKNUM(Table1[[#This Row],[Date]])-WEEKNUM(DATE(YEAR(Table1[[#This Row],[Date]]),2,1)-1),WEEKNUM(Table1[[#This Row],[Date]])-WEEKNUM(DATE(YEAR(Table1[[#This Row],[Date]]),2,1)-1))</f>
        <v>10</v>
      </c>
      <c r="H1296" s="126">
        <f t="shared" ca="1" si="42"/>
        <v>0.72</v>
      </c>
      <c r="I1296" s="3" t="s">
        <v>50</v>
      </c>
      <c r="J1296" s="3" t="str">
        <f ca="1">IF(Table1[[#This Row],[Quantity]]&gt;=100,"Picked Up","Missed Pickup")</f>
        <v>Picked Up</v>
      </c>
      <c r="K1296" s="48" t="str">
        <f>TEXT(Table1[[#This Row],[Date]],"mmmm")</f>
        <v>April</v>
      </c>
    </row>
    <row r="1297" spans="1:11" x14ac:dyDescent="0.25">
      <c r="A1297" s="27" t="s">
        <v>65</v>
      </c>
      <c r="B1297" s="30" t="s">
        <v>67</v>
      </c>
      <c r="C1297" s="40" t="s">
        <v>20</v>
      </c>
      <c r="D1297" s="4">
        <v>43926</v>
      </c>
      <c r="E1297" s="3">
        <f t="shared" ca="1" si="43"/>
        <v>420</v>
      </c>
      <c r="F12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297" s="50">
        <f>IF(WEEKNUM(Table1[[#This Row],[Date]])-WEEKNUM(DATE(YEAR(Table1[[#This Row],[Date]]),2,1)-1)&lt;=0,52+WEEKNUM(Table1[[#This Row],[Date]])-WEEKNUM(DATE(YEAR(Table1[[#This Row],[Date]]),2,1)-1),WEEKNUM(Table1[[#This Row],[Date]])-WEEKNUM(DATE(YEAR(Table1[[#This Row],[Date]]),2,1)-1))</f>
        <v>10</v>
      </c>
      <c r="H1297" s="126">
        <f t="shared" ca="1" si="42"/>
        <v>0.71</v>
      </c>
      <c r="I1297" s="3" t="s">
        <v>50</v>
      </c>
      <c r="J1297" s="3" t="str">
        <f ca="1">IF(Table1[[#This Row],[Quantity]]&gt;=100,"Picked Up","Missed Pickup")</f>
        <v>Picked Up</v>
      </c>
      <c r="K1297" s="48" t="str">
        <f>TEXT(Table1[[#This Row],[Date]],"mmmm")</f>
        <v>April</v>
      </c>
    </row>
    <row r="1298" spans="1:11" x14ac:dyDescent="0.25">
      <c r="A1298" s="27" t="s">
        <v>63</v>
      </c>
      <c r="B1298" s="30" t="s">
        <v>4</v>
      </c>
      <c r="C1298" s="40" t="s">
        <v>20</v>
      </c>
      <c r="D1298" s="4">
        <v>43926</v>
      </c>
      <c r="E1298" s="3">
        <f t="shared" ca="1" si="43"/>
        <v>409</v>
      </c>
      <c r="F12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298" s="50">
        <f>IF(WEEKNUM(Table1[[#This Row],[Date]])-WEEKNUM(DATE(YEAR(Table1[[#This Row],[Date]]),2,1)-1)&lt;=0,52+WEEKNUM(Table1[[#This Row],[Date]])-WEEKNUM(DATE(YEAR(Table1[[#This Row],[Date]]),2,1)-1),WEEKNUM(Table1[[#This Row],[Date]])-WEEKNUM(DATE(YEAR(Table1[[#This Row],[Date]]),2,1)-1))</f>
        <v>10</v>
      </c>
      <c r="H1298" s="126">
        <f t="shared" ca="1" si="42"/>
        <v>0.71</v>
      </c>
      <c r="I1298" s="3" t="s">
        <v>50</v>
      </c>
      <c r="J1298" s="3" t="str">
        <f ca="1">IF(Table1[[#This Row],[Quantity]]&gt;=100,"Picked Up","Missed Pickup")</f>
        <v>Picked Up</v>
      </c>
      <c r="K1298" s="48" t="str">
        <f>TEXT(Table1[[#This Row],[Date]],"mmmm")</f>
        <v>April</v>
      </c>
    </row>
    <row r="1299" spans="1:11" x14ac:dyDescent="0.25">
      <c r="A1299" s="27" t="s">
        <v>63</v>
      </c>
      <c r="B1299" s="30" t="s">
        <v>74</v>
      </c>
      <c r="C1299" s="40" t="s">
        <v>20</v>
      </c>
      <c r="D1299" s="4">
        <v>43926</v>
      </c>
      <c r="E1299" s="3">
        <f t="shared" ca="1" si="43"/>
        <v>300</v>
      </c>
      <c r="F12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299" s="50">
        <f>IF(WEEKNUM(Table1[[#This Row],[Date]])-WEEKNUM(DATE(YEAR(Table1[[#This Row],[Date]]),2,1)-1)&lt;=0,52+WEEKNUM(Table1[[#This Row],[Date]])-WEEKNUM(DATE(YEAR(Table1[[#This Row],[Date]]),2,1)-1),WEEKNUM(Table1[[#This Row],[Date]])-WEEKNUM(DATE(YEAR(Table1[[#This Row],[Date]]),2,1)-1))</f>
        <v>10</v>
      </c>
      <c r="H1299" s="126">
        <f t="shared" ca="1" si="42"/>
        <v>0.68</v>
      </c>
      <c r="I1299" s="3" t="s">
        <v>50</v>
      </c>
      <c r="J1299" s="3" t="str">
        <f ca="1">IF(Table1[[#This Row],[Quantity]]&gt;=100,"Picked Up","Missed Pickup")</f>
        <v>Picked Up</v>
      </c>
      <c r="K1299" s="48" t="str">
        <f>TEXT(Table1[[#This Row],[Date]],"mmmm")</f>
        <v>April</v>
      </c>
    </row>
    <row r="1300" spans="1:11" x14ac:dyDescent="0.25">
      <c r="A1300" s="27" t="s">
        <v>63</v>
      </c>
      <c r="B1300" s="30" t="s">
        <v>75</v>
      </c>
      <c r="C1300" s="40" t="s">
        <v>20</v>
      </c>
      <c r="D1300" s="4">
        <v>43926</v>
      </c>
      <c r="E1300" s="3">
        <f t="shared" ca="1" si="43"/>
        <v>375</v>
      </c>
      <c r="F13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0" s="50">
        <f>IF(WEEKNUM(Table1[[#This Row],[Date]])-WEEKNUM(DATE(YEAR(Table1[[#This Row],[Date]]),2,1)-1)&lt;=0,52+WEEKNUM(Table1[[#This Row],[Date]])-WEEKNUM(DATE(YEAR(Table1[[#This Row],[Date]]),2,1)-1),WEEKNUM(Table1[[#This Row],[Date]])-WEEKNUM(DATE(YEAR(Table1[[#This Row],[Date]]),2,1)-1))</f>
        <v>10</v>
      </c>
      <c r="H1300" s="126">
        <f t="shared" ca="1" si="42"/>
        <v>0.72</v>
      </c>
      <c r="I1300" s="3" t="s">
        <v>50</v>
      </c>
      <c r="J1300" s="3" t="str">
        <f ca="1">IF(Table1[[#This Row],[Quantity]]&gt;=100,"Picked Up","Missed Pickup")</f>
        <v>Picked Up</v>
      </c>
      <c r="K1300" s="48" t="str">
        <f>TEXT(Table1[[#This Row],[Date]],"mmmm")</f>
        <v>April</v>
      </c>
    </row>
    <row r="1301" spans="1:11" x14ac:dyDescent="0.25">
      <c r="A1301" s="27" t="s">
        <v>62</v>
      </c>
      <c r="B1301" s="30" t="s">
        <v>4</v>
      </c>
      <c r="C1301" s="40" t="s">
        <v>20</v>
      </c>
      <c r="D1301" s="4">
        <v>43926</v>
      </c>
      <c r="E1301" s="3">
        <f t="shared" ca="1" si="43"/>
        <v>563</v>
      </c>
      <c r="F13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1" s="50">
        <f>IF(WEEKNUM(Table1[[#This Row],[Date]])-WEEKNUM(DATE(YEAR(Table1[[#This Row],[Date]]),2,1)-1)&lt;=0,52+WEEKNUM(Table1[[#This Row],[Date]])-WEEKNUM(DATE(YEAR(Table1[[#This Row],[Date]]),2,1)-1),WEEKNUM(Table1[[#This Row],[Date]])-WEEKNUM(DATE(YEAR(Table1[[#This Row],[Date]]),2,1)-1))</f>
        <v>10</v>
      </c>
      <c r="H1301" s="126">
        <f t="shared" ca="1" si="42"/>
        <v>0.67</v>
      </c>
      <c r="I1301" s="3" t="s">
        <v>50</v>
      </c>
      <c r="J1301" s="3" t="str">
        <f ca="1">IF(Table1[[#This Row],[Quantity]]&gt;=100,"Picked Up","Missed Pickup")</f>
        <v>Picked Up</v>
      </c>
      <c r="K1301" s="48" t="str">
        <f>TEXT(Table1[[#This Row],[Date]],"mmmm")</f>
        <v>April</v>
      </c>
    </row>
    <row r="1302" spans="1:11" x14ac:dyDescent="0.25">
      <c r="A1302" s="27" t="s">
        <v>62</v>
      </c>
      <c r="B1302" s="30" t="s">
        <v>72</v>
      </c>
      <c r="C1302" s="40" t="s">
        <v>20</v>
      </c>
      <c r="D1302" s="4">
        <v>43926</v>
      </c>
      <c r="E1302" s="3">
        <f t="shared" ca="1" si="43"/>
        <v>44</v>
      </c>
      <c r="F13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2" s="50">
        <f>IF(WEEKNUM(Table1[[#This Row],[Date]])-WEEKNUM(DATE(YEAR(Table1[[#This Row],[Date]]),2,1)-1)&lt;=0,52+WEEKNUM(Table1[[#This Row],[Date]])-WEEKNUM(DATE(YEAR(Table1[[#This Row],[Date]]),2,1)-1),WEEKNUM(Table1[[#This Row],[Date]])-WEEKNUM(DATE(YEAR(Table1[[#This Row],[Date]]),2,1)-1))</f>
        <v>10</v>
      </c>
      <c r="H1302" s="126">
        <f t="shared" ca="1" si="42"/>
        <v>0.72</v>
      </c>
      <c r="I1302" s="3" t="s">
        <v>50</v>
      </c>
      <c r="J1302" s="3" t="str">
        <f ca="1">IF(Table1[[#This Row],[Quantity]]&gt;=100,"Picked Up","Missed Pickup")</f>
        <v>Missed Pickup</v>
      </c>
      <c r="K1302" s="48" t="str">
        <f>TEXT(Table1[[#This Row],[Date]],"mmmm")</f>
        <v>April</v>
      </c>
    </row>
    <row r="1303" spans="1:11" x14ac:dyDescent="0.25">
      <c r="A1303" s="27" t="s">
        <v>62</v>
      </c>
      <c r="B1303" s="30" t="s">
        <v>5</v>
      </c>
      <c r="C1303" s="40" t="s">
        <v>22</v>
      </c>
      <c r="D1303" s="4">
        <v>43926</v>
      </c>
      <c r="E1303" s="3">
        <f t="shared" ca="1" si="43"/>
        <v>954</v>
      </c>
      <c r="F13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3" s="50">
        <f>IF(WEEKNUM(Table1[[#This Row],[Date]])-WEEKNUM(DATE(YEAR(Table1[[#This Row],[Date]]),2,1)-1)&lt;=0,52+WEEKNUM(Table1[[#This Row],[Date]])-WEEKNUM(DATE(YEAR(Table1[[#This Row],[Date]]),2,1)-1),WEEKNUM(Table1[[#This Row],[Date]])-WEEKNUM(DATE(YEAR(Table1[[#This Row],[Date]]),2,1)-1))</f>
        <v>10</v>
      </c>
      <c r="H1303" s="126">
        <f t="shared" ca="1" si="42"/>
        <v>0.77</v>
      </c>
      <c r="I1303" s="3" t="s">
        <v>50</v>
      </c>
      <c r="J1303" s="3" t="str">
        <f ca="1">IF(Table1[[#This Row],[Quantity]]&gt;=100,"Picked Up","Missed Pickup")</f>
        <v>Picked Up</v>
      </c>
      <c r="K1303" s="48" t="str">
        <f>TEXT(Table1[[#This Row],[Date]],"mmmm")</f>
        <v>April</v>
      </c>
    </row>
    <row r="1304" spans="1:11" x14ac:dyDescent="0.25">
      <c r="A1304" s="27" t="s">
        <v>62</v>
      </c>
      <c r="B1304" s="30" t="s">
        <v>6</v>
      </c>
      <c r="C1304" s="40" t="s">
        <v>21</v>
      </c>
      <c r="D1304" s="4">
        <v>43926</v>
      </c>
      <c r="E1304" s="3">
        <f t="shared" ca="1" si="43"/>
        <v>295</v>
      </c>
      <c r="F13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4" s="50">
        <f>IF(WEEKNUM(Table1[[#This Row],[Date]])-WEEKNUM(DATE(YEAR(Table1[[#This Row],[Date]]),2,1)-1)&lt;=0,52+WEEKNUM(Table1[[#This Row],[Date]])-WEEKNUM(DATE(YEAR(Table1[[#This Row],[Date]]),2,1)-1),WEEKNUM(Table1[[#This Row],[Date]])-WEEKNUM(DATE(YEAR(Table1[[#This Row],[Date]]),2,1)-1))</f>
        <v>10</v>
      </c>
      <c r="H1304" s="126">
        <f t="shared" ca="1" si="42"/>
        <v>0.76</v>
      </c>
      <c r="I1304" s="3" t="s">
        <v>50</v>
      </c>
      <c r="J1304" s="3" t="str">
        <f ca="1">IF(Table1[[#This Row],[Quantity]]&gt;=100,"Picked Up","Missed Pickup")</f>
        <v>Picked Up</v>
      </c>
      <c r="K1304" s="48" t="str">
        <f>TEXT(Table1[[#This Row],[Date]],"mmmm")</f>
        <v>April</v>
      </c>
    </row>
    <row r="1305" spans="1:11" x14ac:dyDescent="0.25">
      <c r="A1305" s="27" t="s">
        <v>62</v>
      </c>
      <c r="B1305" s="30" t="s">
        <v>76</v>
      </c>
      <c r="C1305" s="40" t="s">
        <v>23</v>
      </c>
      <c r="D1305" s="4">
        <v>43926</v>
      </c>
      <c r="E1305" s="3">
        <f t="shared" ca="1" si="43"/>
        <v>990</v>
      </c>
      <c r="F13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5" s="50">
        <f>IF(WEEKNUM(Table1[[#This Row],[Date]])-WEEKNUM(DATE(YEAR(Table1[[#This Row],[Date]]),2,1)-1)&lt;=0,52+WEEKNUM(Table1[[#This Row],[Date]])-WEEKNUM(DATE(YEAR(Table1[[#This Row],[Date]]),2,1)-1),WEEKNUM(Table1[[#This Row],[Date]])-WEEKNUM(DATE(YEAR(Table1[[#This Row],[Date]]),2,1)-1))</f>
        <v>10</v>
      </c>
      <c r="H1305" s="126">
        <f t="shared" ca="1" si="42"/>
        <v>0.71</v>
      </c>
      <c r="I1305" s="3" t="s">
        <v>50</v>
      </c>
      <c r="J1305" s="3" t="str">
        <f ca="1">IF(Table1[[#This Row],[Quantity]]&gt;=100,"Picked Up","Missed Pickup")</f>
        <v>Picked Up</v>
      </c>
      <c r="K1305" s="48" t="str">
        <f>TEXT(Table1[[#This Row],[Date]],"mmmm")</f>
        <v>April</v>
      </c>
    </row>
    <row r="1306" spans="1:11" x14ac:dyDescent="0.25">
      <c r="A1306" s="27" t="s">
        <v>62</v>
      </c>
      <c r="B1306" s="30" t="s">
        <v>9</v>
      </c>
      <c r="C1306" s="40" t="s">
        <v>23</v>
      </c>
      <c r="D1306" s="4">
        <v>43926</v>
      </c>
      <c r="E1306" s="3">
        <f t="shared" ca="1" si="43"/>
        <v>720</v>
      </c>
      <c r="F13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6" s="50">
        <f>IF(WEEKNUM(Table1[[#This Row],[Date]])-WEEKNUM(DATE(YEAR(Table1[[#This Row],[Date]]),2,1)-1)&lt;=0,52+WEEKNUM(Table1[[#This Row],[Date]])-WEEKNUM(DATE(YEAR(Table1[[#This Row],[Date]]),2,1)-1),WEEKNUM(Table1[[#This Row],[Date]])-WEEKNUM(DATE(YEAR(Table1[[#This Row],[Date]]),2,1)-1))</f>
        <v>10</v>
      </c>
      <c r="H1306" s="126">
        <f t="shared" ca="1" si="42"/>
        <v>0.68</v>
      </c>
      <c r="I1306" s="3" t="s">
        <v>50</v>
      </c>
      <c r="J1306" s="3" t="str">
        <f ca="1">IF(Table1[[#This Row],[Quantity]]&gt;=100,"Picked Up","Missed Pickup")</f>
        <v>Picked Up</v>
      </c>
      <c r="K1306" s="48" t="str">
        <f>TEXT(Table1[[#This Row],[Date]],"mmmm")</f>
        <v>April</v>
      </c>
    </row>
    <row r="1307" spans="1:11" x14ac:dyDescent="0.25">
      <c r="A1307" s="27" t="s">
        <v>61</v>
      </c>
      <c r="B1307" s="30" t="s">
        <v>7</v>
      </c>
      <c r="C1307" s="40" t="s">
        <v>20</v>
      </c>
      <c r="D1307" s="4">
        <v>43926</v>
      </c>
      <c r="E1307" s="3">
        <f t="shared" ca="1" si="43"/>
        <v>109</v>
      </c>
      <c r="F13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7" s="50">
        <f>IF(WEEKNUM(Table1[[#This Row],[Date]])-WEEKNUM(DATE(YEAR(Table1[[#This Row],[Date]]),2,1)-1)&lt;=0,52+WEEKNUM(Table1[[#This Row],[Date]])-WEEKNUM(DATE(YEAR(Table1[[#This Row],[Date]]),2,1)-1),WEEKNUM(Table1[[#This Row],[Date]])-WEEKNUM(DATE(YEAR(Table1[[#This Row],[Date]]),2,1)-1))</f>
        <v>10</v>
      </c>
      <c r="H1307" s="126">
        <f t="shared" ca="1" si="42"/>
        <v>0.75</v>
      </c>
      <c r="I1307" s="3" t="s">
        <v>50</v>
      </c>
      <c r="J1307" s="3" t="str">
        <f ca="1">IF(Table1[[#This Row],[Quantity]]&gt;=100,"Picked Up","Missed Pickup")</f>
        <v>Picked Up</v>
      </c>
      <c r="K1307" s="48" t="str">
        <f>TEXT(Table1[[#This Row],[Date]],"mmmm")</f>
        <v>April</v>
      </c>
    </row>
    <row r="1308" spans="1:11" x14ac:dyDescent="0.25">
      <c r="A1308" s="29" t="s">
        <v>61</v>
      </c>
      <c r="B1308" s="31" t="s">
        <v>8</v>
      </c>
      <c r="C1308" s="41" t="s">
        <v>20</v>
      </c>
      <c r="D1308" s="4">
        <v>43926</v>
      </c>
      <c r="E1308" s="3">
        <f t="shared" ca="1" si="43"/>
        <v>317</v>
      </c>
      <c r="F13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8" s="50">
        <f>IF(WEEKNUM(Table1[[#This Row],[Date]])-WEEKNUM(DATE(YEAR(Table1[[#This Row],[Date]]),2,1)-1)&lt;=0,52+WEEKNUM(Table1[[#This Row],[Date]])-WEEKNUM(DATE(YEAR(Table1[[#This Row],[Date]]),2,1)-1),WEEKNUM(Table1[[#This Row],[Date]])-WEEKNUM(DATE(YEAR(Table1[[#This Row],[Date]]),2,1)-1))</f>
        <v>10</v>
      </c>
      <c r="H1308" s="126">
        <f t="shared" ca="1" si="42"/>
        <v>0.68</v>
      </c>
      <c r="I1308" s="3" t="s">
        <v>50</v>
      </c>
      <c r="J1308" s="3" t="str">
        <f ca="1">IF(Table1[[#This Row],[Quantity]]&gt;=100,"Picked Up","Missed Pickup")</f>
        <v>Picked Up</v>
      </c>
      <c r="K1308" s="48" t="str">
        <f>TEXT(Table1[[#This Row],[Date]],"mmmm")</f>
        <v>April</v>
      </c>
    </row>
    <row r="1309" spans="1:11" x14ac:dyDescent="0.25">
      <c r="A1309" s="25" t="s">
        <v>61</v>
      </c>
      <c r="B1309" s="25" t="s">
        <v>73</v>
      </c>
      <c r="C1309" s="45" t="s">
        <v>20</v>
      </c>
      <c r="D1309" s="4">
        <v>43926</v>
      </c>
      <c r="E1309" s="3">
        <f t="shared" ca="1" si="43"/>
        <v>65</v>
      </c>
      <c r="F13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09" s="50">
        <f>IF(WEEKNUM(Table1[[#This Row],[Date]])-WEEKNUM(DATE(YEAR(Table1[[#This Row],[Date]]),2,1)-1)&lt;=0,52+WEEKNUM(Table1[[#This Row],[Date]])-WEEKNUM(DATE(YEAR(Table1[[#This Row],[Date]]),2,1)-1),WEEKNUM(Table1[[#This Row],[Date]])-WEEKNUM(DATE(YEAR(Table1[[#This Row],[Date]]),2,1)-1))</f>
        <v>10</v>
      </c>
      <c r="H1309" s="126">
        <f t="shared" ca="1" si="42"/>
        <v>0.7</v>
      </c>
      <c r="I1309" s="3" t="s">
        <v>50</v>
      </c>
      <c r="J1309" s="3" t="str">
        <f ca="1">IF(Table1[[#This Row],[Quantity]]&gt;=100,"Picked Up","Missed Pickup")</f>
        <v>Missed Pickup</v>
      </c>
      <c r="K1309" s="48" t="str">
        <f>TEXT(Table1[[#This Row],[Date]],"mmmm")</f>
        <v>April</v>
      </c>
    </row>
    <row r="1310" spans="1:11" x14ac:dyDescent="0.25">
      <c r="A1310" s="25" t="s">
        <v>61</v>
      </c>
      <c r="B1310" s="25" t="s">
        <v>77</v>
      </c>
      <c r="C1310" s="45" t="s">
        <v>20</v>
      </c>
      <c r="D1310" s="4">
        <v>43926</v>
      </c>
      <c r="E1310" s="3">
        <f t="shared" ca="1" si="43"/>
        <v>789</v>
      </c>
      <c r="F13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0" s="50">
        <f>IF(WEEKNUM(Table1[[#This Row],[Date]])-WEEKNUM(DATE(YEAR(Table1[[#This Row],[Date]]),2,1)-1)&lt;=0,52+WEEKNUM(Table1[[#This Row],[Date]])-WEEKNUM(DATE(YEAR(Table1[[#This Row],[Date]]),2,1)-1),WEEKNUM(Table1[[#This Row],[Date]])-WEEKNUM(DATE(YEAR(Table1[[#This Row],[Date]]),2,1)-1))</f>
        <v>10</v>
      </c>
      <c r="H1310" s="126">
        <f t="shared" ca="1" si="42"/>
        <v>0.77</v>
      </c>
      <c r="I1310" s="3" t="s">
        <v>50</v>
      </c>
      <c r="J1310" s="3" t="str">
        <f ca="1">IF(Table1[[#This Row],[Quantity]]&gt;=100,"Picked Up","Missed Pickup")</f>
        <v>Picked Up</v>
      </c>
      <c r="K1310" s="48" t="str">
        <f>TEXT(Table1[[#This Row],[Date]],"mmmm")</f>
        <v>April</v>
      </c>
    </row>
    <row r="1311" spans="1:11" x14ac:dyDescent="0.25">
      <c r="A1311" s="27" t="s">
        <v>64</v>
      </c>
      <c r="B1311" s="30" t="s">
        <v>70</v>
      </c>
      <c r="C1311" s="40" t="s">
        <v>22</v>
      </c>
      <c r="D1311" s="4">
        <v>43927</v>
      </c>
      <c r="E1311" s="3">
        <f t="shared" ca="1" si="43"/>
        <v>194</v>
      </c>
      <c r="F13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1" s="50">
        <f>IF(WEEKNUM(Table1[[#This Row],[Date]])-WEEKNUM(DATE(YEAR(Table1[[#This Row],[Date]]),2,1)-1)&lt;=0,52+WEEKNUM(Table1[[#This Row],[Date]])-WEEKNUM(DATE(YEAR(Table1[[#This Row],[Date]]),2,1)-1),WEEKNUM(Table1[[#This Row],[Date]])-WEEKNUM(DATE(YEAR(Table1[[#This Row],[Date]]),2,1)-1))</f>
        <v>10</v>
      </c>
      <c r="H1311" s="126">
        <f t="shared" ca="1" si="42"/>
        <v>0.73</v>
      </c>
      <c r="I13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11" s="3" t="str">
        <f ca="1">IF(Table1[[#This Row],[Quantity]]&gt;=100,"Picked Up","Missed Pickup")</f>
        <v>Picked Up</v>
      </c>
      <c r="K1311" s="48" t="str">
        <f>TEXT(Table1[[#This Row],[Date]],"mmmm")</f>
        <v>April</v>
      </c>
    </row>
    <row r="1312" spans="1:11" x14ac:dyDescent="0.25">
      <c r="A1312" s="27" t="s">
        <v>64</v>
      </c>
      <c r="B1312" s="30" t="s">
        <v>71</v>
      </c>
      <c r="C1312" s="40" t="s">
        <v>23</v>
      </c>
      <c r="D1312" s="4">
        <v>43927</v>
      </c>
      <c r="E1312" s="3">
        <f t="shared" ca="1" si="43"/>
        <v>548</v>
      </c>
      <c r="F13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2" s="50">
        <f>IF(WEEKNUM(Table1[[#This Row],[Date]])-WEEKNUM(DATE(YEAR(Table1[[#This Row],[Date]]),2,1)-1)&lt;=0,52+WEEKNUM(Table1[[#This Row],[Date]])-WEEKNUM(DATE(YEAR(Table1[[#This Row],[Date]]),2,1)-1),WEEKNUM(Table1[[#This Row],[Date]])-WEEKNUM(DATE(YEAR(Table1[[#This Row],[Date]]),2,1)-1))</f>
        <v>10</v>
      </c>
      <c r="H1312" s="126">
        <f t="shared" ca="1" si="42"/>
        <v>0.71</v>
      </c>
      <c r="I13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12" s="3" t="str">
        <f ca="1">IF(Table1[[#This Row],[Quantity]]&gt;=100,"Picked Up","Missed Pickup")</f>
        <v>Picked Up</v>
      </c>
      <c r="K1312" s="48" t="str">
        <f>TEXT(Table1[[#This Row],[Date]],"mmmm")</f>
        <v>April</v>
      </c>
    </row>
    <row r="1313" spans="1:11" x14ac:dyDescent="0.25">
      <c r="A1313" s="27" t="s">
        <v>65</v>
      </c>
      <c r="B1313" s="30" t="s">
        <v>67</v>
      </c>
      <c r="C1313" s="40" t="s">
        <v>20</v>
      </c>
      <c r="D1313" s="4">
        <v>43927</v>
      </c>
      <c r="E1313" s="3">
        <f t="shared" ca="1" si="43"/>
        <v>228</v>
      </c>
      <c r="F13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3" s="50">
        <f>IF(WEEKNUM(Table1[[#This Row],[Date]])-WEEKNUM(DATE(YEAR(Table1[[#This Row],[Date]]),2,1)-1)&lt;=0,52+WEEKNUM(Table1[[#This Row],[Date]])-WEEKNUM(DATE(YEAR(Table1[[#This Row],[Date]]),2,1)-1),WEEKNUM(Table1[[#This Row],[Date]])-WEEKNUM(DATE(YEAR(Table1[[#This Row],[Date]]),2,1)-1))</f>
        <v>10</v>
      </c>
      <c r="H1313" s="126">
        <f t="shared" ca="1" si="42"/>
        <v>0.71</v>
      </c>
      <c r="I13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13" s="3" t="str">
        <f ca="1">IF(Table1[[#This Row],[Quantity]]&gt;=100,"Picked Up","Missed Pickup")</f>
        <v>Picked Up</v>
      </c>
      <c r="K1313" s="48" t="str">
        <f>TEXT(Table1[[#This Row],[Date]],"mmmm")</f>
        <v>April</v>
      </c>
    </row>
    <row r="1314" spans="1:11" x14ac:dyDescent="0.25">
      <c r="A1314" s="27" t="s">
        <v>63</v>
      </c>
      <c r="B1314" s="30" t="s">
        <v>4</v>
      </c>
      <c r="C1314" s="40" t="s">
        <v>20</v>
      </c>
      <c r="D1314" s="4">
        <v>43927</v>
      </c>
      <c r="E1314" s="3">
        <f t="shared" ca="1" si="43"/>
        <v>607</v>
      </c>
      <c r="F13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4" s="50">
        <f>IF(WEEKNUM(Table1[[#This Row],[Date]])-WEEKNUM(DATE(YEAR(Table1[[#This Row],[Date]]),2,1)-1)&lt;=0,52+WEEKNUM(Table1[[#This Row],[Date]])-WEEKNUM(DATE(YEAR(Table1[[#This Row],[Date]]),2,1)-1),WEEKNUM(Table1[[#This Row],[Date]])-WEEKNUM(DATE(YEAR(Table1[[#This Row],[Date]]),2,1)-1))</f>
        <v>10</v>
      </c>
      <c r="H1314" s="126">
        <f t="shared" ca="1" si="42"/>
        <v>0.75</v>
      </c>
      <c r="I13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14" s="3" t="str">
        <f ca="1">IF(Table1[[#This Row],[Quantity]]&gt;=100,"Picked Up","Missed Pickup")</f>
        <v>Picked Up</v>
      </c>
      <c r="K1314" s="48" t="str">
        <f>TEXT(Table1[[#This Row],[Date]],"mmmm")</f>
        <v>April</v>
      </c>
    </row>
    <row r="1315" spans="1:11" x14ac:dyDescent="0.25">
      <c r="A1315" s="27" t="s">
        <v>63</v>
      </c>
      <c r="B1315" s="30" t="s">
        <v>74</v>
      </c>
      <c r="C1315" s="40" t="s">
        <v>20</v>
      </c>
      <c r="D1315" s="4">
        <v>43927</v>
      </c>
      <c r="E1315" s="3">
        <f t="shared" ca="1" si="43"/>
        <v>700</v>
      </c>
      <c r="F13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5" s="50">
        <f>IF(WEEKNUM(Table1[[#This Row],[Date]])-WEEKNUM(DATE(YEAR(Table1[[#This Row],[Date]]),2,1)-1)&lt;=0,52+WEEKNUM(Table1[[#This Row],[Date]])-WEEKNUM(DATE(YEAR(Table1[[#This Row],[Date]]),2,1)-1),WEEKNUM(Table1[[#This Row],[Date]])-WEEKNUM(DATE(YEAR(Table1[[#This Row],[Date]]),2,1)-1))</f>
        <v>10</v>
      </c>
      <c r="H1315" s="126">
        <f t="shared" ca="1" si="42"/>
        <v>0.69</v>
      </c>
      <c r="I13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15" s="3" t="str">
        <f ca="1">IF(Table1[[#This Row],[Quantity]]&gt;=100,"Picked Up","Missed Pickup")</f>
        <v>Picked Up</v>
      </c>
      <c r="K1315" s="48" t="str">
        <f>TEXT(Table1[[#This Row],[Date]],"mmmm")</f>
        <v>April</v>
      </c>
    </row>
    <row r="1316" spans="1:11" x14ac:dyDescent="0.25">
      <c r="A1316" s="27" t="s">
        <v>63</v>
      </c>
      <c r="B1316" s="30" t="s">
        <v>75</v>
      </c>
      <c r="C1316" s="40" t="s">
        <v>20</v>
      </c>
      <c r="D1316" s="4">
        <v>43927</v>
      </c>
      <c r="E1316" s="3">
        <f t="shared" ca="1" si="43"/>
        <v>383</v>
      </c>
      <c r="F13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6" s="50">
        <f>IF(WEEKNUM(Table1[[#This Row],[Date]])-WEEKNUM(DATE(YEAR(Table1[[#This Row],[Date]]),2,1)-1)&lt;=0,52+WEEKNUM(Table1[[#This Row],[Date]])-WEEKNUM(DATE(YEAR(Table1[[#This Row],[Date]]),2,1)-1),WEEKNUM(Table1[[#This Row],[Date]])-WEEKNUM(DATE(YEAR(Table1[[#This Row],[Date]]),2,1)-1))</f>
        <v>10</v>
      </c>
      <c r="H1316" s="126">
        <f t="shared" ca="1" si="42"/>
        <v>0.71</v>
      </c>
      <c r="I13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16" s="3" t="str">
        <f ca="1">IF(Table1[[#This Row],[Quantity]]&gt;=100,"Picked Up","Missed Pickup")</f>
        <v>Picked Up</v>
      </c>
      <c r="K1316" s="48" t="str">
        <f>TEXT(Table1[[#This Row],[Date]],"mmmm")</f>
        <v>April</v>
      </c>
    </row>
    <row r="1317" spans="1:11" x14ac:dyDescent="0.25">
      <c r="A1317" s="27" t="s">
        <v>62</v>
      </c>
      <c r="B1317" s="30" t="s">
        <v>4</v>
      </c>
      <c r="C1317" s="40" t="s">
        <v>20</v>
      </c>
      <c r="D1317" s="4">
        <v>43927</v>
      </c>
      <c r="E1317" s="3">
        <f t="shared" ca="1" si="43"/>
        <v>438</v>
      </c>
      <c r="F13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7" s="50">
        <f>IF(WEEKNUM(Table1[[#This Row],[Date]])-WEEKNUM(DATE(YEAR(Table1[[#This Row],[Date]]),2,1)-1)&lt;=0,52+WEEKNUM(Table1[[#This Row],[Date]])-WEEKNUM(DATE(YEAR(Table1[[#This Row],[Date]]),2,1)-1),WEEKNUM(Table1[[#This Row],[Date]])-WEEKNUM(DATE(YEAR(Table1[[#This Row],[Date]]),2,1)-1))</f>
        <v>10</v>
      </c>
      <c r="H1317" s="126">
        <f t="shared" ca="1" si="42"/>
        <v>0.75</v>
      </c>
      <c r="I13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17" s="3" t="str">
        <f ca="1">IF(Table1[[#This Row],[Quantity]]&gt;=100,"Picked Up","Missed Pickup")</f>
        <v>Picked Up</v>
      </c>
      <c r="K1317" s="48" t="str">
        <f>TEXT(Table1[[#This Row],[Date]],"mmmm")</f>
        <v>April</v>
      </c>
    </row>
    <row r="1318" spans="1:11" x14ac:dyDescent="0.25">
      <c r="A1318" s="27" t="s">
        <v>62</v>
      </c>
      <c r="B1318" s="30" t="s">
        <v>72</v>
      </c>
      <c r="C1318" s="40" t="s">
        <v>20</v>
      </c>
      <c r="D1318" s="4">
        <v>43927</v>
      </c>
      <c r="E1318" s="3">
        <f t="shared" ca="1" si="43"/>
        <v>979</v>
      </c>
      <c r="F13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8" s="50">
        <f>IF(WEEKNUM(Table1[[#This Row],[Date]])-WEEKNUM(DATE(YEAR(Table1[[#This Row],[Date]]),2,1)-1)&lt;=0,52+WEEKNUM(Table1[[#This Row],[Date]])-WEEKNUM(DATE(YEAR(Table1[[#This Row],[Date]]),2,1)-1),WEEKNUM(Table1[[#This Row],[Date]])-WEEKNUM(DATE(YEAR(Table1[[#This Row],[Date]]),2,1)-1))</f>
        <v>10</v>
      </c>
      <c r="H1318" s="126">
        <f t="shared" ca="1" si="42"/>
        <v>0.73</v>
      </c>
      <c r="I13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18" s="3" t="str">
        <f ca="1">IF(Table1[[#This Row],[Quantity]]&gt;=100,"Picked Up","Missed Pickup")</f>
        <v>Picked Up</v>
      </c>
      <c r="K1318" s="48" t="str">
        <f>TEXT(Table1[[#This Row],[Date]],"mmmm")</f>
        <v>April</v>
      </c>
    </row>
    <row r="1319" spans="1:11" x14ac:dyDescent="0.25">
      <c r="A1319" s="27" t="s">
        <v>62</v>
      </c>
      <c r="B1319" s="30" t="s">
        <v>5</v>
      </c>
      <c r="C1319" s="40" t="s">
        <v>22</v>
      </c>
      <c r="D1319" s="4">
        <v>43927</v>
      </c>
      <c r="E1319" s="3">
        <f t="shared" ca="1" si="43"/>
        <v>935</v>
      </c>
      <c r="F13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19" s="50">
        <f>IF(WEEKNUM(Table1[[#This Row],[Date]])-WEEKNUM(DATE(YEAR(Table1[[#This Row],[Date]]),2,1)-1)&lt;=0,52+WEEKNUM(Table1[[#This Row],[Date]])-WEEKNUM(DATE(YEAR(Table1[[#This Row],[Date]]),2,1)-1),WEEKNUM(Table1[[#This Row],[Date]])-WEEKNUM(DATE(YEAR(Table1[[#This Row],[Date]]),2,1)-1))</f>
        <v>10</v>
      </c>
      <c r="H1319" s="126">
        <f t="shared" ca="1" si="42"/>
        <v>0.8</v>
      </c>
      <c r="I13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19" s="3" t="str">
        <f ca="1">IF(Table1[[#This Row],[Quantity]]&gt;=100,"Picked Up","Missed Pickup")</f>
        <v>Picked Up</v>
      </c>
      <c r="K1319" s="48" t="str">
        <f>TEXT(Table1[[#This Row],[Date]],"mmmm")</f>
        <v>April</v>
      </c>
    </row>
    <row r="1320" spans="1:11" x14ac:dyDescent="0.25">
      <c r="A1320" s="27" t="s">
        <v>62</v>
      </c>
      <c r="B1320" s="30" t="s">
        <v>6</v>
      </c>
      <c r="C1320" s="40" t="s">
        <v>21</v>
      </c>
      <c r="D1320" s="4">
        <v>43927</v>
      </c>
      <c r="E1320" s="3">
        <f t="shared" ca="1" si="43"/>
        <v>717</v>
      </c>
      <c r="F13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0" s="50">
        <f>IF(WEEKNUM(Table1[[#This Row],[Date]])-WEEKNUM(DATE(YEAR(Table1[[#This Row],[Date]]),2,1)-1)&lt;=0,52+WEEKNUM(Table1[[#This Row],[Date]])-WEEKNUM(DATE(YEAR(Table1[[#This Row],[Date]]),2,1)-1),WEEKNUM(Table1[[#This Row],[Date]])-WEEKNUM(DATE(YEAR(Table1[[#This Row],[Date]]),2,1)-1))</f>
        <v>10</v>
      </c>
      <c r="H1320" s="126">
        <f t="shared" ca="1" si="42"/>
        <v>0.74</v>
      </c>
      <c r="I13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20" s="3" t="str">
        <f ca="1">IF(Table1[[#This Row],[Quantity]]&gt;=100,"Picked Up","Missed Pickup")</f>
        <v>Picked Up</v>
      </c>
      <c r="K1320" s="48" t="str">
        <f>TEXT(Table1[[#This Row],[Date]],"mmmm")</f>
        <v>April</v>
      </c>
    </row>
    <row r="1321" spans="1:11" x14ac:dyDescent="0.25">
      <c r="A1321" s="27" t="s">
        <v>62</v>
      </c>
      <c r="B1321" s="30" t="s">
        <v>76</v>
      </c>
      <c r="C1321" s="40" t="s">
        <v>23</v>
      </c>
      <c r="D1321" s="4">
        <v>43927</v>
      </c>
      <c r="E1321" s="3">
        <f t="shared" ca="1" si="43"/>
        <v>711</v>
      </c>
      <c r="F13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1" s="50">
        <f>IF(WEEKNUM(Table1[[#This Row],[Date]])-WEEKNUM(DATE(YEAR(Table1[[#This Row],[Date]]),2,1)-1)&lt;=0,52+WEEKNUM(Table1[[#This Row],[Date]])-WEEKNUM(DATE(YEAR(Table1[[#This Row],[Date]]),2,1)-1),WEEKNUM(Table1[[#This Row],[Date]])-WEEKNUM(DATE(YEAR(Table1[[#This Row],[Date]]),2,1)-1))</f>
        <v>10</v>
      </c>
      <c r="H1321" s="126">
        <f t="shared" ca="1" si="42"/>
        <v>0.69</v>
      </c>
      <c r="I13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21" s="3" t="str">
        <f ca="1">IF(Table1[[#This Row],[Quantity]]&gt;=100,"Picked Up","Missed Pickup")</f>
        <v>Picked Up</v>
      </c>
      <c r="K1321" s="48" t="str">
        <f>TEXT(Table1[[#This Row],[Date]],"mmmm")</f>
        <v>April</v>
      </c>
    </row>
    <row r="1322" spans="1:11" x14ac:dyDescent="0.25">
      <c r="A1322" s="27" t="s">
        <v>62</v>
      </c>
      <c r="B1322" s="30" t="s">
        <v>9</v>
      </c>
      <c r="C1322" s="40" t="s">
        <v>23</v>
      </c>
      <c r="D1322" s="4">
        <v>43927</v>
      </c>
      <c r="E1322" s="3">
        <f t="shared" ca="1" si="43"/>
        <v>29</v>
      </c>
      <c r="F13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2" s="50">
        <f>IF(WEEKNUM(Table1[[#This Row],[Date]])-WEEKNUM(DATE(YEAR(Table1[[#This Row],[Date]]),2,1)-1)&lt;=0,52+WEEKNUM(Table1[[#This Row],[Date]])-WEEKNUM(DATE(YEAR(Table1[[#This Row],[Date]]),2,1)-1),WEEKNUM(Table1[[#This Row],[Date]])-WEEKNUM(DATE(YEAR(Table1[[#This Row],[Date]]),2,1)-1))</f>
        <v>10</v>
      </c>
      <c r="H1322" s="126">
        <f t="shared" ca="1" si="42"/>
        <v>0.8</v>
      </c>
      <c r="I13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22" s="3" t="str">
        <f ca="1">IF(Table1[[#This Row],[Quantity]]&gt;=100,"Picked Up","Missed Pickup")</f>
        <v>Missed Pickup</v>
      </c>
      <c r="K1322" s="48" t="str">
        <f>TEXT(Table1[[#This Row],[Date]],"mmmm")</f>
        <v>April</v>
      </c>
    </row>
    <row r="1323" spans="1:11" x14ac:dyDescent="0.25">
      <c r="A1323" s="27" t="s">
        <v>61</v>
      </c>
      <c r="B1323" s="30" t="s">
        <v>7</v>
      </c>
      <c r="C1323" s="40" t="s">
        <v>20</v>
      </c>
      <c r="D1323" s="4">
        <v>43927</v>
      </c>
      <c r="E1323" s="3">
        <f t="shared" ca="1" si="43"/>
        <v>927</v>
      </c>
      <c r="F13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3" s="50">
        <f>IF(WEEKNUM(Table1[[#This Row],[Date]])-WEEKNUM(DATE(YEAR(Table1[[#This Row],[Date]]),2,1)-1)&lt;=0,52+WEEKNUM(Table1[[#This Row],[Date]])-WEEKNUM(DATE(YEAR(Table1[[#This Row],[Date]]),2,1)-1),WEEKNUM(Table1[[#This Row],[Date]])-WEEKNUM(DATE(YEAR(Table1[[#This Row],[Date]]),2,1)-1))</f>
        <v>10</v>
      </c>
      <c r="H1323" s="126">
        <f t="shared" ca="1" si="42"/>
        <v>0.68</v>
      </c>
      <c r="I13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23" s="3" t="str">
        <f ca="1">IF(Table1[[#This Row],[Quantity]]&gt;=100,"Picked Up","Missed Pickup")</f>
        <v>Picked Up</v>
      </c>
      <c r="K1323" s="48" t="str">
        <f>TEXT(Table1[[#This Row],[Date]],"mmmm")</f>
        <v>April</v>
      </c>
    </row>
    <row r="1324" spans="1:11" x14ac:dyDescent="0.25">
      <c r="A1324" s="29" t="s">
        <v>61</v>
      </c>
      <c r="B1324" s="31" t="s">
        <v>8</v>
      </c>
      <c r="C1324" s="41" t="s">
        <v>20</v>
      </c>
      <c r="D1324" s="4">
        <v>43927</v>
      </c>
      <c r="E1324" s="3">
        <f t="shared" ca="1" si="43"/>
        <v>167</v>
      </c>
      <c r="F13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4" s="50">
        <f>IF(WEEKNUM(Table1[[#This Row],[Date]])-WEEKNUM(DATE(YEAR(Table1[[#This Row],[Date]]),2,1)-1)&lt;=0,52+WEEKNUM(Table1[[#This Row],[Date]])-WEEKNUM(DATE(YEAR(Table1[[#This Row],[Date]]),2,1)-1),WEEKNUM(Table1[[#This Row],[Date]])-WEEKNUM(DATE(YEAR(Table1[[#This Row],[Date]]),2,1)-1))</f>
        <v>10</v>
      </c>
      <c r="H1324" s="126">
        <f t="shared" ca="1" si="42"/>
        <v>0.77</v>
      </c>
      <c r="I13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24" s="3" t="str">
        <f ca="1">IF(Table1[[#This Row],[Quantity]]&gt;=100,"Picked Up","Missed Pickup")</f>
        <v>Picked Up</v>
      </c>
      <c r="K1324" s="48" t="str">
        <f>TEXT(Table1[[#This Row],[Date]],"mmmm")</f>
        <v>April</v>
      </c>
    </row>
    <row r="1325" spans="1:11" x14ac:dyDescent="0.25">
      <c r="A1325" s="25" t="s">
        <v>61</v>
      </c>
      <c r="B1325" s="25" t="s">
        <v>73</v>
      </c>
      <c r="C1325" s="45" t="s">
        <v>20</v>
      </c>
      <c r="D1325" s="4">
        <v>43927</v>
      </c>
      <c r="E1325" s="3">
        <f t="shared" ca="1" si="43"/>
        <v>400</v>
      </c>
      <c r="F13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5" s="50">
        <f>IF(WEEKNUM(Table1[[#This Row],[Date]])-WEEKNUM(DATE(YEAR(Table1[[#This Row],[Date]]),2,1)-1)&lt;=0,52+WEEKNUM(Table1[[#This Row],[Date]])-WEEKNUM(DATE(YEAR(Table1[[#This Row],[Date]]),2,1)-1),WEEKNUM(Table1[[#This Row],[Date]])-WEEKNUM(DATE(YEAR(Table1[[#This Row],[Date]]),2,1)-1))</f>
        <v>10</v>
      </c>
      <c r="H1325" s="126">
        <f t="shared" ca="1" si="42"/>
        <v>0.73</v>
      </c>
      <c r="I13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25" s="3" t="str">
        <f ca="1">IF(Table1[[#This Row],[Quantity]]&gt;=100,"Picked Up","Missed Pickup")</f>
        <v>Picked Up</v>
      </c>
      <c r="K1325" s="48" t="str">
        <f>TEXT(Table1[[#This Row],[Date]],"mmmm")</f>
        <v>April</v>
      </c>
    </row>
    <row r="1326" spans="1:11" x14ac:dyDescent="0.25">
      <c r="A1326" s="25" t="s">
        <v>61</v>
      </c>
      <c r="B1326" s="25" t="s">
        <v>77</v>
      </c>
      <c r="C1326" s="45" t="s">
        <v>20</v>
      </c>
      <c r="D1326" s="4">
        <v>43927</v>
      </c>
      <c r="E1326" s="3">
        <f t="shared" ca="1" si="43"/>
        <v>657</v>
      </c>
      <c r="F13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6" s="50">
        <f>IF(WEEKNUM(Table1[[#This Row],[Date]])-WEEKNUM(DATE(YEAR(Table1[[#This Row],[Date]]),2,1)-1)&lt;=0,52+WEEKNUM(Table1[[#This Row],[Date]])-WEEKNUM(DATE(YEAR(Table1[[#This Row],[Date]]),2,1)-1),WEEKNUM(Table1[[#This Row],[Date]])-WEEKNUM(DATE(YEAR(Table1[[#This Row],[Date]]),2,1)-1))</f>
        <v>10</v>
      </c>
      <c r="H1326" s="126">
        <f t="shared" ca="1" si="42"/>
        <v>0.7</v>
      </c>
      <c r="I13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26" s="3" t="str">
        <f ca="1">IF(Table1[[#This Row],[Quantity]]&gt;=100,"Picked Up","Missed Pickup")</f>
        <v>Picked Up</v>
      </c>
      <c r="K1326" s="48" t="str">
        <f>TEXT(Table1[[#This Row],[Date]],"mmmm")</f>
        <v>April</v>
      </c>
    </row>
    <row r="1327" spans="1:11" x14ac:dyDescent="0.25">
      <c r="A1327" s="27" t="s">
        <v>64</v>
      </c>
      <c r="B1327" s="30" t="s">
        <v>70</v>
      </c>
      <c r="C1327" s="45" t="s">
        <v>22</v>
      </c>
      <c r="D1327" s="4">
        <v>43928</v>
      </c>
      <c r="E1327" s="3">
        <f t="shared" ca="1" si="43"/>
        <v>268</v>
      </c>
      <c r="F13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7" s="50">
        <f>IF(WEEKNUM(Table1[[#This Row],[Date]])-WEEKNUM(DATE(YEAR(Table1[[#This Row],[Date]]),2,1)-1)&lt;=0,52+WEEKNUM(Table1[[#This Row],[Date]])-WEEKNUM(DATE(YEAR(Table1[[#This Row],[Date]]),2,1)-1),WEEKNUM(Table1[[#This Row],[Date]])-WEEKNUM(DATE(YEAR(Table1[[#This Row],[Date]]),2,1)-1))</f>
        <v>10</v>
      </c>
      <c r="H1327" s="126">
        <f t="shared" ca="1" si="42"/>
        <v>0.76</v>
      </c>
      <c r="I13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27" s="3" t="str">
        <f ca="1">IF(Table1[[#This Row],[Quantity]]&gt;=100,"Picked Up","Missed Pickup")</f>
        <v>Picked Up</v>
      </c>
      <c r="K1327" s="48" t="str">
        <f>TEXT(Table1[[#This Row],[Date]],"mmmm")</f>
        <v>April</v>
      </c>
    </row>
    <row r="1328" spans="1:11" x14ac:dyDescent="0.25">
      <c r="A1328" s="27" t="s">
        <v>64</v>
      </c>
      <c r="B1328" s="30" t="s">
        <v>71</v>
      </c>
      <c r="C1328" s="45" t="s">
        <v>23</v>
      </c>
      <c r="D1328" s="4">
        <v>43928</v>
      </c>
      <c r="E1328" s="3">
        <f t="shared" ca="1" si="43"/>
        <v>279</v>
      </c>
      <c r="F13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8" s="50">
        <f>IF(WEEKNUM(Table1[[#This Row],[Date]])-WEEKNUM(DATE(YEAR(Table1[[#This Row],[Date]]),2,1)-1)&lt;=0,52+WEEKNUM(Table1[[#This Row],[Date]])-WEEKNUM(DATE(YEAR(Table1[[#This Row],[Date]]),2,1)-1),WEEKNUM(Table1[[#This Row],[Date]])-WEEKNUM(DATE(YEAR(Table1[[#This Row],[Date]]),2,1)-1))</f>
        <v>10</v>
      </c>
      <c r="H1328" s="126">
        <f t="shared" ca="1" si="42"/>
        <v>0.73</v>
      </c>
      <c r="I13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28" s="3" t="str">
        <f ca="1">IF(Table1[[#This Row],[Quantity]]&gt;=100,"Picked Up","Missed Pickup")</f>
        <v>Picked Up</v>
      </c>
      <c r="K1328" s="48" t="str">
        <f>TEXT(Table1[[#This Row],[Date]],"mmmm")</f>
        <v>April</v>
      </c>
    </row>
    <row r="1329" spans="1:11" x14ac:dyDescent="0.25">
      <c r="A1329" s="27" t="s">
        <v>65</v>
      </c>
      <c r="B1329" s="30" t="s">
        <v>67</v>
      </c>
      <c r="C1329" s="45" t="s">
        <v>20</v>
      </c>
      <c r="D1329" s="4">
        <v>43928</v>
      </c>
      <c r="E1329" s="3">
        <f t="shared" ca="1" si="43"/>
        <v>540</v>
      </c>
      <c r="F13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29" s="50">
        <f>IF(WEEKNUM(Table1[[#This Row],[Date]])-WEEKNUM(DATE(YEAR(Table1[[#This Row],[Date]]),2,1)-1)&lt;=0,52+WEEKNUM(Table1[[#This Row],[Date]])-WEEKNUM(DATE(YEAR(Table1[[#This Row],[Date]]),2,1)-1),WEEKNUM(Table1[[#This Row],[Date]])-WEEKNUM(DATE(YEAR(Table1[[#This Row],[Date]]),2,1)-1))</f>
        <v>10</v>
      </c>
      <c r="H1329" s="126">
        <f t="shared" ca="1" si="42"/>
        <v>0.75</v>
      </c>
      <c r="I13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29" s="3" t="str">
        <f ca="1">IF(Table1[[#This Row],[Quantity]]&gt;=100,"Picked Up","Missed Pickup")</f>
        <v>Picked Up</v>
      </c>
      <c r="K1329" s="48" t="str">
        <f>TEXT(Table1[[#This Row],[Date]],"mmmm")</f>
        <v>April</v>
      </c>
    </row>
    <row r="1330" spans="1:11" x14ac:dyDescent="0.25">
      <c r="A1330" s="27" t="s">
        <v>63</v>
      </c>
      <c r="B1330" s="30" t="s">
        <v>4</v>
      </c>
      <c r="C1330" s="45" t="s">
        <v>20</v>
      </c>
      <c r="D1330" s="4">
        <v>43928</v>
      </c>
      <c r="E1330" s="3">
        <f t="shared" ca="1" si="43"/>
        <v>733</v>
      </c>
      <c r="F13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0" s="50">
        <f>IF(WEEKNUM(Table1[[#This Row],[Date]])-WEEKNUM(DATE(YEAR(Table1[[#This Row],[Date]]),2,1)-1)&lt;=0,52+WEEKNUM(Table1[[#This Row],[Date]])-WEEKNUM(DATE(YEAR(Table1[[#This Row],[Date]]),2,1)-1),WEEKNUM(Table1[[#This Row],[Date]])-WEEKNUM(DATE(YEAR(Table1[[#This Row],[Date]]),2,1)-1))</f>
        <v>10</v>
      </c>
      <c r="H1330" s="126">
        <f t="shared" ca="1" si="42"/>
        <v>0.78</v>
      </c>
      <c r="I13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0" s="3" t="str">
        <f ca="1">IF(Table1[[#This Row],[Quantity]]&gt;=100,"Picked Up","Missed Pickup")</f>
        <v>Picked Up</v>
      </c>
      <c r="K1330" s="48" t="str">
        <f>TEXT(Table1[[#This Row],[Date]],"mmmm")</f>
        <v>April</v>
      </c>
    </row>
    <row r="1331" spans="1:11" x14ac:dyDescent="0.25">
      <c r="A1331" s="27" t="s">
        <v>63</v>
      </c>
      <c r="B1331" s="30" t="s">
        <v>74</v>
      </c>
      <c r="C1331" s="45" t="s">
        <v>20</v>
      </c>
      <c r="D1331" s="4">
        <v>43928</v>
      </c>
      <c r="E1331" s="3">
        <f t="shared" ca="1" si="43"/>
        <v>203</v>
      </c>
      <c r="F13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1" s="50">
        <f>IF(WEEKNUM(Table1[[#This Row],[Date]])-WEEKNUM(DATE(YEAR(Table1[[#This Row],[Date]]),2,1)-1)&lt;=0,52+WEEKNUM(Table1[[#This Row],[Date]])-WEEKNUM(DATE(YEAR(Table1[[#This Row],[Date]]),2,1)-1),WEEKNUM(Table1[[#This Row],[Date]])-WEEKNUM(DATE(YEAR(Table1[[#This Row],[Date]]),2,1)-1))</f>
        <v>10</v>
      </c>
      <c r="H1331" s="126">
        <f t="shared" ca="1" si="42"/>
        <v>0.71</v>
      </c>
      <c r="I13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31" s="3" t="str">
        <f ca="1">IF(Table1[[#This Row],[Quantity]]&gt;=100,"Picked Up","Missed Pickup")</f>
        <v>Picked Up</v>
      </c>
      <c r="K1331" s="48" t="str">
        <f>TEXT(Table1[[#This Row],[Date]],"mmmm")</f>
        <v>April</v>
      </c>
    </row>
    <row r="1332" spans="1:11" x14ac:dyDescent="0.25">
      <c r="A1332" s="27" t="s">
        <v>63</v>
      </c>
      <c r="B1332" s="30" t="s">
        <v>75</v>
      </c>
      <c r="C1332" s="45" t="s">
        <v>20</v>
      </c>
      <c r="D1332" s="4">
        <v>43928</v>
      </c>
      <c r="E1332" s="3">
        <f t="shared" ca="1" si="43"/>
        <v>943</v>
      </c>
      <c r="F13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2" s="50">
        <f>IF(WEEKNUM(Table1[[#This Row],[Date]])-WEEKNUM(DATE(YEAR(Table1[[#This Row],[Date]]),2,1)-1)&lt;=0,52+WEEKNUM(Table1[[#This Row],[Date]])-WEEKNUM(DATE(YEAR(Table1[[#This Row],[Date]]),2,1)-1),WEEKNUM(Table1[[#This Row],[Date]])-WEEKNUM(DATE(YEAR(Table1[[#This Row],[Date]]),2,1)-1))</f>
        <v>10</v>
      </c>
      <c r="H1332" s="126">
        <f t="shared" ca="1" si="42"/>
        <v>0.78</v>
      </c>
      <c r="I13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2" s="3" t="str">
        <f ca="1">IF(Table1[[#This Row],[Quantity]]&gt;=100,"Picked Up","Missed Pickup")</f>
        <v>Picked Up</v>
      </c>
      <c r="K1332" s="48" t="str">
        <f>TEXT(Table1[[#This Row],[Date]],"mmmm")</f>
        <v>April</v>
      </c>
    </row>
    <row r="1333" spans="1:11" x14ac:dyDescent="0.25">
      <c r="A1333" s="27" t="s">
        <v>62</v>
      </c>
      <c r="B1333" s="30" t="s">
        <v>9</v>
      </c>
      <c r="C1333" s="45" t="s">
        <v>23</v>
      </c>
      <c r="D1333" s="4">
        <v>43928</v>
      </c>
      <c r="E1333" s="3">
        <f t="shared" ca="1" si="43"/>
        <v>704</v>
      </c>
      <c r="F13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3" s="50">
        <f>IF(WEEKNUM(Table1[[#This Row],[Date]])-WEEKNUM(DATE(YEAR(Table1[[#This Row],[Date]]),2,1)-1)&lt;=0,52+WEEKNUM(Table1[[#This Row],[Date]])-WEEKNUM(DATE(YEAR(Table1[[#This Row],[Date]]),2,1)-1),WEEKNUM(Table1[[#This Row],[Date]])-WEEKNUM(DATE(YEAR(Table1[[#This Row],[Date]]),2,1)-1))</f>
        <v>10</v>
      </c>
      <c r="H1333" s="126">
        <f t="shared" ca="1" si="42"/>
        <v>0.78</v>
      </c>
      <c r="I13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3" s="3" t="str">
        <f ca="1">IF(Table1[[#This Row],[Quantity]]&gt;=100,"Picked Up","Missed Pickup")</f>
        <v>Picked Up</v>
      </c>
      <c r="K1333" s="48" t="str">
        <f>TEXT(Table1[[#This Row],[Date]],"mmmm")</f>
        <v>April</v>
      </c>
    </row>
    <row r="1334" spans="1:11" x14ac:dyDescent="0.25">
      <c r="A1334" s="27" t="s">
        <v>62</v>
      </c>
      <c r="B1334" s="30" t="s">
        <v>4</v>
      </c>
      <c r="C1334" s="45" t="s">
        <v>20</v>
      </c>
      <c r="D1334" s="4">
        <v>43928</v>
      </c>
      <c r="E1334" s="3">
        <f t="shared" ca="1" si="43"/>
        <v>766</v>
      </c>
      <c r="F13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4" s="50">
        <f>IF(WEEKNUM(Table1[[#This Row],[Date]])-WEEKNUM(DATE(YEAR(Table1[[#This Row],[Date]]),2,1)-1)&lt;=0,52+WEEKNUM(Table1[[#This Row],[Date]])-WEEKNUM(DATE(YEAR(Table1[[#This Row],[Date]]),2,1)-1),WEEKNUM(Table1[[#This Row],[Date]])-WEEKNUM(DATE(YEAR(Table1[[#This Row],[Date]]),2,1)-1))</f>
        <v>10</v>
      </c>
      <c r="H1334" s="126">
        <f t="shared" ca="1" si="42"/>
        <v>0.68</v>
      </c>
      <c r="I13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34" s="3" t="str">
        <f ca="1">IF(Table1[[#This Row],[Quantity]]&gt;=100,"Picked Up","Missed Pickup")</f>
        <v>Picked Up</v>
      </c>
      <c r="K1334" s="48" t="str">
        <f>TEXT(Table1[[#This Row],[Date]],"mmmm")</f>
        <v>April</v>
      </c>
    </row>
    <row r="1335" spans="1:11" x14ac:dyDescent="0.25">
      <c r="A1335" s="27" t="s">
        <v>62</v>
      </c>
      <c r="B1335" s="30" t="s">
        <v>72</v>
      </c>
      <c r="C1335" s="45" t="s">
        <v>20</v>
      </c>
      <c r="D1335" s="4">
        <v>43928</v>
      </c>
      <c r="E1335" s="3">
        <f t="shared" ca="1" si="43"/>
        <v>600</v>
      </c>
      <c r="F13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5" s="50">
        <f>IF(WEEKNUM(Table1[[#This Row],[Date]])-WEEKNUM(DATE(YEAR(Table1[[#This Row],[Date]]),2,1)-1)&lt;=0,52+WEEKNUM(Table1[[#This Row],[Date]])-WEEKNUM(DATE(YEAR(Table1[[#This Row],[Date]]),2,1)-1),WEEKNUM(Table1[[#This Row],[Date]])-WEEKNUM(DATE(YEAR(Table1[[#This Row],[Date]]),2,1)-1))</f>
        <v>10</v>
      </c>
      <c r="H1335" s="126">
        <f t="shared" ca="1" si="42"/>
        <v>0.71</v>
      </c>
      <c r="I13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5" s="3" t="str">
        <f ca="1">IF(Table1[[#This Row],[Quantity]]&gt;=100,"Picked Up","Missed Pickup")</f>
        <v>Picked Up</v>
      </c>
      <c r="K1335" s="48" t="str">
        <f>TEXT(Table1[[#This Row],[Date]],"mmmm")</f>
        <v>April</v>
      </c>
    </row>
    <row r="1336" spans="1:11" x14ac:dyDescent="0.25">
      <c r="A1336" s="27" t="s">
        <v>62</v>
      </c>
      <c r="B1336" s="30" t="s">
        <v>5</v>
      </c>
      <c r="C1336" s="45" t="s">
        <v>22</v>
      </c>
      <c r="D1336" s="4">
        <v>43928</v>
      </c>
      <c r="E1336" s="3">
        <f t="shared" ca="1" si="43"/>
        <v>79</v>
      </c>
      <c r="F13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6" s="50">
        <f>IF(WEEKNUM(Table1[[#This Row],[Date]])-WEEKNUM(DATE(YEAR(Table1[[#This Row],[Date]]),2,1)-1)&lt;=0,52+WEEKNUM(Table1[[#This Row],[Date]])-WEEKNUM(DATE(YEAR(Table1[[#This Row],[Date]]),2,1)-1),WEEKNUM(Table1[[#This Row],[Date]])-WEEKNUM(DATE(YEAR(Table1[[#This Row],[Date]]),2,1)-1))</f>
        <v>10</v>
      </c>
      <c r="H1336" s="126">
        <f t="shared" ca="1" si="42"/>
        <v>0.76</v>
      </c>
      <c r="I13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6" s="3" t="str">
        <f ca="1">IF(Table1[[#This Row],[Quantity]]&gt;=100,"Picked Up","Missed Pickup")</f>
        <v>Missed Pickup</v>
      </c>
      <c r="K1336" s="48" t="str">
        <f>TEXT(Table1[[#This Row],[Date]],"mmmm")</f>
        <v>April</v>
      </c>
    </row>
    <row r="1337" spans="1:11" x14ac:dyDescent="0.25">
      <c r="A1337" s="27" t="s">
        <v>62</v>
      </c>
      <c r="B1337" s="30" t="s">
        <v>6</v>
      </c>
      <c r="C1337" s="45" t="s">
        <v>21</v>
      </c>
      <c r="D1337" s="4">
        <v>43928</v>
      </c>
      <c r="E1337" s="3">
        <f t="shared" ca="1" si="43"/>
        <v>632</v>
      </c>
      <c r="F13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7" s="50">
        <f>IF(WEEKNUM(Table1[[#This Row],[Date]])-WEEKNUM(DATE(YEAR(Table1[[#This Row],[Date]]),2,1)-1)&lt;=0,52+WEEKNUM(Table1[[#This Row],[Date]])-WEEKNUM(DATE(YEAR(Table1[[#This Row],[Date]]),2,1)-1),WEEKNUM(Table1[[#This Row],[Date]])-WEEKNUM(DATE(YEAR(Table1[[#This Row],[Date]]),2,1)-1))</f>
        <v>10</v>
      </c>
      <c r="H1337" s="126">
        <f t="shared" ca="1" si="42"/>
        <v>0.72</v>
      </c>
      <c r="I13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7" s="3" t="str">
        <f ca="1">IF(Table1[[#This Row],[Quantity]]&gt;=100,"Picked Up","Missed Pickup")</f>
        <v>Picked Up</v>
      </c>
      <c r="K1337" s="48" t="str">
        <f>TEXT(Table1[[#This Row],[Date]],"mmmm")</f>
        <v>April</v>
      </c>
    </row>
    <row r="1338" spans="1:11" x14ac:dyDescent="0.25">
      <c r="A1338" s="27" t="s">
        <v>62</v>
      </c>
      <c r="B1338" s="30" t="s">
        <v>76</v>
      </c>
      <c r="C1338" s="45" t="s">
        <v>23</v>
      </c>
      <c r="D1338" s="4">
        <v>43928</v>
      </c>
      <c r="E1338" s="3">
        <f t="shared" ca="1" si="43"/>
        <v>538</v>
      </c>
      <c r="F13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8" s="50">
        <f>IF(WEEKNUM(Table1[[#This Row],[Date]])-WEEKNUM(DATE(YEAR(Table1[[#This Row],[Date]]),2,1)-1)&lt;=0,52+WEEKNUM(Table1[[#This Row],[Date]])-WEEKNUM(DATE(YEAR(Table1[[#This Row],[Date]]),2,1)-1),WEEKNUM(Table1[[#This Row],[Date]])-WEEKNUM(DATE(YEAR(Table1[[#This Row],[Date]]),2,1)-1))</f>
        <v>10</v>
      </c>
      <c r="H1338" s="126">
        <f t="shared" ca="1" si="42"/>
        <v>0.71</v>
      </c>
      <c r="I13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38" s="3" t="str">
        <f ca="1">IF(Table1[[#This Row],[Quantity]]&gt;=100,"Picked Up","Missed Pickup")</f>
        <v>Picked Up</v>
      </c>
      <c r="K1338" s="48" t="str">
        <f>TEXT(Table1[[#This Row],[Date]],"mmmm")</f>
        <v>April</v>
      </c>
    </row>
    <row r="1339" spans="1:11" x14ac:dyDescent="0.25">
      <c r="A1339" s="27" t="s">
        <v>61</v>
      </c>
      <c r="B1339" s="30" t="s">
        <v>7</v>
      </c>
      <c r="C1339" s="45" t="s">
        <v>20</v>
      </c>
      <c r="D1339" s="4">
        <v>43928</v>
      </c>
      <c r="E1339" s="3">
        <f t="shared" ca="1" si="43"/>
        <v>589</v>
      </c>
      <c r="F13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39" s="50">
        <f>IF(WEEKNUM(Table1[[#This Row],[Date]])-WEEKNUM(DATE(YEAR(Table1[[#This Row],[Date]]),2,1)-1)&lt;=0,52+WEEKNUM(Table1[[#This Row],[Date]])-WEEKNUM(DATE(YEAR(Table1[[#This Row],[Date]]),2,1)-1),WEEKNUM(Table1[[#This Row],[Date]])-WEEKNUM(DATE(YEAR(Table1[[#This Row],[Date]]),2,1)-1))</f>
        <v>10</v>
      </c>
      <c r="H1339" s="126">
        <f t="shared" ca="1" si="42"/>
        <v>0.75</v>
      </c>
      <c r="I13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39" s="3" t="str">
        <f ca="1">IF(Table1[[#This Row],[Quantity]]&gt;=100,"Picked Up","Missed Pickup")</f>
        <v>Picked Up</v>
      </c>
      <c r="K1339" s="48" t="str">
        <f>TEXT(Table1[[#This Row],[Date]],"mmmm")</f>
        <v>April</v>
      </c>
    </row>
    <row r="1340" spans="1:11" x14ac:dyDescent="0.25">
      <c r="A1340" s="29" t="s">
        <v>61</v>
      </c>
      <c r="B1340" s="31" t="s">
        <v>8</v>
      </c>
      <c r="C1340" s="45" t="s">
        <v>20</v>
      </c>
      <c r="D1340" s="4">
        <v>43928</v>
      </c>
      <c r="E1340" s="3">
        <f t="shared" ca="1" si="43"/>
        <v>417</v>
      </c>
      <c r="F13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0" s="50">
        <f>IF(WEEKNUM(Table1[[#This Row],[Date]])-WEEKNUM(DATE(YEAR(Table1[[#This Row],[Date]]),2,1)-1)&lt;=0,52+WEEKNUM(Table1[[#This Row],[Date]])-WEEKNUM(DATE(YEAR(Table1[[#This Row],[Date]]),2,1)-1),WEEKNUM(Table1[[#This Row],[Date]])-WEEKNUM(DATE(YEAR(Table1[[#This Row],[Date]]),2,1)-1))</f>
        <v>10</v>
      </c>
      <c r="H1340" s="126">
        <f t="shared" ca="1" si="42"/>
        <v>0.8</v>
      </c>
      <c r="I13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40" s="3" t="str">
        <f ca="1">IF(Table1[[#This Row],[Quantity]]&gt;=100,"Picked Up","Missed Pickup")</f>
        <v>Picked Up</v>
      </c>
      <c r="K1340" s="48" t="str">
        <f>TEXT(Table1[[#This Row],[Date]],"mmmm")</f>
        <v>April</v>
      </c>
    </row>
    <row r="1341" spans="1:11" x14ac:dyDescent="0.25">
      <c r="A1341" s="25" t="s">
        <v>61</v>
      </c>
      <c r="B1341" s="25" t="s">
        <v>73</v>
      </c>
      <c r="C1341" s="45" t="s">
        <v>20</v>
      </c>
      <c r="D1341" s="4">
        <v>43928</v>
      </c>
      <c r="E1341" s="3">
        <f t="shared" ca="1" si="43"/>
        <v>808</v>
      </c>
      <c r="F13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1" s="50">
        <f>IF(WEEKNUM(Table1[[#This Row],[Date]])-WEEKNUM(DATE(YEAR(Table1[[#This Row],[Date]]),2,1)-1)&lt;=0,52+WEEKNUM(Table1[[#This Row],[Date]])-WEEKNUM(DATE(YEAR(Table1[[#This Row],[Date]]),2,1)-1),WEEKNUM(Table1[[#This Row],[Date]])-WEEKNUM(DATE(YEAR(Table1[[#This Row],[Date]]),2,1)-1))</f>
        <v>10</v>
      </c>
      <c r="H1341" s="126">
        <f t="shared" ca="1" si="42"/>
        <v>0.72</v>
      </c>
      <c r="I13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41" s="3" t="str">
        <f ca="1">IF(Table1[[#This Row],[Quantity]]&gt;=100,"Picked Up","Missed Pickup")</f>
        <v>Picked Up</v>
      </c>
      <c r="K1341" s="48" t="str">
        <f>TEXT(Table1[[#This Row],[Date]],"mmmm")</f>
        <v>April</v>
      </c>
    </row>
    <row r="1342" spans="1:11" x14ac:dyDescent="0.25">
      <c r="A1342" s="25" t="s">
        <v>61</v>
      </c>
      <c r="B1342" s="25" t="s">
        <v>77</v>
      </c>
      <c r="C1342" s="45" t="s">
        <v>20</v>
      </c>
      <c r="D1342" s="4">
        <v>43928</v>
      </c>
      <c r="E1342" s="3">
        <f t="shared" ca="1" si="43"/>
        <v>47</v>
      </c>
      <c r="F13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2" s="50">
        <f>IF(WEEKNUM(Table1[[#This Row],[Date]])-WEEKNUM(DATE(YEAR(Table1[[#This Row],[Date]]),2,1)-1)&lt;=0,52+WEEKNUM(Table1[[#This Row],[Date]])-WEEKNUM(DATE(YEAR(Table1[[#This Row],[Date]]),2,1)-1),WEEKNUM(Table1[[#This Row],[Date]])-WEEKNUM(DATE(YEAR(Table1[[#This Row],[Date]]),2,1)-1))</f>
        <v>10</v>
      </c>
      <c r="H1342" s="126">
        <f t="shared" ca="1" si="42"/>
        <v>0.67</v>
      </c>
      <c r="I13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42" s="3" t="str">
        <f ca="1">IF(Table1[[#This Row],[Quantity]]&gt;=100,"Picked Up","Missed Pickup")</f>
        <v>Missed Pickup</v>
      </c>
      <c r="K1342" s="48" t="str">
        <f>TEXT(Table1[[#This Row],[Date]],"mmmm")</f>
        <v>April</v>
      </c>
    </row>
    <row r="1343" spans="1:11" x14ac:dyDescent="0.25">
      <c r="A1343" s="27" t="s">
        <v>64</v>
      </c>
      <c r="B1343" s="30" t="s">
        <v>70</v>
      </c>
      <c r="C1343" s="45" t="s">
        <v>22</v>
      </c>
      <c r="D1343" s="4">
        <v>43929</v>
      </c>
      <c r="E1343" s="3">
        <f t="shared" ca="1" si="43"/>
        <v>730</v>
      </c>
      <c r="F13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3" s="50">
        <f>IF(WEEKNUM(Table1[[#This Row],[Date]])-WEEKNUM(DATE(YEAR(Table1[[#This Row],[Date]]),2,1)-1)&lt;=0,52+WEEKNUM(Table1[[#This Row],[Date]])-WEEKNUM(DATE(YEAR(Table1[[#This Row],[Date]]),2,1)-1),WEEKNUM(Table1[[#This Row],[Date]])-WEEKNUM(DATE(YEAR(Table1[[#This Row],[Date]]),2,1)-1))</f>
        <v>10</v>
      </c>
      <c r="H1343" s="126">
        <f t="shared" ca="1" si="42"/>
        <v>0.79</v>
      </c>
      <c r="I13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43" s="3" t="str">
        <f ca="1">IF(Table1[[#This Row],[Quantity]]&gt;=100,"Picked Up","Missed Pickup")</f>
        <v>Picked Up</v>
      </c>
      <c r="K1343" s="48" t="str">
        <f>TEXT(Table1[[#This Row],[Date]],"mmmm")</f>
        <v>April</v>
      </c>
    </row>
    <row r="1344" spans="1:11" x14ac:dyDescent="0.25">
      <c r="A1344" s="27" t="s">
        <v>64</v>
      </c>
      <c r="B1344" s="30" t="s">
        <v>71</v>
      </c>
      <c r="C1344" s="45" t="s">
        <v>23</v>
      </c>
      <c r="D1344" s="4">
        <v>43929</v>
      </c>
      <c r="E1344" s="3">
        <f t="shared" ca="1" si="43"/>
        <v>877</v>
      </c>
      <c r="F13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4" s="50">
        <f>IF(WEEKNUM(Table1[[#This Row],[Date]])-WEEKNUM(DATE(YEAR(Table1[[#This Row],[Date]]),2,1)-1)&lt;=0,52+WEEKNUM(Table1[[#This Row],[Date]])-WEEKNUM(DATE(YEAR(Table1[[#This Row],[Date]]),2,1)-1),WEEKNUM(Table1[[#This Row],[Date]])-WEEKNUM(DATE(YEAR(Table1[[#This Row],[Date]]),2,1)-1))</f>
        <v>10</v>
      </c>
      <c r="H1344" s="126">
        <f t="shared" ca="1" si="42"/>
        <v>0.79</v>
      </c>
      <c r="I13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44" s="3" t="str">
        <f ca="1">IF(Table1[[#This Row],[Quantity]]&gt;=100,"Picked Up","Missed Pickup")</f>
        <v>Picked Up</v>
      </c>
      <c r="K1344" s="48" t="str">
        <f>TEXT(Table1[[#This Row],[Date]],"mmmm")</f>
        <v>April</v>
      </c>
    </row>
    <row r="1345" spans="1:11" x14ac:dyDescent="0.25">
      <c r="A1345" s="27" t="s">
        <v>65</v>
      </c>
      <c r="B1345" s="30" t="s">
        <v>67</v>
      </c>
      <c r="C1345" s="45" t="s">
        <v>20</v>
      </c>
      <c r="D1345" s="4">
        <v>43929</v>
      </c>
      <c r="E1345" s="3">
        <f t="shared" ca="1" si="43"/>
        <v>677</v>
      </c>
      <c r="F13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5" s="50">
        <f>IF(WEEKNUM(Table1[[#This Row],[Date]])-WEEKNUM(DATE(YEAR(Table1[[#This Row],[Date]]),2,1)-1)&lt;=0,52+WEEKNUM(Table1[[#This Row],[Date]])-WEEKNUM(DATE(YEAR(Table1[[#This Row],[Date]]),2,1)-1),WEEKNUM(Table1[[#This Row],[Date]])-WEEKNUM(DATE(YEAR(Table1[[#This Row],[Date]]),2,1)-1))</f>
        <v>10</v>
      </c>
      <c r="H1345" s="126">
        <f t="shared" ca="1" si="42"/>
        <v>0.68</v>
      </c>
      <c r="I13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45" s="3" t="str">
        <f ca="1">IF(Table1[[#This Row],[Quantity]]&gt;=100,"Picked Up","Missed Pickup")</f>
        <v>Picked Up</v>
      </c>
      <c r="K1345" s="48" t="str">
        <f>TEXT(Table1[[#This Row],[Date]],"mmmm")</f>
        <v>April</v>
      </c>
    </row>
    <row r="1346" spans="1:11" x14ac:dyDescent="0.25">
      <c r="A1346" s="27" t="s">
        <v>63</v>
      </c>
      <c r="B1346" s="30" t="s">
        <v>4</v>
      </c>
      <c r="C1346" s="45" t="s">
        <v>20</v>
      </c>
      <c r="D1346" s="4">
        <v>43929</v>
      </c>
      <c r="E1346" s="3">
        <f t="shared" ca="1" si="43"/>
        <v>445</v>
      </c>
      <c r="F13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6" s="50">
        <f>IF(WEEKNUM(Table1[[#This Row],[Date]])-WEEKNUM(DATE(YEAR(Table1[[#This Row],[Date]]),2,1)-1)&lt;=0,52+WEEKNUM(Table1[[#This Row],[Date]])-WEEKNUM(DATE(YEAR(Table1[[#This Row],[Date]]),2,1)-1),WEEKNUM(Table1[[#This Row],[Date]])-WEEKNUM(DATE(YEAR(Table1[[#This Row],[Date]]),2,1)-1))</f>
        <v>10</v>
      </c>
      <c r="H1346" s="126">
        <f t="shared" ca="1" si="42"/>
        <v>0.74</v>
      </c>
      <c r="I13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46" s="3" t="str">
        <f ca="1">IF(Table1[[#This Row],[Quantity]]&gt;=100,"Picked Up","Missed Pickup")</f>
        <v>Picked Up</v>
      </c>
      <c r="K1346" s="48" t="str">
        <f>TEXT(Table1[[#This Row],[Date]],"mmmm")</f>
        <v>April</v>
      </c>
    </row>
    <row r="1347" spans="1:11" x14ac:dyDescent="0.25">
      <c r="A1347" s="27" t="s">
        <v>63</v>
      </c>
      <c r="B1347" s="30" t="s">
        <v>74</v>
      </c>
      <c r="C1347" s="45" t="s">
        <v>20</v>
      </c>
      <c r="D1347" s="4">
        <v>43929</v>
      </c>
      <c r="E1347" s="3">
        <f t="shared" ref="E1347:E1410" ca="1" si="44">RANDBETWEEN(0,1000)</f>
        <v>971</v>
      </c>
      <c r="F13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7" s="50">
        <f>IF(WEEKNUM(Table1[[#This Row],[Date]])-WEEKNUM(DATE(YEAR(Table1[[#This Row],[Date]]),2,1)-1)&lt;=0,52+WEEKNUM(Table1[[#This Row],[Date]])-WEEKNUM(DATE(YEAR(Table1[[#This Row],[Date]]),2,1)-1),WEEKNUM(Table1[[#This Row],[Date]])-WEEKNUM(DATE(YEAR(Table1[[#This Row],[Date]]),2,1)-1))</f>
        <v>10</v>
      </c>
      <c r="H1347" s="126">
        <f t="shared" ref="H1347:H1410" ca="1" si="45">RANDBETWEEN(67,80)/100</f>
        <v>0.69</v>
      </c>
      <c r="I13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47" s="3" t="str">
        <f ca="1">IF(Table1[[#This Row],[Quantity]]&gt;=100,"Picked Up","Missed Pickup")</f>
        <v>Picked Up</v>
      </c>
      <c r="K1347" s="48" t="str">
        <f>TEXT(Table1[[#This Row],[Date]],"mmmm")</f>
        <v>April</v>
      </c>
    </row>
    <row r="1348" spans="1:11" x14ac:dyDescent="0.25">
      <c r="A1348" s="27" t="s">
        <v>63</v>
      </c>
      <c r="B1348" s="30" t="s">
        <v>75</v>
      </c>
      <c r="C1348" s="45" t="s">
        <v>20</v>
      </c>
      <c r="D1348" s="4">
        <v>43929</v>
      </c>
      <c r="E1348" s="3">
        <f t="shared" ca="1" si="44"/>
        <v>326</v>
      </c>
      <c r="F13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8" s="50">
        <f>IF(WEEKNUM(Table1[[#This Row],[Date]])-WEEKNUM(DATE(YEAR(Table1[[#This Row],[Date]]),2,1)-1)&lt;=0,52+WEEKNUM(Table1[[#This Row],[Date]])-WEEKNUM(DATE(YEAR(Table1[[#This Row],[Date]]),2,1)-1),WEEKNUM(Table1[[#This Row],[Date]])-WEEKNUM(DATE(YEAR(Table1[[#This Row],[Date]]),2,1)-1))</f>
        <v>10</v>
      </c>
      <c r="H1348" s="126">
        <f t="shared" ca="1" si="45"/>
        <v>0.71</v>
      </c>
      <c r="I13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48" s="3" t="str">
        <f ca="1">IF(Table1[[#This Row],[Quantity]]&gt;=100,"Picked Up","Missed Pickup")</f>
        <v>Picked Up</v>
      </c>
      <c r="K1348" s="48" t="str">
        <f>TEXT(Table1[[#This Row],[Date]],"mmmm")</f>
        <v>April</v>
      </c>
    </row>
    <row r="1349" spans="1:11" x14ac:dyDescent="0.25">
      <c r="A1349" s="27" t="s">
        <v>62</v>
      </c>
      <c r="B1349" s="30" t="s">
        <v>9</v>
      </c>
      <c r="C1349" s="45" t="s">
        <v>23</v>
      </c>
      <c r="D1349" s="4">
        <v>43929</v>
      </c>
      <c r="E1349" s="3">
        <f t="shared" ca="1" si="44"/>
        <v>159</v>
      </c>
      <c r="F13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49" s="50">
        <f>IF(WEEKNUM(Table1[[#This Row],[Date]])-WEEKNUM(DATE(YEAR(Table1[[#This Row],[Date]]),2,1)-1)&lt;=0,52+WEEKNUM(Table1[[#This Row],[Date]])-WEEKNUM(DATE(YEAR(Table1[[#This Row],[Date]]),2,1)-1),WEEKNUM(Table1[[#This Row],[Date]])-WEEKNUM(DATE(YEAR(Table1[[#This Row],[Date]]),2,1)-1))</f>
        <v>10</v>
      </c>
      <c r="H1349" s="126">
        <f t="shared" ca="1" si="45"/>
        <v>0.68</v>
      </c>
      <c r="I13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49" s="3" t="str">
        <f ca="1">IF(Table1[[#This Row],[Quantity]]&gt;=100,"Picked Up","Missed Pickup")</f>
        <v>Picked Up</v>
      </c>
      <c r="K1349" s="48" t="str">
        <f>TEXT(Table1[[#This Row],[Date]],"mmmm")</f>
        <v>April</v>
      </c>
    </row>
    <row r="1350" spans="1:11" x14ac:dyDescent="0.25">
      <c r="A1350" s="27" t="s">
        <v>62</v>
      </c>
      <c r="B1350" s="30" t="s">
        <v>4</v>
      </c>
      <c r="C1350" s="45" t="s">
        <v>20</v>
      </c>
      <c r="D1350" s="4">
        <v>43929</v>
      </c>
      <c r="E1350" s="3">
        <f t="shared" ca="1" si="44"/>
        <v>979</v>
      </c>
      <c r="F13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0" s="50">
        <f>IF(WEEKNUM(Table1[[#This Row],[Date]])-WEEKNUM(DATE(YEAR(Table1[[#This Row],[Date]]),2,1)-1)&lt;=0,52+WEEKNUM(Table1[[#This Row],[Date]])-WEEKNUM(DATE(YEAR(Table1[[#This Row],[Date]]),2,1)-1),WEEKNUM(Table1[[#This Row],[Date]])-WEEKNUM(DATE(YEAR(Table1[[#This Row],[Date]]),2,1)-1))</f>
        <v>10</v>
      </c>
      <c r="H1350" s="126">
        <f t="shared" ca="1" si="45"/>
        <v>0.7</v>
      </c>
      <c r="I13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50" s="3" t="str">
        <f ca="1">IF(Table1[[#This Row],[Quantity]]&gt;=100,"Picked Up","Missed Pickup")</f>
        <v>Picked Up</v>
      </c>
      <c r="K1350" s="48" t="str">
        <f>TEXT(Table1[[#This Row],[Date]],"mmmm")</f>
        <v>April</v>
      </c>
    </row>
    <row r="1351" spans="1:11" x14ac:dyDescent="0.25">
      <c r="A1351" s="27" t="s">
        <v>62</v>
      </c>
      <c r="B1351" s="30" t="s">
        <v>72</v>
      </c>
      <c r="C1351" s="45" t="s">
        <v>20</v>
      </c>
      <c r="D1351" s="4">
        <v>43929</v>
      </c>
      <c r="E1351" s="3">
        <f t="shared" ca="1" si="44"/>
        <v>148</v>
      </c>
      <c r="F13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1" s="50">
        <f>IF(WEEKNUM(Table1[[#This Row],[Date]])-WEEKNUM(DATE(YEAR(Table1[[#This Row],[Date]]),2,1)-1)&lt;=0,52+WEEKNUM(Table1[[#This Row],[Date]])-WEEKNUM(DATE(YEAR(Table1[[#This Row],[Date]]),2,1)-1),WEEKNUM(Table1[[#This Row],[Date]])-WEEKNUM(DATE(YEAR(Table1[[#This Row],[Date]]),2,1)-1))</f>
        <v>10</v>
      </c>
      <c r="H1351" s="126">
        <f t="shared" ca="1" si="45"/>
        <v>0.68</v>
      </c>
      <c r="I13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51" s="3" t="str">
        <f ca="1">IF(Table1[[#This Row],[Quantity]]&gt;=100,"Picked Up","Missed Pickup")</f>
        <v>Picked Up</v>
      </c>
      <c r="K1351" s="48" t="str">
        <f>TEXT(Table1[[#This Row],[Date]],"mmmm")</f>
        <v>April</v>
      </c>
    </row>
    <row r="1352" spans="1:11" x14ac:dyDescent="0.25">
      <c r="A1352" s="27" t="s">
        <v>62</v>
      </c>
      <c r="B1352" s="30" t="s">
        <v>5</v>
      </c>
      <c r="C1352" s="45" t="s">
        <v>22</v>
      </c>
      <c r="D1352" s="4">
        <v>43929</v>
      </c>
      <c r="E1352" s="3">
        <f t="shared" ca="1" si="44"/>
        <v>629</v>
      </c>
      <c r="F13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2" s="50">
        <f>IF(WEEKNUM(Table1[[#This Row],[Date]])-WEEKNUM(DATE(YEAR(Table1[[#This Row],[Date]]),2,1)-1)&lt;=0,52+WEEKNUM(Table1[[#This Row],[Date]])-WEEKNUM(DATE(YEAR(Table1[[#This Row],[Date]]),2,1)-1),WEEKNUM(Table1[[#This Row],[Date]])-WEEKNUM(DATE(YEAR(Table1[[#This Row],[Date]]),2,1)-1))</f>
        <v>10</v>
      </c>
      <c r="H1352" s="126">
        <f t="shared" ca="1" si="45"/>
        <v>0.7</v>
      </c>
      <c r="I13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52" s="3" t="str">
        <f ca="1">IF(Table1[[#This Row],[Quantity]]&gt;=100,"Picked Up","Missed Pickup")</f>
        <v>Picked Up</v>
      </c>
      <c r="K1352" s="48" t="str">
        <f>TEXT(Table1[[#This Row],[Date]],"mmmm")</f>
        <v>April</v>
      </c>
    </row>
    <row r="1353" spans="1:11" x14ac:dyDescent="0.25">
      <c r="A1353" s="27" t="s">
        <v>62</v>
      </c>
      <c r="B1353" s="30" t="s">
        <v>6</v>
      </c>
      <c r="C1353" s="45" t="s">
        <v>21</v>
      </c>
      <c r="D1353" s="4">
        <v>43929</v>
      </c>
      <c r="E1353" s="3">
        <f t="shared" ca="1" si="44"/>
        <v>831</v>
      </c>
      <c r="F13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3" s="50">
        <f>IF(WEEKNUM(Table1[[#This Row],[Date]])-WEEKNUM(DATE(YEAR(Table1[[#This Row],[Date]]),2,1)-1)&lt;=0,52+WEEKNUM(Table1[[#This Row],[Date]])-WEEKNUM(DATE(YEAR(Table1[[#This Row],[Date]]),2,1)-1),WEEKNUM(Table1[[#This Row],[Date]])-WEEKNUM(DATE(YEAR(Table1[[#This Row],[Date]]),2,1)-1))</f>
        <v>10</v>
      </c>
      <c r="H1353" s="126">
        <f t="shared" ca="1" si="45"/>
        <v>0.7</v>
      </c>
      <c r="I13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53" s="3" t="str">
        <f ca="1">IF(Table1[[#This Row],[Quantity]]&gt;=100,"Picked Up","Missed Pickup")</f>
        <v>Picked Up</v>
      </c>
      <c r="K1353" s="48" t="str">
        <f>TEXT(Table1[[#This Row],[Date]],"mmmm")</f>
        <v>April</v>
      </c>
    </row>
    <row r="1354" spans="1:11" x14ac:dyDescent="0.25">
      <c r="A1354" s="27" t="s">
        <v>62</v>
      </c>
      <c r="B1354" s="30" t="s">
        <v>76</v>
      </c>
      <c r="C1354" s="45" t="s">
        <v>23</v>
      </c>
      <c r="D1354" s="4">
        <v>43929</v>
      </c>
      <c r="E1354" s="3">
        <f t="shared" ca="1" si="44"/>
        <v>270</v>
      </c>
      <c r="F13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4" s="50">
        <f>IF(WEEKNUM(Table1[[#This Row],[Date]])-WEEKNUM(DATE(YEAR(Table1[[#This Row],[Date]]),2,1)-1)&lt;=0,52+WEEKNUM(Table1[[#This Row],[Date]])-WEEKNUM(DATE(YEAR(Table1[[#This Row],[Date]]),2,1)-1),WEEKNUM(Table1[[#This Row],[Date]])-WEEKNUM(DATE(YEAR(Table1[[#This Row],[Date]]),2,1)-1))</f>
        <v>10</v>
      </c>
      <c r="H1354" s="126">
        <f t="shared" ca="1" si="45"/>
        <v>0.67</v>
      </c>
      <c r="I13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54" s="3" t="str">
        <f ca="1">IF(Table1[[#This Row],[Quantity]]&gt;=100,"Picked Up","Missed Pickup")</f>
        <v>Picked Up</v>
      </c>
      <c r="K1354" s="48" t="str">
        <f>TEXT(Table1[[#This Row],[Date]],"mmmm")</f>
        <v>April</v>
      </c>
    </row>
    <row r="1355" spans="1:11" x14ac:dyDescent="0.25">
      <c r="A1355" s="27" t="s">
        <v>61</v>
      </c>
      <c r="B1355" s="30" t="s">
        <v>7</v>
      </c>
      <c r="C1355" s="45" t="s">
        <v>20</v>
      </c>
      <c r="D1355" s="4">
        <v>43929</v>
      </c>
      <c r="E1355" s="3">
        <f t="shared" ca="1" si="44"/>
        <v>46</v>
      </c>
      <c r="F13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5" s="50">
        <f>IF(WEEKNUM(Table1[[#This Row],[Date]])-WEEKNUM(DATE(YEAR(Table1[[#This Row],[Date]]),2,1)-1)&lt;=0,52+WEEKNUM(Table1[[#This Row],[Date]])-WEEKNUM(DATE(YEAR(Table1[[#This Row],[Date]]),2,1)-1),WEEKNUM(Table1[[#This Row],[Date]])-WEEKNUM(DATE(YEAR(Table1[[#This Row],[Date]]),2,1)-1))</f>
        <v>10</v>
      </c>
      <c r="H1355" s="126">
        <f t="shared" ca="1" si="45"/>
        <v>0.77</v>
      </c>
      <c r="I13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55" s="3" t="str">
        <f ca="1">IF(Table1[[#This Row],[Quantity]]&gt;=100,"Picked Up","Missed Pickup")</f>
        <v>Missed Pickup</v>
      </c>
      <c r="K1355" s="48" t="str">
        <f>TEXT(Table1[[#This Row],[Date]],"mmmm")</f>
        <v>April</v>
      </c>
    </row>
    <row r="1356" spans="1:11" x14ac:dyDescent="0.25">
      <c r="A1356" s="29" t="s">
        <v>61</v>
      </c>
      <c r="B1356" s="31" t="s">
        <v>8</v>
      </c>
      <c r="C1356" s="45" t="s">
        <v>20</v>
      </c>
      <c r="D1356" s="4">
        <v>43929</v>
      </c>
      <c r="E1356" s="3">
        <f t="shared" ca="1" si="44"/>
        <v>722</v>
      </c>
      <c r="F13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6" s="50">
        <f>IF(WEEKNUM(Table1[[#This Row],[Date]])-WEEKNUM(DATE(YEAR(Table1[[#This Row],[Date]]),2,1)-1)&lt;=0,52+WEEKNUM(Table1[[#This Row],[Date]])-WEEKNUM(DATE(YEAR(Table1[[#This Row],[Date]]),2,1)-1),WEEKNUM(Table1[[#This Row],[Date]])-WEEKNUM(DATE(YEAR(Table1[[#This Row],[Date]]),2,1)-1))</f>
        <v>10</v>
      </c>
      <c r="H1356" s="126">
        <f t="shared" ca="1" si="45"/>
        <v>0.76</v>
      </c>
      <c r="I13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56" s="3" t="str">
        <f ca="1">IF(Table1[[#This Row],[Quantity]]&gt;=100,"Picked Up","Missed Pickup")</f>
        <v>Picked Up</v>
      </c>
      <c r="K1356" s="48" t="str">
        <f>TEXT(Table1[[#This Row],[Date]],"mmmm")</f>
        <v>April</v>
      </c>
    </row>
    <row r="1357" spans="1:11" x14ac:dyDescent="0.25">
      <c r="A1357" s="25" t="s">
        <v>61</v>
      </c>
      <c r="B1357" s="25" t="s">
        <v>73</v>
      </c>
      <c r="C1357" s="45" t="s">
        <v>20</v>
      </c>
      <c r="D1357" s="4">
        <v>43929</v>
      </c>
      <c r="E1357" s="3">
        <f t="shared" ca="1" si="44"/>
        <v>774</v>
      </c>
      <c r="F13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7" s="50">
        <f>IF(WEEKNUM(Table1[[#This Row],[Date]])-WEEKNUM(DATE(YEAR(Table1[[#This Row],[Date]]),2,1)-1)&lt;=0,52+WEEKNUM(Table1[[#This Row],[Date]])-WEEKNUM(DATE(YEAR(Table1[[#This Row],[Date]]),2,1)-1),WEEKNUM(Table1[[#This Row],[Date]])-WEEKNUM(DATE(YEAR(Table1[[#This Row],[Date]]),2,1)-1))</f>
        <v>10</v>
      </c>
      <c r="H1357" s="126">
        <f t="shared" ca="1" si="45"/>
        <v>0.69</v>
      </c>
      <c r="I13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57" s="3" t="str">
        <f ca="1">IF(Table1[[#This Row],[Quantity]]&gt;=100,"Picked Up","Missed Pickup")</f>
        <v>Picked Up</v>
      </c>
      <c r="K1357" s="48" t="str">
        <f>TEXT(Table1[[#This Row],[Date]],"mmmm")</f>
        <v>April</v>
      </c>
    </row>
    <row r="1358" spans="1:11" x14ac:dyDescent="0.25">
      <c r="A1358" s="25" t="s">
        <v>61</v>
      </c>
      <c r="B1358" s="25" t="s">
        <v>77</v>
      </c>
      <c r="C1358" s="45" t="s">
        <v>20</v>
      </c>
      <c r="D1358" s="4">
        <v>43929</v>
      </c>
      <c r="E1358" s="3">
        <f t="shared" ca="1" si="44"/>
        <v>207</v>
      </c>
      <c r="F13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8" s="50">
        <f>IF(WEEKNUM(Table1[[#This Row],[Date]])-WEEKNUM(DATE(YEAR(Table1[[#This Row],[Date]]),2,1)-1)&lt;=0,52+WEEKNUM(Table1[[#This Row],[Date]])-WEEKNUM(DATE(YEAR(Table1[[#This Row],[Date]]),2,1)-1),WEEKNUM(Table1[[#This Row],[Date]])-WEEKNUM(DATE(YEAR(Table1[[#This Row],[Date]]),2,1)-1))</f>
        <v>10</v>
      </c>
      <c r="H1358" s="126">
        <f t="shared" ca="1" si="45"/>
        <v>0.7</v>
      </c>
      <c r="I13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58" s="3" t="str">
        <f ca="1">IF(Table1[[#This Row],[Quantity]]&gt;=100,"Picked Up","Missed Pickup")</f>
        <v>Picked Up</v>
      </c>
      <c r="K1358" s="48" t="str">
        <f>TEXT(Table1[[#This Row],[Date]],"mmmm")</f>
        <v>April</v>
      </c>
    </row>
    <row r="1359" spans="1:11" x14ac:dyDescent="0.25">
      <c r="A1359" s="27" t="s">
        <v>64</v>
      </c>
      <c r="B1359" s="30" t="s">
        <v>70</v>
      </c>
      <c r="C1359" s="45" t="s">
        <v>22</v>
      </c>
      <c r="D1359" s="4">
        <v>43930</v>
      </c>
      <c r="E1359" s="3">
        <f t="shared" ca="1" si="44"/>
        <v>371</v>
      </c>
      <c r="F13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59" s="50">
        <f>IF(WEEKNUM(Table1[[#This Row],[Date]])-WEEKNUM(DATE(YEAR(Table1[[#This Row],[Date]]),2,1)-1)&lt;=0,52+WEEKNUM(Table1[[#This Row],[Date]])-WEEKNUM(DATE(YEAR(Table1[[#This Row],[Date]]),2,1)-1),WEEKNUM(Table1[[#This Row],[Date]])-WEEKNUM(DATE(YEAR(Table1[[#This Row],[Date]]),2,1)-1))</f>
        <v>10</v>
      </c>
      <c r="H1359" s="126">
        <f t="shared" ca="1" si="45"/>
        <v>0.74</v>
      </c>
      <c r="I13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59" s="3" t="str">
        <f ca="1">IF(Table1[[#This Row],[Quantity]]&gt;=100,"Picked Up","Missed Pickup")</f>
        <v>Picked Up</v>
      </c>
      <c r="K1359" s="48" t="str">
        <f>TEXT(Table1[[#This Row],[Date]],"mmmm")</f>
        <v>April</v>
      </c>
    </row>
    <row r="1360" spans="1:11" x14ac:dyDescent="0.25">
      <c r="A1360" s="27" t="s">
        <v>64</v>
      </c>
      <c r="B1360" s="30" t="s">
        <v>71</v>
      </c>
      <c r="C1360" s="45" t="s">
        <v>23</v>
      </c>
      <c r="D1360" s="4">
        <v>43930</v>
      </c>
      <c r="E1360" s="3">
        <f t="shared" ca="1" si="44"/>
        <v>694</v>
      </c>
      <c r="F13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0" s="50">
        <f>IF(WEEKNUM(Table1[[#This Row],[Date]])-WEEKNUM(DATE(YEAR(Table1[[#This Row],[Date]]),2,1)-1)&lt;=0,52+WEEKNUM(Table1[[#This Row],[Date]])-WEEKNUM(DATE(YEAR(Table1[[#This Row],[Date]]),2,1)-1),WEEKNUM(Table1[[#This Row],[Date]])-WEEKNUM(DATE(YEAR(Table1[[#This Row],[Date]]),2,1)-1))</f>
        <v>10</v>
      </c>
      <c r="H1360" s="126">
        <f t="shared" ca="1" si="45"/>
        <v>0.76</v>
      </c>
      <c r="I13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60" s="3" t="str">
        <f ca="1">IF(Table1[[#This Row],[Quantity]]&gt;=100,"Picked Up","Missed Pickup")</f>
        <v>Picked Up</v>
      </c>
      <c r="K1360" s="48" t="str">
        <f>TEXT(Table1[[#This Row],[Date]],"mmmm")</f>
        <v>April</v>
      </c>
    </row>
    <row r="1361" spans="1:11" x14ac:dyDescent="0.25">
      <c r="A1361" s="27" t="s">
        <v>65</v>
      </c>
      <c r="B1361" s="30" t="s">
        <v>67</v>
      </c>
      <c r="C1361" s="45" t="s">
        <v>20</v>
      </c>
      <c r="D1361" s="4">
        <v>43930</v>
      </c>
      <c r="E1361" s="3">
        <f t="shared" ca="1" si="44"/>
        <v>795</v>
      </c>
      <c r="F13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1" s="50">
        <f>IF(WEEKNUM(Table1[[#This Row],[Date]])-WEEKNUM(DATE(YEAR(Table1[[#This Row],[Date]]),2,1)-1)&lt;=0,52+WEEKNUM(Table1[[#This Row],[Date]])-WEEKNUM(DATE(YEAR(Table1[[#This Row],[Date]]),2,1)-1),WEEKNUM(Table1[[#This Row],[Date]])-WEEKNUM(DATE(YEAR(Table1[[#This Row],[Date]]),2,1)-1))</f>
        <v>10</v>
      </c>
      <c r="H1361" s="126">
        <f t="shared" ca="1" si="45"/>
        <v>0.8</v>
      </c>
      <c r="I13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1" s="3" t="str">
        <f ca="1">IF(Table1[[#This Row],[Quantity]]&gt;=100,"Picked Up","Missed Pickup")</f>
        <v>Picked Up</v>
      </c>
      <c r="K1361" s="48" t="str">
        <f>TEXT(Table1[[#This Row],[Date]],"mmmm")</f>
        <v>April</v>
      </c>
    </row>
    <row r="1362" spans="1:11" x14ac:dyDescent="0.25">
      <c r="A1362" s="27" t="s">
        <v>63</v>
      </c>
      <c r="B1362" s="30" t="s">
        <v>4</v>
      </c>
      <c r="C1362" s="45" t="s">
        <v>20</v>
      </c>
      <c r="D1362" s="4">
        <v>43930</v>
      </c>
      <c r="E1362" s="3">
        <f t="shared" ca="1" si="44"/>
        <v>809</v>
      </c>
      <c r="F13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2" s="50">
        <f>IF(WEEKNUM(Table1[[#This Row],[Date]])-WEEKNUM(DATE(YEAR(Table1[[#This Row],[Date]]),2,1)-1)&lt;=0,52+WEEKNUM(Table1[[#This Row],[Date]])-WEEKNUM(DATE(YEAR(Table1[[#This Row],[Date]]),2,1)-1),WEEKNUM(Table1[[#This Row],[Date]])-WEEKNUM(DATE(YEAR(Table1[[#This Row],[Date]]),2,1)-1))</f>
        <v>10</v>
      </c>
      <c r="H1362" s="126">
        <f t="shared" ca="1" si="45"/>
        <v>0.75</v>
      </c>
      <c r="I13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62" s="3" t="str">
        <f ca="1">IF(Table1[[#This Row],[Quantity]]&gt;=100,"Picked Up","Missed Pickup")</f>
        <v>Picked Up</v>
      </c>
      <c r="K1362" s="48" t="str">
        <f>TEXT(Table1[[#This Row],[Date]],"mmmm")</f>
        <v>April</v>
      </c>
    </row>
    <row r="1363" spans="1:11" x14ac:dyDescent="0.25">
      <c r="A1363" s="27" t="s">
        <v>63</v>
      </c>
      <c r="B1363" s="30" t="s">
        <v>74</v>
      </c>
      <c r="C1363" s="45" t="s">
        <v>20</v>
      </c>
      <c r="D1363" s="4">
        <v>43930</v>
      </c>
      <c r="E1363" s="3">
        <f t="shared" ca="1" si="44"/>
        <v>320</v>
      </c>
      <c r="F13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3" s="50">
        <f>IF(WEEKNUM(Table1[[#This Row],[Date]])-WEEKNUM(DATE(YEAR(Table1[[#This Row],[Date]]),2,1)-1)&lt;=0,52+WEEKNUM(Table1[[#This Row],[Date]])-WEEKNUM(DATE(YEAR(Table1[[#This Row],[Date]]),2,1)-1),WEEKNUM(Table1[[#This Row],[Date]])-WEEKNUM(DATE(YEAR(Table1[[#This Row],[Date]]),2,1)-1))</f>
        <v>10</v>
      </c>
      <c r="H1363" s="126">
        <f t="shared" ca="1" si="45"/>
        <v>0.73</v>
      </c>
      <c r="I13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63" s="3" t="str">
        <f ca="1">IF(Table1[[#This Row],[Quantity]]&gt;=100,"Picked Up","Missed Pickup")</f>
        <v>Picked Up</v>
      </c>
      <c r="K1363" s="48" t="str">
        <f>TEXT(Table1[[#This Row],[Date]],"mmmm")</f>
        <v>April</v>
      </c>
    </row>
    <row r="1364" spans="1:11" x14ac:dyDescent="0.25">
      <c r="A1364" s="27" t="s">
        <v>63</v>
      </c>
      <c r="B1364" s="30" t="s">
        <v>75</v>
      </c>
      <c r="C1364" s="45" t="s">
        <v>20</v>
      </c>
      <c r="D1364" s="4">
        <v>43930</v>
      </c>
      <c r="E1364" s="3">
        <f t="shared" ca="1" si="44"/>
        <v>229</v>
      </c>
      <c r="F13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4" s="50">
        <f>IF(WEEKNUM(Table1[[#This Row],[Date]])-WEEKNUM(DATE(YEAR(Table1[[#This Row],[Date]]),2,1)-1)&lt;=0,52+WEEKNUM(Table1[[#This Row],[Date]])-WEEKNUM(DATE(YEAR(Table1[[#This Row],[Date]]),2,1)-1),WEEKNUM(Table1[[#This Row],[Date]])-WEEKNUM(DATE(YEAR(Table1[[#This Row],[Date]]),2,1)-1))</f>
        <v>10</v>
      </c>
      <c r="H1364" s="126">
        <f t="shared" ca="1" si="45"/>
        <v>0.79</v>
      </c>
      <c r="I13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4" s="3" t="str">
        <f ca="1">IF(Table1[[#This Row],[Quantity]]&gt;=100,"Picked Up","Missed Pickup")</f>
        <v>Picked Up</v>
      </c>
      <c r="K1364" s="48" t="str">
        <f>TEXT(Table1[[#This Row],[Date]],"mmmm")</f>
        <v>April</v>
      </c>
    </row>
    <row r="1365" spans="1:11" x14ac:dyDescent="0.25">
      <c r="A1365" s="27" t="s">
        <v>62</v>
      </c>
      <c r="B1365" s="30" t="s">
        <v>9</v>
      </c>
      <c r="C1365" s="45" t="s">
        <v>23</v>
      </c>
      <c r="D1365" s="4">
        <v>43930</v>
      </c>
      <c r="E1365" s="3">
        <f t="shared" ca="1" si="44"/>
        <v>335</v>
      </c>
      <c r="F13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5" s="50">
        <f>IF(WEEKNUM(Table1[[#This Row],[Date]])-WEEKNUM(DATE(YEAR(Table1[[#This Row],[Date]]),2,1)-1)&lt;=0,52+WEEKNUM(Table1[[#This Row],[Date]])-WEEKNUM(DATE(YEAR(Table1[[#This Row],[Date]]),2,1)-1),WEEKNUM(Table1[[#This Row],[Date]])-WEEKNUM(DATE(YEAR(Table1[[#This Row],[Date]]),2,1)-1))</f>
        <v>10</v>
      </c>
      <c r="H1365" s="126">
        <f t="shared" ca="1" si="45"/>
        <v>0.69</v>
      </c>
      <c r="I13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5" s="3" t="str">
        <f ca="1">IF(Table1[[#This Row],[Quantity]]&gt;=100,"Picked Up","Missed Pickup")</f>
        <v>Picked Up</v>
      </c>
      <c r="K1365" s="48" t="str">
        <f>TEXT(Table1[[#This Row],[Date]],"mmmm")</f>
        <v>April</v>
      </c>
    </row>
    <row r="1366" spans="1:11" x14ac:dyDescent="0.25">
      <c r="A1366" s="27" t="s">
        <v>62</v>
      </c>
      <c r="B1366" s="30" t="s">
        <v>4</v>
      </c>
      <c r="C1366" s="45" t="s">
        <v>20</v>
      </c>
      <c r="D1366" s="4">
        <v>43930</v>
      </c>
      <c r="E1366" s="3">
        <f t="shared" ca="1" si="44"/>
        <v>332</v>
      </c>
      <c r="F13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6" s="50">
        <f>IF(WEEKNUM(Table1[[#This Row],[Date]])-WEEKNUM(DATE(YEAR(Table1[[#This Row],[Date]]),2,1)-1)&lt;=0,52+WEEKNUM(Table1[[#This Row],[Date]])-WEEKNUM(DATE(YEAR(Table1[[#This Row],[Date]]),2,1)-1),WEEKNUM(Table1[[#This Row],[Date]])-WEEKNUM(DATE(YEAR(Table1[[#This Row],[Date]]),2,1)-1))</f>
        <v>10</v>
      </c>
      <c r="H1366" s="126">
        <f t="shared" ca="1" si="45"/>
        <v>0.79</v>
      </c>
      <c r="I13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6" s="3" t="str">
        <f ca="1">IF(Table1[[#This Row],[Quantity]]&gt;=100,"Picked Up","Missed Pickup")</f>
        <v>Picked Up</v>
      </c>
      <c r="K1366" s="48" t="str">
        <f>TEXT(Table1[[#This Row],[Date]],"mmmm")</f>
        <v>April</v>
      </c>
    </row>
    <row r="1367" spans="1:11" x14ac:dyDescent="0.25">
      <c r="A1367" s="27" t="s">
        <v>62</v>
      </c>
      <c r="B1367" s="30" t="s">
        <v>72</v>
      </c>
      <c r="C1367" s="45" t="s">
        <v>20</v>
      </c>
      <c r="D1367" s="4">
        <v>43930</v>
      </c>
      <c r="E1367" s="3">
        <f t="shared" ca="1" si="44"/>
        <v>70</v>
      </c>
      <c r="F13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7" s="50">
        <f>IF(WEEKNUM(Table1[[#This Row],[Date]])-WEEKNUM(DATE(YEAR(Table1[[#This Row],[Date]]),2,1)-1)&lt;=0,52+WEEKNUM(Table1[[#This Row],[Date]])-WEEKNUM(DATE(YEAR(Table1[[#This Row],[Date]]),2,1)-1),WEEKNUM(Table1[[#This Row],[Date]])-WEEKNUM(DATE(YEAR(Table1[[#This Row],[Date]]),2,1)-1))</f>
        <v>10</v>
      </c>
      <c r="H1367" s="126">
        <f t="shared" ca="1" si="45"/>
        <v>0.77</v>
      </c>
      <c r="I13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7" s="3" t="str">
        <f ca="1">IF(Table1[[#This Row],[Quantity]]&gt;=100,"Picked Up","Missed Pickup")</f>
        <v>Missed Pickup</v>
      </c>
      <c r="K1367" s="48" t="str">
        <f>TEXT(Table1[[#This Row],[Date]],"mmmm")</f>
        <v>April</v>
      </c>
    </row>
    <row r="1368" spans="1:11" x14ac:dyDescent="0.25">
      <c r="A1368" s="27" t="s">
        <v>62</v>
      </c>
      <c r="B1368" s="30" t="s">
        <v>5</v>
      </c>
      <c r="C1368" s="45" t="s">
        <v>22</v>
      </c>
      <c r="D1368" s="4">
        <v>43930</v>
      </c>
      <c r="E1368" s="3">
        <f t="shared" ca="1" si="44"/>
        <v>989</v>
      </c>
      <c r="F13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8" s="50">
        <f>IF(WEEKNUM(Table1[[#This Row],[Date]])-WEEKNUM(DATE(YEAR(Table1[[#This Row],[Date]]),2,1)-1)&lt;=0,52+WEEKNUM(Table1[[#This Row],[Date]])-WEEKNUM(DATE(YEAR(Table1[[#This Row],[Date]]),2,1)-1),WEEKNUM(Table1[[#This Row],[Date]])-WEEKNUM(DATE(YEAR(Table1[[#This Row],[Date]]),2,1)-1))</f>
        <v>10</v>
      </c>
      <c r="H1368" s="126">
        <f t="shared" ca="1" si="45"/>
        <v>0.7</v>
      </c>
      <c r="I13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8" s="3" t="str">
        <f ca="1">IF(Table1[[#This Row],[Quantity]]&gt;=100,"Picked Up","Missed Pickup")</f>
        <v>Picked Up</v>
      </c>
      <c r="K1368" s="48" t="str">
        <f>TEXT(Table1[[#This Row],[Date]],"mmmm")</f>
        <v>April</v>
      </c>
    </row>
    <row r="1369" spans="1:11" x14ac:dyDescent="0.25">
      <c r="A1369" s="27" t="s">
        <v>62</v>
      </c>
      <c r="B1369" s="30" t="s">
        <v>6</v>
      </c>
      <c r="C1369" s="45" t="s">
        <v>21</v>
      </c>
      <c r="D1369" s="4">
        <v>43930</v>
      </c>
      <c r="E1369" s="3">
        <f t="shared" ca="1" si="44"/>
        <v>906</v>
      </c>
      <c r="F13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69" s="50">
        <f>IF(WEEKNUM(Table1[[#This Row],[Date]])-WEEKNUM(DATE(YEAR(Table1[[#This Row],[Date]]),2,1)-1)&lt;=0,52+WEEKNUM(Table1[[#This Row],[Date]])-WEEKNUM(DATE(YEAR(Table1[[#This Row],[Date]]),2,1)-1),WEEKNUM(Table1[[#This Row],[Date]])-WEEKNUM(DATE(YEAR(Table1[[#This Row],[Date]]),2,1)-1))</f>
        <v>10</v>
      </c>
      <c r="H1369" s="126">
        <f t="shared" ca="1" si="45"/>
        <v>0.79</v>
      </c>
      <c r="I13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69" s="3" t="str">
        <f ca="1">IF(Table1[[#This Row],[Quantity]]&gt;=100,"Picked Up","Missed Pickup")</f>
        <v>Picked Up</v>
      </c>
      <c r="K1369" s="48" t="str">
        <f>TEXT(Table1[[#This Row],[Date]],"mmmm")</f>
        <v>April</v>
      </c>
    </row>
    <row r="1370" spans="1:11" x14ac:dyDescent="0.25">
      <c r="A1370" s="27" t="s">
        <v>62</v>
      </c>
      <c r="B1370" s="30" t="s">
        <v>76</v>
      </c>
      <c r="C1370" s="45" t="s">
        <v>23</v>
      </c>
      <c r="D1370" s="4">
        <v>43930</v>
      </c>
      <c r="E1370" s="3">
        <f t="shared" ca="1" si="44"/>
        <v>831</v>
      </c>
      <c r="F13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0" s="50">
        <f>IF(WEEKNUM(Table1[[#This Row],[Date]])-WEEKNUM(DATE(YEAR(Table1[[#This Row],[Date]]),2,1)-1)&lt;=0,52+WEEKNUM(Table1[[#This Row],[Date]])-WEEKNUM(DATE(YEAR(Table1[[#This Row],[Date]]),2,1)-1),WEEKNUM(Table1[[#This Row],[Date]])-WEEKNUM(DATE(YEAR(Table1[[#This Row],[Date]]),2,1)-1))</f>
        <v>10</v>
      </c>
      <c r="H1370" s="126">
        <f t="shared" ca="1" si="45"/>
        <v>0.73</v>
      </c>
      <c r="I13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0" s="3" t="str">
        <f ca="1">IF(Table1[[#This Row],[Quantity]]&gt;=100,"Picked Up","Missed Pickup")</f>
        <v>Picked Up</v>
      </c>
      <c r="K1370" s="48" t="str">
        <f>TEXT(Table1[[#This Row],[Date]],"mmmm")</f>
        <v>April</v>
      </c>
    </row>
    <row r="1371" spans="1:11" x14ac:dyDescent="0.25">
      <c r="A1371" s="27" t="s">
        <v>61</v>
      </c>
      <c r="B1371" s="30" t="s">
        <v>7</v>
      </c>
      <c r="C1371" s="45" t="s">
        <v>20</v>
      </c>
      <c r="D1371" s="4">
        <v>43930</v>
      </c>
      <c r="E1371" s="3">
        <f t="shared" ca="1" si="44"/>
        <v>855</v>
      </c>
      <c r="F13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1" s="50">
        <f>IF(WEEKNUM(Table1[[#This Row],[Date]])-WEEKNUM(DATE(YEAR(Table1[[#This Row],[Date]]),2,1)-1)&lt;=0,52+WEEKNUM(Table1[[#This Row],[Date]])-WEEKNUM(DATE(YEAR(Table1[[#This Row],[Date]]),2,1)-1),WEEKNUM(Table1[[#This Row],[Date]])-WEEKNUM(DATE(YEAR(Table1[[#This Row],[Date]]),2,1)-1))</f>
        <v>10</v>
      </c>
      <c r="H1371" s="126">
        <f t="shared" ca="1" si="45"/>
        <v>0.76</v>
      </c>
      <c r="I13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71" s="3" t="str">
        <f ca="1">IF(Table1[[#This Row],[Quantity]]&gt;=100,"Picked Up","Missed Pickup")</f>
        <v>Picked Up</v>
      </c>
      <c r="K1371" s="48" t="str">
        <f>TEXT(Table1[[#This Row],[Date]],"mmmm")</f>
        <v>April</v>
      </c>
    </row>
    <row r="1372" spans="1:11" x14ac:dyDescent="0.25">
      <c r="A1372" s="29" t="s">
        <v>61</v>
      </c>
      <c r="B1372" s="31" t="s">
        <v>8</v>
      </c>
      <c r="C1372" s="45" t="s">
        <v>20</v>
      </c>
      <c r="D1372" s="4">
        <v>43930</v>
      </c>
      <c r="E1372" s="3">
        <f t="shared" ca="1" si="44"/>
        <v>931</v>
      </c>
      <c r="F13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2" s="50">
        <f>IF(WEEKNUM(Table1[[#This Row],[Date]])-WEEKNUM(DATE(YEAR(Table1[[#This Row],[Date]]),2,1)-1)&lt;=0,52+WEEKNUM(Table1[[#This Row],[Date]])-WEEKNUM(DATE(YEAR(Table1[[#This Row],[Date]]),2,1)-1),WEEKNUM(Table1[[#This Row],[Date]])-WEEKNUM(DATE(YEAR(Table1[[#This Row],[Date]]),2,1)-1))</f>
        <v>10</v>
      </c>
      <c r="H1372" s="126">
        <f t="shared" ca="1" si="45"/>
        <v>0.79</v>
      </c>
      <c r="I13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2" s="3" t="str">
        <f ca="1">IF(Table1[[#This Row],[Quantity]]&gt;=100,"Picked Up","Missed Pickup")</f>
        <v>Picked Up</v>
      </c>
      <c r="K1372" s="48" t="str">
        <f>TEXT(Table1[[#This Row],[Date]],"mmmm")</f>
        <v>April</v>
      </c>
    </row>
    <row r="1373" spans="1:11" x14ac:dyDescent="0.25">
      <c r="A1373" s="25" t="s">
        <v>61</v>
      </c>
      <c r="B1373" s="25" t="s">
        <v>73</v>
      </c>
      <c r="C1373" s="45" t="s">
        <v>20</v>
      </c>
      <c r="D1373" s="4">
        <v>43930</v>
      </c>
      <c r="E1373" s="3">
        <f t="shared" ca="1" si="44"/>
        <v>521</v>
      </c>
      <c r="F13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3" s="50">
        <f>IF(WEEKNUM(Table1[[#This Row],[Date]])-WEEKNUM(DATE(YEAR(Table1[[#This Row],[Date]]),2,1)-1)&lt;=0,52+WEEKNUM(Table1[[#This Row],[Date]])-WEEKNUM(DATE(YEAR(Table1[[#This Row],[Date]]),2,1)-1),WEEKNUM(Table1[[#This Row],[Date]])-WEEKNUM(DATE(YEAR(Table1[[#This Row],[Date]]),2,1)-1))</f>
        <v>10</v>
      </c>
      <c r="H1373" s="126">
        <f t="shared" ca="1" si="45"/>
        <v>0.79</v>
      </c>
      <c r="I13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3" s="3" t="str">
        <f ca="1">IF(Table1[[#This Row],[Quantity]]&gt;=100,"Picked Up","Missed Pickup")</f>
        <v>Picked Up</v>
      </c>
      <c r="K1373" s="48" t="str">
        <f>TEXT(Table1[[#This Row],[Date]],"mmmm")</f>
        <v>April</v>
      </c>
    </row>
    <row r="1374" spans="1:11" x14ac:dyDescent="0.25">
      <c r="A1374" s="25" t="s">
        <v>61</v>
      </c>
      <c r="B1374" s="25" t="s">
        <v>77</v>
      </c>
      <c r="C1374" s="45" t="s">
        <v>20</v>
      </c>
      <c r="D1374" s="4">
        <v>43930</v>
      </c>
      <c r="E1374" s="3">
        <f t="shared" ca="1" si="44"/>
        <v>632</v>
      </c>
      <c r="F13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4" s="50">
        <f>IF(WEEKNUM(Table1[[#This Row],[Date]])-WEEKNUM(DATE(YEAR(Table1[[#This Row],[Date]]),2,1)-1)&lt;=0,52+WEEKNUM(Table1[[#This Row],[Date]])-WEEKNUM(DATE(YEAR(Table1[[#This Row],[Date]]),2,1)-1),WEEKNUM(Table1[[#This Row],[Date]])-WEEKNUM(DATE(YEAR(Table1[[#This Row],[Date]]),2,1)-1))</f>
        <v>10</v>
      </c>
      <c r="H1374" s="126">
        <f t="shared" ca="1" si="45"/>
        <v>0.67</v>
      </c>
      <c r="I13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4" s="3" t="str">
        <f ca="1">IF(Table1[[#This Row],[Quantity]]&gt;=100,"Picked Up","Missed Pickup")</f>
        <v>Picked Up</v>
      </c>
      <c r="K1374" s="48" t="str">
        <f>TEXT(Table1[[#This Row],[Date]],"mmmm")</f>
        <v>April</v>
      </c>
    </row>
    <row r="1375" spans="1:11" x14ac:dyDescent="0.25">
      <c r="A1375" s="27" t="s">
        <v>64</v>
      </c>
      <c r="B1375" s="30" t="s">
        <v>70</v>
      </c>
      <c r="C1375" s="45" t="s">
        <v>22</v>
      </c>
      <c r="D1375" s="4">
        <v>43931</v>
      </c>
      <c r="E1375" s="3">
        <f t="shared" ca="1" si="44"/>
        <v>639</v>
      </c>
      <c r="F13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5" s="50">
        <f>IF(WEEKNUM(Table1[[#This Row],[Date]])-WEEKNUM(DATE(YEAR(Table1[[#This Row],[Date]]),2,1)-1)&lt;=0,52+WEEKNUM(Table1[[#This Row],[Date]])-WEEKNUM(DATE(YEAR(Table1[[#This Row],[Date]]),2,1)-1),WEEKNUM(Table1[[#This Row],[Date]])-WEEKNUM(DATE(YEAR(Table1[[#This Row],[Date]]),2,1)-1))</f>
        <v>10</v>
      </c>
      <c r="H1375" s="126">
        <f t="shared" ca="1" si="45"/>
        <v>0.69</v>
      </c>
      <c r="I13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5" s="3" t="str">
        <f ca="1">IF(Table1[[#This Row],[Quantity]]&gt;=100,"Picked Up","Missed Pickup")</f>
        <v>Picked Up</v>
      </c>
      <c r="K1375" s="48" t="str">
        <f>TEXT(Table1[[#This Row],[Date]],"mmmm")</f>
        <v>April</v>
      </c>
    </row>
    <row r="1376" spans="1:11" x14ac:dyDescent="0.25">
      <c r="A1376" s="27" t="s">
        <v>64</v>
      </c>
      <c r="B1376" s="30" t="s">
        <v>71</v>
      </c>
      <c r="C1376" s="45" t="s">
        <v>23</v>
      </c>
      <c r="D1376" s="4">
        <v>43931</v>
      </c>
      <c r="E1376" s="3">
        <f t="shared" ca="1" si="44"/>
        <v>178</v>
      </c>
      <c r="F13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6" s="50">
        <f>IF(WEEKNUM(Table1[[#This Row],[Date]])-WEEKNUM(DATE(YEAR(Table1[[#This Row],[Date]]),2,1)-1)&lt;=0,52+WEEKNUM(Table1[[#This Row],[Date]])-WEEKNUM(DATE(YEAR(Table1[[#This Row],[Date]]),2,1)-1),WEEKNUM(Table1[[#This Row],[Date]])-WEEKNUM(DATE(YEAR(Table1[[#This Row],[Date]]),2,1)-1))</f>
        <v>10</v>
      </c>
      <c r="H1376" s="126">
        <f t="shared" ca="1" si="45"/>
        <v>0.73</v>
      </c>
      <c r="I13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6" s="3" t="str">
        <f ca="1">IF(Table1[[#This Row],[Quantity]]&gt;=100,"Picked Up","Missed Pickup")</f>
        <v>Picked Up</v>
      </c>
      <c r="K1376" s="48" t="str">
        <f>TEXT(Table1[[#This Row],[Date]],"mmmm")</f>
        <v>April</v>
      </c>
    </row>
    <row r="1377" spans="1:11" x14ac:dyDescent="0.25">
      <c r="A1377" s="27" t="s">
        <v>65</v>
      </c>
      <c r="B1377" s="30" t="s">
        <v>67</v>
      </c>
      <c r="C1377" s="45" t="s">
        <v>20</v>
      </c>
      <c r="D1377" s="4">
        <v>43931</v>
      </c>
      <c r="E1377" s="3">
        <f t="shared" ca="1" si="44"/>
        <v>884</v>
      </c>
      <c r="F13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7" s="50">
        <f>IF(WEEKNUM(Table1[[#This Row],[Date]])-WEEKNUM(DATE(YEAR(Table1[[#This Row],[Date]]),2,1)-1)&lt;=0,52+WEEKNUM(Table1[[#This Row],[Date]])-WEEKNUM(DATE(YEAR(Table1[[#This Row],[Date]]),2,1)-1),WEEKNUM(Table1[[#This Row],[Date]])-WEEKNUM(DATE(YEAR(Table1[[#This Row],[Date]]),2,1)-1))</f>
        <v>10</v>
      </c>
      <c r="H1377" s="126">
        <f t="shared" ca="1" si="45"/>
        <v>0.78</v>
      </c>
      <c r="I13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7" s="3" t="str">
        <f ca="1">IF(Table1[[#This Row],[Quantity]]&gt;=100,"Picked Up","Missed Pickup")</f>
        <v>Picked Up</v>
      </c>
      <c r="K1377" s="48" t="str">
        <f>TEXT(Table1[[#This Row],[Date]],"mmmm")</f>
        <v>April</v>
      </c>
    </row>
    <row r="1378" spans="1:11" x14ac:dyDescent="0.25">
      <c r="A1378" s="27" t="s">
        <v>63</v>
      </c>
      <c r="B1378" s="30" t="s">
        <v>4</v>
      </c>
      <c r="C1378" s="45" t="s">
        <v>20</v>
      </c>
      <c r="D1378" s="4">
        <v>43931</v>
      </c>
      <c r="E1378" s="3">
        <f t="shared" ca="1" si="44"/>
        <v>440</v>
      </c>
      <c r="F13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8" s="50">
        <f>IF(WEEKNUM(Table1[[#This Row],[Date]])-WEEKNUM(DATE(YEAR(Table1[[#This Row],[Date]]),2,1)-1)&lt;=0,52+WEEKNUM(Table1[[#This Row],[Date]])-WEEKNUM(DATE(YEAR(Table1[[#This Row],[Date]]),2,1)-1),WEEKNUM(Table1[[#This Row],[Date]])-WEEKNUM(DATE(YEAR(Table1[[#This Row],[Date]]),2,1)-1))</f>
        <v>10</v>
      </c>
      <c r="H1378" s="126">
        <f t="shared" ca="1" si="45"/>
        <v>0.78</v>
      </c>
      <c r="I13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8" s="3" t="str">
        <f ca="1">IF(Table1[[#This Row],[Quantity]]&gt;=100,"Picked Up","Missed Pickup")</f>
        <v>Picked Up</v>
      </c>
      <c r="K1378" s="48" t="str">
        <f>TEXT(Table1[[#This Row],[Date]],"mmmm")</f>
        <v>April</v>
      </c>
    </row>
    <row r="1379" spans="1:11" x14ac:dyDescent="0.25">
      <c r="A1379" s="27" t="s">
        <v>63</v>
      </c>
      <c r="B1379" s="30" t="s">
        <v>74</v>
      </c>
      <c r="C1379" s="45" t="s">
        <v>20</v>
      </c>
      <c r="D1379" s="4">
        <v>43931</v>
      </c>
      <c r="E1379" s="3">
        <f t="shared" ca="1" si="44"/>
        <v>142</v>
      </c>
      <c r="F13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79" s="50">
        <f>IF(WEEKNUM(Table1[[#This Row],[Date]])-WEEKNUM(DATE(YEAR(Table1[[#This Row],[Date]]),2,1)-1)&lt;=0,52+WEEKNUM(Table1[[#This Row],[Date]])-WEEKNUM(DATE(YEAR(Table1[[#This Row],[Date]]),2,1)-1),WEEKNUM(Table1[[#This Row],[Date]])-WEEKNUM(DATE(YEAR(Table1[[#This Row],[Date]]),2,1)-1))</f>
        <v>10</v>
      </c>
      <c r="H1379" s="126">
        <f t="shared" ca="1" si="45"/>
        <v>0.8</v>
      </c>
      <c r="I13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79" s="3" t="str">
        <f ca="1">IF(Table1[[#This Row],[Quantity]]&gt;=100,"Picked Up","Missed Pickup")</f>
        <v>Picked Up</v>
      </c>
      <c r="K1379" s="48" t="str">
        <f>TEXT(Table1[[#This Row],[Date]],"mmmm")</f>
        <v>April</v>
      </c>
    </row>
    <row r="1380" spans="1:11" x14ac:dyDescent="0.25">
      <c r="A1380" s="27" t="s">
        <v>63</v>
      </c>
      <c r="B1380" s="30" t="s">
        <v>75</v>
      </c>
      <c r="C1380" s="45" t="s">
        <v>20</v>
      </c>
      <c r="D1380" s="4">
        <v>43931</v>
      </c>
      <c r="E1380" s="3">
        <f t="shared" ca="1" si="44"/>
        <v>581</v>
      </c>
      <c r="F13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0" s="50">
        <f>IF(WEEKNUM(Table1[[#This Row],[Date]])-WEEKNUM(DATE(YEAR(Table1[[#This Row],[Date]]),2,1)-1)&lt;=0,52+WEEKNUM(Table1[[#This Row],[Date]])-WEEKNUM(DATE(YEAR(Table1[[#This Row],[Date]]),2,1)-1),WEEKNUM(Table1[[#This Row],[Date]])-WEEKNUM(DATE(YEAR(Table1[[#This Row],[Date]]),2,1)-1))</f>
        <v>10</v>
      </c>
      <c r="H1380" s="126">
        <f t="shared" ca="1" si="45"/>
        <v>0.73</v>
      </c>
      <c r="I13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80" s="3" t="str">
        <f ca="1">IF(Table1[[#This Row],[Quantity]]&gt;=100,"Picked Up","Missed Pickup")</f>
        <v>Picked Up</v>
      </c>
      <c r="K1380" s="48" t="str">
        <f>TEXT(Table1[[#This Row],[Date]],"mmmm")</f>
        <v>April</v>
      </c>
    </row>
    <row r="1381" spans="1:11" x14ac:dyDescent="0.25">
      <c r="A1381" s="27" t="s">
        <v>62</v>
      </c>
      <c r="B1381" s="30" t="s">
        <v>9</v>
      </c>
      <c r="C1381" s="45" t="s">
        <v>23</v>
      </c>
      <c r="D1381" s="4">
        <v>43931</v>
      </c>
      <c r="E1381" s="3">
        <f t="shared" ca="1" si="44"/>
        <v>3</v>
      </c>
      <c r="F13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1" s="50">
        <f>IF(WEEKNUM(Table1[[#This Row],[Date]])-WEEKNUM(DATE(YEAR(Table1[[#This Row],[Date]]),2,1)-1)&lt;=0,52+WEEKNUM(Table1[[#This Row],[Date]])-WEEKNUM(DATE(YEAR(Table1[[#This Row],[Date]]),2,1)-1),WEEKNUM(Table1[[#This Row],[Date]])-WEEKNUM(DATE(YEAR(Table1[[#This Row],[Date]]),2,1)-1))</f>
        <v>10</v>
      </c>
      <c r="H1381" s="126">
        <f t="shared" ca="1" si="45"/>
        <v>0.74</v>
      </c>
      <c r="I13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1" s="3" t="str">
        <f ca="1">IF(Table1[[#This Row],[Quantity]]&gt;=100,"Picked Up","Missed Pickup")</f>
        <v>Missed Pickup</v>
      </c>
      <c r="K1381" s="48" t="str">
        <f>TEXT(Table1[[#This Row],[Date]],"mmmm")</f>
        <v>April</v>
      </c>
    </row>
    <row r="1382" spans="1:11" x14ac:dyDescent="0.25">
      <c r="A1382" s="27" t="s">
        <v>62</v>
      </c>
      <c r="B1382" s="30" t="s">
        <v>4</v>
      </c>
      <c r="C1382" s="45" t="s">
        <v>20</v>
      </c>
      <c r="D1382" s="4">
        <v>43931</v>
      </c>
      <c r="E1382" s="3">
        <f t="shared" ca="1" si="44"/>
        <v>190</v>
      </c>
      <c r="F13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2" s="50">
        <f>IF(WEEKNUM(Table1[[#This Row],[Date]])-WEEKNUM(DATE(YEAR(Table1[[#This Row],[Date]]),2,1)-1)&lt;=0,52+WEEKNUM(Table1[[#This Row],[Date]])-WEEKNUM(DATE(YEAR(Table1[[#This Row],[Date]]),2,1)-1),WEEKNUM(Table1[[#This Row],[Date]])-WEEKNUM(DATE(YEAR(Table1[[#This Row],[Date]]),2,1)-1))</f>
        <v>10</v>
      </c>
      <c r="H1382" s="126">
        <f t="shared" ca="1" si="45"/>
        <v>0.74</v>
      </c>
      <c r="I13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2" s="3" t="str">
        <f ca="1">IF(Table1[[#This Row],[Quantity]]&gt;=100,"Picked Up","Missed Pickup")</f>
        <v>Picked Up</v>
      </c>
      <c r="K1382" s="48" t="str">
        <f>TEXT(Table1[[#This Row],[Date]],"mmmm")</f>
        <v>April</v>
      </c>
    </row>
    <row r="1383" spans="1:11" x14ac:dyDescent="0.25">
      <c r="A1383" s="27" t="s">
        <v>62</v>
      </c>
      <c r="B1383" s="30" t="s">
        <v>72</v>
      </c>
      <c r="C1383" s="45" t="s">
        <v>20</v>
      </c>
      <c r="D1383" s="4">
        <v>43931</v>
      </c>
      <c r="E1383" s="3">
        <f t="shared" ca="1" si="44"/>
        <v>674</v>
      </c>
      <c r="F13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3" s="50">
        <f>IF(WEEKNUM(Table1[[#This Row],[Date]])-WEEKNUM(DATE(YEAR(Table1[[#This Row],[Date]]),2,1)-1)&lt;=0,52+WEEKNUM(Table1[[#This Row],[Date]])-WEEKNUM(DATE(YEAR(Table1[[#This Row],[Date]]),2,1)-1),WEEKNUM(Table1[[#This Row],[Date]])-WEEKNUM(DATE(YEAR(Table1[[#This Row],[Date]]),2,1)-1))</f>
        <v>10</v>
      </c>
      <c r="H1383" s="126">
        <f t="shared" ca="1" si="45"/>
        <v>0.79</v>
      </c>
      <c r="I13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3" s="3" t="str">
        <f ca="1">IF(Table1[[#This Row],[Quantity]]&gt;=100,"Picked Up","Missed Pickup")</f>
        <v>Picked Up</v>
      </c>
      <c r="K1383" s="48" t="str">
        <f>TEXT(Table1[[#This Row],[Date]],"mmmm")</f>
        <v>April</v>
      </c>
    </row>
    <row r="1384" spans="1:11" x14ac:dyDescent="0.25">
      <c r="A1384" s="27" t="s">
        <v>62</v>
      </c>
      <c r="B1384" s="30" t="s">
        <v>5</v>
      </c>
      <c r="C1384" s="45" t="s">
        <v>22</v>
      </c>
      <c r="D1384" s="4">
        <v>43931</v>
      </c>
      <c r="E1384" s="3">
        <f t="shared" ca="1" si="44"/>
        <v>283</v>
      </c>
      <c r="F13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4" s="50">
        <f>IF(WEEKNUM(Table1[[#This Row],[Date]])-WEEKNUM(DATE(YEAR(Table1[[#This Row],[Date]]),2,1)-1)&lt;=0,52+WEEKNUM(Table1[[#This Row],[Date]])-WEEKNUM(DATE(YEAR(Table1[[#This Row],[Date]]),2,1)-1),WEEKNUM(Table1[[#This Row],[Date]])-WEEKNUM(DATE(YEAR(Table1[[#This Row],[Date]]),2,1)-1))</f>
        <v>10</v>
      </c>
      <c r="H1384" s="126">
        <f t="shared" ca="1" si="45"/>
        <v>0.8</v>
      </c>
      <c r="I13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4" s="3" t="str">
        <f ca="1">IF(Table1[[#This Row],[Quantity]]&gt;=100,"Picked Up","Missed Pickup")</f>
        <v>Picked Up</v>
      </c>
      <c r="K1384" s="48" t="str">
        <f>TEXT(Table1[[#This Row],[Date]],"mmmm")</f>
        <v>April</v>
      </c>
    </row>
    <row r="1385" spans="1:11" x14ac:dyDescent="0.25">
      <c r="A1385" s="27" t="s">
        <v>62</v>
      </c>
      <c r="B1385" s="30" t="s">
        <v>6</v>
      </c>
      <c r="C1385" s="45" t="s">
        <v>21</v>
      </c>
      <c r="D1385" s="4">
        <v>43931</v>
      </c>
      <c r="E1385" s="3">
        <f t="shared" ca="1" si="44"/>
        <v>608</v>
      </c>
      <c r="F13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5" s="50">
        <f>IF(WEEKNUM(Table1[[#This Row],[Date]])-WEEKNUM(DATE(YEAR(Table1[[#This Row],[Date]]),2,1)-1)&lt;=0,52+WEEKNUM(Table1[[#This Row],[Date]])-WEEKNUM(DATE(YEAR(Table1[[#This Row],[Date]]),2,1)-1),WEEKNUM(Table1[[#This Row],[Date]])-WEEKNUM(DATE(YEAR(Table1[[#This Row],[Date]]),2,1)-1))</f>
        <v>10</v>
      </c>
      <c r="H1385" s="126">
        <f t="shared" ca="1" si="45"/>
        <v>0.77</v>
      </c>
      <c r="I13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5" s="3" t="str">
        <f ca="1">IF(Table1[[#This Row],[Quantity]]&gt;=100,"Picked Up","Missed Pickup")</f>
        <v>Picked Up</v>
      </c>
      <c r="K1385" s="48" t="str">
        <f>TEXT(Table1[[#This Row],[Date]],"mmmm")</f>
        <v>April</v>
      </c>
    </row>
    <row r="1386" spans="1:11" x14ac:dyDescent="0.25">
      <c r="A1386" s="27" t="s">
        <v>62</v>
      </c>
      <c r="B1386" s="30" t="s">
        <v>76</v>
      </c>
      <c r="C1386" s="45" t="s">
        <v>23</v>
      </c>
      <c r="D1386" s="4">
        <v>43931</v>
      </c>
      <c r="E1386" s="3">
        <f t="shared" ca="1" si="44"/>
        <v>34</v>
      </c>
      <c r="F13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6" s="50">
        <f>IF(WEEKNUM(Table1[[#This Row],[Date]])-WEEKNUM(DATE(YEAR(Table1[[#This Row],[Date]]),2,1)-1)&lt;=0,52+WEEKNUM(Table1[[#This Row],[Date]])-WEEKNUM(DATE(YEAR(Table1[[#This Row],[Date]]),2,1)-1),WEEKNUM(Table1[[#This Row],[Date]])-WEEKNUM(DATE(YEAR(Table1[[#This Row],[Date]]),2,1)-1))</f>
        <v>10</v>
      </c>
      <c r="H1386" s="126">
        <f t="shared" ca="1" si="45"/>
        <v>0.73</v>
      </c>
      <c r="I13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6" s="3" t="str">
        <f ca="1">IF(Table1[[#This Row],[Quantity]]&gt;=100,"Picked Up","Missed Pickup")</f>
        <v>Missed Pickup</v>
      </c>
      <c r="K1386" s="48" t="str">
        <f>TEXT(Table1[[#This Row],[Date]],"mmmm")</f>
        <v>April</v>
      </c>
    </row>
    <row r="1387" spans="1:11" x14ac:dyDescent="0.25">
      <c r="A1387" s="27" t="s">
        <v>61</v>
      </c>
      <c r="B1387" s="30" t="s">
        <v>7</v>
      </c>
      <c r="C1387" s="45" t="s">
        <v>20</v>
      </c>
      <c r="D1387" s="4">
        <v>43931</v>
      </c>
      <c r="E1387" s="3">
        <f t="shared" ca="1" si="44"/>
        <v>962</v>
      </c>
      <c r="F13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7" s="50">
        <f>IF(WEEKNUM(Table1[[#This Row],[Date]])-WEEKNUM(DATE(YEAR(Table1[[#This Row],[Date]]),2,1)-1)&lt;=0,52+WEEKNUM(Table1[[#This Row],[Date]])-WEEKNUM(DATE(YEAR(Table1[[#This Row],[Date]]),2,1)-1),WEEKNUM(Table1[[#This Row],[Date]])-WEEKNUM(DATE(YEAR(Table1[[#This Row],[Date]]),2,1)-1))</f>
        <v>10</v>
      </c>
      <c r="H1387" s="126">
        <f t="shared" ca="1" si="45"/>
        <v>0.77</v>
      </c>
      <c r="I13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87" s="3" t="str">
        <f ca="1">IF(Table1[[#This Row],[Quantity]]&gt;=100,"Picked Up","Missed Pickup")</f>
        <v>Picked Up</v>
      </c>
      <c r="K1387" s="48" t="str">
        <f>TEXT(Table1[[#This Row],[Date]],"mmmm")</f>
        <v>April</v>
      </c>
    </row>
    <row r="1388" spans="1:11" x14ac:dyDescent="0.25">
      <c r="A1388" s="29" t="s">
        <v>61</v>
      </c>
      <c r="B1388" s="31" t="s">
        <v>8</v>
      </c>
      <c r="C1388" s="45" t="s">
        <v>20</v>
      </c>
      <c r="D1388" s="4">
        <v>43931</v>
      </c>
      <c r="E1388" s="3">
        <f t="shared" ca="1" si="44"/>
        <v>60</v>
      </c>
      <c r="F13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8" s="50">
        <f>IF(WEEKNUM(Table1[[#This Row],[Date]])-WEEKNUM(DATE(YEAR(Table1[[#This Row],[Date]]),2,1)-1)&lt;=0,52+WEEKNUM(Table1[[#This Row],[Date]])-WEEKNUM(DATE(YEAR(Table1[[#This Row],[Date]]),2,1)-1),WEEKNUM(Table1[[#This Row],[Date]])-WEEKNUM(DATE(YEAR(Table1[[#This Row],[Date]]),2,1)-1))</f>
        <v>10</v>
      </c>
      <c r="H1388" s="126">
        <f t="shared" ca="1" si="45"/>
        <v>0.76</v>
      </c>
      <c r="I13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88" s="3" t="str">
        <f ca="1">IF(Table1[[#This Row],[Quantity]]&gt;=100,"Picked Up","Missed Pickup")</f>
        <v>Missed Pickup</v>
      </c>
      <c r="K1388" s="48" t="str">
        <f>TEXT(Table1[[#This Row],[Date]],"mmmm")</f>
        <v>April</v>
      </c>
    </row>
    <row r="1389" spans="1:11" x14ac:dyDescent="0.25">
      <c r="A1389" s="25" t="s">
        <v>61</v>
      </c>
      <c r="B1389" s="25" t="s">
        <v>73</v>
      </c>
      <c r="C1389" s="45" t="s">
        <v>20</v>
      </c>
      <c r="D1389" s="4">
        <v>43931</v>
      </c>
      <c r="E1389" s="3">
        <f t="shared" ca="1" si="44"/>
        <v>739</v>
      </c>
      <c r="F13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89" s="50">
        <f>IF(WEEKNUM(Table1[[#This Row],[Date]])-WEEKNUM(DATE(YEAR(Table1[[#This Row],[Date]]),2,1)-1)&lt;=0,52+WEEKNUM(Table1[[#This Row],[Date]])-WEEKNUM(DATE(YEAR(Table1[[#This Row],[Date]]),2,1)-1),WEEKNUM(Table1[[#This Row],[Date]])-WEEKNUM(DATE(YEAR(Table1[[#This Row],[Date]]),2,1)-1))</f>
        <v>10</v>
      </c>
      <c r="H1389" s="126">
        <f t="shared" ca="1" si="45"/>
        <v>0.8</v>
      </c>
      <c r="I13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89" s="3" t="str">
        <f ca="1">IF(Table1[[#This Row],[Quantity]]&gt;=100,"Picked Up","Missed Pickup")</f>
        <v>Picked Up</v>
      </c>
      <c r="K1389" s="48" t="str">
        <f>TEXT(Table1[[#This Row],[Date]],"mmmm")</f>
        <v>April</v>
      </c>
    </row>
    <row r="1390" spans="1:11" x14ac:dyDescent="0.25">
      <c r="A1390" s="25" t="s">
        <v>61</v>
      </c>
      <c r="B1390" s="25" t="s">
        <v>77</v>
      </c>
      <c r="C1390" s="45" t="s">
        <v>20</v>
      </c>
      <c r="D1390" s="4">
        <v>43931</v>
      </c>
      <c r="E1390" s="3">
        <f t="shared" ca="1" si="44"/>
        <v>714</v>
      </c>
      <c r="F13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0" s="50">
        <f>IF(WEEKNUM(Table1[[#This Row],[Date]])-WEEKNUM(DATE(YEAR(Table1[[#This Row],[Date]]),2,1)-1)&lt;=0,52+WEEKNUM(Table1[[#This Row],[Date]])-WEEKNUM(DATE(YEAR(Table1[[#This Row],[Date]]),2,1)-1),WEEKNUM(Table1[[#This Row],[Date]])-WEEKNUM(DATE(YEAR(Table1[[#This Row],[Date]]),2,1)-1))</f>
        <v>10</v>
      </c>
      <c r="H1390" s="126">
        <f t="shared" ca="1" si="45"/>
        <v>0.74</v>
      </c>
      <c r="I13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90" s="3" t="str">
        <f ca="1">IF(Table1[[#This Row],[Quantity]]&gt;=100,"Picked Up","Missed Pickup")</f>
        <v>Picked Up</v>
      </c>
      <c r="K1390" s="48" t="str">
        <f>TEXT(Table1[[#This Row],[Date]],"mmmm")</f>
        <v>April</v>
      </c>
    </row>
    <row r="1391" spans="1:11" x14ac:dyDescent="0.25">
      <c r="A1391" s="27" t="s">
        <v>64</v>
      </c>
      <c r="B1391" s="30" t="s">
        <v>70</v>
      </c>
      <c r="C1391" s="45" t="s">
        <v>22</v>
      </c>
      <c r="D1391" s="4">
        <v>43932</v>
      </c>
      <c r="E1391" s="3">
        <f t="shared" ca="1" si="44"/>
        <v>837</v>
      </c>
      <c r="F13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1" s="50">
        <f>IF(WEEKNUM(Table1[[#This Row],[Date]])-WEEKNUM(DATE(YEAR(Table1[[#This Row],[Date]]),2,1)-1)&lt;=0,52+WEEKNUM(Table1[[#This Row],[Date]])-WEEKNUM(DATE(YEAR(Table1[[#This Row],[Date]]),2,1)-1),WEEKNUM(Table1[[#This Row],[Date]])-WEEKNUM(DATE(YEAR(Table1[[#This Row],[Date]]),2,1)-1))</f>
        <v>10</v>
      </c>
      <c r="H1391" s="126">
        <f t="shared" ca="1" si="45"/>
        <v>0.7</v>
      </c>
      <c r="I13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91" s="3" t="str">
        <f ca="1">IF(Table1[[#This Row],[Quantity]]&gt;=100,"Picked Up","Missed Pickup")</f>
        <v>Picked Up</v>
      </c>
      <c r="K1391" s="48" t="str">
        <f>TEXT(Table1[[#This Row],[Date]],"mmmm")</f>
        <v>April</v>
      </c>
    </row>
    <row r="1392" spans="1:11" x14ac:dyDescent="0.25">
      <c r="A1392" s="27" t="s">
        <v>64</v>
      </c>
      <c r="B1392" s="30" t="s">
        <v>71</v>
      </c>
      <c r="C1392" s="45" t="s">
        <v>23</v>
      </c>
      <c r="D1392" s="4">
        <v>43932</v>
      </c>
      <c r="E1392" s="3">
        <f t="shared" ca="1" si="44"/>
        <v>923</v>
      </c>
      <c r="F13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2" s="50">
        <f>IF(WEEKNUM(Table1[[#This Row],[Date]])-WEEKNUM(DATE(YEAR(Table1[[#This Row],[Date]]),2,1)-1)&lt;=0,52+WEEKNUM(Table1[[#This Row],[Date]])-WEEKNUM(DATE(YEAR(Table1[[#This Row],[Date]]),2,1)-1),WEEKNUM(Table1[[#This Row],[Date]])-WEEKNUM(DATE(YEAR(Table1[[#This Row],[Date]]),2,1)-1))</f>
        <v>10</v>
      </c>
      <c r="H1392" s="126">
        <f t="shared" ca="1" si="45"/>
        <v>0.74</v>
      </c>
      <c r="I13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92" s="3" t="str">
        <f ca="1">IF(Table1[[#This Row],[Quantity]]&gt;=100,"Picked Up","Missed Pickup")</f>
        <v>Picked Up</v>
      </c>
      <c r="K1392" s="48" t="str">
        <f>TEXT(Table1[[#This Row],[Date]],"mmmm")</f>
        <v>April</v>
      </c>
    </row>
    <row r="1393" spans="1:11" x14ac:dyDescent="0.25">
      <c r="A1393" s="27" t="s">
        <v>65</v>
      </c>
      <c r="B1393" s="30" t="s">
        <v>67</v>
      </c>
      <c r="C1393" s="45" t="s">
        <v>20</v>
      </c>
      <c r="D1393" s="4">
        <v>43932</v>
      </c>
      <c r="E1393" s="3">
        <f t="shared" ca="1" si="44"/>
        <v>212</v>
      </c>
      <c r="F13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3" s="50">
        <f>IF(WEEKNUM(Table1[[#This Row],[Date]])-WEEKNUM(DATE(YEAR(Table1[[#This Row],[Date]]),2,1)-1)&lt;=0,52+WEEKNUM(Table1[[#This Row],[Date]])-WEEKNUM(DATE(YEAR(Table1[[#This Row],[Date]]),2,1)-1),WEEKNUM(Table1[[#This Row],[Date]])-WEEKNUM(DATE(YEAR(Table1[[#This Row],[Date]]),2,1)-1))</f>
        <v>10</v>
      </c>
      <c r="H1393" s="126">
        <f t="shared" ca="1" si="45"/>
        <v>0.76</v>
      </c>
      <c r="I13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93" s="3" t="str">
        <f ca="1">IF(Table1[[#This Row],[Quantity]]&gt;=100,"Picked Up","Missed Pickup")</f>
        <v>Picked Up</v>
      </c>
      <c r="K1393" s="48" t="str">
        <f>TEXT(Table1[[#This Row],[Date]],"mmmm")</f>
        <v>April</v>
      </c>
    </row>
    <row r="1394" spans="1:11" x14ac:dyDescent="0.25">
      <c r="A1394" s="27" t="s">
        <v>63</v>
      </c>
      <c r="B1394" s="30" t="s">
        <v>4</v>
      </c>
      <c r="C1394" s="45" t="s">
        <v>20</v>
      </c>
      <c r="D1394" s="4">
        <v>43932</v>
      </c>
      <c r="E1394" s="3">
        <f t="shared" ca="1" si="44"/>
        <v>466</v>
      </c>
      <c r="F13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4" s="50">
        <f>IF(WEEKNUM(Table1[[#This Row],[Date]])-WEEKNUM(DATE(YEAR(Table1[[#This Row],[Date]]),2,1)-1)&lt;=0,52+WEEKNUM(Table1[[#This Row],[Date]])-WEEKNUM(DATE(YEAR(Table1[[#This Row],[Date]]),2,1)-1),WEEKNUM(Table1[[#This Row],[Date]])-WEEKNUM(DATE(YEAR(Table1[[#This Row],[Date]]),2,1)-1))</f>
        <v>10</v>
      </c>
      <c r="H1394" s="126">
        <f t="shared" ca="1" si="45"/>
        <v>0.74</v>
      </c>
      <c r="I13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94" s="3" t="str">
        <f ca="1">IF(Table1[[#This Row],[Quantity]]&gt;=100,"Picked Up","Missed Pickup")</f>
        <v>Picked Up</v>
      </c>
      <c r="K1394" s="48" t="str">
        <f>TEXT(Table1[[#This Row],[Date]],"mmmm")</f>
        <v>April</v>
      </c>
    </row>
    <row r="1395" spans="1:11" x14ac:dyDescent="0.25">
      <c r="A1395" s="27" t="s">
        <v>63</v>
      </c>
      <c r="B1395" s="30" t="s">
        <v>74</v>
      </c>
      <c r="C1395" s="45" t="s">
        <v>20</v>
      </c>
      <c r="D1395" s="4">
        <v>43932</v>
      </c>
      <c r="E1395" s="3">
        <f t="shared" ca="1" si="44"/>
        <v>929</v>
      </c>
      <c r="F13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5" s="50">
        <f>IF(WEEKNUM(Table1[[#This Row],[Date]])-WEEKNUM(DATE(YEAR(Table1[[#This Row],[Date]]),2,1)-1)&lt;=0,52+WEEKNUM(Table1[[#This Row],[Date]])-WEEKNUM(DATE(YEAR(Table1[[#This Row],[Date]]),2,1)-1),WEEKNUM(Table1[[#This Row],[Date]])-WEEKNUM(DATE(YEAR(Table1[[#This Row],[Date]]),2,1)-1))</f>
        <v>10</v>
      </c>
      <c r="H1395" s="126">
        <f t="shared" ca="1" si="45"/>
        <v>0.8</v>
      </c>
      <c r="I13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95" s="3" t="str">
        <f ca="1">IF(Table1[[#This Row],[Quantity]]&gt;=100,"Picked Up","Missed Pickup")</f>
        <v>Picked Up</v>
      </c>
      <c r="K1395" s="48" t="str">
        <f>TEXT(Table1[[#This Row],[Date]],"mmmm")</f>
        <v>April</v>
      </c>
    </row>
    <row r="1396" spans="1:11" x14ac:dyDescent="0.25">
      <c r="A1396" s="27" t="s">
        <v>63</v>
      </c>
      <c r="B1396" s="30" t="s">
        <v>75</v>
      </c>
      <c r="C1396" s="45" t="s">
        <v>20</v>
      </c>
      <c r="D1396" s="4">
        <v>43932</v>
      </c>
      <c r="E1396" s="3">
        <f t="shared" ca="1" si="44"/>
        <v>438</v>
      </c>
      <c r="F13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6" s="50">
        <f>IF(WEEKNUM(Table1[[#This Row],[Date]])-WEEKNUM(DATE(YEAR(Table1[[#This Row],[Date]]),2,1)-1)&lt;=0,52+WEEKNUM(Table1[[#This Row],[Date]])-WEEKNUM(DATE(YEAR(Table1[[#This Row],[Date]]),2,1)-1),WEEKNUM(Table1[[#This Row],[Date]])-WEEKNUM(DATE(YEAR(Table1[[#This Row],[Date]]),2,1)-1))</f>
        <v>10</v>
      </c>
      <c r="H1396" s="126">
        <f t="shared" ca="1" si="45"/>
        <v>0.69</v>
      </c>
      <c r="I13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96" s="3" t="str">
        <f ca="1">IF(Table1[[#This Row],[Quantity]]&gt;=100,"Picked Up","Missed Pickup")</f>
        <v>Picked Up</v>
      </c>
      <c r="K1396" s="48" t="str">
        <f>TEXT(Table1[[#This Row],[Date]],"mmmm")</f>
        <v>April</v>
      </c>
    </row>
    <row r="1397" spans="1:11" x14ac:dyDescent="0.25">
      <c r="A1397" s="27" t="s">
        <v>62</v>
      </c>
      <c r="B1397" s="30" t="s">
        <v>9</v>
      </c>
      <c r="C1397" s="45" t="s">
        <v>23</v>
      </c>
      <c r="D1397" s="4">
        <v>43932</v>
      </c>
      <c r="E1397" s="3">
        <f t="shared" ca="1" si="44"/>
        <v>572</v>
      </c>
      <c r="F13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7" s="50">
        <f>IF(WEEKNUM(Table1[[#This Row],[Date]])-WEEKNUM(DATE(YEAR(Table1[[#This Row],[Date]]),2,1)-1)&lt;=0,52+WEEKNUM(Table1[[#This Row],[Date]])-WEEKNUM(DATE(YEAR(Table1[[#This Row],[Date]]),2,1)-1),WEEKNUM(Table1[[#This Row],[Date]])-WEEKNUM(DATE(YEAR(Table1[[#This Row],[Date]]),2,1)-1))</f>
        <v>10</v>
      </c>
      <c r="H1397" s="126">
        <f t="shared" ca="1" si="45"/>
        <v>0.67</v>
      </c>
      <c r="I13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97" s="3" t="str">
        <f ca="1">IF(Table1[[#This Row],[Quantity]]&gt;=100,"Picked Up","Missed Pickup")</f>
        <v>Picked Up</v>
      </c>
      <c r="K1397" s="48" t="str">
        <f>TEXT(Table1[[#This Row],[Date]],"mmmm")</f>
        <v>April</v>
      </c>
    </row>
    <row r="1398" spans="1:11" x14ac:dyDescent="0.25">
      <c r="A1398" s="27" t="s">
        <v>62</v>
      </c>
      <c r="B1398" s="30" t="s">
        <v>4</v>
      </c>
      <c r="C1398" s="45" t="s">
        <v>20</v>
      </c>
      <c r="D1398" s="4">
        <v>43932</v>
      </c>
      <c r="E1398" s="3">
        <f t="shared" ca="1" si="44"/>
        <v>366</v>
      </c>
      <c r="F13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8" s="50">
        <f>IF(WEEKNUM(Table1[[#This Row],[Date]])-WEEKNUM(DATE(YEAR(Table1[[#This Row],[Date]]),2,1)-1)&lt;=0,52+WEEKNUM(Table1[[#This Row],[Date]])-WEEKNUM(DATE(YEAR(Table1[[#This Row],[Date]]),2,1)-1),WEEKNUM(Table1[[#This Row],[Date]])-WEEKNUM(DATE(YEAR(Table1[[#This Row],[Date]]),2,1)-1))</f>
        <v>10</v>
      </c>
      <c r="H1398" s="126">
        <f t="shared" ca="1" si="45"/>
        <v>0.7</v>
      </c>
      <c r="I13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398" s="3" t="str">
        <f ca="1">IF(Table1[[#This Row],[Quantity]]&gt;=100,"Picked Up","Missed Pickup")</f>
        <v>Picked Up</v>
      </c>
      <c r="K1398" s="48" t="str">
        <f>TEXT(Table1[[#This Row],[Date]],"mmmm")</f>
        <v>April</v>
      </c>
    </row>
    <row r="1399" spans="1:11" x14ac:dyDescent="0.25">
      <c r="A1399" s="27" t="s">
        <v>62</v>
      </c>
      <c r="B1399" s="30" t="s">
        <v>72</v>
      </c>
      <c r="C1399" s="45" t="s">
        <v>20</v>
      </c>
      <c r="D1399" s="4">
        <v>43932</v>
      </c>
      <c r="E1399" s="3">
        <f t="shared" ca="1" si="44"/>
        <v>414</v>
      </c>
      <c r="F13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399" s="50">
        <f>IF(WEEKNUM(Table1[[#This Row],[Date]])-WEEKNUM(DATE(YEAR(Table1[[#This Row],[Date]]),2,1)-1)&lt;=0,52+WEEKNUM(Table1[[#This Row],[Date]])-WEEKNUM(DATE(YEAR(Table1[[#This Row],[Date]]),2,1)-1),WEEKNUM(Table1[[#This Row],[Date]])-WEEKNUM(DATE(YEAR(Table1[[#This Row],[Date]]),2,1)-1))</f>
        <v>10</v>
      </c>
      <c r="H1399" s="126">
        <f t="shared" ca="1" si="45"/>
        <v>0.68</v>
      </c>
      <c r="I13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399" s="3" t="str">
        <f ca="1">IF(Table1[[#This Row],[Quantity]]&gt;=100,"Picked Up","Missed Pickup")</f>
        <v>Picked Up</v>
      </c>
      <c r="K1399" s="48" t="str">
        <f>TEXT(Table1[[#This Row],[Date]],"mmmm")</f>
        <v>April</v>
      </c>
    </row>
    <row r="1400" spans="1:11" x14ac:dyDescent="0.25">
      <c r="A1400" s="27" t="s">
        <v>62</v>
      </c>
      <c r="B1400" s="30" t="s">
        <v>5</v>
      </c>
      <c r="C1400" s="45" t="s">
        <v>22</v>
      </c>
      <c r="D1400" s="4">
        <v>43932</v>
      </c>
      <c r="E1400" s="3">
        <f t="shared" ca="1" si="44"/>
        <v>691</v>
      </c>
      <c r="F14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0" s="50">
        <f>IF(WEEKNUM(Table1[[#This Row],[Date]])-WEEKNUM(DATE(YEAR(Table1[[#This Row],[Date]]),2,1)-1)&lt;=0,52+WEEKNUM(Table1[[#This Row],[Date]])-WEEKNUM(DATE(YEAR(Table1[[#This Row],[Date]]),2,1)-1),WEEKNUM(Table1[[#This Row],[Date]])-WEEKNUM(DATE(YEAR(Table1[[#This Row],[Date]]),2,1)-1))</f>
        <v>10</v>
      </c>
      <c r="H1400" s="126">
        <f t="shared" ca="1" si="45"/>
        <v>0.79</v>
      </c>
      <c r="I14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0" s="3" t="str">
        <f ca="1">IF(Table1[[#This Row],[Quantity]]&gt;=100,"Picked Up","Missed Pickup")</f>
        <v>Picked Up</v>
      </c>
      <c r="K1400" s="48" t="str">
        <f>TEXT(Table1[[#This Row],[Date]],"mmmm")</f>
        <v>April</v>
      </c>
    </row>
    <row r="1401" spans="1:11" x14ac:dyDescent="0.25">
      <c r="A1401" s="27" t="s">
        <v>62</v>
      </c>
      <c r="B1401" s="30" t="s">
        <v>6</v>
      </c>
      <c r="C1401" s="45" t="s">
        <v>21</v>
      </c>
      <c r="D1401" s="4">
        <v>43932</v>
      </c>
      <c r="E1401" s="3">
        <f t="shared" ca="1" si="44"/>
        <v>401</v>
      </c>
      <c r="F14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1" s="50">
        <f>IF(WEEKNUM(Table1[[#This Row],[Date]])-WEEKNUM(DATE(YEAR(Table1[[#This Row],[Date]]),2,1)-1)&lt;=0,52+WEEKNUM(Table1[[#This Row],[Date]])-WEEKNUM(DATE(YEAR(Table1[[#This Row],[Date]]),2,1)-1),WEEKNUM(Table1[[#This Row],[Date]])-WEEKNUM(DATE(YEAR(Table1[[#This Row],[Date]]),2,1)-1))</f>
        <v>10</v>
      </c>
      <c r="H1401" s="126">
        <f t="shared" ca="1" si="45"/>
        <v>0.74</v>
      </c>
      <c r="I14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1" s="3" t="str">
        <f ca="1">IF(Table1[[#This Row],[Quantity]]&gt;=100,"Picked Up","Missed Pickup")</f>
        <v>Picked Up</v>
      </c>
      <c r="K1401" s="48" t="str">
        <f>TEXT(Table1[[#This Row],[Date]],"mmmm")</f>
        <v>April</v>
      </c>
    </row>
    <row r="1402" spans="1:11" x14ac:dyDescent="0.25">
      <c r="A1402" s="27" t="s">
        <v>62</v>
      </c>
      <c r="B1402" s="30" t="s">
        <v>76</v>
      </c>
      <c r="C1402" s="45" t="s">
        <v>23</v>
      </c>
      <c r="D1402" s="4">
        <v>43932</v>
      </c>
      <c r="E1402" s="3">
        <f t="shared" ca="1" si="44"/>
        <v>92</v>
      </c>
      <c r="F14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2" s="50">
        <f>IF(WEEKNUM(Table1[[#This Row],[Date]])-WEEKNUM(DATE(YEAR(Table1[[#This Row],[Date]]),2,1)-1)&lt;=0,52+WEEKNUM(Table1[[#This Row],[Date]])-WEEKNUM(DATE(YEAR(Table1[[#This Row],[Date]]),2,1)-1),WEEKNUM(Table1[[#This Row],[Date]])-WEEKNUM(DATE(YEAR(Table1[[#This Row],[Date]]),2,1)-1))</f>
        <v>10</v>
      </c>
      <c r="H1402" s="126">
        <f t="shared" ca="1" si="45"/>
        <v>0.78</v>
      </c>
      <c r="I14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2" s="3" t="str">
        <f ca="1">IF(Table1[[#This Row],[Quantity]]&gt;=100,"Picked Up","Missed Pickup")</f>
        <v>Missed Pickup</v>
      </c>
      <c r="K1402" s="48" t="str">
        <f>TEXT(Table1[[#This Row],[Date]],"mmmm")</f>
        <v>April</v>
      </c>
    </row>
    <row r="1403" spans="1:11" x14ac:dyDescent="0.25">
      <c r="A1403" s="27" t="s">
        <v>61</v>
      </c>
      <c r="B1403" s="30" t="s">
        <v>7</v>
      </c>
      <c r="C1403" s="45" t="s">
        <v>20</v>
      </c>
      <c r="D1403" s="4">
        <v>43932</v>
      </c>
      <c r="E1403" s="3">
        <f t="shared" ca="1" si="44"/>
        <v>963</v>
      </c>
      <c r="F14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3" s="50">
        <f>IF(WEEKNUM(Table1[[#This Row],[Date]])-WEEKNUM(DATE(YEAR(Table1[[#This Row],[Date]]),2,1)-1)&lt;=0,52+WEEKNUM(Table1[[#This Row],[Date]])-WEEKNUM(DATE(YEAR(Table1[[#This Row],[Date]]),2,1)-1),WEEKNUM(Table1[[#This Row],[Date]])-WEEKNUM(DATE(YEAR(Table1[[#This Row],[Date]]),2,1)-1))</f>
        <v>10</v>
      </c>
      <c r="H1403" s="126">
        <f t="shared" ca="1" si="45"/>
        <v>0.75</v>
      </c>
      <c r="I14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03" s="3" t="str">
        <f ca="1">IF(Table1[[#This Row],[Quantity]]&gt;=100,"Picked Up","Missed Pickup")</f>
        <v>Picked Up</v>
      </c>
      <c r="K1403" s="48" t="str">
        <f>TEXT(Table1[[#This Row],[Date]],"mmmm")</f>
        <v>April</v>
      </c>
    </row>
    <row r="1404" spans="1:11" x14ac:dyDescent="0.25">
      <c r="A1404" s="29" t="s">
        <v>61</v>
      </c>
      <c r="B1404" s="31" t="s">
        <v>8</v>
      </c>
      <c r="C1404" s="45" t="s">
        <v>20</v>
      </c>
      <c r="D1404" s="4">
        <v>43932</v>
      </c>
      <c r="E1404" s="3">
        <f t="shared" ca="1" si="44"/>
        <v>415</v>
      </c>
      <c r="F14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4" s="50">
        <f>IF(WEEKNUM(Table1[[#This Row],[Date]])-WEEKNUM(DATE(YEAR(Table1[[#This Row],[Date]]),2,1)-1)&lt;=0,52+WEEKNUM(Table1[[#This Row],[Date]])-WEEKNUM(DATE(YEAR(Table1[[#This Row],[Date]]),2,1)-1),WEEKNUM(Table1[[#This Row],[Date]])-WEEKNUM(DATE(YEAR(Table1[[#This Row],[Date]]),2,1)-1))</f>
        <v>10</v>
      </c>
      <c r="H1404" s="126">
        <f t="shared" ca="1" si="45"/>
        <v>0.78</v>
      </c>
      <c r="I14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4" s="3" t="str">
        <f ca="1">IF(Table1[[#This Row],[Quantity]]&gt;=100,"Picked Up","Missed Pickup")</f>
        <v>Picked Up</v>
      </c>
      <c r="K1404" s="48" t="str">
        <f>TEXT(Table1[[#This Row],[Date]],"mmmm")</f>
        <v>April</v>
      </c>
    </row>
    <row r="1405" spans="1:11" x14ac:dyDescent="0.25">
      <c r="A1405" s="25" t="s">
        <v>61</v>
      </c>
      <c r="B1405" s="25" t="s">
        <v>73</v>
      </c>
      <c r="C1405" s="45" t="s">
        <v>20</v>
      </c>
      <c r="D1405" s="4">
        <v>43932</v>
      </c>
      <c r="E1405" s="3">
        <f t="shared" ca="1" si="44"/>
        <v>963</v>
      </c>
      <c r="F14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5" s="50">
        <f>IF(WEEKNUM(Table1[[#This Row],[Date]])-WEEKNUM(DATE(YEAR(Table1[[#This Row],[Date]]),2,1)-1)&lt;=0,52+WEEKNUM(Table1[[#This Row],[Date]])-WEEKNUM(DATE(YEAR(Table1[[#This Row],[Date]]),2,1)-1),WEEKNUM(Table1[[#This Row],[Date]])-WEEKNUM(DATE(YEAR(Table1[[#This Row],[Date]]),2,1)-1))</f>
        <v>10</v>
      </c>
      <c r="H1405" s="126">
        <f t="shared" ca="1" si="45"/>
        <v>0.8</v>
      </c>
      <c r="I14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5" s="3" t="str">
        <f ca="1">IF(Table1[[#This Row],[Quantity]]&gt;=100,"Picked Up","Missed Pickup")</f>
        <v>Picked Up</v>
      </c>
      <c r="K1405" s="48" t="str">
        <f>TEXT(Table1[[#This Row],[Date]],"mmmm")</f>
        <v>April</v>
      </c>
    </row>
    <row r="1406" spans="1:11" x14ac:dyDescent="0.25">
      <c r="A1406" s="25" t="s">
        <v>61</v>
      </c>
      <c r="B1406" s="25" t="s">
        <v>77</v>
      </c>
      <c r="C1406" s="45" t="s">
        <v>20</v>
      </c>
      <c r="D1406" s="4">
        <v>43932</v>
      </c>
      <c r="E1406" s="3">
        <f t="shared" ca="1" si="44"/>
        <v>361</v>
      </c>
      <c r="F14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W10</v>
      </c>
      <c r="G1406" s="50">
        <f>IF(WEEKNUM(Table1[[#This Row],[Date]])-WEEKNUM(DATE(YEAR(Table1[[#This Row],[Date]]),2,1)-1)&lt;=0,52+WEEKNUM(Table1[[#This Row],[Date]])-WEEKNUM(DATE(YEAR(Table1[[#This Row],[Date]]),2,1)-1),WEEKNUM(Table1[[#This Row],[Date]])-WEEKNUM(DATE(YEAR(Table1[[#This Row],[Date]]),2,1)-1))</f>
        <v>10</v>
      </c>
      <c r="H1406" s="126">
        <f t="shared" ca="1" si="45"/>
        <v>0.68</v>
      </c>
      <c r="I14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6" s="3" t="str">
        <f ca="1">IF(Table1[[#This Row],[Quantity]]&gt;=100,"Picked Up","Missed Pickup")</f>
        <v>Picked Up</v>
      </c>
      <c r="K1406" s="48" t="str">
        <f>TEXT(Table1[[#This Row],[Date]],"mmmm")</f>
        <v>April</v>
      </c>
    </row>
    <row r="1407" spans="1:11" x14ac:dyDescent="0.25">
      <c r="A1407" s="27" t="s">
        <v>64</v>
      </c>
      <c r="B1407" s="30" t="s">
        <v>70</v>
      </c>
      <c r="C1407" s="45" t="s">
        <v>22</v>
      </c>
      <c r="D1407" s="4">
        <v>43933</v>
      </c>
      <c r="E1407" s="3">
        <f t="shared" ca="1" si="44"/>
        <v>595</v>
      </c>
      <c r="F14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07" s="50">
        <f>IF(WEEKNUM(Table1[[#This Row],[Date]])-WEEKNUM(DATE(YEAR(Table1[[#This Row],[Date]]),2,1)-1)&lt;=0,52+WEEKNUM(Table1[[#This Row],[Date]])-WEEKNUM(DATE(YEAR(Table1[[#This Row],[Date]]),2,1)-1),WEEKNUM(Table1[[#This Row],[Date]])-WEEKNUM(DATE(YEAR(Table1[[#This Row],[Date]]),2,1)-1))</f>
        <v>11</v>
      </c>
      <c r="H1407" s="126">
        <f t="shared" ca="1" si="45"/>
        <v>0.74</v>
      </c>
      <c r="I14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07" s="3" t="str">
        <f ca="1">IF(Table1[[#This Row],[Quantity]]&gt;=100,"Picked Up","Missed Pickup")</f>
        <v>Picked Up</v>
      </c>
      <c r="K1407" s="48" t="str">
        <f>TEXT(Table1[[#This Row],[Date]],"mmmm")</f>
        <v>April</v>
      </c>
    </row>
    <row r="1408" spans="1:11" x14ac:dyDescent="0.25">
      <c r="A1408" s="27" t="s">
        <v>64</v>
      </c>
      <c r="B1408" s="30" t="s">
        <v>71</v>
      </c>
      <c r="C1408" s="45" t="s">
        <v>23</v>
      </c>
      <c r="D1408" s="4">
        <v>43933</v>
      </c>
      <c r="E1408" s="3">
        <f t="shared" ca="1" si="44"/>
        <v>239</v>
      </c>
      <c r="F14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08" s="50">
        <f>IF(WEEKNUM(Table1[[#This Row],[Date]])-WEEKNUM(DATE(YEAR(Table1[[#This Row],[Date]]),2,1)-1)&lt;=0,52+WEEKNUM(Table1[[#This Row],[Date]])-WEEKNUM(DATE(YEAR(Table1[[#This Row],[Date]]),2,1)-1),WEEKNUM(Table1[[#This Row],[Date]])-WEEKNUM(DATE(YEAR(Table1[[#This Row],[Date]]),2,1)-1))</f>
        <v>11</v>
      </c>
      <c r="H1408" s="126">
        <f t="shared" ca="1" si="45"/>
        <v>0.77</v>
      </c>
      <c r="I14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08" s="3" t="str">
        <f ca="1">IF(Table1[[#This Row],[Quantity]]&gt;=100,"Picked Up","Missed Pickup")</f>
        <v>Picked Up</v>
      </c>
      <c r="K1408" s="48" t="str">
        <f>TEXT(Table1[[#This Row],[Date]],"mmmm")</f>
        <v>April</v>
      </c>
    </row>
    <row r="1409" spans="1:11" x14ac:dyDescent="0.25">
      <c r="A1409" s="27" t="s">
        <v>65</v>
      </c>
      <c r="B1409" s="30" t="s">
        <v>67</v>
      </c>
      <c r="C1409" s="45" t="s">
        <v>20</v>
      </c>
      <c r="D1409" s="4">
        <v>43933</v>
      </c>
      <c r="E1409" s="3">
        <f t="shared" ca="1" si="44"/>
        <v>689</v>
      </c>
      <c r="F14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09" s="50">
        <f>IF(WEEKNUM(Table1[[#This Row],[Date]])-WEEKNUM(DATE(YEAR(Table1[[#This Row],[Date]]),2,1)-1)&lt;=0,52+WEEKNUM(Table1[[#This Row],[Date]])-WEEKNUM(DATE(YEAR(Table1[[#This Row],[Date]]),2,1)-1),WEEKNUM(Table1[[#This Row],[Date]])-WEEKNUM(DATE(YEAR(Table1[[#This Row],[Date]]),2,1)-1))</f>
        <v>11</v>
      </c>
      <c r="H1409" s="126">
        <f t="shared" ca="1" si="45"/>
        <v>0.7</v>
      </c>
      <c r="I14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09" s="3" t="str">
        <f ca="1">IF(Table1[[#This Row],[Quantity]]&gt;=100,"Picked Up","Missed Pickup")</f>
        <v>Picked Up</v>
      </c>
      <c r="K1409" s="48" t="str">
        <f>TEXT(Table1[[#This Row],[Date]],"mmmm")</f>
        <v>April</v>
      </c>
    </row>
    <row r="1410" spans="1:11" x14ac:dyDescent="0.25">
      <c r="A1410" s="27" t="s">
        <v>63</v>
      </c>
      <c r="B1410" s="30" t="s">
        <v>4</v>
      </c>
      <c r="C1410" s="45" t="s">
        <v>20</v>
      </c>
      <c r="D1410" s="4">
        <v>43933</v>
      </c>
      <c r="E1410" s="3">
        <f t="shared" ca="1" si="44"/>
        <v>453</v>
      </c>
      <c r="F14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0" s="50">
        <f>IF(WEEKNUM(Table1[[#This Row],[Date]])-WEEKNUM(DATE(YEAR(Table1[[#This Row],[Date]]),2,1)-1)&lt;=0,52+WEEKNUM(Table1[[#This Row],[Date]])-WEEKNUM(DATE(YEAR(Table1[[#This Row],[Date]]),2,1)-1),WEEKNUM(Table1[[#This Row],[Date]])-WEEKNUM(DATE(YEAR(Table1[[#This Row],[Date]]),2,1)-1))</f>
        <v>11</v>
      </c>
      <c r="H1410" s="126">
        <f t="shared" ca="1" si="45"/>
        <v>0.67</v>
      </c>
      <c r="I14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10" s="3" t="str">
        <f ca="1">IF(Table1[[#This Row],[Quantity]]&gt;=100,"Picked Up","Missed Pickup")</f>
        <v>Picked Up</v>
      </c>
      <c r="K1410" s="48" t="str">
        <f>TEXT(Table1[[#This Row],[Date]],"mmmm")</f>
        <v>April</v>
      </c>
    </row>
    <row r="1411" spans="1:11" x14ac:dyDescent="0.25">
      <c r="A1411" s="27" t="s">
        <v>63</v>
      </c>
      <c r="B1411" s="30" t="s">
        <v>74</v>
      </c>
      <c r="C1411" s="45" t="s">
        <v>20</v>
      </c>
      <c r="D1411" s="4">
        <v>43933</v>
      </c>
      <c r="E1411" s="3">
        <f t="shared" ref="E1411:E1474" ca="1" si="46">RANDBETWEEN(0,1000)</f>
        <v>679</v>
      </c>
      <c r="F14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1" s="50">
        <f>IF(WEEKNUM(Table1[[#This Row],[Date]])-WEEKNUM(DATE(YEAR(Table1[[#This Row],[Date]]),2,1)-1)&lt;=0,52+WEEKNUM(Table1[[#This Row],[Date]])-WEEKNUM(DATE(YEAR(Table1[[#This Row],[Date]]),2,1)-1),WEEKNUM(Table1[[#This Row],[Date]])-WEEKNUM(DATE(YEAR(Table1[[#This Row],[Date]]),2,1)-1))</f>
        <v>11</v>
      </c>
      <c r="H1411" s="126">
        <f t="shared" ref="H1411:H1474" ca="1" si="47">RANDBETWEEN(67,80)/100</f>
        <v>0.71</v>
      </c>
      <c r="I14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11" s="3" t="str">
        <f ca="1">IF(Table1[[#This Row],[Quantity]]&gt;=100,"Picked Up","Missed Pickup")</f>
        <v>Picked Up</v>
      </c>
      <c r="K1411" s="48" t="str">
        <f>TEXT(Table1[[#This Row],[Date]],"mmmm")</f>
        <v>April</v>
      </c>
    </row>
    <row r="1412" spans="1:11" x14ac:dyDescent="0.25">
      <c r="A1412" s="27" t="s">
        <v>63</v>
      </c>
      <c r="B1412" s="30" t="s">
        <v>75</v>
      </c>
      <c r="C1412" s="45" t="s">
        <v>20</v>
      </c>
      <c r="D1412" s="4">
        <v>43933</v>
      </c>
      <c r="E1412" s="3">
        <f t="shared" ca="1" si="46"/>
        <v>126</v>
      </c>
      <c r="F14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2" s="50">
        <f>IF(WEEKNUM(Table1[[#This Row],[Date]])-WEEKNUM(DATE(YEAR(Table1[[#This Row],[Date]]),2,1)-1)&lt;=0,52+WEEKNUM(Table1[[#This Row],[Date]])-WEEKNUM(DATE(YEAR(Table1[[#This Row],[Date]]),2,1)-1),WEEKNUM(Table1[[#This Row],[Date]])-WEEKNUM(DATE(YEAR(Table1[[#This Row],[Date]]),2,1)-1))</f>
        <v>11</v>
      </c>
      <c r="H1412" s="126">
        <f t="shared" ca="1" si="47"/>
        <v>0.68</v>
      </c>
      <c r="I14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12" s="3" t="str">
        <f ca="1">IF(Table1[[#This Row],[Quantity]]&gt;=100,"Picked Up","Missed Pickup")</f>
        <v>Picked Up</v>
      </c>
      <c r="K1412" s="48" t="str">
        <f>TEXT(Table1[[#This Row],[Date]],"mmmm")</f>
        <v>April</v>
      </c>
    </row>
    <row r="1413" spans="1:11" x14ac:dyDescent="0.25">
      <c r="A1413" s="27" t="s">
        <v>62</v>
      </c>
      <c r="B1413" s="30" t="s">
        <v>9</v>
      </c>
      <c r="C1413" s="45" t="s">
        <v>23</v>
      </c>
      <c r="D1413" s="4">
        <v>43933</v>
      </c>
      <c r="E1413" s="3">
        <f t="shared" ca="1" si="46"/>
        <v>140</v>
      </c>
      <c r="F14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3" s="50">
        <f>IF(WEEKNUM(Table1[[#This Row],[Date]])-WEEKNUM(DATE(YEAR(Table1[[#This Row],[Date]]),2,1)-1)&lt;=0,52+WEEKNUM(Table1[[#This Row],[Date]])-WEEKNUM(DATE(YEAR(Table1[[#This Row],[Date]]),2,1)-1),WEEKNUM(Table1[[#This Row],[Date]])-WEEKNUM(DATE(YEAR(Table1[[#This Row],[Date]]),2,1)-1))</f>
        <v>11</v>
      </c>
      <c r="H1413" s="126">
        <f t="shared" ca="1" si="47"/>
        <v>0.68</v>
      </c>
      <c r="I14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13" s="3" t="str">
        <f ca="1">IF(Table1[[#This Row],[Quantity]]&gt;=100,"Picked Up","Missed Pickup")</f>
        <v>Picked Up</v>
      </c>
      <c r="K1413" s="48" t="str">
        <f>TEXT(Table1[[#This Row],[Date]],"mmmm")</f>
        <v>April</v>
      </c>
    </row>
    <row r="1414" spans="1:11" x14ac:dyDescent="0.25">
      <c r="A1414" s="27" t="s">
        <v>62</v>
      </c>
      <c r="B1414" s="30" t="s">
        <v>4</v>
      </c>
      <c r="C1414" s="45" t="s">
        <v>20</v>
      </c>
      <c r="D1414" s="4">
        <v>43933</v>
      </c>
      <c r="E1414" s="3">
        <f t="shared" ca="1" si="46"/>
        <v>827</v>
      </c>
      <c r="F14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4" s="50">
        <f>IF(WEEKNUM(Table1[[#This Row],[Date]])-WEEKNUM(DATE(YEAR(Table1[[#This Row],[Date]]),2,1)-1)&lt;=0,52+WEEKNUM(Table1[[#This Row],[Date]])-WEEKNUM(DATE(YEAR(Table1[[#This Row],[Date]]),2,1)-1),WEEKNUM(Table1[[#This Row],[Date]])-WEEKNUM(DATE(YEAR(Table1[[#This Row],[Date]]),2,1)-1))</f>
        <v>11</v>
      </c>
      <c r="H1414" s="126">
        <f t="shared" ca="1" si="47"/>
        <v>0.74</v>
      </c>
      <c r="I14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14" s="3" t="str">
        <f ca="1">IF(Table1[[#This Row],[Quantity]]&gt;=100,"Picked Up","Missed Pickup")</f>
        <v>Picked Up</v>
      </c>
      <c r="K1414" s="48" t="str">
        <f>TEXT(Table1[[#This Row],[Date]],"mmmm")</f>
        <v>April</v>
      </c>
    </row>
    <row r="1415" spans="1:11" x14ac:dyDescent="0.25">
      <c r="A1415" s="27" t="s">
        <v>62</v>
      </c>
      <c r="B1415" s="30" t="s">
        <v>72</v>
      </c>
      <c r="C1415" s="45" t="s">
        <v>20</v>
      </c>
      <c r="D1415" s="4">
        <v>43933</v>
      </c>
      <c r="E1415" s="3">
        <f t="shared" ca="1" si="46"/>
        <v>191</v>
      </c>
      <c r="F14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5" s="50">
        <f>IF(WEEKNUM(Table1[[#This Row],[Date]])-WEEKNUM(DATE(YEAR(Table1[[#This Row],[Date]]),2,1)-1)&lt;=0,52+WEEKNUM(Table1[[#This Row],[Date]])-WEEKNUM(DATE(YEAR(Table1[[#This Row],[Date]]),2,1)-1),WEEKNUM(Table1[[#This Row],[Date]])-WEEKNUM(DATE(YEAR(Table1[[#This Row],[Date]]),2,1)-1))</f>
        <v>11</v>
      </c>
      <c r="H1415" s="126">
        <f t="shared" ca="1" si="47"/>
        <v>0.67</v>
      </c>
      <c r="I14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15" s="3" t="str">
        <f ca="1">IF(Table1[[#This Row],[Quantity]]&gt;=100,"Picked Up","Missed Pickup")</f>
        <v>Picked Up</v>
      </c>
      <c r="K1415" s="48" t="str">
        <f>TEXT(Table1[[#This Row],[Date]],"mmmm")</f>
        <v>April</v>
      </c>
    </row>
    <row r="1416" spans="1:11" x14ac:dyDescent="0.25">
      <c r="A1416" s="27" t="s">
        <v>62</v>
      </c>
      <c r="B1416" s="30" t="s">
        <v>5</v>
      </c>
      <c r="C1416" s="45" t="s">
        <v>22</v>
      </c>
      <c r="D1416" s="4">
        <v>43933</v>
      </c>
      <c r="E1416" s="3">
        <f t="shared" ca="1" si="46"/>
        <v>855</v>
      </c>
      <c r="F14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6" s="50">
        <f>IF(WEEKNUM(Table1[[#This Row],[Date]])-WEEKNUM(DATE(YEAR(Table1[[#This Row],[Date]]),2,1)-1)&lt;=0,52+WEEKNUM(Table1[[#This Row],[Date]])-WEEKNUM(DATE(YEAR(Table1[[#This Row],[Date]]),2,1)-1),WEEKNUM(Table1[[#This Row],[Date]])-WEEKNUM(DATE(YEAR(Table1[[#This Row],[Date]]),2,1)-1))</f>
        <v>11</v>
      </c>
      <c r="H1416" s="126">
        <f t="shared" ca="1" si="47"/>
        <v>0.68</v>
      </c>
      <c r="I14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16" s="3" t="str">
        <f ca="1">IF(Table1[[#This Row],[Quantity]]&gt;=100,"Picked Up","Missed Pickup")</f>
        <v>Picked Up</v>
      </c>
      <c r="K1416" s="48" t="str">
        <f>TEXT(Table1[[#This Row],[Date]],"mmmm")</f>
        <v>April</v>
      </c>
    </row>
    <row r="1417" spans="1:11" x14ac:dyDescent="0.25">
      <c r="A1417" s="27" t="s">
        <v>62</v>
      </c>
      <c r="B1417" s="30" t="s">
        <v>6</v>
      </c>
      <c r="C1417" s="45" t="s">
        <v>21</v>
      </c>
      <c r="D1417" s="4">
        <v>43933</v>
      </c>
      <c r="E1417" s="3">
        <f t="shared" ca="1" si="46"/>
        <v>97</v>
      </c>
      <c r="F14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7" s="50">
        <f>IF(WEEKNUM(Table1[[#This Row],[Date]])-WEEKNUM(DATE(YEAR(Table1[[#This Row],[Date]]),2,1)-1)&lt;=0,52+WEEKNUM(Table1[[#This Row],[Date]])-WEEKNUM(DATE(YEAR(Table1[[#This Row],[Date]]),2,1)-1),WEEKNUM(Table1[[#This Row],[Date]])-WEEKNUM(DATE(YEAR(Table1[[#This Row],[Date]]),2,1)-1))</f>
        <v>11</v>
      </c>
      <c r="H1417" s="126">
        <f t="shared" ca="1" si="47"/>
        <v>0.74</v>
      </c>
      <c r="I14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17" s="3" t="str">
        <f ca="1">IF(Table1[[#This Row],[Quantity]]&gt;=100,"Picked Up","Missed Pickup")</f>
        <v>Missed Pickup</v>
      </c>
      <c r="K1417" s="48" t="str">
        <f>TEXT(Table1[[#This Row],[Date]],"mmmm")</f>
        <v>April</v>
      </c>
    </row>
    <row r="1418" spans="1:11" x14ac:dyDescent="0.25">
      <c r="A1418" s="27" t="s">
        <v>62</v>
      </c>
      <c r="B1418" s="30" t="s">
        <v>76</v>
      </c>
      <c r="C1418" s="45" t="s">
        <v>23</v>
      </c>
      <c r="D1418" s="4">
        <v>43933</v>
      </c>
      <c r="E1418" s="3">
        <f t="shared" ca="1" si="46"/>
        <v>112</v>
      </c>
      <c r="F14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8" s="50">
        <f>IF(WEEKNUM(Table1[[#This Row],[Date]])-WEEKNUM(DATE(YEAR(Table1[[#This Row],[Date]]),2,1)-1)&lt;=0,52+WEEKNUM(Table1[[#This Row],[Date]])-WEEKNUM(DATE(YEAR(Table1[[#This Row],[Date]]),2,1)-1),WEEKNUM(Table1[[#This Row],[Date]])-WEEKNUM(DATE(YEAR(Table1[[#This Row],[Date]]),2,1)-1))</f>
        <v>11</v>
      </c>
      <c r="H1418" s="126">
        <f t="shared" ca="1" si="47"/>
        <v>0.73</v>
      </c>
      <c r="I14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18" s="3" t="str">
        <f ca="1">IF(Table1[[#This Row],[Quantity]]&gt;=100,"Picked Up","Missed Pickup")</f>
        <v>Picked Up</v>
      </c>
      <c r="K1418" s="48" t="str">
        <f>TEXT(Table1[[#This Row],[Date]],"mmmm")</f>
        <v>April</v>
      </c>
    </row>
    <row r="1419" spans="1:11" x14ac:dyDescent="0.25">
      <c r="A1419" s="27" t="s">
        <v>61</v>
      </c>
      <c r="B1419" s="30" t="s">
        <v>7</v>
      </c>
      <c r="C1419" s="45" t="s">
        <v>20</v>
      </c>
      <c r="D1419" s="4">
        <v>43933</v>
      </c>
      <c r="E1419" s="3">
        <f t="shared" ca="1" si="46"/>
        <v>173</v>
      </c>
      <c r="F14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19" s="50">
        <f>IF(WEEKNUM(Table1[[#This Row],[Date]])-WEEKNUM(DATE(YEAR(Table1[[#This Row],[Date]]),2,1)-1)&lt;=0,52+WEEKNUM(Table1[[#This Row],[Date]])-WEEKNUM(DATE(YEAR(Table1[[#This Row],[Date]]),2,1)-1),WEEKNUM(Table1[[#This Row],[Date]])-WEEKNUM(DATE(YEAR(Table1[[#This Row],[Date]]),2,1)-1))</f>
        <v>11</v>
      </c>
      <c r="H1419" s="126">
        <f t="shared" ca="1" si="47"/>
        <v>0.69</v>
      </c>
      <c r="I14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19" s="3" t="str">
        <f ca="1">IF(Table1[[#This Row],[Quantity]]&gt;=100,"Picked Up","Missed Pickup")</f>
        <v>Picked Up</v>
      </c>
      <c r="K1419" s="48" t="str">
        <f>TEXT(Table1[[#This Row],[Date]],"mmmm")</f>
        <v>April</v>
      </c>
    </row>
    <row r="1420" spans="1:11" x14ac:dyDescent="0.25">
      <c r="A1420" s="29" t="s">
        <v>61</v>
      </c>
      <c r="B1420" s="31" t="s">
        <v>8</v>
      </c>
      <c r="C1420" s="45" t="s">
        <v>20</v>
      </c>
      <c r="D1420" s="4">
        <v>43933</v>
      </c>
      <c r="E1420" s="3">
        <f t="shared" ca="1" si="46"/>
        <v>748</v>
      </c>
      <c r="F14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0" s="50">
        <f>IF(WEEKNUM(Table1[[#This Row],[Date]])-WEEKNUM(DATE(YEAR(Table1[[#This Row],[Date]]),2,1)-1)&lt;=0,52+WEEKNUM(Table1[[#This Row],[Date]])-WEEKNUM(DATE(YEAR(Table1[[#This Row],[Date]]),2,1)-1),WEEKNUM(Table1[[#This Row],[Date]])-WEEKNUM(DATE(YEAR(Table1[[#This Row],[Date]]),2,1)-1))</f>
        <v>11</v>
      </c>
      <c r="H1420" s="126">
        <f t="shared" ca="1" si="47"/>
        <v>0.73</v>
      </c>
      <c r="I14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20" s="3" t="str">
        <f ca="1">IF(Table1[[#This Row],[Quantity]]&gt;=100,"Picked Up","Missed Pickup")</f>
        <v>Picked Up</v>
      </c>
      <c r="K1420" s="48" t="str">
        <f>TEXT(Table1[[#This Row],[Date]],"mmmm")</f>
        <v>April</v>
      </c>
    </row>
    <row r="1421" spans="1:11" x14ac:dyDescent="0.25">
      <c r="A1421" s="25" t="s">
        <v>61</v>
      </c>
      <c r="B1421" s="25" t="s">
        <v>73</v>
      </c>
      <c r="C1421" s="45" t="s">
        <v>20</v>
      </c>
      <c r="D1421" s="4">
        <v>43933</v>
      </c>
      <c r="E1421" s="3">
        <f t="shared" ca="1" si="46"/>
        <v>868</v>
      </c>
      <c r="F14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1" s="50">
        <f>IF(WEEKNUM(Table1[[#This Row],[Date]])-WEEKNUM(DATE(YEAR(Table1[[#This Row],[Date]]),2,1)-1)&lt;=0,52+WEEKNUM(Table1[[#This Row],[Date]])-WEEKNUM(DATE(YEAR(Table1[[#This Row],[Date]]),2,1)-1),WEEKNUM(Table1[[#This Row],[Date]])-WEEKNUM(DATE(YEAR(Table1[[#This Row],[Date]]),2,1)-1))</f>
        <v>11</v>
      </c>
      <c r="H1421" s="126">
        <f t="shared" ca="1" si="47"/>
        <v>0.78</v>
      </c>
      <c r="I14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21" s="3" t="str">
        <f ca="1">IF(Table1[[#This Row],[Quantity]]&gt;=100,"Picked Up","Missed Pickup")</f>
        <v>Picked Up</v>
      </c>
      <c r="K1421" s="48" t="str">
        <f>TEXT(Table1[[#This Row],[Date]],"mmmm")</f>
        <v>April</v>
      </c>
    </row>
    <row r="1422" spans="1:11" x14ac:dyDescent="0.25">
      <c r="A1422" s="25" t="s">
        <v>61</v>
      </c>
      <c r="B1422" s="25" t="s">
        <v>77</v>
      </c>
      <c r="C1422" s="45" t="s">
        <v>20</v>
      </c>
      <c r="D1422" s="4">
        <v>43933</v>
      </c>
      <c r="E1422" s="3">
        <f t="shared" ca="1" si="46"/>
        <v>890</v>
      </c>
      <c r="F14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2" s="50">
        <f>IF(WEEKNUM(Table1[[#This Row],[Date]])-WEEKNUM(DATE(YEAR(Table1[[#This Row],[Date]]),2,1)-1)&lt;=0,52+WEEKNUM(Table1[[#This Row],[Date]])-WEEKNUM(DATE(YEAR(Table1[[#This Row],[Date]]),2,1)-1),WEEKNUM(Table1[[#This Row],[Date]])-WEEKNUM(DATE(YEAR(Table1[[#This Row],[Date]]),2,1)-1))</f>
        <v>11</v>
      </c>
      <c r="H1422" s="126">
        <f t="shared" ca="1" si="47"/>
        <v>0.8</v>
      </c>
      <c r="I14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22" s="3" t="str">
        <f ca="1">IF(Table1[[#This Row],[Quantity]]&gt;=100,"Picked Up","Missed Pickup")</f>
        <v>Picked Up</v>
      </c>
      <c r="K1422" s="48" t="str">
        <f>TEXT(Table1[[#This Row],[Date]],"mmmm")</f>
        <v>April</v>
      </c>
    </row>
    <row r="1423" spans="1:11" x14ac:dyDescent="0.25">
      <c r="A1423" s="27" t="s">
        <v>64</v>
      </c>
      <c r="B1423" s="30" t="s">
        <v>70</v>
      </c>
      <c r="C1423" s="45" t="s">
        <v>22</v>
      </c>
      <c r="D1423" s="4">
        <v>43934</v>
      </c>
      <c r="E1423" s="3">
        <f t="shared" ca="1" si="46"/>
        <v>124</v>
      </c>
      <c r="F14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3" s="50">
        <f>IF(WEEKNUM(Table1[[#This Row],[Date]])-WEEKNUM(DATE(YEAR(Table1[[#This Row],[Date]]),2,1)-1)&lt;=0,52+WEEKNUM(Table1[[#This Row],[Date]])-WEEKNUM(DATE(YEAR(Table1[[#This Row],[Date]]),2,1)-1),WEEKNUM(Table1[[#This Row],[Date]])-WEEKNUM(DATE(YEAR(Table1[[#This Row],[Date]]),2,1)-1))</f>
        <v>11</v>
      </c>
      <c r="H1423" s="126">
        <f t="shared" ca="1" si="47"/>
        <v>0.68</v>
      </c>
      <c r="I14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23" s="3" t="str">
        <f ca="1">IF(Table1[[#This Row],[Quantity]]&gt;=100,"Picked Up","Missed Pickup")</f>
        <v>Picked Up</v>
      </c>
      <c r="K1423" s="48" t="str">
        <f>TEXT(Table1[[#This Row],[Date]],"mmmm")</f>
        <v>April</v>
      </c>
    </row>
    <row r="1424" spans="1:11" x14ac:dyDescent="0.25">
      <c r="A1424" s="27" t="s">
        <v>64</v>
      </c>
      <c r="B1424" s="30" t="s">
        <v>71</v>
      </c>
      <c r="C1424" s="45" t="s">
        <v>23</v>
      </c>
      <c r="D1424" s="4">
        <v>43934</v>
      </c>
      <c r="E1424" s="3">
        <f t="shared" ca="1" si="46"/>
        <v>98</v>
      </c>
      <c r="F14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4" s="50">
        <f>IF(WEEKNUM(Table1[[#This Row],[Date]])-WEEKNUM(DATE(YEAR(Table1[[#This Row],[Date]]),2,1)-1)&lt;=0,52+WEEKNUM(Table1[[#This Row],[Date]])-WEEKNUM(DATE(YEAR(Table1[[#This Row],[Date]]),2,1)-1),WEEKNUM(Table1[[#This Row],[Date]])-WEEKNUM(DATE(YEAR(Table1[[#This Row],[Date]]),2,1)-1))</f>
        <v>11</v>
      </c>
      <c r="H1424" s="126">
        <f t="shared" ca="1" si="47"/>
        <v>0.75</v>
      </c>
      <c r="I14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24" s="3" t="str">
        <f ca="1">IF(Table1[[#This Row],[Quantity]]&gt;=100,"Picked Up","Missed Pickup")</f>
        <v>Missed Pickup</v>
      </c>
      <c r="K1424" s="48" t="str">
        <f>TEXT(Table1[[#This Row],[Date]],"mmmm")</f>
        <v>April</v>
      </c>
    </row>
    <row r="1425" spans="1:11" x14ac:dyDescent="0.25">
      <c r="A1425" s="27" t="s">
        <v>65</v>
      </c>
      <c r="B1425" s="30" t="s">
        <v>67</v>
      </c>
      <c r="C1425" s="45" t="s">
        <v>20</v>
      </c>
      <c r="D1425" s="4">
        <v>43934</v>
      </c>
      <c r="E1425" s="3">
        <f t="shared" ca="1" si="46"/>
        <v>692</v>
      </c>
      <c r="F14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5" s="50">
        <f>IF(WEEKNUM(Table1[[#This Row],[Date]])-WEEKNUM(DATE(YEAR(Table1[[#This Row],[Date]]),2,1)-1)&lt;=0,52+WEEKNUM(Table1[[#This Row],[Date]])-WEEKNUM(DATE(YEAR(Table1[[#This Row],[Date]]),2,1)-1),WEEKNUM(Table1[[#This Row],[Date]])-WEEKNUM(DATE(YEAR(Table1[[#This Row],[Date]]),2,1)-1))</f>
        <v>11</v>
      </c>
      <c r="H1425" s="126">
        <f t="shared" ca="1" si="47"/>
        <v>0.7</v>
      </c>
      <c r="I14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25" s="3" t="str">
        <f ca="1">IF(Table1[[#This Row],[Quantity]]&gt;=100,"Picked Up","Missed Pickup")</f>
        <v>Picked Up</v>
      </c>
      <c r="K1425" s="48" t="str">
        <f>TEXT(Table1[[#This Row],[Date]],"mmmm")</f>
        <v>April</v>
      </c>
    </row>
    <row r="1426" spans="1:11" x14ac:dyDescent="0.25">
      <c r="A1426" s="27" t="s">
        <v>63</v>
      </c>
      <c r="B1426" s="30" t="s">
        <v>4</v>
      </c>
      <c r="C1426" s="45" t="s">
        <v>20</v>
      </c>
      <c r="D1426" s="4">
        <v>43934</v>
      </c>
      <c r="E1426" s="3">
        <f t="shared" ca="1" si="46"/>
        <v>647</v>
      </c>
      <c r="F14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6" s="50">
        <f>IF(WEEKNUM(Table1[[#This Row],[Date]])-WEEKNUM(DATE(YEAR(Table1[[#This Row],[Date]]),2,1)-1)&lt;=0,52+WEEKNUM(Table1[[#This Row],[Date]])-WEEKNUM(DATE(YEAR(Table1[[#This Row],[Date]]),2,1)-1),WEEKNUM(Table1[[#This Row],[Date]])-WEEKNUM(DATE(YEAR(Table1[[#This Row],[Date]]),2,1)-1))</f>
        <v>11</v>
      </c>
      <c r="H1426" s="126">
        <f t="shared" ca="1" si="47"/>
        <v>0.79</v>
      </c>
      <c r="I14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26" s="3" t="str">
        <f ca="1">IF(Table1[[#This Row],[Quantity]]&gt;=100,"Picked Up","Missed Pickup")</f>
        <v>Picked Up</v>
      </c>
      <c r="K1426" s="48" t="str">
        <f>TEXT(Table1[[#This Row],[Date]],"mmmm")</f>
        <v>April</v>
      </c>
    </row>
    <row r="1427" spans="1:11" x14ac:dyDescent="0.25">
      <c r="A1427" s="27" t="s">
        <v>63</v>
      </c>
      <c r="B1427" s="30" t="s">
        <v>74</v>
      </c>
      <c r="C1427" s="45" t="s">
        <v>20</v>
      </c>
      <c r="D1427" s="4">
        <v>43934</v>
      </c>
      <c r="E1427" s="3">
        <f t="shared" ca="1" si="46"/>
        <v>657</v>
      </c>
      <c r="F14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7" s="50">
        <f>IF(WEEKNUM(Table1[[#This Row],[Date]])-WEEKNUM(DATE(YEAR(Table1[[#This Row],[Date]]),2,1)-1)&lt;=0,52+WEEKNUM(Table1[[#This Row],[Date]])-WEEKNUM(DATE(YEAR(Table1[[#This Row],[Date]]),2,1)-1),WEEKNUM(Table1[[#This Row],[Date]])-WEEKNUM(DATE(YEAR(Table1[[#This Row],[Date]]),2,1)-1))</f>
        <v>11</v>
      </c>
      <c r="H1427" s="126">
        <f t="shared" ca="1" si="47"/>
        <v>0.76</v>
      </c>
      <c r="I14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27" s="3" t="str">
        <f ca="1">IF(Table1[[#This Row],[Quantity]]&gt;=100,"Picked Up","Missed Pickup")</f>
        <v>Picked Up</v>
      </c>
      <c r="K1427" s="48" t="str">
        <f>TEXT(Table1[[#This Row],[Date]],"mmmm")</f>
        <v>April</v>
      </c>
    </row>
    <row r="1428" spans="1:11" x14ac:dyDescent="0.25">
      <c r="A1428" s="27" t="s">
        <v>63</v>
      </c>
      <c r="B1428" s="30" t="s">
        <v>75</v>
      </c>
      <c r="C1428" s="45" t="s">
        <v>20</v>
      </c>
      <c r="D1428" s="4">
        <v>43934</v>
      </c>
      <c r="E1428" s="3">
        <f t="shared" ca="1" si="46"/>
        <v>292</v>
      </c>
      <c r="F14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8" s="50">
        <f>IF(WEEKNUM(Table1[[#This Row],[Date]])-WEEKNUM(DATE(YEAR(Table1[[#This Row],[Date]]),2,1)-1)&lt;=0,52+WEEKNUM(Table1[[#This Row],[Date]])-WEEKNUM(DATE(YEAR(Table1[[#This Row],[Date]]),2,1)-1),WEEKNUM(Table1[[#This Row],[Date]])-WEEKNUM(DATE(YEAR(Table1[[#This Row],[Date]]),2,1)-1))</f>
        <v>11</v>
      </c>
      <c r="H1428" s="126">
        <f t="shared" ca="1" si="47"/>
        <v>0.8</v>
      </c>
      <c r="I14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28" s="3" t="str">
        <f ca="1">IF(Table1[[#This Row],[Quantity]]&gt;=100,"Picked Up","Missed Pickup")</f>
        <v>Picked Up</v>
      </c>
      <c r="K1428" s="48" t="str">
        <f>TEXT(Table1[[#This Row],[Date]],"mmmm")</f>
        <v>April</v>
      </c>
    </row>
    <row r="1429" spans="1:11" x14ac:dyDescent="0.25">
      <c r="A1429" s="27" t="s">
        <v>62</v>
      </c>
      <c r="B1429" s="30" t="s">
        <v>9</v>
      </c>
      <c r="C1429" s="45" t="s">
        <v>23</v>
      </c>
      <c r="D1429" s="4">
        <v>43934</v>
      </c>
      <c r="E1429" s="3">
        <f t="shared" ca="1" si="46"/>
        <v>517</v>
      </c>
      <c r="F14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29" s="50">
        <f>IF(WEEKNUM(Table1[[#This Row],[Date]])-WEEKNUM(DATE(YEAR(Table1[[#This Row],[Date]]),2,1)-1)&lt;=0,52+WEEKNUM(Table1[[#This Row],[Date]])-WEEKNUM(DATE(YEAR(Table1[[#This Row],[Date]]),2,1)-1),WEEKNUM(Table1[[#This Row],[Date]])-WEEKNUM(DATE(YEAR(Table1[[#This Row],[Date]]),2,1)-1))</f>
        <v>11</v>
      </c>
      <c r="H1429" s="126">
        <f t="shared" ca="1" si="47"/>
        <v>0.71</v>
      </c>
      <c r="I14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29" s="3" t="str">
        <f ca="1">IF(Table1[[#This Row],[Quantity]]&gt;=100,"Picked Up","Missed Pickup")</f>
        <v>Picked Up</v>
      </c>
      <c r="K1429" s="48" t="str">
        <f>TEXT(Table1[[#This Row],[Date]],"mmmm")</f>
        <v>April</v>
      </c>
    </row>
    <row r="1430" spans="1:11" x14ac:dyDescent="0.25">
      <c r="A1430" s="27" t="s">
        <v>62</v>
      </c>
      <c r="B1430" s="30" t="s">
        <v>4</v>
      </c>
      <c r="C1430" s="45" t="s">
        <v>20</v>
      </c>
      <c r="D1430" s="4">
        <v>43934</v>
      </c>
      <c r="E1430" s="3">
        <f t="shared" ca="1" si="46"/>
        <v>989</v>
      </c>
      <c r="F14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0" s="50">
        <f>IF(WEEKNUM(Table1[[#This Row],[Date]])-WEEKNUM(DATE(YEAR(Table1[[#This Row],[Date]]),2,1)-1)&lt;=0,52+WEEKNUM(Table1[[#This Row],[Date]])-WEEKNUM(DATE(YEAR(Table1[[#This Row],[Date]]),2,1)-1),WEEKNUM(Table1[[#This Row],[Date]])-WEEKNUM(DATE(YEAR(Table1[[#This Row],[Date]]),2,1)-1))</f>
        <v>11</v>
      </c>
      <c r="H1430" s="126">
        <f t="shared" ca="1" si="47"/>
        <v>0.72</v>
      </c>
      <c r="I14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0" s="3" t="str">
        <f ca="1">IF(Table1[[#This Row],[Quantity]]&gt;=100,"Picked Up","Missed Pickup")</f>
        <v>Picked Up</v>
      </c>
      <c r="K1430" s="48" t="str">
        <f>TEXT(Table1[[#This Row],[Date]],"mmmm")</f>
        <v>April</v>
      </c>
    </row>
    <row r="1431" spans="1:11" x14ac:dyDescent="0.25">
      <c r="A1431" s="27" t="s">
        <v>62</v>
      </c>
      <c r="B1431" s="30" t="s">
        <v>72</v>
      </c>
      <c r="C1431" s="45" t="s">
        <v>20</v>
      </c>
      <c r="D1431" s="4">
        <v>43934</v>
      </c>
      <c r="E1431" s="3">
        <f t="shared" ca="1" si="46"/>
        <v>550</v>
      </c>
      <c r="F14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1" s="50">
        <f>IF(WEEKNUM(Table1[[#This Row],[Date]])-WEEKNUM(DATE(YEAR(Table1[[#This Row],[Date]]),2,1)-1)&lt;=0,52+WEEKNUM(Table1[[#This Row],[Date]])-WEEKNUM(DATE(YEAR(Table1[[#This Row],[Date]]),2,1)-1),WEEKNUM(Table1[[#This Row],[Date]])-WEEKNUM(DATE(YEAR(Table1[[#This Row],[Date]]),2,1)-1))</f>
        <v>11</v>
      </c>
      <c r="H1431" s="126">
        <f t="shared" ca="1" si="47"/>
        <v>0.76</v>
      </c>
      <c r="I14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1" s="3" t="str">
        <f ca="1">IF(Table1[[#This Row],[Quantity]]&gt;=100,"Picked Up","Missed Pickup")</f>
        <v>Picked Up</v>
      </c>
      <c r="K1431" s="48" t="str">
        <f>TEXT(Table1[[#This Row],[Date]],"mmmm")</f>
        <v>April</v>
      </c>
    </row>
    <row r="1432" spans="1:11" x14ac:dyDescent="0.25">
      <c r="A1432" s="27" t="s">
        <v>62</v>
      </c>
      <c r="B1432" s="30" t="s">
        <v>5</v>
      </c>
      <c r="C1432" s="45" t="s">
        <v>22</v>
      </c>
      <c r="D1432" s="4">
        <v>43934</v>
      </c>
      <c r="E1432" s="3">
        <f t="shared" ca="1" si="46"/>
        <v>2</v>
      </c>
      <c r="F14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2" s="50">
        <f>IF(WEEKNUM(Table1[[#This Row],[Date]])-WEEKNUM(DATE(YEAR(Table1[[#This Row],[Date]]),2,1)-1)&lt;=0,52+WEEKNUM(Table1[[#This Row],[Date]])-WEEKNUM(DATE(YEAR(Table1[[#This Row],[Date]]),2,1)-1),WEEKNUM(Table1[[#This Row],[Date]])-WEEKNUM(DATE(YEAR(Table1[[#This Row],[Date]]),2,1)-1))</f>
        <v>11</v>
      </c>
      <c r="H1432" s="126">
        <f t="shared" ca="1" si="47"/>
        <v>0.7</v>
      </c>
      <c r="I14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2" s="3" t="str">
        <f ca="1">IF(Table1[[#This Row],[Quantity]]&gt;=100,"Picked Up","Missed Pickup")</f>
        <v>Missed Pickup</v>
      </c>
      <c r="K1432" s="48" t="str">
        <f>TEXT(Table1[[#This Row],[Date]],"mmmm")</f>
        <v>April</v>
      </c>
    </row>
    <row r="1433" spans="1:11" x14ac:dyDescent="0.25">
      <c r="A1433" s="27" t="s">
        <v>62</v>
      </c>
      <c r="B1433" s="30" t="s">
        <v>6</v>
      </c>
      <c r="C1433" s="45" t="s">
        <v>21</v>
      </c>
      <c r="D1433" s="4">
        <v>43934</v>
      </c>
      <c r="E1433" s="3">
        <f t="shared" ca="1" si="46"/>
        <v>436</v>
      </c>
      <c r="F14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3" s="50">
        <f>IF(WEEKNUM(Table1[[#This Row],[Date]])-WEEKNUM(DATE(YEAR(Table1[[#This Row],[Date]]),2,1)-1)&lt;=0,52+WEEKNUM(Table1[[#This Row],[Date]])-WEEKNUM(DATE(YEAR(Table1[[#This Row],[Date]]),2,1)-1),WEEKNUM(Table1[[#This Row],[Date]])-WEEKNUM(DATE(YEAR(Table1[[#This Row],[Date]]),2,1)-1))</f>
        <v>11</v>
      </c>
      <c r="H1433" s="126">
        <f t="shared" ca="1" si="47"/>
        <v>0.79</v>
      </c>
      <c r="I14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3" s="3" t="str">
        <f ca="1">IF(Table1[[#This Row],[Quantity]]&gt;=100,"Picked Up","Missed Pickup")</f>
        <v>Picked Up</v>
      </c>
      <c r="K1433" s="48" t="str">
        <f>TEXT(Table1[[#This Row],[Date]],"mmmm")</f>
        <v>April</v>
      </c>
    </row>
    <row r="1434" spans="1:11" x14ac:dyDescent="0.25">
      <c r="A1434" s="27" t="s">
        <v>62</v>
      </c>
      <c r="B1434" s="30" t="s">
        <v>76</v>
      </c>
      <c r="C1434" s="45" t="s">
        <v>23</v>
      </c>
      <c r="D1434" s="4">
        <v>43934</v>
      </c>
      <c r="E1434" s="3">
        <f t="shared" ca="1" si="46"/>
        <v>364</v>
      </c>
      <c r="F14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4" s="50">
        <f>IF(WEEKNUM(Table1[[#This Row],[Date]])-WEEKNUM(DATE(YEAR(Table1[[#This Row],[Date]]),2,1)-1)&lt;=0,52+WEEKNUM(Table1[[#This Row],[Date]])-WEEKNUM(DATE(YEAR(Table1[[#This Row],[Date]]),2,1)-1),WEEKNUM(Table1[[#This Row],[Date]])-WEEKNUM(DATE(YEAR(Table1[[#This Row],[Date]]),2,1)-1))</f>
        <v>11</v>
      </c>
      <c r="H1434" s="126">
        <f t="shared" ca="1" si="47"/>
        <v>0.73</v>
      </c>
      <c r="I14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4" s="3" t="str">
        <f ca="1">IF(Table1[[#This Row],[Quantity]]&gt;=100,"Picked Up","Missed Pickup")</f>
        <v>Picked Up</v>
      </c>
      <c r="K1434" s="48" t="str">
        <f>TEXT(Table1[[#This Row],[Date]],"mmmm")</f>
        <v>April</v>
      </c>
    </row>
    <row r="1435" spans="1:11" x14ac:dyDescent="0.25">
      <c r="A1435" s="27" t="s">
        <v>61</v>
      </c>
      <c r="B1435" s="30" t="s">
        <v>7</v>
      </c>
      <c r="C1435" s="45" t="s">
        <v>20</v>
      </c>
      <c r="D1435" s="4">
        <v>43934</v>
      </c>
      <c r="E1435" s="3">
        <f t="shared" ca="1" si="46"/>
        <v>338</v>
      </c>
      <c r="F14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5" s="50">
        <f>IF(WEEKNUM(Table1[[#This Row],[Date]])-WEEKNUM(DATE(YEAR(Table1[[#This Row],[Date]]),2,1)-1)&lt;=0,52+WEEKNUM(Table1[[#This Row],[Date]])-WEEKNUM(DATE(YEAR(Table1[[#This Row],[Date]]),2,1)-1),WEEKNUM(Table1[[#This Row],[Date]])-WEEKNUM(DATE(YEAR(Table1[[#This Row],[Date]]),2,1)-1))</f>
        <v>11</v>
      </c>
      <c r="H1435" s="126">
        <f t="shared" ca="1" si="47"/>
        <v>0.7</v>
      </c>
      <c r="I14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5" s="3" t="str">
        <f ca="1">IF(Table1[[#This Row],[Quantity]]&gt;=100,"Picked Up","Missed Pickup")</f>
        <v>Picked Up</v>
      </c>
      <c r="K1435" s="48" t="str">
        <f>TEXT(Table1[[#This Row],[Date]],"mmmm")</f>
        <v>April</v>
      </c>
    </row>
    <row r="1436" spans="1:11" x14ac:dyDescent="0.25">
      <c r="A1436" s="29" t="s">
        <v>61</v>
      </c>
      <c r="B1436" s="31" t="s">
        <v>8</v>
      </c>
      <c r="C1436" s="45" t="s">
        <v>20</v>
      </c>
      <c r="D1436" s="4">
        <v>43934</v>
      </c>
      <c r="E1436" s="3">
        <f t="shared" ca="1" si="46"/>
        <v>389</v>
      </c>
      <c r="F14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6" s="50">
        <f>IF(WEEKNUM(Table1[[#This Row],[Date]])-WEEKNUM(DATE(YEAR(Table1[[#This Row],[Date]]),2,1)-1)&lt;=0,52+WEEKNUM(Table1[[#This Row],[Date]])-WEEKNUM(DATE(YEAR(Table1[[#This Row],[Date]]),2,1)-1),WEEKNUM(Table1[[#This Row],[Date]])-WEEKNUM(DATE(YEAR(Table1[[#This Row],[Date]]),2,1)-1))</f>
        <v>11</v>
      </c>
      <c r="H1436" s="126">
        <f t="shared" ca="1" si="47"/>
        <v>0.77</v>
      </c>
      <c r="I14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36" s="3" t="str">
        <f ca="1">IF(Table1[[#This Row],[Quantity]]&gt;=100,"Picked Up","Missed Pickup")</f>
        <v>Picked Up</v>
      </c>
      <c r="K1436" s="48" t="str">
        <f>TEXT(Table1[[#This Row],[Date]],"mmmm")</f>
        <v>April</v>
      </c>
    </row>
    <row r="1437" spans="1:11" x14ac:dyDescent="0.25">
      <c r="A1437" s="25" t="s">
        <v>61</v>
      </c>
      <c r="B1437" s="25" t="s">
        <v>73</v>
      </c>
      <c r="C1437" s="45" t="s">
        <v>20</v>
      </c>
      <c r="D1437" s="4">
        <v>43934</v>
      </c>
      <c r="E1437" s="3">
        <f t="shared" ca="1" si="46"/>
        <v>651</v>
      </c>
      <c r="F14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7" s="50">
        <f>IF(WEEKNUM(Table1[[#This Row],[Date]])-WEEKNUM(DATE(YEAR(Table1[[#This Row],[Date]]),2,1)-1)&lt;=0,52+WEEKNUM(Table1[[#This Row],[Date]])-WEEKNUM(DATE(YEAR(Table1[[#This Row],[Date]]),2,1)-1),WEEKNUM(Table1[[#This Row],[Date]])-WEEKNUM(DATE(YEAR(Table1[[#This Row],[Date]]),2,1)-1))</f>
        <v>11</v>
      </c>
      <c r="H1437" s="126">
        <f t="shared" ca="1" si="47"/>
        <v>0.69</v>
      </c>
      <c r="I14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7" s="3" t="str">
        <f ca="1">IF(Table1[[#This Row],[Quantity]]&gt;=100,"Picked Up","Missed Pickup")</f>
        <v>Picked Up</v>
      </c>
      <c r="K1437" s="48" t="str">
        <f>TEXT(Table1[[#This Row],[Date]],"mmmm")</f>
        <v>April</v>
      </c>
    </row>
    <row r="1438" spans="1:11" x14ac:dyDescent="0.25">
      <c r="A1438" s="25" t="s">
        <v>61</v>
      </c>
      <c r="B1438" s="25" t="s">
        <v>77</v>
      </c>
      <c r="C1438" s="45" t="s">
        <v>20</v>
      </c>
      <c r="D1438" s="4">
        <v>43934</v>
      </c>
      <c r="E1438" s="3">
        <f t="shared" ca="1" si="46"/>
        <v>336</v>
      </c>
      <c r="F14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8" s="50">
        <f>IF(WEEKNUM(Table1[[#This Row],[Date]])-WEEKNUM(DATE(YEAR(Table1[[#This Row],[Date]]),2,1)-1)&lt;=0,52+WEEKNUM(Table1[[#This Row],[Date]])-WEEKNUM(DATE(YEAR(Table1[[#This Row],[Date]]),2,1)-1),WEEKNUM(Table1[[#This Row],[Date]])-WEEKNUM(DATE(YEAR(Table1[[#This Row],[Date]]),2,1)-1))</f>
        <v>11</v>
      </c>
      <c r="H1438" s="126">
        <f t="shared" ca="1" si="47"/>
        <v>0.78</v>
      </c>
      <c r="I14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8" s="3" t="str">
        <f ca="1">IF(Table1[[#This Row],[Quantity]]&gt;=100,"Picked Up","Missed Pickup")</f>
        <v>Picked Up</v>
      </c>
      <c r="K1438" s="48" t="str">
        <f>TEXT(Table1[[#This Row],[Date]],"mmmm")</f>
        <v>April</v>
      </c>
    </row>
    <row r="1439" spans="1:11" x14ac:dyDescent="0.25">
      <c r="A1439" s="27" t="s">
        <v>64</v>
      </c>
      <c r="B1439" s="30" t="s">
        <v>70</v>
      </c>
      <c r="C1439" s="45" t="s">
        <v>22</v>
      </c>
      <c r="D1439" s="4">
        <v>43935</v>
      </c>
      <c r="E1439" s="3">
        <f t="shared" ca="1" si="46"/>
        <v>716</v>
      </c>
      <c r="F14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39" s="50">
        <f>IF(WEEKNUM(Table1[[#This Row],[Date]])-WEEKNUM(DATE(YEAR(Table1[[#This Row],[Date]]),2,1)-1)&lt;=0,52+WEEKNUM(Table1[[#This Row],[Date]])-WEEKNUM(DATE(YEAR(Table1[[#This Row],[Date]]),2,1)-1),WEEKNUM(Table1[[#This Row],[Date]])-WEEKNUM(DATE(YEAR(Table1[[#This Row],[Date]]),2,1)-1))</f>
        <v>11</v>
      </c>
      <c r="H1439" s="126">
        <f t="shared" ca="1" si="47"/>
        <v>0.73</v>
      </c>
      <c r="I14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39" s="3" t="str">
        <f ca="1">IF(Table1[[#This Row],[Quantity]]&gt;=100,"Picked Up","Missed Pickup")</f>
        <v>Picked Up</v>
      </c>
      <c r="K1439" s="48" t="str">
        <f>TEXT(Table1[[#This Row],[Date]],"mmmm")</f>
        <v>April</v>
      </c>
    </row>
    <row r="1440" spans="1:11" x14ac:dyDescent="0.25">
      <c r="A1440" s="27" t="s">
        <v>64</v>
      </c>
      <c r="B1440" s="30" t="s">
        <v>71</v>
      </c>
      <c r="C1440" s="45" t="s">
        <v>23</v>
      </c>
      <c r="D1440" s="4">
        <v>43935</v>
      </c>
      <c r="E1440" s="3">
        <f t="shared" ca="1" si="46"/>
        <v>391</v>
      </c>
      <c r="F14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0" s="50">
        <f>IF(WEEKNUM(Table1[[#This Row],[Date]])-WEEKNUM(DATE(YEAR(Table1[[#This Row],[Date]]),2,1)-1)&lt;=0,52+WEEKNUM(Table1[[#This Row],[Date]])-WEEKNUM(DATE(YEAR(Table1[[#This Row],[Date]]),2,1)-1),WEEKNUM(Table1[[#This Row],[Date]])-WEEKNUM(DATE(YEAR(Table1[[#This Row],[Date]]),2,1)-1))</f>
        <v>11</v>
      </c>
      <c r="H1440" s="126">
        <f t="shared" ca="1" si="47"/>
        <v>0.76</v>
      </c>
      <c r="I14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40" s="3" t="str">
        <f ca="1">IF(Table1[[#This Row],[Quantity]]&gt;=100,"Picked Up","Missed Pickup")</f>
        <v>Picked Up</v>
      </c>
      <c r="K1440" s="48" t="str">
        <f>TEXT(Table1[[#This Row],[Date]],"mmmm")</f>
        <v>April</v>
      </c>
    </row>
    <row r="1441" spans="1:11" x14ac:dyDescent="0.25">
      <c r="A1441" s="27" t="s">
        <v>65</v>
      </c>
      <c r="B1441" s="30" t="s">
        <v>67</v>
      </c>
      <c r="C1441" s="45" t="s">
        <v>20</v>
      </c>
      <c r="D1441" s="4">
        <v>43935</v>
      </c>
      <c r="E1441" s="3">
        <f t="shared" ca="1" si="46"/>
        <v>512</v>
      </c>
      <c r="F14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1" s="50">
        <f>IF(WEEKNUM(Table1[[#This Row],[Date]])-WEEKNUM(DATE(YEAR(Table1[[#This Row],[Date]]),2,1)-1)&lt;=0,52+WEEKNUM(Table1[[#This Row],[Date]])-WEEKNUM(DATE(YEAR(Table1[[#This Row],[Date]]),2,1)-1),WEEKNUM(Table1[[#This Row],[Date]])-WEEKNUM(DATE(YEAR(Table1[[#This Row],[Date]]),2,1)-1))</f>
        <v>11</v>
      </c>
      <c r="H1441" s="126">
        <f t="shared" ca="1" si="47"/>
        <v>0.8</v>
      </c>
      <c r="I14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41" s="3" t="str">
        <f ca="1">IF(Table1[[#This Row],[Quantity]]&gt;=100,"Picked Up","Missed Pickup")</f>
        <v>Picked Up</v>
      </c>
      <c r="K1441" s="48" t="str">
        <f>TEXT(Table1[[#This Row],[Date]],"mmmm")</f>
        <v>April</v>
      </c>
    </row>
    <row r="1442" spans="1:11" x14ac:dyDescent="0.25">
      <c r="A1442" s="27" t="s">
        <v>63</v>
      </c>
      <c r="B1442" s="30" t="s">
        <v>4</v>
      </c>
      <c r="C1442" s="45" t="s">
        <v>20</v>
      </c>
      <c r="D1442" s="4">
        <v>43935</v>
      </c>
      <c r="E1442" s="3">
        <f t="shared" ca="1" si="46"/>
        <v>990</v>
      </c>
      <c r="F14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2" s="50">
        <f>IF(WEEKNUM(Table1[[#This Row],[Date]])-WEEKNUM(DATE(YEAR(Table1[[#This Row],[Date]]),2,1)-1)&lt;=0,52+WEEKNUM(Table1[[#This Row],[Date]])-WEEKNUM(DATE(YEAR(Table1[[#This Row],[Date]]),2,1)-1),WEEKNUM(Table1[[#This Row],[Date]])-WEEKNUM(DATE(YEAR(Table1[[#This Row],[Date]]),2,1)-1))</f>
        <v>11</v>
      </c>
      <c r="H1442" s="126">
        <f t="shared" ca="1" si="47"/>
        <v>0.71</v>
      </c>
      <c r="I14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42" s="3" t="str">
        <f ca="1">IF(Table1[[#This Row],[Quantity]]&gt;=100,"Picked Up","Missed Pickup")</f>
        <v>Picked Up</v>
      </c>
      <c r="K1442" s="48" t="str">
        <f>TEXT(Table1[[#This Row],[Date]],"mmmm")</f>
        <v>April</v>
      </c>
    </row>
    <row r="1443" spans="1:11" x14ac:dyDescent="0.25">
      <c r="A1443" s="27" t="s">
        <v>63</v>
      </c>
      <c r="B1443" s="30" t="s">
        <v>74</v>
      </c>
      <c r="C1443" s="45" t="s">
        <v>20</v>
      </c>
      <c r="D1443" s="4">
        <v>43935</v>
      </c>
      <c r="E1443" s="3">
        <f t="shared" ca="1" si="46"/>
        <v>505</v>
      </c>
      <c r="F14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3" s="50">
        <f>IF(WEEKNUM(Table1[[#This Row],[Date]])-WEEKNUM(DATE(YEAR(Table1[[#This Row],[Date]]),2,1)-1)&lt;=0,52+WEEKNUM(Table1[[#This Row],[Date]])-WEEKNUM(DATE(YEAR(Table1[[#This Row],[Date]]),2,1)-1),WEEKNUM(Table1[[#This Row],[Date]])-WEEKNUM(DATE(YEAR(Table1[[#This Row],[Date]]),2,1)-1))</f>
        <v>11</v>
      </c>
      <c r="H1443" s="126">
        <f t="shared" ca="1" si="47"/>
        <v>0.71</v>
      </c>
      <c r="I14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43" s="3" t="str">
        <f ca="1">IF(Table1[[#This Row],[Quantity]]&gt;=100,"Picked Up","Missed Pickup")</f>
        <v>Picked Up</v>
      </c>
      <c r="K1443" s="48" t="str">
        <f>TEXT(Table1[[#This Row],[Date]],"mmmm")</f>
        <v>April</v>
      </c>
    </row>
    <row r="1444" spans="1:11" x14ac:dyDescent="0.25">
      <c r="A1444" s="27" t="s">
        <v>63</v>
      </c>
      <c r="B1444" s="30" t="s">
        <v>75</v>
      </c>
      <c r="C1444" s="45" t="s">
        <v>20</v>
      </c>
      <c r="D1444" s="4">
        <v>43935</v>
      </c>
      <c r="E1444" s="3">
        <f t="shared" ca="1" si="46"/>
        <v>987</v>
      </c>
      <c r="F14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4" s="50">
        <f>IF(WEEKNUM(Table1[[#This Row],[Date]])-WEEKNUM(DATE(YEAR(Table1[[#This Row],[Date]]),2,1)-1)&lt;=0,52+WEEKNUM(Table1[[#This Row],[Date]])-WEEKNUM(DATE(YEAR(Table1[[#This Row],[Date]]),2,1)-1),WEEKNUM(Table1[[#This Row],[Date]])-WEEKNUM(DATE(YEAR(Table1[[#This Row],[Date]]),2,1)-1))</f>
        <v>11</v>
      </c>
      <c r="H1444" s="126">
        <f t="shared" ca="1" si="47"/>
        <v>0.67</v>
      </c>
      <c r="I14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44" s="3" t="str">
        <f ca="1">IF(Table1[[#This Row],[Quantity]]&gt;=100,"Picked Up","Missed Pickup")</f>
        <v>Picked Up</v>
      </c>
      <c r="K1444" s="48" t="str">
        <f>TEXT(Table1[[#This Row],[Date]],"mmmm")</f>
        <v>April</v>
      </c>
    </row>
    <row r="1445" spans="1:11" x14ac:dyDescent="0.25">
      <c r="A1445" s="27" t="s">
        <v>62</v>
      </c>
      <c r="B1445" s="30" t="s">
        <v>9</v>
      </c>
      <c r="C1445" s="45" t="s">
        <v>23</v>
      </c>
      <c r="D1445" s="4">
        <v>43935</v>
      </c>
      <c r="E1445" s="3">
        <f t="shared" ca="1" si="46"/>
        <v>656</v>
      </c>
      <c r="F14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5" s="50">
        <f>IF(WEEKNUM(Table1[[#This Row],[Date]])-WEEKNUM(DATE(YEAR(Table1[[#This Row],[Date]]),2,1)-1)&lt;=0,52+WEEKNUM(Table1[[#This Row],[Date]])-WEEKNUM(DATE(YEAR(Table1[[#This Row],[Date]]),2,1)-1),WEEKNUM(Table1[[#This Row],[Date]])-WEEKNUM(DATE(YEAR(Table1[[#This Row],[Date]]),2,1)-1))</f>
        <v>11</v>
      </c>
      <c r="H1445" s="126">
        <f t="shared" ca="1" si="47"/>
        <v>0.75</v>
      </c>
      <c r="I14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45" s="3" t="str">
        <f ca="1">IF(Table1[[#This Row],[Quantity]]&gt;=100,"Picked Up","Missed Pickup")</f>
        <v>Picked Up</v>
      </c>
      <c r="K1445" s="48" t="str">
        <f>TEXT(Table1[[#This Row],[Date]],"mmmm")</f>
        <v>April</v>
      </c>
    </row>
    <row r="1446" spans="1:11" x14ac:dyDescent="0.25">
      <c r="A1446" s="27" t="s">
        <v>62</v>
      </c>
      <c r="B1446" s="30" t="s">
        <v>4</v>
      </c>
      <c r="C1446" s="45" t="s">
        <v>20</v>
      </c>
      <c r="D1446" s="4">
        <v>43935</v>
      </c>
      <c r="E1446" s="3">
        <f t="shared" ca="1" si="46"/>
        <v>768</v>
      </c>
      <c r="F14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6" s="50">
        <f>IF(WEEKNUM(Table1[[#This Row],[Date]])-WEEKNUM(DATE(YEAR(Table1[[#This Row],[Date]]),2,1)-1)&lt;=0,52+WEEKNUM(Table1[[#This Row],[Date]])-WEEKNUM(DATE(YEAR(Table1[[#This Row],[Date]]),2,1)-1),WEEKNUM(Table1[[#This Row],[Date]])-WEEKNUM(DATE(YEAR(Table1[[#This Row],[Date]]),2,1)-1))</f>
        <v>11</v>
      </c>
      <c r="H1446" s="126">
        <f t="shared" ca="1" si="47"/>
        <v>0.79</v>
      </c>
      <c r="I14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46" s="3" t="str">
        <f ca="1">IF(Table1[[#This Row],[Quantity]]&gt;=100,"Picked Up","Missed Pickup")</f>
        <v>Picked Up</v>
      </c>
      <c r="K1446" s="48" t="str">
        <f>TEXT(Table1[[#This Row],[Date]],"mmmm")</f>
        <v>April</v>
      </c>
    </row>
    <row r="1447" spans="1:11" x14ac:dyDescent="0.25">
      <c r="A1447" s="27" t="s">
        <v>62</v>
      </c>
      <c r="B1447" s="30" t="s">
        <v>72</v>
      </c>
      <c r="C1447" s="45" t="s">
        <v>20</v>
      </c>
      <c r="D1447" s="4">
        <v>43935</v>
      </c>
      <c r="E1447" s="3">
        <f t="shared" ca="1" si="46"/>
        <v>390</v>
      </c>
      <c r="F14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7" s="50">
        <f>IF(WEEKNUM(Table1[[#This Row],[Date]])-WEEKNUM(DATE(YEAR(Table1[[#This Row],[Date]]),2,1)-1)&lt;=0,52+WEEKNUM(Table1[[#This Row],[Date]])-WEEKNUM(DATE(YEAR(Table1[[#This Row],[Date]]),2,1)-1),WEEKNUM(Table1[[#This Row],[Date]])-WEEKNUM(DATE(YEAR(Table1[[#This Row],[Date]]),2,1)-1))</f>
        <v>11</v>
      </c>
      <c r="H1447" s="126">
        <f t="shared" ca="1" si="47"/>
        <v>0.76</v>
      </c>
      <c r="I14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47" s="3" t="str">
        <f ca="1">IF(Table1[[#This Row],[Quantity]]&gt;=100,"Picked Up","Missed Pickup")</f>
        <v>Picked Up</v>
      </c>
      <c r="K1447" s="48" t="str">
        <f>TEXT(Table1[[#This Row],[Date]],"mmmm")</f>
        <v>April</v>
      </c>
    </row>
    <row r="1448" spans="1:11" x14ac:dyDescent="0.25">
      <c r="A1448" s="27" t="s">
        <v>62</v>
      </c>
      <c r="B1448" s="30" t="s">
        <v>5</v>
      </c>
      <c r="C1448" s="45" t="s">
        <v>22</v>
      </c>
      <c r="D1448" s="4">
        <v>43935</v>
      </c>
      <c r="E1448" s="3">
        <f t="shared" ca="1" si="46"/>
        <v>619</v>
      </c>
      <c r="F14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8" s="50">
        <f>IF(WEEKNUM(Table1[[#This Row],[Date]])-WEEKNUM(DATE(YEAR(Table1[[#This Row],[Date]]),2,1)-1)&lt;=0,52+WEEKNUM(Table1[[#This Row],[Date]])-WEEKNUM(DATE(YEAR(Table1[[#This Row],[Date]]),2,1)-1),WEEKNUM(Table1[[#This Row],[Date]])-WEEKNUM(DATE(YEAR(Table1[[#This Row],[Date]]),2,1)-1))</f>
        <v>11</v>
      </c>
      <c r="H1448" s="126">
        <f t="shared" ca="1" si="47"/>
        <v>0.74</v>
      </c>
      <c r="I14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48" s="3" t="str">
        <f ca="1">IF(Table1[[#This Row],[Quantity]]&gt;=100,"Picked Up","Missed Pickup")</f>
        <v>Picked Up</v>
      </c>
      <c r="K1448" s="48" t="str">
        <f>TEXT(Table1[[#This Row],[Date]],"mmmm")</f>
        <v>April</v>
      </c>
    </row>
    <row r="1449" spans="1:11" x14ac:dyDescent="0.25">
      <c r="A1449" s="27" t="s">
        <v>62</v>
      </c>
      <c r="B1449" s="30" t="s">
        <v>6</v>
      </c>
      <c r="C1449" s="45" t="s">
        <v>21</v>
      </c>
      <c r="D1449" s="4">
        <v>43935</v>
      </c>
      <c r="E1449" s="3">
        <f t="shared" ca="1" si="46"/>
        <v>295</v>
      </c>
      <c r="F14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49" s="50">
        <f>IF(WEEKNUM(Table1[[#This Row],[Date]])-WEEKNUM(DATE(YEAR(Table1[[#This Row],[Date]]),2,1)-1)&lt;=0,52+WEEKNUM(Table1[[#This Row],[Date]])-WEEKNUM(DATE(YEAR(Table1[[#This Row],[Date]]),2,1)-1),WEEKNUM(Table1[[#This Row],[Date]])-WEEKNUM(DATE(YEAR(Table1[[#This Row],[Date]]),2,1)-1))</f>
        <v>11</v>
      </c>
      <c r="H1449" s="126">
        <f t="shared" ca="1" si="47"/>
        <v>0.72</v>
      </c>
      <c r="I14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49" s="3" t="str">
        <f ca="1">IF(Table1[[#This Row],[Quantity]]&gt;=100,"Picked Up","Missed Pickup")</f>
        <v>Picked Up</v>
      </c>
      <c r="K1449" s="48" t="str">
        <f>TEXT(Table1[[#This Row],[Date]],"mmmm")</f>
        <v>April</v>
      </c>
    </row>
    <row r="1450" spans="1:11" x14ac:dyDescent="0.25">
      <c r="A1450" s="27" t="s">
        <v>62</v>
      </c>
      <c r="B1450" s="30" t="s">
        <v>76</v>
      </c>
      <c r="C1450" s="45" t="s">
        <v>23</v>
      </c>
      <c r="D1450" s="4">
        <v>43935</v>
      </c>
      <c r="E1450" s="3">
        <f t="shared" ca="1" si="46"/>
        <v>649</v>
      </c>
      <c r="F14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0" s="50">
        <f>IF(WEEKNUM(Table1[[#This Row],[Date]])-WEEKNUM(DATE(YEAR(Table1[[#This Row],[Date]]),2,1)-1)&lt;=0,52+WEEKNUM(Table1[[#This Row],[Date]])-WEEKNUM(DATE(YEAR(Table1[[#This Row],[Date]]),2,1)-1),WEEKNUM(Table1[[#This Row],[Date]])-WEEKNUM(DATE(YEAR(Table1[[#This Row],[Date]]),2,1)-1))</f>
        <v>11</v>
      </c>
      <c r="H1450" s="126">
        <f t="shared" ca="1" si="47"/>
        <v>0.77</v>
      </c>
      <c r="I14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0" s="3" t="str">
        <f ca="1">IF(Table1[[#This Row],[Quantity]]&gt;=100,"Picked Up","Missed Pickup")</f>
        <v>Picked Up</v>
      </c>
      <c r="K1450" s="48" t="str">
        <f>TEXT(Table1[[#This Row],[Date]],"mmmm")</f>
        <v>April</v>
      </c>
    </row>
    <row r="1451" spans="1:11" x14ac:dyDescent="0.25">
      <c r="A1451" s="27" t="s">
        <v>61</v>
      </c>
      <c r="B1451" s="30" t="s">
        <v>7</v>
      </c>
      <c r="C1451" s="45" t="s">
        <v>20</v>
      </c>
      <c r="D1451" s="4">
        <v>43935</v>
      </c>
      <c r="E1451" s="3">
        <f t="shared" ca="1" si="46"/>
        <v>636</v>
      </c>
      <c r="F14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1" s="50">
        <f>IF(WEEKNUM(Table1[[#This Row],[Date]])-WEEKNUM(DATE(YEAR(Table1[[#This Row],[Date]]),2,1)-1)&lt;=0,52+WEEKNUM(Table1[[#This Row],[Date]])-WEEKNUM(DATE(YEAR(Table1[[#This Row],[Date]]),2,1)-1),WEEKNUM(Table1[[#This Row],[Date]])-WEEKNUM(DATE(YEAR(Table1[[#This Row],[Date]]),2,1)-1))</f>
        <v>11</v>
      </c>
      <c r="H1451" s="126">
        <f t="shared" ca="1" si="47"/>
        <v>0.7</v>
      </c>
      <c r="I14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1" s="3" t="str">
        <f ca="1">IF(Table1[[#This Row],[Quantity]]&gt;=100,"Picked Up","Missed Pickup")</f>
        <v>Picked Up</v>
      </c>
      <c r="K1451" s="48" t="str">
        <f>TEXT(Table1[[#This Row],[Date]],"mmmm")</f>
        <v>April</v>
      </c>
    </row>
    <row r="1452" spans="1:11" x14ac:dyDescent="0.25">
      <c r="A1452" s="29" t="s">
        <v>61</v>
      </c>
      <c r="B1452" s="31" t="s">
        <v>8</v>
      </c>
      <c r="C1452" s="45" t="s">
        <v>20</v>
      </c>
      <c r="D1452" s="4">
        <v>43935</v>
      </c>
      <c r="E1452" s="3">
        <f t="shared" ca="1" si="46"/>
        <v>250</v>
      </c>
      <c r="F14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2" s="50">
        <f>IF(WEEKNUM(Table1[[#This Row],[Date]])-WEEKNUM(DATE(YEAR(Table1[[#This Row],[Date]]),2,1)-1)&lt;=0,52+WEEKNUM(Table1[[#This Row],[Date]])-WEEKNUM(DATE(YEAR(Table1[[#This Row],[Date]]),2,1)-1),WEEKNUM(Table1[[#This Row],[Date]])-WEEKNUM(DATE(YEAR(Table1[[#This Row],[Date]]),2,1)-1))</f>
        <v>11</v>
      </c>
      <c r="H1452" s="126">
        <f t="shared" ca="1" si="47"/>
        <v>0.78</v>
      </c>
      <c r="I14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2" s="3" t="str">
        <f ca="1">IF(Table1[[#This Row],[Quantity]]&gt;=100,"Picked Up","Missed Pickup")</f>
        <v>Picked Up</v>
      </c>
      <c r="K1452" s="48" t="str">
        <f>TEXT(Table1[[#This Row],[Date]],"mmmm")</f>
        <v>April</v>
      </c>
    </row>
    <row r="1453" spans="1:11" x14ac:dyDescent="0.25">
      <c r="A1453" s="25" t="s">
        <v>61</v>
      </c>
      <c r="B1453" s="25" t="s">
        <v>73</v>
      </c>
      <c r="C1453" s="45" t="s">
        <v>20</v>
      </c>
      <c r="D1453" s="4">
        <v>43935</v>
      </c>
      <c r="E1453" s="3">
        <f t="shared" ca="1" si="46"/>
        <v>253</v>
      </c>
      <c r="F14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3" s="50">
        <f>IF(WEEKNUM(Table1[[#This Row],[Date]])-WEEKNUM(DATE(YEAR(Table1[[#This Row],[Date]]),2,1)-1)&lt;=0,52+WEEKNUM(Table1[[#This Row],[Date]])-WEEKNUM(DATE(YEAR(Table1[[#This Row],[Date]]),2,1)-1),WEEKNUM(Table1[[#This Row],[Date]])-WEEKNUM(DATE(YEAR(Table1[[#This Row],[Date]]),2,1)-1))</f>
        <v>11</v>
      </c>
      <c r="H1453" s="126">
        <f t="shared" ca="1" si="47"/>
        <v>0.67</v>
      </c>
      <c r="I14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3" s="3" t="str">
        <f ca="1">IF(Table1[[#This Row],[Quantity]]&gt;=100,"Picked Up","Missed Pickup")</f>
        <v>Picked Up</v>
      </c>
      <c r="K1453" s="48" t="str">
        <f>TEXT(Table1[[#This Row],[Date]],"mmmm")</f>
        <v>April</v>
      </c>
    </row>
    <row r="1454" spans="1:11" x14ac:dyDescent="0.25">
      <c r="A1454" s="25" t="s">
        <v>61</v>
      </c>
      <c r="B1454" s="25" t="s">
        <v>77</v>
      </c>
      <c r="C1454" s="45" t="s">
        <v>20</v>
      </c>
      <c r="D1454" s="4">
        <v>43935</v>
      </c>
      <c r="E1454" s="3">
        <f t="shared" ca="1" si="46"/>
        <v>351</v>
      </c>
      <c r="F14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4" s="50">
        <f>IF(WEEKNUM(Table1[[#This Row],[Date]])-WEEKNUM(DATE(YEAR(Table1[[#This Row],[Date]]),2,1)-1)&lt;=0,52+WEEKNUM(Table1[[#This Row],[Date]])-WEEKNUM(DATE(YEAR(Table1[[#This Row],[Date]]),2,1)-1),WEEKNUM(Table1[[#This Row],[Date]])-WEEKNUM(DATE(YEAR(Table1[[#This Row],[Date]]),2,1)-1))</f>
        <v>11</v>
      </c>
      <c r="H1454" s="126">
        <f t="shared" ca="1" si="47"/>
        <v>0.72</v>
      </c>
      <c r="I14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4" s="3" t="str">
        <f ca="1">IF(Table1[[#This Row],[Quantity]]&gt;=100,"Picked Up","Missed Pickup")</f>
        <v>Picked Up</v>
      </c>
      <c r="K1454" s="48" t="str">
        <f>TEXT(Table1[[#This Row],[Date]],"mmmm")</f>
        <v>April</v>
      </c>
    </row>
    <row r="1455" spans="1:11" x14ac:dyDescent="0.25">
      <c r="A1455" s="27" t="s">
        <v>64</v>
      </c>
      <c r="B1455" s="30" t="s">
        <v>70</v>
      </c>
      <c r="C1455" s="45" t="s">
        <v>22</v>
      </c>
      <c r="D1455" s="4">
        <v>43936</v>
      </c>
      <c r="E1455" s="3">
        <f t="shared" ca="1" si="46"/>
        <v>925</v>
      </c>
      <c r="F14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5" s="50">
        <f>IF(WEEKNUM(Table1[[#This Row],[Date]])-WEEKNUM(DATE(YEAR(Table1[[#This Row],[Date]]),2,1)-1)&lt;=0,52+WEEKNUM(Table1[[#This Row],[Date]])-WEEKNUM(DATE(YEAR(Table1[[#This Row],[Date]]),2,1)-1),WEEKNUM(Table1[[#This Row],[Date]])-WEEKNUM(DATE(YEAR(Table1[[#This Row],[Date]]),2,1)-1))</f>
        <v>11</v>
      </c>
      <c r="H1455" s="126">
        <f t="shared" ca="1" si="47"/>
        <v>0.7</v>
      </c>
      <c r="I14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5" s="3" t="str">
        <f ca="1">IF(Table1[[#This Row],[Quantity]]&gt;=100,"Picked Up","Missed Pickup")</f>
        <v>Picked Up</v>
      </c>
      <c r="K1455" s="48" t="str">
        <f>TEXT(Table1[[#This Row],[Date]],"mmmm")</f>
        <v>April</v>
      </c>
    </row>
    <row r="1456" spans="1:11" x14ac:dyDescent="0.25">
      <c r="A1456" s="27" t="s">
        <v>64</v>
      </c>
      <c r="B1456" s="30" t="s">
        <v>71</v>
      </c>
      <c r="C1456" s="45" t="s">
        <v>23</v>
      </c>
      <c r="D1456" s="4">
        <v>43936</v>
      </c>
      <c r="E1456" s="3">
        <f t="shared" ca="1" si="46"/>
        <v>465</v>
      </c>
      <c r="F14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6" s="50">
        <f>IF(WEEKNUM(Table1[[#This Row],[Date]])-WEEKNUM(DATE(YEAR(Table1[[#This Row],[Date]]),2,1)-1)&lt;=0,52+WEEKNUM(Table1[[#This Row],[Date]])-WEEKNUM(DATE(YEAR(Table1[[#This Row],[Date]]),2,1)-1),WEEKNUM(Table1[[#This Row],[Date]])-WEEKNUM(DATE(YEAR(Table1[[#This Row],[Date]]),2,1)-1))</f>
        <v>11</v>
      </c>
      <c r="H1456" s="126">
        <f t="shared" ca="1" si="47"/>
        <v>0.79</v>
      </c>
      <c r="I14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56" s="3" t="str">
        <f ca="1">IF(Table1[[#This Row],[Quantity]]&gt;=100,"Picked Up","Missed Pickup")</f>
        <v>Picked Up</v>
      </c>
      <c r="K1456" s="48" t="str">
        <f>TEXT(Table1[[#This Row],[Date]],"mmmm")</f>
        <v>April</v>
      </c>
    </row>
    <row r="1457" spans="1:11" x14ac:dyDescent="0.25">
      <c r="A1457" s="27" t="s">
        <v>65</v>
      </c>
      <c r="B1457" s="30" t="s">
        <v>67</v>
      </c>
      <c r="C1457" s="45" t="s">
        <v>20</v>
      </c>
      <c r="D1457" s="4">
        <v>43936</v>
      </c>
      <c r="E1457" s="3">
        <f t="shared" ca="1" si="46"/>
        <v>145</v>
      </c>
      <c r="F14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7" s="50">
        <f>IF(WEEKNUM(Table1[[#This Row],[Date]])-WEEKNUM(DATE(YEAR(Table1[[#This Row],[Date]]),2,1)-1)&lt;=0,52+WEEKNUM(Table1[[#This Row],[Date]])-WEEKNUM(DATE(YEAR(Table1[[#This Row],[Date]]),2,1)-1),WEEKNUM(Table1[[#This Row],[Date]])-WEEKNUM(DATE(YEAR(Table1[[#This Row],[Date]]),2,1)-1))</f>
        <v>11</v>
      </c>
      <c r="H1457" s="126">
        <f t="shared" ca="1" si="47"/>
        <v>0.75</v>
      </c>
      <c r="I14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57" s="3" t="str">
        <f ca="1">IF(Table1[[#This Row],[Quantity]]&gt;=100,"Picked Up","Missed Pickup")</f>
        <v>Picked Up</v>
      </c>
      <c r="K1457" s="48" t="str">
        <f>TEXT(Table1[[#This Row],[Date]],"mmmm")</f>
        <v>April</v>
      </c>
    </row>
    <row r="1458" spans="1:11" x14ac:dyDescent="0.25">
      <c r="A1458" s="27" t="s">
        <v>63</v>
      </c>
      <c r="B1458" s="30" t="s">
        <v>4</v>
      </c>
      <c r="C1458" s="45" t="s">
        <v>20</v>
      </c>
      <c r="D1458" s="4">
        <v>43936</v>
      </c>
      <c r="E1458" s="3">
        <f t="shared" ca="1" si="46"/>
        <v>577</v>
      </c>
      <c r="F14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8" s="50">
        <f>IF(WEEKNUM(Table1[[#This Row],[Date]])-WEEKNUM(DATE(YEAR(Table1[[#This Row],[Date]]),2,1)-1)&lt;=0,52+WEEKNUM(Table1[[#This Row],[Date]])-WEEKNUM(DATE(YEAR(Table1[[#This Row],[Date]]),2,1)-1),WEEKNUM(Table1[[#This Row],[Date]])-WEEKNUM(DATE(YEAR(Table1[[#This Row],[Date]]),2,1)-1))</f>
        <v>11</v>
      </c>
      <c r="H1458" s="126">
        <f t="shared" ca="1" si="47"/>
        <v>0.73</v>
      </c>
      <c r="I14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58" s="3" t="str">
        <f ca="1">IF(Table1[[#This Row],[Quantity]]&gt;=100,"Picked Up","Missed Pickup")</f>
        <v>Picked Up</v>
      </c>
      <c r="K1458" s="48" t="str">
        <f>TEXT(Table1[[#This Row],[Date]],"mmmm")</f>
        <v>April</v>
      </c>
    </row>
    <row r="1459" spans="1:11" x14ac:dyDescent="0.25">
      <c r="A1459" s="27" t="s">
        <v>63</v>
      </c>
      <c r="B1459" s="30" t="s">
        <v>74</v>
      </c>
      <c r="C1459" s="45" t="s">
        <v>20</v>
      </c>
      <c r="D1459" s="4">
        <v>43936</v>
      </c>
      <c r="E1459" s="3">
        <f t="shared" ca="1" si="46"/>
        <v>75</v>
      </c>
      <c r="F14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59" s="50">
        <f>IF(WEEKNUM(Table1[[#This Row],[Date]])-WEEKNUM(DATE(YEAR(Table1[[#This Row],[Date]]),2,1)-1)&lt;=0,52+WEEKNUM(Table1[[#This Row],[Date]])-WEEKNUM(DATE(YEAR(Table1[[#This Row],[Date]]),2,1)-1),WEEKNUM(Table1[[#This Row],[Date]])-WEEKNUM(DATE(YEAR(Table1[[#This Row],[Date]]),2,1)-1))</f>
        <v>11</v>
      </c>
      <c r="H1459" s="126">
        <f t="shared" ca="1" si="47"/>
        <v>0.76</v>
      </c>
      <c r="I14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59" s="3" t="str">
        <f ca="1">IF(Table1[[#This Row],[Quantity]]&gt;=100,"Picked Up","Missed Pickup")</f>
        <v>Missed Pickup</v>
      </c>
      <c r="K1459" s="48" t="str">
        <f>TEXT(Table1[[#This Row],[Date]],"mmmm")</f>
        <v>April</v>
      </c>
    </row>
    <row r="1460" spans="1:11" x14ac:dyDescent="0.25">
      <c r="A1460" s="27" t="s">
        <v>63</v>
      </c>
      <c r="B1460" s="30" t="s">
        <v>75</v>
      </c>
      <c r="C1460" s="45" t="s">
        <v>20</v>
      </c>
      <c r="D1460" s="4">
        <v>43936</v>
      </c>
      <c r="E1460" s="3">
        <f t="shared" ca="1" si="46"/>
        <v>86</v>
      </c>
      <c r="F14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0" s="50">
        <f>IF(WEEKNUM(Table1[[#This Row],[Date]])-WEEKNUM(DATE(YEAR(Table1[[#This Row],[Date]]),2,1)-1)&lt;=0,52+WEEKNUM(Table1[[#This Row],[Date]])-WEEKNUM(DATE(YEAR(Table1[[#This Row],[Date]]),2,1)-1),WEEKNUM(Table1[[#This Row],[Date]])-WEEKNUM(DATE(YEAR(Table1[[#This Row],[Date]]),2,1)-1))</f>
        <v>11</v>
      </c>
      <c r="H1460" s="126">
        <f t="shared" ca="1" si="47"/>
        <v>0.8</v>
      </c>
      <c r="I14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0" s="3" t="str">
        <f ca="1">IF(Table1[[#This Row],[Quantity]]&gt;=100,"Picked Up","Missed Pickup")</f>
        <v>Missed Pickup</v>
      </c>
      <c r="K1460" s="48" t="str">
        <f>TEXT(Table1[[#This Row],[Date]],"mmmm")</f>
        <v>April</v>
      </c>
    </row>
    <row r="1461" spans="1:11" x14ac:dyDescent="0.25">
      <c r="A1461" s="27" t="s">
        <v>62</v>
      </c>
      <c r="B1461" s="30" t="s">
        <v>9</v>
      </c>
      <c r="C1461" s="45" t="s">
        <v>23</v>
      </c>
      <c r="D1461" s="4">
        <v>43936</v>
      </c>
      <c r="E1461" s="3">
        <f t="shared" ca="1" si="46"/>
        <v>708</v>
      </c>
      <c r="F14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1" s="50">
        <f>IF(WEEKNUM(Table1[[#This Row],[Date]])-WEEKNUM(DATE(YEAR(Table1[[#This Row],[Date]]),2,1)-1)&lt;=0,52+WEEKNUM(Table1[[#This Row],[Date]])-WEEKNUM(DATE(YEAR(Table1[[#This Row],[Date]]),2,1)-1),WEEKNUM(Table1[[#This Row],[Date]])-WEEKNUM(DATE(YEAR(Table1[[#This Row],[Date]]),2,1)-1))</f>
        <v>11</v>
      </c>
      <c r="H1461" s="126">
        <f t="shared" ca="1" si="47"/>
        <v>0.67</v>
      </c>
      <c r="I14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61" s="3" t="str">
        <f ca="1">IF(Table1[[#This Row],[Quantity]]&gt;=100,"Picked Up","Missed Pickup")</f>
        <v>Picked Up</v>
      </c>
      <c r="K1461" s="48" t="str">
        <f>TEXT(Table1[[#This Row],[Date]],"mmmm")</f>
        <v>April</v>
      </c>
    </row>
    <row r="1462" spans="1:11" x14ac:dyDescent="0.25">
      <c r="A1462" s="27" t="s">
        <v>62</v>
      </c>
      <c r="B1462" s="30" t="s">
        <v>4</v>
      </c>
      <c r="C1462" s="45" t="s">
        <v>20</v>
      </c>
      <c r="D1462" s="4">
        <v>43936</v>
      </c>
      <c r="E1462" s="3">
        <f t="shared" ca="1" si="46"/>
        <v>494</v>
      </c>
      <c r="F14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2" s="50">
        <f>IF(WEEKNUM(Table1[[#This Row],[Date]])-WEEKNUM(DATE(YEAR(Table1[[#This Row],[Date]]),2,1)-1)&lt;=0,52+WEEKNUM(Table1[[#This Row],[Date]])-WEEKNUM(DATE(YEAR(Table1[[#This Row],[Date]]),2,1)-1),WEEKNUM(Table1[[#This Row],[Date]])-WEEKNUM(DATE(YEAR(Table1[[#This Row],[Date]]),2,1)-1))</f>
        <v>11</v>
      </c>
      <c r="H1462" s="126">
        <f t="shared" ca="1" si="47"/>
        <v>0.74</v>
      </c>
      <c r="I14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2" s="3" t="str">
        <f ca="1">IF(Table1[[#This Row],[Quantity]]&gt;=100,"Picked Up","Missed Pickup")</f>
        <v>Picked Up</v>
      </c>
      <c r="K1462" s="48" t="str">
        <f>TEXT(Table1[[#This Row],[Date]],"mmmm")</f>
        <v>April</v>
      </c>
    </row>
    <row r="1463" spans="1:11" x14ac:dyDescent="0.25">
      <c r="A1463" s="27" t="s">
        <v>62</v>
      </c>
      <c r="B1463" s="30" t="s">
        <v>72</v>
      </c>
      <c r="C1463" s="45" t="s">
        <v>20</v>
      </c>
      <c r="D1463" s="4">
        <v>43936</v>
      </c>
      <c r="E1463" s="3">
        <f t="shared" ca="1" si="46"/>
        <v>926</v>
      </c>
      <c r="F14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3" s="50">
        <f>IF(WEEKNUM(Table1[[#This Row],[Date]])-WEEKNUM(DATE(YEAR(Table1[[#This Row],[Date]]),2,1)-1)&lt;=0,52+WEEKNUM(Table1[[#This Row],[Date]])-WEEKNUM(DATE(YEAR(Table1[[#This Row],[Date]]),2,1)-1),WEEKNUM(Table1[[#This Row],[Date]])-WEEKNUM(DATE(YEAR(Table1[[#This Row],[Date]]),2,1)-1))</f>
        <v>11</v>
      </c>
      <c r="H1463" s="126">
        <f t="shared" ca="1" si="47"/>
        <v>0.73</v>
      </c>
      <c r="I14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3" s="3" t="str">
        <f ca="1">IF(Table1[[#This Row],[Quantity]]&gt;=100,"Picked Up","Missed Pickup")</f>
        <v>Picked Up</v>
      </c>
      <c r="K1463" s="48" t="str">
        <f>TEXT(Table1[[#This Row],[Date]],"mmmm")</f>
        <v>April</v>
      </c>
    </row>
    <row r="1464" spans="1:11" x14ac:dyDescent="0.25">
      <c r="A1464" s="27" t="s">
        <v>62</v>
      </c>
      <c r="B1464" s="30" t="s">
        <v>5</v>
      </c>
      <c r="C1464" s="45" t="s">
        <v>22</v>
      </c>
      <c r="D1464" s="4">
        <v>43936</v>
      </c>
      <c r="E1464" s="3">
        <f t="shared" ca="1" si="46"/>
        <v>54</v>
      </c>
      <c r="F14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4" s="50">
        <f>IF(WEEKNUM(Table1[[#This Row],[Date]])-WEEKNUM(DATE(YEAR(Table1[[#This Row],[Date]]),2,1)-1)&lt;=0,52+WEEKNUM(Table1[[#This Row],[Date]])-WEEKNUM(DATE(YEAR(Table1[[#This Row],[Date]]),2,1)-1),WEEKNUM(Table1[[#This Row],[Date]])-WEEKNUM(DATE(YEAR(Table1[[#This Row],[Date]]),2,1)-1))</f>
        <v>11</v>
      </c>
      <c r="H1464" s="126">
        <f t="shared" ca="1" si="47"/>
        <v>0.79</v>
      </c>
      <c r="I14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4" s="3" t="str">
        <f ca="1">IF(Table1[[#This Row],[Quantity]]&gt;=100,"Picked Up","Missed Pickup")</f>
        <v>Missed Pickup</v>
      </c>
      <c r="K1464" s="48" t="str">
        <f>TEXT(Table1[[#This Row],[Date]],"mmmm")</f>
        <v>April</v>
      </c>
    </row>
    <row r="1465" spans="1:11" x14ac:dyDescent="0.25">
      <c r="A1465" s="27" t="s">
        <v>62</v>
      </c>
      <c r="B1465" s="30" t="s">
        <v>6</v>
      </c>
      <c r="C1465" s="45" t="s">
        <v>21</v>
      </c>
      <c r="D1465" s="4">
        <v>43936</v>
      </c>
      <c r="E1465" s="3">
        <f t="shared" ca="1" si="46"/>
        <v>708</v>
      </c>
      <c r="F14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5" s="50">
        <f>IF(WEEKNUM(Table1[[#This Row],[Date]])-WEEKNUM(DATE(YEAR(Table1[[#This Row],[Date]]),2,1)-1)&lt;=0,52+WEEKNUM(Table1[[#This Row],[Date]])-WEEKNUM(DATE(YEAR(Table1[[#This Row],[Date]]),2,1)-1),WEEKNUM(Table1[[#This Row],[Date]])-WEEKNUM(DATE(YEAR(Table1[[#This Row],[Date]]),2,1)-1))</f>
        <v>11</v>
      </c>
      <c r="H1465" s="126">
        <f t="shared" ca="1" si="47"/>
        <v>0.7</v>
      </c>
      <c r="I14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5" s="3" t="str">
        <f ca="1">IF(Table1[[#This Row],[Quantity]]&gt;=100,"Picked Up","Missed Pickup")</f>
        <v>Picked Up</v>
      </c>
      <c r="K1465" s="48" t="str">
        <f>TEXT(Table1[[#This Row],[Date]],"mmmm")</f>
        <v>April</v>
      </c>
    </row>
    <row r="1466" spans="1:11" x14ac:dyDescent="0.25">
      <c r="A1466" s="27" t="s">
        <v>62</v>
      </c>
      <c r="B1466" s="30" t="s">
        <v>76</v>
      </c>
      <c r="C1466" s="45" t="s">
        <v>23</v>
      </c>
      <c r="D1466" s="4">
        <v>43936</v>
      </c>
      <c r="E1466" s="3">
        <f t="shared" ca="1" si="46"/>
        <v>517</v>
      </c>
      <c r="F14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6" s="50">
        <f>IF(WEEKNUM(Table1[[#This Row],[Date]])-WEEKNUM(DATE(YEAR(Table1[[#This Row],[Date]]),2,1)-1)&lt;=0,52+WEEKNUM(Table1[[#This Row],[Date]])-WEEKNUM(DATE(YEAR(Table1[[#This Row],[Date]]),2,1)-1),WEEKNUM(Table1[[#This Row],[Date]])-WEEKNUM(DATE(YEAR(Table1[[#This Row],[Date]]),2,1)-1))</f>
        <v>11</v>
      </c>
      <c r="H1466" s="126">
        <f t="shared" ca="1" si="47"/>
        <v>0.75</v>
      </c>
      <c r="I14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6" s="3" t="str">
        <f ca="1">IF(Table1[[#This Row],[Quantity]]&gt;=100,"Picked Up","Missed Pickup")</f>
        <v>Picked Up</v>
      </c>
      <c r="K1466" s="48" t="str">
        <f>TEXT(Table1[[#This Row],[Date]],"mmmm")</f>
        <v>April</v>
      </c>
    </row>
    <row r="1467" spans="1:11" x14ac:dyDescent="0.25">
      <c r="A1467" s="27" t="s">
        <v>61</v>
      </c>
      <c r="B1467" s="30" t="s">
        <v>7</v>
      </c>
      <c r="C1467" s="45" t="s">
        <v>20</v>
      </c>
      <c r="D1467" s="4">
        <v>43936</v>
      </c>
      <c r="E1467" s="3">
        <f t="shared" ca="1" si="46"/>
        <v>605</v>
      </c>
      <c r="F14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7" s="50">
        <f>IF(WEEKNUM(Table1[[#This Row],[Date]])-WEEKNUM(DATE(YEAR(Table1[[#This Row],[Date]]),2,1)-1)&lt;=0,52+WEEKNUM(Table1[[#This Row],[Date]])-WEEKNUM(DATE(YEAR(Table1[[#This Row],[Date]]),2,1)-1),WEEKNUM(Table1[[#This Row],[Date]])-WEEKNUM(DATE(YEAR(Table1[[#This Row],[Date]]),2,1)-1))</f>
        <v>11</v>
      </c>
      <c r="H1467" s="126">
        <f t="shared" ca="1" si="47"/>
        <v>0.72</v>
      </c>
      <c r="I14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7" s="3" t="str">
        <f ca="1">IF(Table1[[#This Row],[Quantity]]&gt;=100,"Picked Up","Missed Pickup")</f>
        <v>Picked Up</v>
      </c>
      <c r="K1467" s="48" t="str">
        <f>TEXT(Table1[[#This Row],[Date]],"mmmm")</f>
        <v>April</v>
      </c>
    </row>
    <row r="1468" spans="1:11" x14ac:dyDescent="0.25">
      <c r="A1468" s="29" t="s">
        <v>61</v>
      </c>
      <c r="B1468" s="31" t="s">
        <v>8</v>
      </c>
      <c r="C1468" s="45" t="s">
        <v>20</v>
      </c>
      <c r="D1468" s="4">
        <v>43936</v>
      </c>
      <c r="E1468" s="3">
        <f t="shared" ca="1" si="46"/>
        <v>733</v>
      </c>
      <c r="F14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8" s="50">
        <f>IF(WEEKNUM(Table1[[#This Row],[Date]])-WEEKNUM(DATE(YEAR(Table1[[#This Row],[Date]]),2,1)-1)&lt;=0,52+WEEKNUM(Table1[[#This Row],[Date]])-WEEKNUM(DATE(YEAR(Table1[[#This Row],[Date]]),2,1)-1),WEEKNUM(Table1[[#This Row],[Date]])-WEEKNUM(DATE(YEAR(Table1[[#This Row],[Date]]),2,1)-1))</f>
        <v>11</v>
      </c>
      <c r="H1468" s="126">
        <f t="shared" ca="1" si="47"/>
        <v>0.76</v>
      </c>
      <c r="I14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68" s="3" t="str">
        <f ca="1">IF(Table1[[#This Row],[Quantity]]&gt;=100,"Picked Up","Missed Pickup")</f>
        <v>Picked Up</v>
      </c>
      <c r="K1468" s="48" t="str">
        <f>TEXT(Table1[[#This Row],[Date]],"mmmm")</f>
        <v>April</v>
      </c>
    </row>
    <row r="1469" spans="1:11" x14ac:dyDescent="0.25">
      <c r="A1469" s="25" t="s">
        <v>61</v>
      </c>
      <c r="B1469" s="25" t="s">
        <v>73</v>
      </c>
      <c r="C1469" s="45" t="s">
        <v>20</v>
      </c>
      <c r="D1469" s="4">
        <v>43936</v>
      </c>
      <c r="E1469" s="3">
        <f t="shared" ca="1" si="46"/>
        <v>3</v>
      </c>
      <c r="F14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69" s="50">
        <f>IF(WEEKNUM(Table1[[#This Row],[Date]])-WEEKNUM(DATE(YEAR(Table1[[#This Row],[Date]]),2,1)-1)&lt;=0,52+WEEKNUM(Table1[[#This Row],[Date]])-WEEKNUM(DATE(YEAR(Table1[[#This Row],[Date]]),2,1)-1),WEEKNUM(Table1[[#This Row],[Date]])-WEEKNUM(DATE(YEAR(Table1[[#This Row],[Date]]),2,1)-1))</f>
        <v>11</v>
      </c>
      <c r="H1469" s="126">
        <f t="shared" ca="1" si="47"/>
        <v>0.67</v>
      </c>
      <c r="I14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69" s="3" t="str">
        <f ca="1">IF(Table1[[#This Row],[Quantity]]&gt;=100,"Picked Up","Missed Pickup")</f>
        <v>Missed Pickup</v>
      </c>
      <c r="K1469" s="48" t="str">
        <f>TEXT(Table1[[#This Row],[Date]],"mmmm")</f>
        <v>April</v>
      </c>
    </row>
    <row r="1470" spans="1:11" x14ac:dyDescent="0.25">
      <c r="A1470" s="25" t="s">
        <v>61</v>
      </c>
      <c r="B1470" s="25" t="s">
        <v>77</v>
      </c>
      <c r="C1470" s="45" t="s">
        <v>20</v>
      </c>
      <c r="D1470" s="4">
        <v>43936</v>
      </c>
      <c r="E1470" s="3">
        <f t="shared" ca="1" si="46"/>
        <v>494</v>
      </c>
      <c r="F14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0" s="50">
        <f>IF(WEEKNUM(Table1[[#This Row],[Date]])-WEEKNUM(DATE(YEAR(Table1[[#This Row],[Date]]),2,1)-1)&lt;=0,52+WEEKNUM(Table1[[#This Row],[Date]])-WEEKNUM(DATE(YEAR(Table1[[#This Row],[Date]]),2,1)-1),WEEKNUM(Table1[[#This Row],[Date]])-WEEKNUM(DATE(YEAR(Table1[[#This Row],[Date]]),2,1)-1))</f>
        <v>11</v>
      </c>
      <c r="H1470" s="126">
        <f t="shared" ca="1" si="47"/>
        <v>0.69</v>
      </c>
      <c r="I14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0" s="3" t="str">
        <f ca="1">IF(Table1[[#This Row],[Quantity]]&gt;=100,"Picked Up","Missed Pickup")</f>
        <v>Picked Up</v>
      </c>
      <c r="K1470" s="48" t="str">
        <f>TEXT(Table1[[#This Row],[Date]],"mmmm")</f>
        <v>April</v>
      </c>
    </row>
    <row r="1471" spans="1:11" x14ac:dyDescent="0.25">
      <c r="A1471" s="27" t="s">
        <v>64</v>
      </c>
      <c r="B1471" s="30" t="s">
        <v>70</v>
      </c>
      <c r="C1471" s="45" t="s">
        <v>22</v>
      </c>
      <c r="D1471" s="4">
        <v>43937</v>
      </c>
      <c r="E1471" s="3">
        <f t="shared" ca="1" si="46"/>
        <v>420</v>
      </c>
      <c r="F14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1" s="50">
        <f>IF(WEEKNUM(Table1[[#This Row],[Date]])-WEEKNUM(DATE(YEAR(Table1[[#This Row],[Date]]),2,1)-1)&lt;=0,52+WEEKNUM(Table1[[#This Row],[Date]])-WEEKNUM(DATE(YEAR(Table1[[#This Row],[Date]]),2,1)-1),WEEKNUM(Table1[[#This Row],[Date]])-WEEKNUM(DATE(YEAR(Table1[[#This Row],[Date]]),2,1)-1))</f>
        <v>11</v>
      </c>
      <c r="H1471" s="126">
        <f t="shared" ca="1" si="47"/>
        <v>0.78</v>
      </c>
      <c r="I14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1" s="3" t="str">
        <f ca="1">IF(Table1[[#This Row],[Quantity]]&gt;=100,"Picked Up","Missed Pickup")</f>
        <v>Picked Up</v>
      </c>
      <c r="K1471" s="48" t="str">
        <f>TEXT(Table1[[#This Row],[Date]],"mmmm")</f>
        <v>April</v>
      </c>
    </row>
    <row r="1472" spans="1:11" x14ac:dyDescent="0.25">
      <c r="A1472" s="27" t="s">
        <v>64</v>
      </c>
      <c r="B1472" s="30" t="s">
        <v>71</v>
      </c>
      <c r="C1472" s="45" t="s">
        <v>23</v>
      </c>
      <c r="D1472" s="4">
        <v>43937</v>
      </c>
      <c r="E1472" s="3">
        <f t="shared" ca="1" si="46"/>
        <v>425</v>
      </c>
      <c r="F14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2" s="50">
        <f>IF(WEEKNUM(Table1[[#This Row],[Date]])-WEEKNUM(DATE(YEAR(Table1[[#This Row],[Date]]),2,1)-1)&lt;=0,52+WEEKNUM(Table1[[#This Row],[Date]])-WEEKNUM(DATE(YEAR(Table1[[#This Row],[Date]]),2,1)-1),WEEKNUM(Table1[[#This Row],[Date]])-WEEKNUM(DATE(YEAR(Table1[[#This Row],[Date]]),2,1)-1))</f>
        <v>11</v>
      </c>
      <c r="H1472" s="126">
        <f t="shared" ca="1" si="47"/>
        <v>0.8</v>
      </c>
      <c r="I14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2" s="3" t="str">
        <f ca="1">IF(Table1[[#This Row],[Quantity]]&gt;=100,"Picked Up","Missed Pickup")</f>
        <v>Picked Up</v>
      </c>
      <c r="K1472" s="48" t="str">
        <f>TEXT(Table1[[#This Row],[Date]],"mmmm")</f>
        <v>April</v>
      </c>
    </row>
    <row r="1473" spans="1:11" x14ac:dyDescent="0.25">
      <c r="A1473" s="27" t="s">
        <v>65</v>
      </c>
      <c r="B1473" s="30" t="s">
        <v>67</v>
      </c>
      <c r="C1473" s="45" t="s">
        <v>20</v>
      </c>
      <c r="D1473" s="4">
        <v>43937</v>
      </c>
      <c r="E1473" s="3">
        <f t="shared" ca="1" si="46"/>
        <v>335</v>
      </c>
      <c r="F14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3" s="50">
        <f>IF(WEEKNUM(Table1[[#This Row],[Date]])-WEEKNUM(DATE(YEAR(Table1[[#This Row],[Date]]),2,1)-1)&lt;=0,52+WEEKNUM(Table1[[#This Row],[Date]])-WEEKNUM(DATE(YEAR(Table1[[#This Row],[Date]]),2,1)-1),WEEKNUM(Table1[[#This Row],[Date]])-WEEKNUM(DATE(YEAR(Table1[[#This Row],[Date]]),2,1)-1))</f>
        <v>11</v>
      </c>
      <c r="H1473" s="126">
        <f t="shared" ca="1" si="47"/>
        <v>0.75</v>
      </c>
      <c r="I14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73" s="3" t="str">
        <f ca="1">IF(Table1[[#This Row],[Quantity]]&gt;=100,"Picked Up","Missed Pickup")</f>
        <v>Picked Up</v>
      </c>
      <c r="K1473" s="48" t="str">
        <f>TEXT(Table1[[#This Row],[Date]],"mmmm")</f>
        <v>April</v>
      </c>
    </row>
    <row r="1474" spans="1:11" x14ac:dyDescent="0.25">
      <c r="A1474" s="27" t="s">
        <v>63</v>
      </c>
      <c r="B1474" s="30" t="s">
        <v>4</v>
      </c>
      <c r="C1474" s="45" t="s">
        <v>20</v>
      </c>
      <c r="D1474" s="4">
        <v>43937</v>
      </c>
      <c r="E1474" s="3">
        <f t="shared" ca="1" si="46"/>
        <v>947</v>
      </c>
      <c r="F14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4" s="50">
        <f>IF(WEEKNUM(Table1[[#This Row],[Date]])-WEEKNUM(DATE(YEAR(Table1[[#This Row],[Date]]),2,1)-1)&lt;=0,52+WEEKNUM(Table1[[#This Row],[Date]])-WEEKNUM(DATE(YEAR(Table1[[#This Row],[Date]]),2,1)-1),WEEKNUM(Table1[[#This Row],[Date]])-WEEKNUM(DATE(YEAR(Table1[[#This Row],[Date]]),2,1)-1))</f>
        <v>11</v>
      </c>
      <c r="H1474" s="126">
        <f t="shared" ca="1" si="47"/>
        <v>0.67</v>
      </c>
      <c r="I14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74" s="3" t="str">
        <f ca="1">IF(Table1[[#This Row],[Quantity]]&gt;=100,"Picked Up","Missed Pickup")</f>
        <v>Picked Up</v>
      </c>
      <c r="K1474" s="48" t="str">
        <f>TEXT(Table1[[#This Row],[Date]],"mmmm")</f>
        <v>April</v>
      </c>
    </row>
    <row r="1475" spans="1:11" x14ac:dyDescent="0.25">
      <c r="A1475" s="27" t="s">
        <v>63</v>
      </c>
      <c r="B1475" s="30" t="s">
        <v>74</v>
      </c>
      <c r="C1475" s="45" t="s">
        <v>20</v>
      </c>
      <c r="D1475" s="4">
        <v>43937</v>
      </c>
      <c r="E1475" s="3">
        <f t="shared" ref="E1475:E1538" ca="1" si="48">RANDBETWEEN(0,1000)</f>
        <v>928</v>
      </c>
      <c r="F14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5" s="50">
        <f>IF(WEEKNUM(Table1[[#This Row],[Date]])-WEEKNUM(DATE(YEAR(Table1[[#This Row],[Date]]),2,1)-1)&lt;=0,52+WEEKNUM(Table1[[#This Row],[Date]])-WEEKNUM(DATE(YEAR(Table1[[#This Row],[Date]]),2,1)-1),WEEKNUM(Table1[[#This Row],[Date]])-WEEKNUM(DATE(YEAR(Table1[[#This Row],[Date]]),2,1)-1))</f>
        <v>11</v>
      </c>
      <c r="H1475" s="126">
        <f t="shared" ref="H1475:H1538" ca="1" si="49">RANDBETWEEN(67,80)/100</f>
        <v>0.71</v>
      </c>
      <c r="I14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75" s="3" t="str">
        <f ca="1">IF(Table1[[#This Row],[Quantity]]&gt;=100,"Picked Up","Missed Pickup")</f>
        <v>Picked Up</v>
      </c>
      <c r="K1475" s="48" t="str">
        <f>TEXT(Table1[[#This Row],[Date]],"mmmm")</f>
        <v>April</v>
      </c>
    </row>
    <row r="1476" spans="1:11" x14ac:dyDescent="0.25">
      <c r="A1476" s="27" t="s">
        <v>63</v>
      </c>
      <c r="B1476" s="30" t="s">
        <v>75</v>
      </c>
      <c r="C1476" s="45" t="s">
        <v>20</v>
      </c>
      <c r="D1476" s="4">
        <v>43937</v>
      </c>
      <c r="E1476" s="3">
        <f t="shared" ca="1" si="48"/>
        <v>262</v>
      </c>
      <c r="F14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6" s="50">
        <f>IF(WEEKNUM(Table1[[#This Row],[Date]])-WEEKNUM(DATE(YEAR(Table1[[#This Row],[Date]]),2,1)-1)&lt;=0,52+WEEKNUM(Table1[[#This Row],[Date]])-WEEKNUM(DATE(YEAR(Table1[[#This Row],[Date]]),2,1)-1),WEEKNUM(Table1[[#This Row],[Date]])-WEEKNUM(DATE(YEAR(Table1[[#This Row],[Date]]),2,1)-1))</f>
        <v>11</v>
      </c>
      <c r="H1476" s="126">
        <f t="shared" ca="1" si="49"/>
        <v>0.79</v>
      </c>
      <c r="I14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6" s="3" t="str">
        <f ca="1">IF(Table1[[#This Row],[Quantity]]&gt;=100,"Picked Up","Missed Pickup")</f>
        <v>Picked Up</v>
      </c>
      <c r="K1476" s="48" t="str">
        <f>TEXT(Table1[[#This Row],[Date]],"mmmm")</f>
        <v>April</v>
      </c>
    </row>
    <row r="1477" spans="1:11" x14ac:dyDescent="0.25">
      <c r="A1477" s="27" t="s">
        <v>62</v>
      </c>
      <c r="B1477" s="30" t="s">
        <v>9</v>
      </c>
      <c r="C1477" s="45" t="s">
        <v>23</v>
      </c>
      <c r="D1477" s="4">
        <v>43937</v>
      </c>
      <c r="E1477" s="3">
        <f t="shared" ca="1" si="48"/>
        <v>508</v>
      </c>
      <c r="F14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7" s="50">
        <f>IF(WEEKNUM(Table1[[#This Row],[Date]])-WEEKNUM(DATE(YEAR(Table1[[#This Row],[Date]]),2,1)-1)&lt;=0,52+WEEKNUM(Table1[[#This Row],[Date]])-WEEKNUM(DATE(YEAR(Table1[[#This Row],[Date]]),2,1)-1),WEEKNUM(Table1[[#This Row],[Date]])-WEEKNUM(DATE(YEAR(Table1[[#This Row],[Date]]),2,1)-1))</f>
        <v>11</v>
      </c>
      <c r="H1477" s="126">
        <f t="shared" ca="1" si="49"/>
        <v>0.71</v>
      </c>
      <c r="I14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7" s="3" t="str">
        <f ca="1">IF(Table1[[#This Row],[Quantity]]&gt;=100,"Picked Up","Missed Pickup")</f>
        <v>Picked Up</v>
      </c>
      <c r="K1477" s="48" t="str">
        <f>TEXT(Table1[[#This Row],[Date]],"mmmm")</f>
        <v>April</v>
      </c>
    </row>
    <row r="1478" spans="1:11" x14ac:dyDescent="0.25">
      <c r="A1478" s="27" t="s">
        <v>62</v>
      </c>
      <c r="B1478" s="30" t="s">
        <v>4</v>
      </c>
      <c r="C1478" s="45" t="s">
        <v>20</v>
      </c>
      <c r="D1478" s="4">
        <v>43937</v>
      </c>
      <c r="E1478" s="3">
        <f t="shared" ca="1" si="48"/>
        <v>268</v>
      </c>
      <c r="F14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8" s="50">
        <f>IF(WEEKNUM(Table1[[#This Row],[Date]])-WEEKNUM(DATE(YEAR(Table1[[#This Row],[Date]]),2,1)-1)&lt;=0,52+WEEKNUM(Table1[[#This Row],[Date]])-WEEKNUM(DATE(YEAR(Table1[[#This Row],[Date]]),2,1)-1),WEEKNUM(Table1[[#This Row],[Date]])-WEEKNUM(DATE(YEAR(Table1[[#This Row],[Date]]),2,1)-1))</f>
        <v>11</v>
      </c>
      <c r="H1478" s="126">
        <f t="shared" ca="1" si="49"/>
        <v>0.7</v>
      </c>
      <c r="I14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8" s="3" t="str">
        <f ca="1">IF(Table1[[#This Row],[Quantity]]&gt;=100,"Picked Up","Missed Pickup")</f>
        <v>Picked Up</v>
      </c>
      <c r="K1478" s="48" t="str">
        <f>TEXT(Table1[[#This Row],[Date]],"mmmm")</f>
        <v>April</v>
      </c>
    </row>
    <row r="1479" spans="1:11" x14ac:dyDescent="0.25">
      <c r="A1479" s="27" t="s">
        <v>62</v>
      </c>
      <c r="B1479" s="30" t="s">
        <v>72</v>
      </c>
      <c r="C1479" s="45" t="s">
        <v>20</v>
      </c>
      <c r="D1479" s="4">
        <v>43937</v>
      </c>
      <c r="E1479" s="3">
        <f t="shared" ca="1" si="48"/>
        <v>467</v>
      </c>
      <c r="F14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79" s="50">
        <f>IF(WEEKNUM(Table1[[#This Row],[Date]])-WEEKNUM(DATE(YEAR(Table1[[#This Row],[Date]]),2,1)-1)&lt;=0,52+WEEKNUM(Table1[[#This Row],[Date]])-WEEKNUM(DATE(YEAR(Table1[[#This Row],[Date]]),2,1)-1),WEEKNUM(Table1[[#This Row],[Date]])-WEEKNUM(DATE(YEAR(Table1[[#This Row],[Date]]),2,1)-1))</f>
        <v>11</v>
      </c>
      <c r="H1479" s="126">
        <f t="shared" ca="1" si="49"/>
        <v>0.7</v>
      </c>
      <c r="I14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79" s="3" t="str">
        <f ca="1">IF(Table1[[#This Row],[Quantity]]&gt;=100,"Picked Up","Missed Pickup")</f>
        <v>Picked Up</v>
      </c>
      <c r="K1479" s="48" t="str">
        <f>TEXT(Table1[[#This Row],[Date]],"mmmm")</f>
        <v>April</v>
      </c>
    </row>
    <row r="1480" spans="1:11" x14ac:dyDescent="0.25">
      <c r="A1480" s="27" t="s">
        <v>62</v>
      </c>
      <c r="B1480" s="30" t="s">
        <v>5</v>
      </c>
      <c r="C1480" s="45" t="s">
        <v>22</v>
      </c>
      <c r="D1480" s="4">
        <v>43937</v>
      </c>
      <c r="E1480" s="3">
        <f t="shared" ca="1" si="48"/>
        <v>23</v>
      </c>
      <c r="F14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0" s="50">
        <f>IF(WEEKNUM(Table1[[#This Row],[Date]])-WEEKNUM(DATE(YEAR(Table1[[#This Row],[Date]]),2,1)-1)&lt;=0,52+WEEKNUM(Table1[[#This Row],[Date]])-WEEKNUM(DATE(YEAR(Table1[[#This Row],[Date]]),2,1)-1),WEEKNUM(Table1[[#This Row],[Date]])-WEEKNUM(DATE(YEAR(Table1[[#This Row],[Date]]),2,1)-1))</f>
        <v>11</v>
      </c>
      <c r="H1480" s="126">
        <f t="shared" ca="1" si="49"/>
        <v>0.67</v>
      </c>
      <c r="I14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80" s="3" t="str">
        <f ca="1">IF(Table1[[#This Row],[Quantity]]&gt;=100,"Picked Up","Missed Pickup")</f>
        <v>Missed Pickup</v>
      </c>
      <c r="K1480" s="48" t="str">
        <f>TEXT(Table1[[#This Row],[Date]],"mmmm")</f>
        <v>April</v>
      </c>
    </row>
    <row r="1481" spans="1:11" x14ac:dyDescent="0.25">
      <c r="A1481" s="27" t="s">
        <v>62</v>
      </c>
      <c r="B1481" s="30" t="s">
        <v>6</v>
      </c>
      <c r="C1481" s="45" t="s">
        <v>21</v>
      </c>
      <c r="D1481" s="4">
        <v>43937</v>
      </c>
      <c r="E1481" s="3">
        <f t="shared" ca="1" si="48"/>
        <v>209</v>
      </c>
      <c r="F14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1" s="50">
        <f>IF(WEEKNUM(Table1[[#This Row],[Date]])-WEEKNUM(DATE(YEAR(Table1[[#This Row],[Date]]),2,1)-1)&lt;=0,52+WEEKNUM(Table1[[#This Row],[Date]])-WEEKNUM(DATE(YEAR(Table1[[#This Row],[Date]]),2,1)-1),WEEKNUM(Table1[[#This Row],[Date]])-WEEKNUM(DATE(YEAR(Table1[[#This Row],[Date]]),2,1)-1))</f>
        <v>11</v>
      </c>
      <c r="H1481" s="126">
        <f t="shared" ca="1" si="49"/>
        <v>0.71</v>
      </c>
      <c r="I14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81" s="3" t="str">
        <f ca="1">IF(Table1[[#This Row],[Quantity]]&gt;=100,"Picked Up","Missed Pickup")</f>
        <v>Picked Up</v>
      </c>
      <c r="K1481" s="48" t="str">
        <f>TEXT(Table1[[#This Row],[Date]],"mmmm")</f>
        <v>April</v>
      </c>
    </row>
    <row r="1482" spans="1:11" x14ac:dyDescent="0.25">
      <c r="A1482" s="27" t="s">
        <v>62</v>
      </c>
      <c r="B1482" s="30" t="s">
        <v>76</v>
      </c>
      <c r="C1482" s="45" t="s">
        <v>23</v>
      </c>
      <c r="D1482" s="4">
        <v>43937</v>
      </c>
      <c r="E1482" s="3">
        <f t="shared" ca="1" si="48"/>
        <v>393</v>
      </c>
      <c r="F14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2" s="50">
        <f>IF(WEEKNUM(Table1[[#This Row],[Date]])-WEEKNUM(DATE(YEAR(Table1[[#This Row],[Date]]),2,1)-1)&lt;=0,52+WEEKNUM(Table1[[#This Row],[Date]])-WEEKNUM(DATE(YEAR(Table1[[#This Row],[Date]]),2,1)-1),WEEKNUM(Table1[[#This Row],[Date]])-WEEKNUM(DATE(YEAR(Table1[[#This Row],[Date]]),2,1)-1))</f>
        <v>11</v>
      </c>
      <c r="H1482" s="126">
        <f t="shared" ca="1" si="49"/>
        <v>0.75</v>
      </c>
      <c r="I14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82" s="3" t="str">
        <f ca="1">IF(Table1[[#This Row],[Quantity]]&gt;=100,"Picked Up","Missed Pickup")</f>
        <v>Picked Up</v>
      </c>
      <c r="K1482" s="48" t="str">
        <f>TEXT(Table1[[#This Row],[Date]],"mmmm")</f>
        <v>April</v>
      </c>
    </row>
    <row r="1483" spans="1:11" x14ac:dyDescent="0.25">
      <c r="A1483" s="27" t="s">
        <v>61</v>
      </c>
      <c r="B1483" s="30" t="s">
        <v>7</v>
      </c>
      <c r="C1483" s="45" t="s">
        <v>20</v>
      </c>
      <c r="D1483" s="4">
        <v>43937</v>
      </c>
      <c r="E1483" s="3">
        <f t="shared" ca="1" si="48"/>
        <v>711</v>
      </c>
      <c r="F14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3" s="50">
        <f>IF(WEEKNUM(Table1[[#This Row],[Date]])-WEEKNUM(DATE(YEAR(Table1[[#This Row],[Date]]),2,1)-1)&lt;=0,52+WEEKNUM(Table1[[#This Row],[Date]])-WEEKNUM(DATE(YEAR(Table1[[#This Row],[Date]]),2,1)-1),WEEKNUM(Table1[[#This Row],[Date]])-WEEKNUM(DATE(YEAR(Table1[[#This Row],[Date]]),2,1)-1))</f>
        <v>11</v>
      </c>
      <c r="H1483" s="126">
        <f t="shared" ca="1" si="49"/>
        <v>0.68</v>
      </c>
      <c r="I14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83" s="3" t="str">
        <f ca="1">IF(Table1[[#This Row],[Quantity]]&gt;=100,"Picked Up","Missed Pickup")</f>
        <v>Picked Up</v>
      </c>
      <c r="K1483" s="48" t="str">
        <f>TEXT(Table1[[#This Row],[Date]],"mmmm")</f>
        <v>April</v>
      </c>
    </row>
    <row r="1484" spans="1:11" x14ac:dyDescent="0.25">
      <c r="A1484" s="29" t="s">
        <v>61</v>
      </c>
      <c r="B1484" s="31" t="s">
        <v>8</v>
      </c>
      <c r="C1484" s="45" t="s">
        <v>20</v>
      </c>
      <c r="D1484" s="4">
        <v>43937</v>
      </c>
      <c r="E1484" s="3">
        <f t="shared" ca="1" si="48"/>
        <v>650</v>
      </c>
      <c r="F14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4" s="50">
        <f>IF(WEEKNUM(Table1[[#This Row],[Date]])-WEEKNUM(DATE(YEAR(Table1[[#This Row],[Date]]),2,1)-1)&lt;=0,52+WEEKNUM(Table1[[#This Row],[Date]])-WEEKNUM(DATE(YEAR(Table1[[#This Row],[Date]]),2,1)-1),WEEKNUM(Table1[[#This Row],[Date]])-WEEKNUM(DATE(YEAR(Table1[[#This Row],[Date]]),2,1)-1))</f>
        <v>11</v>
      </c>
      <c r="H1484" s="126">
        <f t="shared" ca="1" si="49"/>
        <v>0.77</v>
      </c>
      <c r="I14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84" s="3" t="str">
        <f ca="1">IF(Table1[[#This Row],[Quantity]]&gt;=100,"Picked Up","Missed Pickup")</f>
        <v>Picked Up</v>
      </c>
      <c r="K1484" s="48" t="str">
        <f>TEXT(Table1[[#This Row],[Date]],"mmmm")</f>
        <v>April</v>
      </c>
    </row>
    <row r="1485" spans="1:11" x14ac:dyDescent="0.25">
      <c r="A1485" s="25" t="s">
        <v>61</v>
      </c>
      <c r="B1485" s="25" t="s">
        <v>73</v>
      </c>
      <c r="C1485" s="45" t="s">
        <v>20</v>
      </c>
      <c r="D1485" s="4">
        <v>43937</v>
      </c>
      <c r="E1485" s="3">
        <f t="shared" ca="1" si="48"/>
        <v>168</v>
      </c>
      <c r="F14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5" s="50">
        <f>IF(WEEKNUM(Table1[[#This Row],[Date]])-WEEKNUM(DATE(YEAR(Table1[[#This Row],[Date]]),2,1)-1)&lt;=0,52+WEEKNUM(Table1[[#This Row],[Date]])-WEEKNUM(DATE(YEAR(Table1[[#This Row],[Date]]),2,1)-1),WEEKNUM(Table1[[#This Row],[Date]])-WEEKNUM(DATE(YEAR(Table1[[#This Row],[Date]]),2,1)-1))</f>
        <v>11</v>
      </c>
      <c r="H1485" s="126">
        <f t="shared" ca="1" si="49"/>
        <v>0.8</v>
      </c>
      <c r="I14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85" s="3" t="str">
        <f ca="1">IF(Table1[[#This Row],[Quantity]]&gt;=100,"Picked Up","Missed Pickup")</f>
        <v>Picked Up</v>
      </c>
      <c r="K1485" s="48" t="str">
        <f>TEXT(Table1[[#This Row],[Date]],"mmmm")</f>
        <v>April</v>
      </c>
    </row>
    <row r="1486" spans="1:11" x14ac:dyDescent="0.25">
      <c r="A1486" s="25" t="s">
        <v>61</v>
      </c>
      <c r="B1486" s="25" t="s">
        <v>77</v>
      </c>
      <c r="C1486" s="45" t="s">
        <v>20</v>
      </c>
      <c r="D1486" s="4">
        <v>43937</v>
      </c>
      <c r="E1486" s="3">
        <f t="shared" ca="1" si="48"/>
        <v>669</v>
      </c>
      <c r="F14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6" s="50">
        <f>IF(WEEKNUM(Table1[[#This Row],[Date]])-WEEKNUM(DATE(YEAR(Table1[[#This Row],[Date]]),2,1)-1)&lt;=0,52+WEEKNUM(Table1[[#This Row],[Date]])-WEEKNUM(DATE(YEAR(Table1[[#This Row],[Date]]),2,1)-1),WEEKNUM(Table1[[#This Row],[Date]])-WEEKNUM(DATE(YEAR(Table1[[#This Row],[Date]]),2,1)-1))</f>
        <v>11</v>
      </c>
      <c r="H1486" s="126">
        <f t="shared" ca="1" si="49"/>
        <v>0.76</v>
      </c>
      <c r="I14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86" s="3" t="str">
        <f ca="1">IF(Table1[[#This Row],[Quantity]]&gt;=100,"Picked Up","Missed Pickup")</f>
        <v>Picked Up</v>
      </c>
      <c r="K1486" s="48" t="str">
        <f>TEXT(Table1[[#This Row],[Date]],"mmmm")</f>
        <v>April</v>
      </c>
    </row>
    <row r="1487" spans="1:11" x14ac:dyDescent="0.25">
      <c r="A1487" s="27" t="s">
        <v>64</v>
      </c>
      <c r="B1487" s="30" t="s">
        <v>70</v>
      </c>
      <c r="C1487" s="45" t="s">
        <v>22</v>
      </c>
      <c r="D1487" s="4">
        <v>43938</v>
      </c>
      <c r="E1487" s="3">
        <f t="shared" ca="1" si="48"/>
        <v>666</v>
      </c>
      <c r="F14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7" s="50">
        <f>IF(WEEKNUM(Table1[[#This Row],[Date]])-WEEKNUM(DATE(YEAR(Table1[[#This Row],[Date]]),2,1)-1)&lt;=0,52+WEEKNUM(Table1[[#This Row],[Date]])-WEEKNUM(DATE(YEAR(Table1[[#This Row],[Date]]),2,1)-1),WEEKNUM(Table1[[#This Row],[Date]])-WEEKNUM(DATE(YEAR(Table1[[#This Row],[Date]]),2,1)-1))</f>
        <v>11</v>
      </c>
      <c r="H1487" s="126">
        <f t="shared" ca="1" si="49"/>
        <v>0.71</v>
      </c>
      <c r="I14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87" s="3" t="str">
        <f ca="1">IF(Table1[[#This Row],[Quantity]]&gt;=100,"Picked Up","Missed Pickup")</f>
        <v>Picked Up</v>
      </c>
      <c r="K1487" s="48" t="str">
        <f>TEXT(Table1[[#This Row],[Date]],"mmmm")</f>
        <v>April</v>
      </c>
    </row>
    <row r="1488" spans="1:11" x14ac:dyDescent="0.25">
      <c r="A1488" s="27" t="s">
        <v>64</v>
      </c>
      <c r="B1488" s="30" t="s">
        <v>71</v>
      </c>
      <c r="C1488" s="45" t="s">
        <v>23</v>
      </c>
      <c r="D1488" s="4">
        <v>43938</v>
      </c>
      <c r="E1488" s="3">
        <f t="shared" ca="1" si="48"/>
        <v>106</v>
      </c>
      <c r="F14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8" s="50">
        <f>IF(WEEKNUM(Table1[[#This Row],[Date]])-WEEKNUM(DATE(YEAR(Table1[[#This Row],[Date]]),2,1)-1)&lt;=0,52+WEEKNUM(Table1[[#This Row],[Date]])-WEEKNUM(DATE(YEAR(Table1[[#This Row],[Date]]),2,1)-1),WEEKNUM(Table1[[#This Row],[Date]])-WEEKNUM(DATE(YEAR(Table1[[#This Row],[Date]]),2,1)-1))</f>
        <v>11</v>
      </c>
      <c r="H1488" s="126">
        <f t="shared" ca="1" si="49"/>
        <v>0.78</v>
      </c>
      <c r="I14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88" s="3" t="str">
        <f ca="1">IF(Table1[[#This Row],[Quantity]]&gt;=100,"Picked Up","Missed Pickup")</f>
        <v>Picked Up</v>
      </c>
      <c r="K1488" s="48" t="str">
        <f>TEXT(Table1[[#This Row],[Date]],"mmmm")</f>
        <v>April</v>
      </c>
    </row>
    <row r="1489" spans="1:11" x14ac:dyDescent="0.25">
      <c r="A1489" s="27" t="s">
        <v>65</v>
      </c>
      <c r="B1489" s="30" t="s">
        <v>67</v>
      </c>
      <c r="C1489" s="45" t="s">
        <v>20</v>
      </c>
      <c r="D1489" s="4">
        <v>43938</v>
      </c>
      <c r="E1489" s="3">
        <f t="shared" ca="1" si="48"/>
        <v>535</v>
      </c>
      <c r="F14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89" s="50">
        <f>IF(WEEKNUM(Table1[[#This Row],[Date]])-WEEKNUM(DATE(YEAR(Table1[[#This Row],[Date]]),2,1)-1)&lt;=0,52+WEEKNUM(Table1[[#This Row],[Date]])-WEEKNUM(DATE(YEAR(Table1[[#This Row],[Date]]),2,1)-1),WEEKNUM(Table1[[#This Row],[Date]])-WEEKNUM(DATE(YEAR(Table1[[#This Row],[Date]]),2,1)-1))</f>
        <v>11</v>
      </c>
      <c r="H1489" s="126">
        <f t="shared" ca="1" si="49"/>
        <v>0.72</v>
      </c>
      <c r="I14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89" s="3" t="str">
        <f ca="1">IF(Table1[[#This Row],[Quantity]]&gt;=100,"Picked Up","Missed Pickup")</f>
        <v>Picked Up</v>
      </c>
      <c r="K1489" s="48" t="str">
        <f>TEXT(Table1[[#This Row],[Date]],"mmmm")</f>
        <v>April</v>
      </c>
    </row>
    <row r="1490" spans="1:11" x14ac:dyDescent="0.25">
      <c r="A1490" s="27" t="s">
        <v>63</v>
      </c>
      <c r="B1490" s="30" t="s">
        <v>4</v>
      </c>
      <c r="C1490" s="45" t="s">
        <v>20</v>
      </c>
      <c r="D1490" s="4">
        <v>43938</v>
      </c>
      <c r="E1490" s="3">
        <f t="shared" ca="1" si="48"/>
        <v>861</v>
      </c>
      <c r="F14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0" s="50">
        <f>IF(WEEKNUM(Table1[[#This Row],[Date]])-WEEKNUM(DATE(YEAR(Table1[[#This Row],[Date]]),2,1)-1)&lt;=0,52+WEEKNUM(Table1[[#This Row],[Date]])-WEEKNUM(DATE(YEAR(Table1[[#This Row],[Date]]),2,1)-1),WEEKNUM(Table1[[#This Row],[Date]])-WEEKNUM(DATE(YEAR(Table1[[#This Row],[Date]]),2,1)-1))</f>
        <v>11</v>
      </c>
      <c r="H1490" s="126">
        <f t="shared" ca="1" si="49"/>
        <v>0.67</v>
      </c>
      <c r="I14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90" s="3" t="str">
        <f ca="1">IF(Table1[[#This Row],[Quantity]]&gt;=100,"Picked Up","Missed Pickup")</f>
        <v>Picked Up</v>
      </c>
      <c r="K1490" s="48" t="str">
        <f>TEXT(Table1[[#This Row],[Date]],"mmmm")</f>
        <v>April</v>
      </c>
    </row>
    <row r="1491" spans="1:11" x14ac:dyDescent="0.25">
      <c r="A1491" s="27" t="s">
        <v>63</v>
      </c>
      <c r="B1491" s="30" t="s">
        <v>74</v>
      </c>
      <c r="C1491" s="45" t="s">
        <v>20</v>
      </c>
      <c r="D1491" s="4">
        <v>43938</v>
      </c>
      <c r="E1491" s="3">
        <f t="shared" ca="1" si="48"/>
        <v>876</v>
      </c>
      <c r="F14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1" s="50">
        <f>IF(WEEKNUM(Table1[[#This Row],[Date]])-WEEKNUM(DATE(YEAR(Table1[[#This Row],[Date]]),2,1)-1)&lt;=0,52+WEEKNUM(Table1[[#This Row],[Date]])-WEEKNUM(DATE(YEAR(Table1[[#This Row],[Date]]),2,1)-1),WEEKNUM(Table1[[#This Row],[Date]])-WEEKNUM(DATE(YEAR(Table1[[#This Row],[Date]]),2,1)-1))</f>
        <v>11</v>
      </c>
      <c r="H1491" s="126">
        <f t="shared" ca="1" si="49"/>
        <v>0.71</v>
      </c>
      <c r="I14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91" s="3" t="str">
        <f ca="1">IF(Table1[[#This Row],[Quantity]]&gt;=100,"Picked Up","Missed Pickup")</f>
        <v>Picked Up</v>
      </c>
      <c r="K1491" s="48" t="str">
        <f>TEXT(Table1[[#This Row],[Date]],"mmmm")</f>
        <v>April</v>
      </c>
    </row>
    <row r="1492" spans="1:11" x14ac:dyDescent="0.25">
      <c r="A1492" s="27" t="s">
        <v>63</v>
      </c>
      <c r="B1492" s="30" t="s">
        <v>75</v>
      </c>
      <c r="C1492" s="45" t="s">
        <v>20</v>
      </c>
      <c r="D1492" s="4">
        <v>43938</v>
      </c>
      <c r="E1492" s="3">
        <f t="shared" ca="1" si="48"/>
        <v>354</v>
      </c>
      <c r="F14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2" s="50">
        <f>IF(WEEKNUM(Table1[[#This Row],[Date]])-WEEKNUM(DATE(YEAR(Table1[[#This Row],[Date]]),2,1)-1)&lt;=0,52+WEEKNUM(Table1[[#This Row],[Date]])-WEEKNUM(DATE(YEAR(Table1[[#This Row],[Date]]),2,1)-1),WEEKNUM(Table1[[#This Row],[Date]])-WEEKNUM(DATE(YEAR(Table1[[#This Row],[Date]]),2,1)-1))</f>
        <v>11</v>
      </c>
      <c r="H1492" s="126">
        <f t="shared" ca="1" si="49"/>
        <v>0.79</v>
      </c>
      <c r="I14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92" s="3" t="str">
        <f ca="1">IF(Table1[[#This Row],[Quantity]]&gt;=100,"Picked Up","Missed Pickup")</f>
        <v>Picked Up</v>
      </c>
      <c r="K1492" s="48" t="str">
        <f>TEXT(Table1[[#This Row],[Date]],"mmmm")</f>
        <v>April</v>
      </c>
    </row>
    <row r="1493" spans="1:11" x14ac:dyDescent="0.25">
      <c r="A1493" s="27" t="s">
        <v>62</v>
      </c>
      <c r="B1493" s="30" t="s">
        <v>9</v>
      </c>
      <c r="C1493" s="45" t="s">
        <v>23</v>
      </c>
      <c r="D1493" s="4">
        <v>43938</v>
      </c>
      <c r="E1493" s="3">
        <f t="shared" ca="1" si="48"/>
        <v>156</v>
      </c>
      <c r="F14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3" s="50">
        <f>IF(WEEKNUM(Table1[[#This Row],[Date]])-WEEKNUM(DATE(YEAR(Table1[[#This Row],[Date]]),2,1)-1)&lt;=0,52+WEEKNUM(Table1[[#This Row],[Date]])-WEEKNUM(DATE(YEAR(Table1[[#This Row],[Date]]),2,1)-1),WEEKNUM(Table1[[#This Row],[Date]])-WEEKNUM(DATE(YEAR(Table1[[#This Row],[Date]]),2,1)-1))</f>
        <v>11</v>
      </c>
      <c r="H1493" s="126">
        <f t="shared" ca="1" si="49"/>
        <v>0.75</v>
      </c>
      <c r="I14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93" s="3" t="str">
        <f ca="1">IF(Table1[[#This Row],[Quantity]]&gt;=100,"Picked Up","Missed Pickup")</f>
        <v>Picked Up</v>
      </c>
      <c r="K1493" s="48" t="str">
        <f>TEXT(Table1[[#This Row],[Date]],"mmmm")</f>
        <v>April</v>
      </c>
    </row>
    <row r="1494" spans="1:11" x14ac:dyDescent="0.25">
      <c r="A1494" s="27" t="s">
        <v>62</v>
      </c>
      <c r="B1494" s="30" t="s">
        <v>4</v>
      </c>
      <c r="C1494" s="45" t="s">
        <v>20</v>
      </c>
      <c r="D1494" s="4">
        <v>43938</v>
      </c>
      <c r="E1494" s="3">
        <f t="shared" ca="1" si="48"/>
        <v>456</v>
      </c>
      <c r="F14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4" s="50">
        <f>IF(WEEKNUM(Table1[[#This Row],[Date]])-WEEKNUM(DATE(YEAR(Table1[[#This Row],[Date]]),2,1)-1)&lt;=0,52+WEEKNUM(Table1[[#This Row],[Date]])-WEEKNUM(DATE(YEAR(Table1[[#This Row],[Date]]),2,1)-1),WEEKNUM(Table1[[#This Row],[Date]])-WEEKNUM(DATE(YEAR(Table1[[#This Row],[Date]]),2,1)-1))</f>
        <v>11</v>
      </c>
      <c r="H1494" s="126">
        <f t="shared" ca="1" si="49"/>
        <v>0.78</v>
      </c>
      <c r="I14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94" s="3" t="str">
        <f ca="1">IF(Table1[[#This Row],[Quantity]]&gt;=100,"Picked Up","Missed Pickup")</f>
        <v>Picked Up</v>
      </c>
      <c r="K1494" s="48" t="str">
        <f>TEXT(Table1[[#This Row],[Date]],"mmmm")</f>
        <v>April</v>
      </c>
    </row>
    <row r="1495" spans="1:11" x14ac:dyDescent="0.25">
      <c r="A1495" s="27" t="s">
        <v>62</v>
      </c>
      <c r="B1495" s="30" t="s">
        <v>72</v>
      </c>
      <c r="C1495" s="45" t="s">
        <v>20</v>
      </c>
      <c r="D1495" s="4">
        <v>43938</v>
      </c>
      <c r="E1495" s="3">
        <f t="shared" ca="1" si="48"/>
        <v>157</v>
      </c>
      <c r="F14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5" s="50">
        <f>IF(WEEKNUM(Table1[[#This Row],[Date]])-WEEKNUM(DATE(YEAR(Table1[[#This Row],[Date]]),2,1)-1)&lt;=0,52+WEEKNUM(Table1[[#This Row],[Date]])-WEEKNUM(DATE(YEAR(Table1[[#This Row],[Date]]),2,1)-1),WEEKNUM(Table1[[#This Row],[Date]])-WEEKNUM(DATE(YEAR(Table1[[#This Row],[Date]]),2,1)-1))</f>
        <v>11</v>
      </c>
      <c r="H1495" s="126">
        <f t="shared" ca="1" si="49"/>
        <v>0.68</v>
      </c>
      <c r="I14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95" s="3" t="str">
        <f ca="1">IF(Table1[[#This Row],[Quantity]]&gt;=100,"Picked Up","Missed Pickup")</f>
        <v>Picked Up</v>
      </c>
      <c r="K1495" s="48" t="str">
        <f>TEXT(Table1[[#This Row],[Date]],"mmmm")</f>
        <v>April</v>
      </c>
    </row>
    <row r="1496" spans="1:11" x14ac:dyDescent="0.25">
      <c r="A1496" s="27" t="s">
        <v>62</v>
      </c>
      <c r="B1496" s="30" t="s">
        <v>5</v>
      </c>
      <c r="C1496" s="45" t="s">
        <v>22</v>
      </c>
      <c r="D1496" s="4">
        <v>43938</v>
      </c>
      <c r="E1496" s="3">
        <f t="shared" ca="1" si="48"/>
        <v>205</v>
      </c>
      <c r="F14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6" s="50">
        <f>IF(WEEKNUM(Table1[[#This Row],[Date]])-WEEKNUM(DATE(YEAR(Table1[[#This Row],[Date]]),2,1)-1)&lt;=0,52+WEEKNUM(Table1[[#This Row],[Date]])-WEEKNUM(DATE(YEAR(Table1[[#This Row],[Date]]),2,1)-1),WEEKNUM(Table1[[#This Row],[Date]])-WEEKNUM(DATE(YEAR(Table1[[#This Row],[Date]]),2,1)-1))</f>
        <v>11</v>
      </c>
      <c r="H1496" s="126">
        <f t="shared" ca="1" si="49"/>
        <v>0.69</v>
      </c>
      <c r="I14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96" s="3" t="str">
        <f ca="1">IF(Table1[[#This Row],[Quantity]]&gt;=100,"Picked Up","Missed Pickup")</f>
        <v>Picked Up</v>
      </c>
      <c r="K1496" s="48" t="str">
        <f>TEXT(Table1[[#This Row],[Date]],"mmmm")</f>
        <v>April</v>
      </c>
    </row>
    <row r="1497" spans="1:11" x14ac:dyDescent="0.25">
      <c r="A1497" s="27" t="s">
        <v>62</v>
      </c>
      <c r="B1497" s="30" t="s">
        <v>6</v>
      </c>
      <c r="C1497" s="45" t="s">
        <v>21</v>
      </c>
      <c r="D1497" s="4">
        <v>43938</v>
      </c>
      <c r="E1497" s="3">
        <f t="shared" ca="1" si="48"/>
        <v>399</v>
      </c>
      <c r="F14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7" s="50">
        <f>IF(WEEKNUM(Table1[[#This Row],[Date]])-WEEKNUM(DATE(YEAR(Table1[[#This Row],[Date]]),2,1)-1)&lt;=0,52+WEEKNUM(Table1[[#This Row],[Date]])-WEEKNUM(DATE(YEAR(Table1[[#This Row],[Date]]),2,1)-1),WEEKNUM(Table1[[#This Row],[Date]])-WEEKNUM(DATE(YEAR(Table1[[#This Row],[Date]]),2,1)-1))</f>
        <v>11</v>
      </c>
      <c r="H1497" s="126">
        <f t="shared" ca="1" si="49"/>
        <v>0.8</v>
      </c>
      <c r="I14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97" s="3" t="str">
        <f ca="1">IF(Table1[[#This Row],[Quantity]]&gt;=100,"Picked Up","Missed Pickup")</f>
        <v>Picked Up</v>
      </c>
      <c r="K1497" s="48" t="str">
        <f>TEXT(Table1[[#This Row],[Date]],"mmmm")</f>
        <v>April</v>
      </c>
    </row>
    <row r="1498" spans="1:11" x14ac:dyDescent="0.25">
      <c r="A1498" s="27" t="s">
        <v>62</v>
      </c>
      <c r="B1498" s="30" t="s">
        <v>76</v>
      </c>
      <c r="C1498" s="45" t="s">
        <v>23</v>
      </c>
      <c r="D1498" s="4">
        <v>43938</v>
      </c>
      <c r="E1498" s="3">
        <f t="shared" ca="1" si="48"/>
        <v>897</v>
      </c>
      <c r="F14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8" s="50">
        <f>IF(WEEKNUM(Table1[[#This Row],[Date]])-WEEKNUM(DATE(YEAR(Table1[[#This Row],[Date]]),2,1)-1)&lt;=0,52+WEEKNUM(Table1[[#This Row],[Date]])-WEEKNUM(DATE(YEAR(Table1[[#This Row],[Date]]),2,1)-1),WEEKNUM(Table1[[#This Row],[Date]])-WEEKNUM(DATE(YEAR(Table1[[#This Row],[Date]]),2,1)-1))</f>
        <v>11</v>
      </c>
      <c r="H1498" s="126">
        <f t="shared" ca="1" si="49"/>
        <v>0.69</v>
      </c>
      <c r="I14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498" s="3" t="str">
        <f ca="1">IF(Table1[[#This Row],[Quantity]]&gt;=100,"Picked Up","Missed Pickup")</f>
        <v>Picked Up</v>
      </c>
      <c r="K1498" s="48" t="str">
        <f>TEXT(Table1[[#This Row],[Date]],"mmmm")</f>
        <v>April</v>
      </c>
    </row>
    <row r="1499" spans="1:11" x14ac:dyDescent="0.25">
      <c r="A1499" s="27" t="s">
        <v>61</v>
      </c>
      <c r="B1499" s="30" t="s">
        <v>7</v>
      </c>
      <c r="C1499" s="45" t="s">
        <v>20</v>
      </c>
      <c r="D1499" s="4">
        <v>43938</v>
      </c>
      <c r="E1499" s="3">
        <f t="shared" ca="1" si="48"/>
        <v>496</v>
      </c>
      <c r="F14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499" s="50">
        <f>IF(WEEKNUM(Table1[[#This Row],[Date]])-WEEKNUM(DATE(YEAR(Table1[[#This Row],[Date]]),2,1)-1)&lt;=0,52+WEEKNUM(Table1[[#This Row],[Date]])-WEEKNUM(DATE(YEAR(Table1[[#This Row],[Date]]),2,1)-1),WEEKNUM(Table1[[#This Row],[Date]])-WEEKNUM(DATE(YEAR(Table1[[#This Row],[Date]]),2,1)-1))</f>
        <v>11</v>
      </c>
      <c r="H1499" s="126">
        <f t="shared" ca="1" si="49"/>
        <v>0.75</v>
      </c>
      <c r="I14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499" s="3" t="str">
        <f ca="1">IF(Table1[[#This Row],[Quantity]]&gt;=100,"Picked Up","Missed Pickup")</f>
        <v>Picked Up</v>
      </c>
      <c r="K1499" s="48" t="str">
        <f>TEXT(Table1[[#This Row],[Date]],"mmmm")</f>
        <v>April</v>
      </c>
    </row>
    <row r="1500" spans="1:11" x14ac:dyDescent="0.25">
      <c r="A1500" s="29" t="s">
        <v>61</v>
      </c>
      <c r="B1500" s="31" t="s">
        <v>8</v>
      </c>
      <c r="C1500" s="45" t="s">
        <v>20</v>
      </c>
      <c r="D1500" s="4">
        <v>43938</v>
      </c>
      <c r="E1500" s="3">
        <f t="shared" ca="1" si="48"/>
        <v>655</v>
      </c>
      <c r="F15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0" s="50">
        <f>IF(WEEKNUM(Table1[[#This Row],[Date]])-WEEKNUM(DATE(YEAR(Table1[[#This Row],[Date]]),2,1)-1)&lt;=0,52+WEEKNUM(Table1[[#This Row],[Date]])-WEEKNUM(DATE(YEAR(Table1[[#This Row],[Date]]),2,1)-1),WEEKNUM(Table1[[#This Row],[Date]])-WEEKNUM(DATE(YEAR(Table1[[#This Row],[Date]]),2,1)-1))</f>
        <v>11</v>
      </c>
      <c r="H1500" s="126">
        <f t="shared" ca="1" si="49"/>
        <v>0.79</v>
      </c>
      <c r="I15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00" s="3" t="str">
        <f ca="1">IF(Table1[[#This Row],[Quantity]]&gt;=100,"Picked Up","Missed Pickup")</f>
        <v>Picked Up</v>
      </c>
      <c r="K1500" s="48" t="str">
        <f>TEXT(Table1[[#This Row],[Date]],"mmmm")</f>
        <v>April</v>
      </c>
    </row>
    <row r="1501" spans="1:11" x14ac:dyDescent="0.25">
      <c r="A1501" s="25" t="s">
        <v>61</v>
      </c>
      <c r="B1501" s="25" t="s">
        <v>73</v>
      </c>
      <c r="C1501" s="45" t="s">
        <v>20</v>
      </c>
      <c r="D1501" s="4">
        <v>43938</v>
      </c>
      <c r="E1501" s="3">
        <f t="shared" ca="1" si="48"/>
        <v>273</v>
      </c>
      <c r="F15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1" s="50">
        <f>IF(WEEKNUM(Table1[[#This Row],[Date]])-WEEKNUM(DATE(YEAR(Table1[[#This Row],[Date]]),2,1)-1)&lt;=0,52+WEEKNUM(Table1[[#This Row],[Date]])-WEEKNUM(DATE(YEAR(Table1[[#This Row],[Date]]),2,1)-1),WEEKNUM(Table1[[#This Row],[Date]])-WEEKNUM(DATE(YEAR(Table1[[#This Row],[Date]]),2,1)-1))</f>
        <v>11</v>
      </c>
      <c r="H1501" s="126">
        <f t="shared" ca="1" si="49"/>
        <v>0.74</v>
      </c>
      <c r="I15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01" s="3" t="str">
        <f ca="1">IF(Table1[[#This Row],[Quantity]]&gt;=100,"Picked Up","Missed Pickup")</f>
        <v>Picked Up</v>
      </c>
      <c r="K1501" s="48" t="str">
        <f>TEXT(Table1[[#This Row],[Date]],"mmmm")</f>
        <v>April</v>
      </c>
    </row>
    <row r="1502" spans="1:11" x14ac:dyDescent="0.25">
      <c r="A1502" s="25" t="s">
        <v>61</v>
      </c>
      <c r="B1502" s="25" t="s">
        <v>77</v>
      </c>
      <c r="C1502" s="45" t="s">
        <v>20</v>
      </c>
      <c r="D1502" s="4">
        <v>43938</v>
      </c>
      <c r="E1502" s="3">
        <f t="shared" ca="1" si="48"/>
        <v>847</v>
      </c>
      <c r="F15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2" s="50">
        <f>IF(WEEKNUM(Table1[[#This Row],[Date]])-WEEKNUM(DATE(YEAR(Table1[[#This Row],[Date]]),2,1)-1)&lt;=0,52+WEEKNUM(Table1[[#This Row],[Date]])-WEEKNUM(DATE(YEAR(Table1[[#This Row],[Date]]),2,1)-1),WEEKNUM(Table1[[#This Row],[Date]])-WEEKNUM(DATE(YEAR(Table1[[#This Row],[Date]]),2,1)-1))</f>
        <v>11</v>
      </c>
      <c r="H1502" s="126">
        <f t="shared" ca="1" si="49"/>
        <v>0.74</v>
      </c>
      <c r="I15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02" s="3" t="str">
        <f ca="1">IF(Table1[[#This Row],[Quantity]]&gt;=100,"Picked Up","Missed Pickup")</f>
        <v>Picked Up</v>
      </c>
      <c r="K1502" s="48" t="str">
        <f>TEXT(Table1[[#This Row],[Date]],"mmmm")</f>
        <v>April</v>
      </c>
    </row>
    <row r="1503" spans="1:11" x14ac:dyDescent="0.25">
      <c r="A1503" s="27" t="s">
        <v>64</v>
      </c>
      <c r="B1503" s="30" t="s">
        <v>70</v>
      </c>
      <c r="C1503" s="45" t="s">
        <v>22</v>
      </c>
      <c r="D1503" s="4">
        <v>43939</v>
      </c>
      <c r="E1503" s="3">
        <f t="shared" ca="1" si="48"/>
        <v>396</v>
      </c>
      <c r="F15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3" s="50">
        <f>IF(WEEKNUM(Table1[[#This Row],[Date]])-WEEKNUM(DATE(YEAR(Table1[[#This Row],[Date]]),2,1)-1)&lt;=0,52+WEEKNUM(Table1[[#This Row],[Date]])-WEEKNUM(DATE(YEAR(Table1[[#This Row],[Date]]),2,1)-1),WEEKNUM(Table1[[#This Row],[Date]])-WEEKNUM(DATE(YEAR(Table1[[#This Row],[Date]]),2,1)-1))</f>
        <v>11</v>
      </c>
      <c r="H1503" s="126">
        <f t="shared" ca="1" si="49"/>
        <v>0.71</v>
      </c>
      <c r="I15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03" s="3" t="str">
        <f ca="1">IF(Table1[[#This Row],[Quantity]]&gt;=100,"Picked Up","Missed Pickup")</f>
        <v>Picked Up</v>
      </c>
      <c r="K1503" s="48" t="str">
        <f>TEXT(Table1[[#This Row],[Date]],"mmmm")</f>
        <v>April</v>
      </c>
    </row>
    <row r="1504" spans="1:11" x14ac:dyDescent="0.25">
      <c r="A1504" s="27" t="s">
        <v>64</v>
      </c>
      <c r="B1504" s="30" t="s">
        <v>71</v>
      </c>
      <c r="C1504" s="45" t="s">
        <v>23</v>
      </c>
      <c r="D1504" s="4">
        <v>43939</v>
      </c>
      <c r="E1504" s="3">
        <f t="shared" ca="1" si="48"/>
        <v>883</v>
      </c>
      <c r="F15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4" s="50">
        <f>IF(WEEKNUM(Table1[[#This Row],[Date]])-WEEKNUM(DATE(YEAR(Table1[[#This Row],[Date]]),2,1)-1)&lt;=0,52+WEEKNUM(Table1[[#This Row],[Date]])-WEEKNUM(DATE(YEAR(Table1[[#This Row],[Date]]),2,1)-1),WEEKNUM(Table1[[#This Row],[Date]])-WEEKNUM(DATE(YEAR(Table1[[#This Row],[Date]]),2,1)-1))</f>
        <v>11</v>
      </c>
      <c r="H1504" s="126">
        <f t="shared" ca="1" si="49"/>
        <v>0.73</v>
      </c>
      <c r="I15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04" s="3" t="str">
        <f ca="1">IF(Table1[[#This Row],[Quantity]]&gt;=100,"Picked Up","Missed Pickup")</f>
        <v>Picked Up</v>
      </c>
      <c r="K1504" s="48" t="str">
        <f>TEXT(Table1[[#This Row],[Date]],"mmmm")</f>
        <v>April</v>
      </c>
    </row>
    <row r="1505" spans="1:11" x14ac:dyDescent="0.25">
      <c r="A1505" s="27" t="s">
        <v>65</v>
      </c>
      <c r="B1505" s="30" t="s">
        <v>67</v>
      </c>
      <c r="C1505" s="45" t="s">
        <v>20</v>
      </c>
      <c r="D1505" s="4">
        <v>43939</v>
      </c>
      <c r="E1505" s="3">
        <f t="shared" ca="1" si="48"/>
        <v>300</v>
      </c>
      <c r="F15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5" s="50">
        <f>IF(WEEKNUM(Table1[[#This Row],[Date]])-WEEKNUM(DATE(YEAR(Table1[[#This Row],[Date]]),2,1)-1)&lt;=0,52+WEEKNUM(Table1[[#This Row],[Date]])-WEEKNUM(DATE(YEAR(Table1[[#This Row],[Date]]),2,1)-1),WEEKNUM(Table1[[#This Row],[Date]])-WEEKNUM(DATE(YEAR(Table1[[#This Row],[Date]]),2,1)-1))</f>
        <v>11</v>
      </c>
      <c r="H1505" s="126">
        <f t="shared" ca="1" si="49"/>
        <v>0.71</v>
      </c>
      <c r="I15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05" s="3" t="str">
        <f ca="1">IF(Table1[[#This Row],[Quantity]]&gt;=100,"Picked Up","Missed Pickup")</f>
        <v>Picked Up</v>
      </c>
      <c r="K1505" s="48" t="str">
        <f>TEXT(Table1[[#This Row],[Date]],"mmmm")</f>
        <v>April</v>
      </c>
    </row>
    <row r="1506" spans="1:11" x14ac:dyDescent="0.25">
      <c r="A1506" s="27" t="s">
        <v>63</v>
      </c>
      <c r="B1506" s="30" t="s">
        <v>4</v>
      </c>
      <c r="C1506" s="45" t="s">
        <v>20</v>
      </c>
      <c r="D1506" s="4">
        <v>43939</v>
      </c>
      <c r="E1506" s="3">
        <f t="shared" ca="1" si="48"/>
        <v>467</v>
      </c>
      <c r="F15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6" s="50">
        <f>IF(WEEKNUM(Table1[[#This Row],[Date]])-WEEKNUM(DATE(YEAR(Table1[[#This Row],[Date]]),2,1)-1)&lt;=0,52+WEEKNUM(Table1[[#This Row],[Date]])-WEEKNUM(DATE(YEAR(Table1[[#This Row],[Date]]),2,1)-1),WEEKNUM(Table1[[#This Row],[Date]])-WEEKNUM(DATE(YEAR(Table1[[#This Row],[Date]]),2,1)-1))</f>
        <v>11</v>
      </c>
      <c r="H1506" s="126">
        <f t="shared" ca="1" si="49"/>
        <v>0.77</v>
      </c>
      <c r="I15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06" s="3" t="str">
        <f ca="1">IF(Table1[[#This Row],[Quantity]]&gt;=100,"Picked Up","Missed Pickup")</f>
        <v>Picked Up</v>
      </c>
      <c r="K1506" s="48" t="str">
        <f>TEXT(Table1[[#This Row],[Date]],"mmmm")</f>
        <v>April</v>
      </c>
    </row>
    <row r="1507" spans="1:11" x14ac:dyDescent="0.25">
      <c r="A1507" s="27" t="s">
        <v>63</v>
      </c>
      <c r="B1507" s="30" t="s">
        <v>74</v>
      </c>
      <c r="C1507" s="45" t="s">
        <v>20</v>
      </c>
      <c r="D1507" s="4">
        <v>43939</v>
      </c>
      <c r="E1507" s="3">
        <f t="shared" ca="1" si="48"/>
        <v>686</v>
      </c>
      <c r="F15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7" s="50">
        <f>IF(WEEKNUM(Table1[[#This Row],[Date]])-WEEKNUM(DATE(YEAR(Table1[[#This Row],[Date]]),2,1)-1)&lt;=0,52+WEEKNUM(Table1[[#This Row],[Date]])-WEEKNUM(DATE(YEAR(Table1[[#This Row],[Date]]),2,1)-1),WEEKNUM(Table1[[#This Row],[Date]])-WEEKNUM(DATE(YEAR(Table1[[#This Row],[Date]]),2,1)-1))</f>
        <v>11</v>
      </c>
      <c r="H1507" s="126">
        <f t="shared" ca="1" si="49"/>
        <v>0.75</v>
      </c>
      <c r="I15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07" s="3" t="str">
        <f ca="1">IF(Table1[[#This Row],[Quantity]]&gt;=100,"Picked Up","Missed Pickup")</f>
        <v>Picked Up</v>
      </c>
      <c r="K1507" s="48" t="str">
        <f>TEXT(Table1[[#This Row],[Date]],"mmmm")</f>
        <v>April</v>
      </c>
    </row>
    <row r="1508" spans="1:11" x14ac:dyDescent="0.25">
      <c r="A1508" s="27" t="s">
        <v>63</v>
      </c>
      <c r="B1508" s="30" t="s">
        <v>75</v>
      </c>
      <c r="C1508" s="45" t="s">
        <v>20</v>
      </c>
      <c r="D1508" s="4">
        <v>43939</v>
      </c>
      <c r="E1508" s="3">
        <f t="shared" ca="1" si="48"/>
        <v>396</v>
      </c>
      <c r="F15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8" s="50">
        <f>IF(WEEKNUM(Table1[[#This Row],[Date]])-WEEKNUM(DATE(YEAR(Table1[[#This Row],[Date]]),2,1)-1)&lt;=0,52+WEEKNUM(Table1[[#This Row],[Date]])-WEEKNUM(DATE(YEAR(Table1[[#This Row],[Date]]),2,1)-1),WEEKNUM(Table1[[#This Row],[Date]])-WEEKNUM(DATE(YEAR(Table1[[#This Row],[Date]]),2,1)-1))</f>
        <v>11</v>
      </c>
      <c r="H1508" s="126">
        <f t="shared" ca="1" si="49"/>
        <v>0.76</v>
      </c>
      <c r="I15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08" s="3" t="str">
        <f ca="1">IF(Table1[[#This Row],[Quantity]]&gt;=100,"Picked Up","Missed Pickup")</f>
        <v>Picked Up</v>
      </c>
      <c r="K1508" s="48" t="str">
        <f>TEXT(Table1[[#This Row],[Date]],"mmmm")</f>
        <v>April</v>
      </c>
    </row>
    <row r="1509" spans="1:11" x14ac:dyDescent="0.25">
      <c r="A1509" s="27" t="s">
        <v>62</v>
      </c>
      <c r="B1509" s="30" t="s">
        <v>9</v>
      </c>
      <c r="C1509" s="45" t="s">
        <v>23</v>
      </c>
      <c r="D1509" s="4">
        <v>43939</v>
      </c>
      <c r="E1509" s="3">
        <f t="shared" ca="1" si="48"/>
        <v>214</v>
      </c>
      <c r="F15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09" s="50">
        <f>IF(WEEKNUM(Table1[[#This Row],[Date]])-WEEKNUM(DATE(YEAR(Table1[[#This Row],[Date]]),2,1)-1)&lt;=0,52+WEEKNUM(Table1[[#This Row],[Date]])-WEEKNUM(DATE(YEAR(Table1[[#This Row],[Date]]),2,1)-1),WEEKNUM(Table1[[#This Row],[Date]])-WEEKNUM(DATE(YEAR(Table1[[#This Row],[Date]]),2,1)-1))</f>
        <v>11</v>
      </c>
      <c r="H1509" s="126">
        <f t="shared" ca="1" si="49"/>
        <v>0.71</v>
      </c>
      <c r="I15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09" s="3" t="str">
        <f ca="1">IF(Table1[[#This Row],[Quantity]]&gt;=100,"Picked Up","Missed Pickup")</f>
        <v>Picked Up</v>
      </c>
      <c r="K1509" s="48" t="str">
        <f>TEXT(Table1[[#This Row],[Date]],"mmmm")</f>
        <v>April</v>
      </c>
    </row>
    <row r="1510" spans="1:11" x14ac:dyDescent="0.25">
      <c r="A1510" s="27" t="s">
        <v>62</v>
      </c>
      <c r="B1510" s="30" t="s">
        <v>4</v>
      </c>
      <c r="C1510" s="45" t="s">
        <v>20</v>
      </c>
      <c r="D1510" s="4">
        <v>43939</v>
      </c>
      <c r="E1510" s="3">
        <f t="shared" ca="1" si="48"/>
        <v>597</v>
      </c>
      <c r="F15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0" s="50">
        <f>IF(WEEKNUM(Table1[[#This Row],[Date]])-WEEKNUM(DATE(YEAR(Table1[[#This Row],[Date]]),2,1)-1)&lt;=0,52+WEEKNUM(Table1[[#This Row],[Date]])-WEEKNUM(DATE(YEAR(Table1[[#This Row],[Date]]),2,1)-1),WEEKNUM(Table1[[#This Row],[Date]])-WEEKNUM(DATE(YEAR(Table1[[#This Row],[Date]]),2,1)-1))</f>
        <v>11</v>
      </c>
      <c r="H1510" s="126">
        <f t="shared" ca="1" si="49"/>
        <v>0.68</v>
      </c>
      <c r="I15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10" s="3" t="str">
        <f ca="1">IF(Table1[[#This Row],[Quantity]]&gt;=100,"Picked Up","Missed Pickup")</f>
        <v>Picked Up</v>
      </c>
      <c r="K1510" s="48" t="str">
        <f>TEXT(Table1[[#This Row],[Date]],"mmmm")</f>
        <v>April</v>
      </c>
    </row>
    <row r="1511" spans="1:11" x14ac:dyDescent="0.25">
      <c r="A1511" s="27" t="s">
        <v>62</v>
      </c>
      <c r="B1511" s="30" t="s">
        <v>72</v>
      </c>
      <c r="C1511" s="45" t="s">
        <v>20</v>
      </c>
      <c r="D1511" s="4">
        <v>43939</v>
      </c>
      <c r="E1511" s="3">
        <f t="shared" ca="1" si="48"/>
        <v>37</v>
      </c>
      <c r="F15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1" s="50">
        <f>IF(WEEKNUM(Table1[[#This Row],[Date]])-WEEKNUM(DATE(YEAR(Table1[[#This Row],[Date]]),2,1)-1)&lt;=0,52+WEEKNUM(Table1[[#This Row],[Date]])-WEEKNUM(DATE(YEAR(Table1[[#This Row],[Date]]),2,1)-1),WEEKNUM(Table1[[#This Row],[Date]])-WEEKNUM(DATE(YEAR(Table1[[#This Row],[Date]]),2,1)-1))</f>
        <v>11</v>
      </c>
      <c r="H1511" s="126">
        <f t="shared" ca="1" si="49"/>
        <v>0.73</v>
      </c>
      <c r="I15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1" s="3" t="str">
        <f ca="1">IF(Table1[[#This Row],[Quantity]]&gt;=100,"Picked Up","Missed Pickup")</f>
        <v>Missed Pickup</v>
      </c>
      <c r="K1511" s="48" t="str">
        <f>TEXT(Table1[[#This Row],[Date]],"mmmm")</f>
        <v>April</v>
      </c>
    </row>
    <row r="1512" spans="1:11" x14ac:dyDescent="0.25">
      <c r="A1512" s="27" t="s">
        <v>62</v>
      </c>
      <c r="B1512" s="30" t="s">
        <v>5</v>
      </c>
      <c r="C1512" s="45" t="s">
        <v>22</v>
      </c>
      <c r="D1512" s="4">
        <v>43939</v>
      </c>
      <c r="E1512" s="3">
        <f t="shared" ca="1" si="48"/>
        <v>15</v>
      </c>
      <c r="F15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2" s="50">
        <f>IF(WEEKNUM(Table1[[#This Row],[Date]])-WEEKNUM(DATE(YEAR(Table1[[#This Row],[Date]]),2,1)-1)&lt;=0,52+WEEKNUM(Table1[[#This Row],[Date]])-WEEKNUM(DATE(YEAR(Table1[[#This Row],[Date]]),2,1)-1),WEEKNUM(Table1[[#This Row],[Date]])-WEEKNUM(DATE(YEAR(Table1[[#This Row],[Date]]),2,1)-1))</f>
        <v>11</v>
      </c>
      <c r="H1512" s="126">
        <f t="shared" ca="1" si="49"/>
        <v>0.75</v>
      </c>
      <c r="I15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2" s="3" t="str">
        <f ca="1">IF(Table1[[#This Row],[Quantity]]&gt;=100,"Picked Up","Missed Pickup")</f>
        <v>Missed Pickup</v>
      </c>
      <c r="K1512" s="48" t="str">
        <f>TEXT(Table1[[#This Row],[Date]],"mmmm")</f>
        <v>April</v>
      </c>
    </row>
    <row r="1513" spans="1:11" x14ac:dyDescent="0.25">
      <c r="A1513" s="27" t="s">
        <v>62</v>
      </c>
      <c r="B1513" s="30" t="s">
        <v>6</v>
      </c>
      <c r="C1513" s="45" t="s">
        <v>21</v>
      </c>
      <c r="D1513" s="4">
        <v>43939</v>
      </c>
      <c r="E1513" s="3">
        <f t="shared" ca="1" si="48"/>
        <v>186</v>
      </c>
      <c r="F15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3" s="50">
        <f>IF(WEEKNUM(Table1[[#This Row],[Date]])-WEEKNUM(DATE(YEAR(Table1[[#This Row],[Date]]),2,1)-1)&lt;=0,52+WEEKNUM(Table1[[#This Row],[Date]])-WEEKNUM(DATE(YEAR(Table1[[#This Row],[Date]]),2,1)-1),WEEKNUM(Table1[[#This Row],[Date]])-WEEKNUM(DATE(YEAR(Table1[[#This Row],[Date]]),2,1)-1))</f>
        <v>11</v>
      </c>
      <c r="H1513" s="126">
        <f t="shared" ca="1" si="49"/>
        <v>0.72</v>
      </c>
      <c r="I15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3" s="3" t="str">
        <f ca="1">IF(Table1[[#This Row],[Quantity]]&gt;=100,"Picked Up","Missed Pickup")</f>
        <v>Picked Up</v>
      </c>
      <c r="K1513" s="48" t="str">
        <f>TEXT(Table1[[#This Row],[Date]],"mmmm")</f>
        <v>April</v>
      </c>
    </row>
    <row r="1514" spans="1:11" x14ac:dyDescent="0.25">
      <c r="A1514" s="27" t="s">
        <v>62</v>
      </c>
      <c r="B1514" s="30" t="s">
        <v>76</v>
      </c>
      <c r="C1514" s="45" t="s">
        <v>23</v>
      </c>
      <c r="D1514" s="4">
        <v>43939</v>
      </c>
      <c r="E1514" s="3">
        <f t="shared" ca="1" si="48"/>
        <v>305</v>
      </c>
      <c r="F15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4" s="50">
        <f>IF(WEEKNUM(Table1[[#This Row],[Date]])-WEEKNUM(DATE(YEAR(Table1[[#This Row],[Date]]),2,1)-1)&lt;=0,52+WEEKNUM(Table1[[#This Row],[Date]])-WEEKNUM(DATE(YEAR(Table1[[#This Row],[Date]]),2,1)-1),WEEKNUM(Table1[[#This Row],[Date]])-WEEKNUM(DATE(YEAR(Table1[[#This Row],[Date]]),2,1)-1))</f>
        <v>11</v>
      </c>
      <c r="H1514" s="126">
        <f t="shared" ca="1" si="49"/>
        <v>0.77</v>
      </c>
      <c r="I15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4" s="3" t="str">
        <f ca="1">IF(Table1[[#This Row],[Quantity]]&gt;=100,"Picked Up","Missed Pickup")</f>
        <v>Picked Up</v>
      </c>
      <c r="K1514" s="48" t="str">
        <f>TEXT(Table1[[#This Row],[Date]],"mmmm")</f>
        <v>April</v>
      </c>
    </row>
    <row r="1515" spans="1:11" x14ac:dyDescent="0.25">
      <c r="A1515" s="27" t="s">
        <v>61</v>
      </c>
      <c r="B1515" s="30" t="s">
        <v>7</v>
      </c>
      <c r="C1515" s="45" t="s">
        <v>20</v>
      </c>
      <c r="D1515" s="4">
        <v>43939</v>
      </c>
      <c r="E1515" s="3">
        <f t="shared" ca="1" si="48"/>
        <v>723</v>
      </c>
      <c r="F15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5" s="50">
        <f>IF(WEEKNUM(Table1[[#This Row],[Date]])-WEEKNUM(DATE(YEAR(Table1[[#This Row],[Date]]),2,1)-1)&lt;=0,52+WEEKNUM(Table1[[#This Row],[Date]])-WEEKNUM(DATE(YEAR(Table1[[#This Row],[Date]]),2,1)-1),WEEKNUM(Table1[[#This Row],[Date]])-WEEKNUM(DATE(YEAR(Table1[[#This Row],[Date]]),2,1)-1))</f>
        <v>11</v>
      </c>
      <c r="H1515" s="126">
        <f t="shared" ca="1" si="49"/>
        <v>0.75</v>
      </c>
      <c r="I15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15" s="3" t="str">
        <f ca="1">IF(Table1[[#This Row],[Quantity]]&gt;=100,"Picked Up","Missed Pickup")</f>
        <v>Picked Up</v>
      </c>
      <c r="K1515" s="48" t="str">
        <f>TEXT(Table1[[#This Row],[Date]],"mmmm")</f>
        <v>April</v>
      </c>
    </row>
    <row r="1516" spans="1:11" x14ac:dyDescent="0.25">
      <c r="A1516" s="29" t="s">
        <v>61</v>
      </c>
      <c r="B1516" s="31" t="s">
        <v>8</v>
      </c>
      <c r="C1516" s="45" t="s">
        <v>20</v>
      </c>
      <c r="D1516" s="4">
        <v>43939</v>
      </c>
      <c r="E1516" s="3">
        <f t="shared" ca="1" si="48"/>
        <v>148</v>
      </c>
      <c r="F15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6" s="50">
        <f>IF(WEEKNUM(Table1[[#This Row],[Date]])-WEEKNUM(DATE(YEAR(Table1[[#This Row],[Date]]),2,1)-1)&lt;=0,52+WEEKNUM(Table1[[#This Row],[Date]])-WEEKNUM(DATE(YEAR(Table1[[#This Row],[Date]]),2,1)-1),WEEKNUM(Table1[[#This Row],[Date]])-WEEKNUM(DATE(YEAR(Table1[[#This Row],[Date]]),2,1)-1))</f>
        <v>11</v>
      </c>
      <c r="H1516" s="126">
        <f t="shared" ca="1" si="49"/>
        <v>0.69</v>
      </c>
      <c r="I15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6" s="3" t="str">
        <f ca="1">IF(Table1[[#This Row],[Quantity]]&gt;=100,"Picked Up","Missed Pickup")</f>
        <v>Picked Up</v>
      </c>
      <c r="K1516" s="48" t="str">
        <f>TEXT(Table1[[#This Row],[Date]],"mmmm")</f>
        <v>April</v>
      </c>
    </row>
    <row r="1517" spans="1:11" x14ac:dyDescent="0.25">
      <c r="A1517" s="25" t="s">
        <v>61</v>
      </c>
      <c r="B1517" s="25" t="s">
        <v>73</v>
      </c>
      <c r="C1517" s="45" t="s">
        <v>20</v>
      </c>
      <c r="D1517" s="4">
        <v>43939</v>
      </c>
      <c r="E1517" s="3">
        <f t="shared" ca="1" si="48"/>
        <v>428</v>
      </c>
      <c r="F15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7" s="50">
        <f>IF(WEEKNUM(Table1[[#This Row],[Date]])-WEEKNUM(DATE(YEAR(Table1[[#This Row],[Date]]),2,1)-1)&lt;=0,52+WEEKNUM(Table1[[#This Row],[Date]])-WEEKNUM(DATE(YEAR(Table1[[#This Row],[Date]]),2,1)-1),WEEKNUM(Table1[[#This Row],[Date]])-WEEKNUM(DATE(YEAR(Table1[[#This Row],[Date]]),2,1)-1))</f>
        <v>11</v>
      </c>
      <c r="H1517" s="126">
        <f t="shared" ca="1" si="49"/>
        <v>0.67</v>
      </c>
      <c r="I15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7" s="3" t="str">
        <f ca="1">IF(Table1[[#This Row],[Quantity]]&gt;=100,"Picked Up","Missed Pickup")</f>
        <v>Picked Up</v>
      </c>
      <c r="K1517" s="48" t="str">
        <f>TEXT(Table1[[#This Row],[Date]],"mmmm")</f>
        <v>April</v>
      </c>
    </row>
    <row r="1518" spans="1:11" x14ac:dyDescent="0.25">
      <c r="A1518" s="25" t="s">
        <v>61</v>
      </c>
      <c r="B1518" s="25" t="s">
        <v>77</v>
      </c>
      <c r="C1518" s="45" t="s">
        <v>20</v>
      </c>
      <c r="D1518" s="4">
        <v>43939</v>
      </c>
      <c r="E1518" s="3">
        <f t="shared" ca="1" si="48"/>
        <v>472</v>
      </c>
      <c r="F15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W11</v>
      </c>
      <c r="G1518" s="50">
        <f>IF(WEEKNUM(Table1[[#This Row],[Date]])-WEEKNUM(DATE(YEAR(Table1[[#This Row],[Date]]),2,1)-1)&lt;=0,52+WEEKNUM(Table1[[#This Row],[Date]])-WEEKNUM(DATE(YEAR(Table1[[#This Row],[Date]]),2,1)-1),WEEKNUM(Table1[[#This Row],[Date]])-WEEKNUM(DATE(YEAR(Table1[[#This Row],[Date]]),2,1)-1))</f>
        <v>11</v>
      </c>
      <c r="H1518" s="126">
        <f t="shared" ca="1" si="49"/>
        <v>0.79</v>
      </c>
      <c r="I15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8" s="3" t="str">
        <f ca="1">IF(Table1[[#This Row],[Quantity]]&gt;=100,"Picked Up","Missed Pickup")</f>
        <v>Picked Up</v>
      </c>
      <c r="K1518" s="48" t="str">
        <f>TEXT(Table1[[#This Row],[Date]],"mmmm")</f>
        <v>April</v>
      </c>
    </row>
    <row r="1519" spans="1:11" x14ac:dyDescent="0.25">
      <c r="A1519" s="27" t="s">
        <v>64</v>
      </c>
      <c r="B1519" s="30" t="s">
        <v>70</v>
      </c>
      <c r="C1519" s="45" t="s">
        <v>22</v>
      </c>
      <c r="D1519" s="4">
        <v>43940</v>
      </c>
      <c r="E1519" s="3">
        <f t="shared" ca="1" si="48"/>
        <v>10</v>
      </c>
      <c r="F15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19" s="50">
        <f>IF(WEEKNUM(Table1[[#This Row],[Date]])-WEEKNUM(DATE(YEAR(Table1[[#This Row],[Date]]),2,1)-1)&lt;=0,52+WEEKNUM(Table1[[#This Row],[Date]])-WEEKNUM(DATE(YEAR(Table1[[#This Row],[Date]]),2,1)-1),WEEKNUM(Table1[[#This Row],[Date]])-WEEKNUM(DATE(YEAR(Table1[[#This Row],[Date]]),2,1)-1))</f>
        <v>12</v>
      </c>
      <c r="H1519" s="126">
        <f t="shared" ca="1" si="49"/>
        <v>0.73</v>
      </c>
      <c r="I15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19" s="3" t="str">
        <f ca="1">IF(Table1[[#This Row],[Quantity]]&gt;=100,"Picked Up","Missed Pickup")</f>
        <v>Missed Pickup</v>
      </c>
      <c r="K1519" s="48" t="str">
        <f>TEXT(Table1[[#This Row],[Date]],"mmmm")</f>
        <v>April</v>
      </c>
    </row>
    <row r="1520" spans="1:11" x14ac:dyDescent="0.25">
      <c r="A1520" s="27" t="s">
        <v>64</v>
      </c>
      <c r="B1520" s="30" t="s">
        <v>71</v>
      </c>
      <c r="C1520" s="45" t="s">
        <v>23</v>
      </c>
      <c r="D1520" s="4">
        <v>43940</v>
      </c>
      <c r="E1520" s="3">
        <f t="shared" ca="1" si="48"/>
        <v>44</v>
      </c>
      <c r="F15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0" s="50">
        <f>IF(WEEKNUM(Table1[[#This Row],[Date]])-WEEKNUM(DATE(YEAR(Table1[[#This Row],[Date]]),2,1)-1)&lt;=0,52+WEEKNUM(Table1[[#This Row],[Date]])-WEEKNUM(DATE(YEAR(Table1[[#This Row],[Date]]),2,1)-1),WEEKNUM(Table1[[#This Row],[Date]])-WEEKNUM(DATE(YEAR(Table1[[#This Row],[Date]]),2,1)-1))</f>
        <v>12</v>
      </c>
      <c r="H1520" s="126">
        <f t="shared" ca="1" si="49"/>
        <v>0.7</v>
      </c>
      <c r="I15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20" s="3" t="str">
        <f ca="1">IF(Table1[[#This Row],[Quantity]]&gt;=100,"Picked Up","Missed Pickup")</f>
        <v>Missed Pickup</v>
      </c>
      <c r="K1520" s="48" t="str">
        <f>TEXT(Table1[[#This Row],[Date]],"mmmm")</f>
        <v>April</v>
      </c>
    </row>
    <row r="1521" spans="1:11" x14ac:dyDescent="0.25">
      <c r="A1521" s="27" t="s">
        <v>65</v>
      </c>
      <c r="B1521" s="30" t="s">
        <v>67</v>
      </c>
      <c r="C1521" s="45" t="s">
        <v>20</v>
      </c>
      <c r="D1521" s="4">
        <v>43940</v>
      </c>
      <c r="E1521" s="3">
        <f t="shared" ca="1" si="48"/>
        <v>860</v>
      </c>
      <c r="F15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1" s="50">
        <f>IF(WEEKNUM(Table1[[#This Row],[Date]])-WEEKNUM(DATE(YEAR(Table1[[#This Row],[Date]]),2,1)-1)&lt;=0,52+WEEKNUM(Table1[[#This Row],[Date]])-WEEKNUM(DATE(YEAR(Table1[[#This Row],[Date]]),2,1)-1),WEEKNUM(Table1[[#This Row],[Date]])-WEEKNUM(DATE(YEAR(Table1[[#This Row],[Date]]),2,1)-1))</f>
        <v>12</v>
      </c>
      <c r="H1521" s="126">
        <f t="shared" ca="1" si="49"/>
        <v>0.73</v>
      </c>
      <c r="I15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21" s="3" t="str">
        <f ca="1">IF(Table1[[#This Row],[Quantity]]&gt;=100,"Picked Up","Missed Pickup")</f>
        <v>Picked Up</v>
      </c>
      <c r="K1521" s="48" t="str">
        <f>TEXT(Table1[[#This Row],[Date]],"mmmm")</f>
        <v>April</v>
      </c>
    </row>
    <row r="1522" spans="1:11" x14ac:dyDescent="0.25">
      <c r="A1522" s="27" t="s">
        <v>63</v>
      </c>
      <c r="B1522" s="30" t="s">
        <v>4</v>
      </c>
      <c r="C1522" s="45" t="s">
        <v>20</v>
      </c>
      <c r="D1522" s="4">
        <v>43940</v>
      </c>
      <c r="E1522" s="3">
        <f t="shared" ca="1" si="48"/>
        <v>690</v>
      </c>
      <c r="F15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2" s="50">
        <f>IF(WEEKNUM(Table1[[#This Row],[Date]])-WEEKNUM(DATE(YEAR(Table1[[#This Row],[Date]]),2,1)-1)&lt;=0,52+WEEKNUM(Table1[[#This Row],[Date]])-WEEKNUM(DATE(YEAR(Table1[[#This Row],[Date]]),2,1)-1),WEEKNUM(Table1[[#This Row],[Date]])-WEEKNUM(DATE(YEAR(Table1[[#This Row],[Date]]),2,1)-1))</f>
        <v>12</v>
      </c>
      <c r="H1522" s="126">
        <f t="shared" ca="1" si="49"/>
        <v>0.7</v>
      </c>
      <c r="I15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22" s="3" t="str">
        <f ca="1">IF(Table1[[#This Row],[Quantity]]&gt;=100,"Picked Up","Missed Pickup")</f>
        <v>Picked Up</v>
      </c>
      <c r="K1522" s="48" t="str">
        <f>TEXT(Table1[[#This Row],[Date]],"mmmm")</f>
        <v>April</v>
      </c>
    </row>
    <row r="1523" spans="1:11" x14ac:dyDescent="0.25">
      <c r="A1523" s="27" t="s">
        <v>63</v>
      </c>
      <c r="B1523" s="30" t="s">
        <v>74</v>
      </c>
      <c r="C1523" s="45" t="s">
        <v>20</v>
      </c>
      <c r="D1523" s="4">
        <v>43940</v>
      </c>
      <c r="E1523" s="3">
        <f t="shared" ca="1" si="48"/>
        <v>759</v>
      </c>
      <c r="F15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3" s="50">
        <f>IF(WEEKNUM(Table1[[#This Row],[Date]])-WEEKNUM(DATE(YEAR(Table1[[#This Row],[Date]]),2,1)-1)&lt;=0,52+WEEKNUM(Table1[[#This Row],[Date]])-WEEKNUM(DATE(YEAR(Table1[[#This Row],[Date]]),2,1)-1),WEEKNUM(Table1[[#This Row],[Date]])-WEEKNUM(DATE(YEAR(Table1[[#This Row],[Date]]),2,1)-1))</f>
        <v>12</v>
      </c>
      <c r="H1523" s="126">
        <f t="shared" ca="1" si="49"/>
        <v>0.77</v>
      </c>
      <c r="I15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23" s="3" t="str">
        <f ca="1">IF(Table1[[#This Row],[Quantity]]&gt;=100,"Picked Up","Missed Pickup")</f>
        <v>Picked Up</v>
      </c>
      <c r="K1523" s="48" t="str">
        <f>TEXT(Table1[[#This Row],[Date]],"mmmm")</f>
        <v>April</v>
      </c>
    </row>
    <row r="1524" spans="1:11" x14ac:dyDescent="0.25">
      <c r="A1524" s="27" t="s">
        <v>63</v>
      </c>
      <c r="B1524" s="30" t="s">
        <v>75</v>
      </c>
      <c r="C1524" s="45" t="s">
        <v>20</v>
      </c>
      <c r="D1524" s="4">
        <v>43940</v>
      </c>
      <c r="E1524" s="3">
        <f t="shared" ca="1" si="48"/>
        <v>760</v>
      </c>
      <c r="F15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4" s="50">
        <f>IF(WEEKNUM(Table1[[#This Row],[Date]])-WEEKNUM(DATE(YEAR(Table1[[#This Row],[Date]]),2,1)-1)&lt;=0,52+WEEKNUM(Table1[[#This Row],[Date]])-WEEKNUM(DATE(YEAR(Table1[[#This Row],[Date]]),2,1)-1),WEEKNUM(Table1[[#This Row],[Date]])-WEEKNUM(DATE(YEAR(Table1[[#This Row],[Date]]),2,1)-1))</f>
        <v>12</v>
      </c>
      <c r="H1524" s="126">
        <f t="shared" ca="1" si="49"/>
        <v>0.69</v>
      </c>
      <c r="I15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24" s="3" t="str">
        <f ca="1">IF(Table1[[#This Row],[Quantity]]&gt;=100,"Picked Up","Missed Pickup")</f>
        <v>Picked Up</v>
      </c>
      <c r="K1524" s="48" t="str">
        <f>TEXT(Table1[[#This Row],[Date]],"mmmm")</f>
        <v>April</v>
      </c>
    </row>
    <row r="1525" spans="1:11" x14ac:dyDescent="0.25">
      <c r="A1525" s="27" t="s">
        <v>62</v>
      </c>
      <c r="B1525" s="30" t="s">
        <v>9</v>
      </c>
      <c r="C1525" s="45" t="s">
        <v>23</v>
      </c>
      <c r="D1525" s="4">
        <v>43940</v>
      </c>
      <c r="E1525" s="3">
        <f t="shared" ca="1" si="48"/>
        <v>25</v>
      </c>
      <c r="F15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5" s="50">
        <f>IF(WEEKNUM(Table1[[#This Row],[Date]])-WEEKNUM(DATE(YEAR(Table1[[#This Row],[Date]]),2,1)-1)&lt;=0,52+WEEKNUM(Table1[[#This Row],[Date]])-WEEKNUM(DATE(YEAR(Table1[[#This Row],[Date]]),2,1)-1),WEEKNUM(Table1[[#This Row],[Date]])-WEEKNUM(DATE(YEAR(Table1[[#This Row],[Date]]),2,1)-1))</f>
        <v>12</v>
      </c>
      <c r="H1525" s="126">
        <f t="shared" ca="1" si="49"/>
        <v>0.78</v>
      </c>
      <c r="I15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25" s="3" t="str">
        <f ca="1">IF(Table1[[#This Row],[Quantity]]&gt;=100,"Picked Up","Missed Pickup")</f>
        <v>Missed Pickup</v>
      </c>
      <c r="K1525" s="48" t="str">
        <f>TEXT(Table1[[#This Row],[Date]],"mmmm")</f>
        <v>April</v>
      </c>
    </row>
    <row r="1526" spans="1:11" x14ac:dyDescent="0.25">
      <c r="A1526" s="27" t="s">
        <v>62</v>
      </c>
      <c r="B1526" s="30" t="s">
        <v>4</v>
      </c>
      <c r="C1526" s="45" t="s">
        <v>20</v>
      </c>
      <c r="D1526" s="4">
        <v>43940</v>
      </c>
      <c r="E1526" s="3">
        <f t="shared" ca="1" si="48"/>
        <v>138</v>
      </c>
      <c r="F15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6" s="50">
        <f>IF(WEEKNUM(Table1[[#This Row],[Date]])-WEEKNUM(DATE(YEAR(Table1[[#This Row],[Date]]),2,1)-1)&lt;=0,52+WEEKNUM(Table1[[#This Row],[Date]])-WEEKNUM(DATE(YEAR(Table1[[#This Row],[Date]]),2,1)-1),WEEKNUM(Table1[[#This Row],[Date]])-WEEKNUM(DATE(YEAR(Table1[[#This Row],[Date]]),2,1)-1))</f>
        <v>12</v>
      </c>
      <c r="H1526" s="126">
        <f t="shared" ca="1" si="49"/>
        <v>0.79</v>
      </c>
      <c r="I15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26" s="3" t="str">
        <f ca="1">IF(Table1[[#This Row],[Quantity]]&gt;=100,"Picked Up","Missed Pickup")</f>
        <v>Picked Up</v>
      </c>
      <c r="K1526" s="48" t="str">
        <f>TEXT(Table1[[#This Row],[Date]],"mmmm")</f>
        <v>April</v>
      </c>
    </row>
    <row r="1527" spans="1:11" x14ac:dyDescent="0.25">
      <c r="A1527" s="27" t="s">
        <v>62</v>
      </c>
      <c r="B1527" s="30" t="s">
        <v>72</v>
      </c>
      <c r="C1527" s="45" t="s">
        <v>20</v>
      </c>
      <c r="D1527" s="4">
        <v>43940</v>
      </c>
      <c r="E1527" s="3">
        <f t="shared" ca="1" si="48"/>
        <v>400</v>
      </c>
      <c r="F15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7" s="50">
        <f>IF(WEEKNUM(Table1[[#This Row],[Date]])-WEEKNUM(DATE(YEAR(Table1[[#This Row],[Date]]),2,1)-1)&lt;=0,52+WEEKNUM(Table1[[#This Row],[Date]])-WEEKNUM(DATE(YEAR(Table1[[#This Row],[Date]]),2,1)-1),WEEKNUM(Table1[[#This Row],[Date]])-WEEKNUM(DATE(YEAR(Table1[[#This Row],[Date]]),2,1)-1))</f>
        <v>12</v>
      </c>
      <c r="H1527" s="126">
        <f t="shared" ca="1" si="49"/>
        <v>0.72</v>
      </c>
      <c r="I15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27" s="3" t="str">
        <f ca="1">IF(Table1[[#This Row],[Quantity]]&gt;=100,"Picked Up","Missed Pickup")</f>
        <v>Picked Up</v>
      </c>
      <c r="K1527" s="48" t="str">
        <f>TEXT(Table1[[#This Row],[Date]],"mmmm")</f>
        <v>April</v>
      </c>
    </row>
    <row r="1528" spans="1:11" x14ac:dyDescent="0.25">
      <c r="A1528" s="27" t="s">
        <v>62</v>
      </c>
      <c r="B1528" s="30" t="s">
        <v>5</v>
      </c>
      <c r="C1528" s="45" t="s">
        <v>22</v>
      </c>
      <c r="D1528" s="4">
        <v>43940</v>
      </c>
      <c r="E1528" s="3">
        <f t="shared" ca="1" si="48"/>
        <v>537</v>
      </c>
      <c r="F15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8" s="50">
        <f>IF(WEEKNUM(Table1[[#This Row],[Date]])-WEEKNUM(DATE(YEAR(Table1[[#This Row],[Date]]),2,1)-1)&lt;=0,52+WEEKNUM(Table1[[#This Row],[Date]])-WEEKNUM(DATE(YEAR(Table1[[#This Row],[Date]]),2,1)-1),WEEKNUM(Table1[[#This Row],[Date]])-WEEKNUM(DATE(YEAR(Table1[[#This Row],[Date]]),2,1)-1))</f>
        <v>12</v>
      </c>
      <c r="H1528" s="126">
        <f t="shared" ca="1" si="49"/>
        <v>0.79</v>
      </c>
      <c r="I15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28" s="3" t="str">
        <f ca="1">IF(Table1[[#This Row],[Quantity]]&gt;=100,"Picked Up","Missed Pickup")</f>
        <v>Picked Up</v>
      </c>
      <c r="K1528" s="48" t="str">
        <f>TEXT(Table1[[#This Row],[Date]],"mmmm")</f>
        <v>April</v>
      </c>
    </row>
    <row r="1529" spans="1:11" x14ac:dyDescent="0.25">
      <c r="A1529" s="27" t="s">
        <v>62</v>
      </c>
      <c r="B1529" s="30" t="s">
        <v>6</v>
      </c>
      <c r="C1529" s="45" t="s">
        <v>21</v>
      </c>
      <c r="D1529" s="4">
        <v>43940</v>
      </c>
      <c r="E1529" s="3">
        <f t="shared" ca="1" si="48"/>
        <v>631</v>
      </c>
      <c r="F15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29" s="50">
        <f>IF(WEEKNUM(Table1[[#This Row],[Date]])-WEEKNUM(DATE(YEAR(Table1[[#This Row],[Date]]),2,1)-1)&lt;=0,52+WEEKNUM(Table1[[#This Row],[Date]])-WEEKNUM(DATE(YEAR(Table1[[#This Row],[Date]]),2,1)-1),WEEKNUM(Table1[[#This Row],[Date]])-WEEKNUM(DATE(YEAR(Table1[[#This Row],[Date]]),2,1)-1))</f>
        <v>12</v>
      </c>
      <c r="H1529" s="126">
        <f t="shared" ca="1" si="49"/>
        <v>0.72</v>
      </c>
      <c r="I15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29" s="3" t="str">
        <f ca="1">IF(Table1[[#This Row],[Quantity]]&gt;=100,"Picked Up","Missed Pickup")</f>
        <v>Picked Up</v>
      </c>
      <c r="K1529" s="48" t="str">
        <f>TEXT(Table1[[#This Row],[Date]],"mmmm")</f>
        <v>April</v>
      </c>
    </row>
    <row r="1530" spans="1:11" x14ac:dyDescent="0.25">
      <c r="A1530" s="27" t="s">
        <v>62</v>
      </c>
      <c r="B1530" s="30" t="s">
        <v>76</v>
      </c>
      <c r="C1530" s="45" t="s">
        <v>23</v>
      </c>
      <c r="D1530" s="4">
        <v>43940</v>
      </c>
      <c r="E1530" s="3">
        <f t="shared" ca="1" si="48"/>
        <v>332</v>
      </c>
      <c r="F15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0" s="50">
        <f>IF(WEEKNUM(Table1[[#This Row],[Date]])-WEEKNUM(DATE(YEAR(Table1[[#This Row],[Date]]),2,1)-1)&lt;=0,52+WEEKNUM(Table1[[#This Row],[Date]])-WEEKNUM(DATE(YEAR(Table1[[#This Row],[Date]]),2,1)-1),WEEKNUM(Table1[[#This Row],[Date]])-WEEKNUM(DATE(YEAR(Table1[[#This Row],[Date]]),2,1)-1))</f>
        <v>12</v>
      </c>
      <c r="H1530" s="126">
        <f t="shared" ca="1" si="49"/>
        <v>0.71</v>
      </c>
      <c r="I15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0" s="3" t="str">
        <f ca="1">IF(Table1[[#This Row],[Quantity]]&gt;=100,"Picked Up","Missed Pickup")</f>
        <v>Picked Up</v>
      </c>
      <c r="K1530" s="48" t="str">
        <f>TEXT(Table1[[#This Row],[Date]],"mmmm")</f>
        <v>April</v>
      </c>
    </row>
    <row r="1531" spans="1:11" x14ac:dyDescent="0.25">
      <c r="A1531" s="27" t="s">
        <v>61</v>
      </c>
      <c r="B1531" s="30" t="s">
        <v>7</v>
      </c>
      <c r="C1531" s="45" t="s">
        <v>20</v>
      </c>
      <c r="D1531" s="4">
        <v>43940</v>
      </c>
      <c r="E1531" s="3">
        <f t="shared" ca="1" si="48"/>
        <v>210</v>
      </c>
      <c r="F15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1" s="50">
        <f>IF(WEEKNUM(Table1[[#This Row],[Date]])-WEEKNUM(DATE(YEAR(Table1[[#This Row],[Date]]),2,1)-1)&lt;=0,52+WEEKNUM(Table1[[#This Row],[Date]])-WEEKNUM(DATE(YEAR(Table1[[#This Row],[Date]]),2,1)-1),WEEKNUM(Table1[[#This Row],[Date]])-WEEKNUM(DATE(YEAR(Table1[[#This Row],[Date]]),2,1)-1))</f>
        <v>12</v>
      </c>
      <c r="H1531" s="126">
        <f t="shared" ca="1" si="49"/>
        <v>0.71</v>
      </c>
      <c r="I15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1" s="3" t="str">
        <f ca="1">IF(Table1[[#This Row],[Quantity]]&gt;=100,"Picked Up","Missed Pickup")</f>
        <v>Picked Up</v>
      </c>
      <c r="K1531" s="48" t="str">
        <f>TEXT(Table1[[#This Row],[Date]],"mmmm")</f>
        <v>April</v>
      </c>
    </row>
    <row r="1532" spans="1:11" x14ac:dyDescent="0.25">
      <c r="A1532" s="29" t="s">
        <v>61</v>
      </c>
      <c r="B1532" s="31" t="s">
        <v>8</v>
      </c>
      <c r="C1532" s="45" t="s">
        <v>20</v>
      </c>
      <c r="D1532" s="4">
        <v>43940</v>
      </c>
      <c r="E1532" s="3">
        <f t="shared" ca="1" si="48"/>
        <v>222</v>
      </c>
      <c r="F15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2" s="50">
        <f>IF(WEEKNUM(Table1[[#This Row],[Date]])-WEEKNUM(DATE(YEAR(Table1[[#This Row],[Date]]),2,1)-1)&lt;=0,52+WEEKNUM(Table1[[#This Row],[Date]])-WEEKNUM(DATE(YEAR(Table1[[#This Row],[Date]]),2,1)-1),WEEKNUM(Table1[[#This Row],[Date]])-WEEKNUM(DATE(YEAR(Table1[[#This Row],[Date]]),2,1)-1))</f>
        <v>12</v>
      </c>
      <c r="H1532" s="126">
        <f t="shared" ca="1" si="49"/>
        <v>0.79</v>
      </c>
      <c r="I15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2" s="3" t="str">
        <f ca="1">IF(Table1[[#This Row],[Quantity]]&gt;=100,"Picked Up","Missed Pickup")</f>
        <v>Picked Up</v>
      </c>
      <c r="K1532" s="48" t="str">
        <f>TEXT(Table1[[#This Row],[Date]],"mmmm")</f>
        <v>April</v>
      </c>
    </row>
    <row r="1533" spans="1:11" x14ac:dyDescent="0.25">
      <c r="A1533" s="25" t="s">
        <v>61</v>
      </c>
      <c r="B1533" s="25" t="s">
        <v>73</v>
      </c>
      <c r="C1533" s="45" t="s">
        <v>20</v>
      </c>
      <c r="D1533" s="4">
        <v>43940</v>
      </c>
      <c r="E1533" s="3">
        <f t="shared" ca="1" si="48"/>
        <v>205</v>
      </c>
      <c r="F15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3" s="50">
        <f>IF(WEEKNUM(Table1[[#This Row],[Date]])-WEEKNUM(DATE(YEAR(Table1[[#This Row],[Date]]),2,1)-1)&lt;=0,52+WEEKNUM(Table1[[#This Row],[Date]])-WEEKNUM(DATE(YEAR(Table1[[#This Row],[Date]]),2,1)-1),WEEKNUM(Table1[[#This Row],[Date]])-WEEKNUM(DATE(YEAR(Table1[[#This Row],[Date]]),2,1)-1))</f>
        <v>12</v>
      </c>
      <c r="H1533" s="126">
        <f t="shared" ca="1" si="49"/>
        <v>0.78</v>
      </c>
      <c r="I15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3" s="3" t="str">
        <f ca="1">IF(Table1[[#This Row],[Quantity]]&gt;=100,"Picked Up","Missed Pickup")</f>
        <v>Picked Up</v>
      </c>
      <c r="K1533" s="48" t="str">
        <f>TEXT(Table1[[#This Row],[Date]],"mmmm")</f>
        <v>April</v>
      </c>
    </row>
    <row r="1534" spans="1:11" x14ac:dyDescent="0.25">
      <c r="A1534" s="25" t="s">
        <v>61</v>
      </c>
      <c r="B1534" s="25" t="s">
        <v>77</v>
      </c>
      <c r="C1534" s="45" t="s">
        <v>20</v>
      </c>
      <c r="D1534" s="4">
        <v>43940</v>
      </c>
      <c r="E1534" s="3">
        <f t="shared" ca="1" si="48"/>
        <v>32</v>
      </c>
      <c r="F15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4" s="50">
        <f>IF(WEEKNUM(Table1[[#This Row],[Date]])-WEEKNUM(DATE(YEAR(Table1[[#This Row],[Date]]),2,1)-1)&lt;=0,52+WEEKNUM(Table1[[#This Row],[Date]])-WEEKNUM(DATE(YEAR(Table1[[#This Row],[Date]]),2,1)-1),WEEKNUM(Table1[[#This Row],[Date]])-WEEKNUM(DATE(YEAR(Table1[[#This Row],[Date]]),2,1)-1))</f>
        <v>12</v>
      </c>
      <c r="H1534" s="126">
        <f t="shared" ca="1" si="49"/>
        <v>0.79</v>
      </c>
      <c r="I15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4" s="3" t="str">
        <f ca="1">IF(Table1[[#This Row],[Quantity]]&gt;=100,"Picked Up","Missed Pickup")</f>
        <v>Missed Pickup</v>
      </c>
      <c r="K1534" s="48" t="str">
        <f>TEXT(Table1[[#This Row],[Date]],"mmmm")</f>
        <v>April</v>
      </c>
    </row>
    <row r="1535" spans="1:11" x14ac:dyDescent="0.25">
      <c r="A1535" s="27" t="s">
        <v>64</v>
      </c>
      <c r="B1535" s="30" t="s">
        <v>70</v>
      </c>
      <c r="C1535" s="45" t="s">
        <v>22</v>
      </c>
      <c r="D1535" s="4">
        <v>43941</v>
      </c>
      <c r="E1535" s="3">
        <f t="shared" ca="1" si="48"/>
        <v>396</v>
      </c>
      <c r="F15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5" s="50">
        <f>IF(WEEKNUM(Table1[[#This Row],[Date]])-WEEKNUM(DATE(YEAR(Table1[[#This Row],[Date]]),2,1)-1)&lt;=0,52+WEEKNUM(Table1[[#This Row],[Date]])-WEEKNUM(DATE(YEAR(Table1[[#This Row],[Date]]),2,1)-1),WEEKNUM(Table1[[#This Row],[Date]])-WEEKNUM(DATE(YEAR(Table1[[#This Row],[Date]]),2,1)-1))</f>
        <v>12</v>
      </c>
      <c r="H1535" s="126">
        <f t="shared" ca="1" si="49"/>
        <v>0.74</v>
      </c>
      <c r="I15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5" s="3" t="str">
        <f ca="1">IF(Table1[[#This Row],[Quantity]]&gt;=100,"Picked Up","Missed Pickup")</f>
        <v>Picked Up</v>
      </c>
      <c r="K1535" s="48" t="str">
        <f>TEXT(Table1[[#This Row],[Date]],"mmmm")</f>
        <v>April</v>
      </c>
    </row>
    <row r="1536" spans="1:11" x14ac:dyDescent="0.25">
      <c r="A1536" s="27" t="s">
        <v>64</v>
      </c>
      <c r="B1536" s="30" t="s">
        <v>71</v>
      </c>
      <c r="C1536" s="45" t="s">
        <v>23</v>
      </c>
      <c r="D1536" s="4">
        <v>43941</v>
      </c>
      <c r="E1536" s="3">
        <f t="shared" ca="1" si="48"/>
        <v>638</v>
      </c>
      <c r="F15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6" s="50">
        <f>IF(WEEKNUM(Table1[[#This Row],[Date]])-WEEKNUM(DATE(YEAR(Table1[[#This Row],[Date]]),2,1)-1)&lt;=0,52+WEEKNUM(Table1[[#This Row],[Date]])-WEEKNUM(DATE(YEAR(Table1[[#This Row],[Date]]),2,1)-1),WEEKNUM(Table1[[#This Row],[Date]])-WEEKNUM(DATE(YEAR(Table1[[#This Row],[Date]]),2,1)-1))</f>
        <v>12</v>
      </c>
      <c r="H1536" s="126">
        <f t="shared" ca="1" si="49"/>
        <v>0.79</v>
      </c>
      <c r="I15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6" s="3" t="str">
        <f ca="1">IF(Table1[[#This Row],[Quantity]]&gt;=100,"Picked Up","Missed Pickup")</f>
        <v>Picked Up</v>
      </c>
      <c r="K1536" s="48" t="str">
        <f>TEXT(Table1[[#This Row],[Date]],"mmmm")</f>
        <v>April</v>
      </c>
    </row>
    <row r="1537" spans="1:11" x14ac:dyDescent="0.25">
      <c r="A1537" s="27" t="s">
        <v>65</v>
      </c>
      <c r="B1537" s="30" t="s">
        <v>67</v>
      </c>
      <c r="C1537" s="45" t="s">
        <v>20</v>
      </c>
      <c r="D1537" s="4">
        <v>43941</v>
      </c>
      <c r="E1537" s="3">
        <f t="shared" ca="1" si="48"/>
        <v>83</v>
      </c>
      <c r="F15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7" s="50">
        <f>IF(WEEKNUM(Table1[[#This Row],[Date]])-WEEKNUM(DATE(YEAR(Table1[[#This Row],[Date]]),2,1)-1)&lt;=0,52+WEEKNUM(Table1[[#This Row],[Date]])-WEEKNUM(DATE(YEAR(Table1[[#This Row],[Date]]),2,1)-1),WEEKNUM(Table1[[#This Row],[Date]])-WEEKNUM(DATE(YEAR(Table1[[#This Row],[Date]]),2,1)-1))</f>
        <v>12</v>
      </c>
      <c r="H1537" s="126">
        <f t="shared" ca="1" si="49"/>
        <v>0.79</v>
      </c>
      <c r="I15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37" s="3" t="str">
        <f ca="1">IF(Table1[[#This Row],[Quantity]]&gt;=100,"Picked Up","Missed Pickup")</f>
        <v>Missed Pickup</v>
      </c>
      <c r="K1537" s="48" t="str">
        <f>TEXT(Table1[[#This Row],[Date]],"mmmm")</f>
        <v>April</v>
      </c>
    </row>
    <row r="1538" spans="1:11" x14ac:dyDescent="0.25">
      <c r="A1538" s="27" t="s">
        <v>63</v>
      </c>
      <c r="B1538" s="30" t="s">
        <v>4</v>
      </c>
      <c r="C1538" s="45" t="s">
        <v>20</v>
      </c>
      <c r="D1538" s="4">
        <v>43941</v>
      </c>
      <c r="E1538" s="3">
        <f t="shared" ca="1" si="48"/>
        <v>304</v>
      </c>
      <c r="F15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8" s="50">
        <f>IF(WEEKNUM(Table1[[#This Row],[Date]])-WEEKNUM(DATE(YEAR(Table1[[#This Row],[Date]]),2,1)-1)&lt;=0,52+WEEKNUM(Table1[[#This Row],[Date]])-WEEKNUM(DATE(YEAR(Table1[[#This Row],[Date]]),2,1)-1),WEEKNUM(Table1[[#This Row],[Date]])-WEEKNUM(DATE(YEAR(Table1[[#This Row],[Date]]),2,1)-1))</f>
        <v>12</v>
      </c>
      <c r="H1538" s="126">
        <f t="shared" ca="1" si="49"/>
        <v>0.74</v>
      </c>
      <c r="I15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38" s="3" t="str">
        <f ca="1">IF(Table1[[#This Row],[Quantity]]&gt;=100,"Picked Up","Missed Pickup")</f>
        <v>Picked Up</v>
      </c>
      <c r="K1538" s="48" t="str">
        <f>TEXT(Table1[[#This Row],[Date]],"mmmm")</f>
        <v>April</v>
      </c>
    </row>
    <row r="1539" spans="1:11" x14ac:dyDescent="0.25">
      <c r="A1539" s="27" t="s">
        <v>63</v>
      </c>
      <c r="B1539" s="30" t="s">
        <v>74</v>
      </c>
      <c r="C1539" s="45" t="s">
        <v>20</v>
      </c>
      <c r="D1539" s="4">
        <v>43941</v>
      </c>
      <c r="E1539" s="3">
        <f t="shared" ref="E1539:E1602" ca="1" si="50">RANDBETWEEN(0,1000)</f>
        <v>442</v>
      </c>
      <c r="F15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39" s="50">
        <f>IF(WEEKNUM(Table1[[#This Row],[Date]])-WEEKNUM(DATE(YEAR(Table1[[#This Row],[Date]]),2,1)-1)&lt;=0,52+WEEKNUM(Table1[[#This Row],[Date]])-WEEKNUM(DATE(YEAR(Table1[[#This Row],[Date]]),2,1)-1),WEEKNUM(Table1[[#This Row],[Date]])-WEEKNUM(DATE(YEAR(Table1[[#This Row],[Date]]),2,1)-1))</f>
        <v>12</v>
      </c>
      <c r="H1539" s="126">
        <f t="shared" ref="H1539:H1602" ca="1" si="51">RANDBETWEEN(67,80)/100</f>
        <v>0.77</v>
      </c>
      <c r="I15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39" s="3" t="str">
        <f ca="1">IF(Table1[[#This Row],[Quantity]]&gt;=100,"Picked Up","Missed Pickup")</f>
        <v>Picked Up</v>
      </c>
      <c r="K1539" s="48" t="str">
        <f>TEXT(Table1[[#This Row],[Date]],"mmmm")</f>
        <v>April</v>
      </c>
    </row>
    <row r="1540" spans="1:11" x14ac:dyDescent="0.25">
      <c r="A1540" s="27" t="s">
        <v>63</v>
      </c>
      <c r="B1540" s="30" t="s">
        <v>75</v>
      </c>
      <c r="C1540" s="45" t="s">
        <v>20</v>
      </c>
      <c r="D1540" s="4">
        <v>43941</v>
      </c>
      <c r="E1540" s="3">
        <f t="shared" ca="1" si="50"/>
        <v>686</v>
      </c>
      <c r="F15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0" s="50">
        <f>IF(WEEKNUM(Table1[[#This Row],[Date]])-WEEKNUM(DATE(YEAR(Table1[[#This Row],[Date]]),2,1)-1)&lt;=0,52+WEEKNUM(Table1[[#This Row],[Date]])-WEEKNUM(DATE(YEAR(Table1[[#This Row],[Date]]),2,1)-1),WEEKNUM(Table1[[#This Row],[Date]])-WEEKNUM(DATE(YEAR(Table1[[#This Row],[Date]]),2,1)-1))</f>
        <v>12</v>
      </c>
      <c r="H1540" s="126">
        <f t="shared" ca="1" si="51"/>
        <v>0.75</v>
      </c>
      <c r="I15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40" s="3" t="str">
        <f ca="1">IF(Table1[[#This Row],[Quantity]]&gt;=100,"Picked Up","Missed Pickup")</f>
        <v>Picked Up</v>
      </c>
      <c r="K1540" s="48" t="str">
        <f>TEXT(Table1[[#This Row],[Date]],"mmmm")</f>
        <v>April</v>
      </c>
    </row>
    <row r="1541" spans="1:11" x14ac:dyDescent="0.25">
      <c r="A1541" s="27" t="s">
        <v>62</v>
      </c>
      <c r="B1541" s="30" t="s">
        <v>9</v>
      </c>
      <c r="C1541" s="45" t="s">
        <v>23</v>
      </c>
      <c r="D1541" s="4">
        <v>43941</v>
      </c>
      <c r="E1541" s="3">
        <f t="shared" ca="1" si="50"/>
        <v>114</v>
      </c>
      <c r="F15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1" s="50">
        <f>IF(WEEKNUM(Table1[[#This Row],[Date]])-WEEKNUM(DATE(YEAR(Table1[[#This Row],[Date]]),2,1)-1)&lt;=0,52+WEEKNUM(Table1[[#This Row],[Date]])-WEEKNUM(DATE(YEAR(Table1[[#This Row],[Date]]),2,1)-1),WEEKNUM(Table1[[#This Row],[Date]])-WEEKNUM(DATE(YEAR(Table1[[#This Row],[Date]]),2,1)-1))</f>
        <v>12</v>
      </c>
      <c r="H1541" s="126">
        <f t="shared" ca="1" si="51"/>
        <v>0.75</v>
      </c>
      <c r="I15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1" s="3" t="str">
        <f ca="1">IF(Table1[[#This Row],[Quantity]]&gt;=100,"Picked Up","Missed Pickup")</f>
        <v>Picked Up</v>
      </c>
      <c r="K1541" s="48" t="str">
        <f>TEXT(Table1[[#This Row],[Date]],"mmmm")</f>
        <v>April</v>
      </c>
    </row>
    <row r="1542" spans="1:11" x14ac:dyDescent="0.25">
      <c r="A1542" s="27" t="s">
        <v>62</v>
      </c>
      <c r="B1542" s="30" t="s">
        <v>4</v>
      </c>
      <c r="C1542" s="45" t="s">
        <v>20</v>
      </c>
      <c r="D1542" s="4">
        <v>43941</v>
      </c>
      <c r="E1542" s="3">
        <f t="shared" ca="1" si="50"/>
        <v>136</v>
      </c>
      <c r="F15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2" s="50">
        <f>IF(WEEKNUM(Table1[[#This Row],[Date]])-WEEKNUM(DATE(YEAR(Table1[[#This Row],[Date]]),2,1)-1)&lt;=0,52+WEEKNUM(Table1[[#This Row],[Date]])-WEEKNUM(DATE(YEAR(Table1[[#This Row],[Date]]),2,1)-1),WEEKNUM(Table1[[#This Row],[Date]])-WEEKNUM(DATE(YEAR(Table1[[#This Row],[Date]]),2,1)-1))</f>
        <v>12</v>
      </c>
      <c r="H1542" s="126">
        <f t="shared" ca="1" si="51"/>
        <v>0.67</v>
      </c>
      <c r="I15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42" s="3" t="str">
        <f ca="1">IF(Table1[[#This Row],[Quantity]]&gt;=100,"Picked Up","Missed Pickup")</f>
        <v>Picked Up</v>
      </c>
      <c r="K1542" s="48" t="str">
        <f>TEXT(Table1[[#This Row],[Date]],"mmmm")</f>
        <v>April</v>
      </c>
    </row>
    <row r="1543" spans="1:11" x14ac:dyDescent="0.25">
      <c r="A1543" s="27" t="s">
        <v>62</v>
      </c>
      <c r="B1543" s="30" t="s">
        <v>72</v>
      </c>
      <c r="C1543" s="45" t="s">
        <v>20</v>
      </c>
      <c r="D1543" s="4">
        <v>43941</v>
      </c>
      <c r="E1543" s="3">
        <f t="shared" ca="1" si="50"/>
        <v>453</v>
      </c>
      <c r="F15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3" s="50">
        <f>IF(WEEKNUM(Table1[[#This Row],[Date]])-WEEKNUM(DATE(YEAR(Table1[[#This Row],[Date]]),2,1)-1)&lt;=0,52+WEEKNUM(Table1[[#This Row],[Date]])-WEEKNUM(DATE(YEAR(Table1[[#This Row],[Date]]),2,1)-1),WEEKNUM(Table1[[#This Row],[Date]])-WEEKNUM(DATE(YEAR(Table1[[#This Row],[Date]]),2,1)-1))</f>
        <v>12</v>
      </c>
      <c r="H1543" s="126">
        <f t="shared" ca="1" si="51"/>
        <v>0.73</v>
      </c>
      <c r="I15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3" s="3" t="str">
        <f ca="1">IF(Table1[[#This Row],[Quantity]]&gt;=100,"Picked Up","Missed Pickup")</f>
        <v>Picked Up</v>
      </c>
      <c r="K1543" s="48" t="str">
        <f>TEXT(Table1[[#This Row],[Date]],"mmmm")</f>
        <v>April</v>
      </c>
    </row>
    <row r="1544" spans="1:11" x14ac:dyDescent="0.25">
      <c r="A1544" s="27" t="s">
        <v>62</v>
      </c>
      <c r="B1544" s="30" t="s">
        <v>5</v>
      </c>
      <c r="C1544" s="45" t="s">
        <v>22</v>
      </c>
      <c r="D1544" s="4">
        <v>43941</v>
      </c>
      <c r="E1544" s="3">
        <f t="shared" ca="1" si="50"/>
        <v>920</v>
      </c>
      <c r="F15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4" s="50">
        <f>IF(WEEKNUM(Table1[[#This Row],[Date]])-WEEKNUM(DATE(YEAR(Table1[[#This Row],[Date]]),2,1)-1)&lt;=0,52+WEEKNUM(Table1[[#This Row],[Date]])-WEEKNUM(DATE(YEAR(Table1[[#This Row],[Date]]),2,1)-1),WEEKNUM(Table1[[#This Row],[Date]])-WEEKNUM(DATE(YEAR(Table1[[#This Row],[Date]]),2,1)-1))</f>
        <v>12</v>
      </c>
      <c r="H1544" s="126">
        <f t="shared" ca="1" si="51"/>
        <v>0.69</v>
      </c>
      <c r="I15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4" s="3" t="str">
        <f ca="1">IF(Table1[[#This Row],[Quantity]]&gt;=100,"Picked Up","Missed Pickup")</f>
        <v>Picked Up</v>
      </c>
      <c r="K1544" s="48" t="str">
        <f>TEXT(Table1[[#This Row],[Date]],"mmmm")</f>
        <v>April</v>
      </c>
    </row>
    <row r="1545" spans="1:11" x14ac:dyDescent="0.25">
      <c r="A1545" s="27" t="s">
        <v>62</v>
      </c>
      <c r="B1545" s="30" t="s">
        <v>6</v>
      </c>
      <c r="C1545" s="45" t="s">
        <v>21</v>
      </c>
      <c r="D1545" s="4">
        <v>43941</v>
      </c>
      <c r="E1545" s="3">
        <f t="shared" ca="1" si="50"/>
        <v>402</v>
      </c>
      <c r="F15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5" s="50">
        <f>IF(WEEKNUM(Table1[[#This Row],[Date]])-WEEKNUM(DATE(YEAR(Table1[[#This Row],[Date]]),2,1)-1)&lt;=0,52+WEEKNUM(Table1[[#This Row],[Date]])-WEEKNUM(DATE(YEAR(Table1[[#This Row],[Date]]),2,1)-1),WEEKNUM(Table1[[#This Row],[Date]])-WEEKNUM(DATE(YEAR(Table1[[#This Row],[Date]]),2,1)-1))</f>
        <v>12</v>
      </c>
      <c r="H1545" s="126">
        <f t="shared" ca="1" si="51"/>
        <v>0.72</v>
      </c>
      <c r="I15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5" s="3" t="str">
        <f ca="1">IF(Table1[[#This Row],[Quantity]]&gt;=100,"Picked Up","Missed Pickup")</f>
        <v>Picked Up</v>
      </c>
      <c r="K1545" s="48" t="str">
        <f>TEXT(Table1[[#This Row],[Date]],"mmmm")</f>
        <v>April</v>
      </c>
    </row>
    <row r="1546" spans="1:11" x14ac:dyDescent="0.25">
      <c r="A1546" s="27" t="s">
        <v>62</v>
      </c>
      <c r="B1546" s="30" t="s">
        <v>76</v>
      </c>
      <c r="C1546" s="45" t="s">
        <v>23</v>
      </c>
      <c r="D1546" s="4">
        <v>43941</v>
      </c>
      <c r="E1546" s="3">
        <f t="shared" ca="1" si="50"/>
        <v>990</v>
      </c>
      <c r="F15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6" s="50">
        <f>IF(WEEKNUM(Table1[[#This Row],[Date]])-WEEKNUM(DATE(YEAR(Table1[[#This Row],[Date]]),2,1)-1)&lt;=0,52+WEEKNUM(Table1[[#This Row],[Date]])-WEEKNUM(DATE(YEAR(Table1[[#This Row],[Date]]),2,1)-1),WEEKNUM(Table1[[#This Row],[Date]])-WEEKNUM(DATE(YEAR(Table1[[#This Row],[Date]]),2,1)-1))</f>
        <v>12</v>
      </c>
      <c r="H1546" s="126">
        <f t="shared" ca="1" si="51"/>
        <v>0.77</v>
      </c>
      <c r="I15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6" s="3" t="str">
        <f ca="1">IF(Table1[[#This Row],[Quantity]]&gt;=100,"Picked Up","Missed Pickup")</f>
        <v>Picked Up</v>
      </c>
      <c r="K1546" s="48" t="str">
        <f>TEXT(Table1[[#This Row],[Date]],"mmmm")</f>
        <v>April</v>
      </c>
    </row>
    <row r="1547" spans="1:11" x14ac:dyDescent="0.25">
      <c r="A1547" s="27" t="s">
        <v>61</v>
      </c>
      <c r="B1547" s="30" t="s">
        <v>7</v>
      </c>
      <c r="C1547" s="45" t="s">
        <v>20</v>
      </c>
      <c r="D1547" s="4">
        <v>43941</v>
      </c>
      <c r="E1547" s="3">
        <f t="shared" ca="1" si="50"/>
        <v>548</v>
      </c>
      <c r="F15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7" s="50">
        <f>IF(WEEKNUM(Table1[[#This Row],[Date]])-WEEKNUM(DATE(YEAR(Table1[[#This Row],[Date]]),2,1)-1)&lt;=0,52+WEEKNUM(Table1[[#This Row],[Date]])-WEEKNUM(DATE(YEAR(Table1[[#This Row],[Date]]),2,1)-1),WEEKNUM(Table1[[#This Row],[Date]])-WEEKNUM(DATE(YEAR(Table1[[#This Row],[Date]]),2,1)-1))</f>
        <v>12</v>
      </c>
      <c r="H1547" s="126">
        <f t="shared" ca="1" si="51"/>
        <v>0.75</v>
      </c>
      <c r="I15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47" s="3" t="str">
        <f ca="1">IF(Table1[[#This Row],[Quantity]]&gt;=100,"Picked Up","Missed Pickup")</f>
        <v>Picked Up</v>
      </c>
      <c r="K1547" s="48" t="str">
        <f>TEXT(Table1[[#This Row],[Date]],"mmmm")</f>
        <v>April</v>
      </c>
    </row>
    <row r="1548" spans="1:11" x14ac:dyDescent="0.25">
      <c r="A1548" s="29" t="s">
        <v>61</v>
      </c>
      <c r="B1548" s="31" t="s">
        <v>8</v>
      </c>
      <c r="C1548" s="45" t="s">
        <v>20</v>
      </c>
      <c r="D1548" s="4">
        <v>43941</v>
      </c>
      <c r="E1548" s="3">
        <f t="shared" ca="1" si="50"/>
        <v>947</v>
      </c>
      <c r="F15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8" s="50">
        <f>IF(WEEKNUM(Table1[[#This Row],[Date]])-WEEKNUM(DATE(YEAR(Table1[[#This Row],[Date]]),2,1)-1)&lt;=0,52+WEEKNUM(Table1[[#This Row],[Date]])-WEEKNUM(DATE(YEAR(Table1[[#This Row],[Date]]),2,1)-1),WEEKNUM(Table1[[#This Row],[Date]])-WEEKNUM(DATE(YEAR(Table1[[#This Row],[Date]]),2,1)-1))</f>
        <v>12</v>
      </c>
      <c r="H1548" s="126">
        <f t="shared" ca="1" si="51"/>
        <v>0.67</v>
      </c>
      <c r="I15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8" s="3" t="str">
        <f ca="1">IF(Table1[[#This Row],[Quantity]]&gt;=100,"Picked Up","Missed Pickup")</f>
        <v>Picked Up</v>
      </c>
      <c r="K1548" s="48" t="str">
        <f>TEXT(Table1[[#This Row],[Date]],"mmmm")</f>
        <v>April</v>
      </c>
    </row>
    <row r="1549" spans="1:11" x14ac:dyDescent="0.25">
      <c r="A1549" s="25" t="s">
        <v>61</v>
      </c>
      <c r="B1549" s="25" t="s">
        <v>73</v>
      </c>
      <c r="C1549" s="45" t="s">
        <v>20</v>
      </c>
      <c r="D1549" s="4">
        <v>43941</v>
      </c>
      <c r="E1549" s="3">
        <f t="shared" ca="1" si="50"/>
        <v>385</v>
      </c>
      <c r="F15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49" s="50">
        <f>IF(WEEKNUM(Table1[[#This Row],[Date]])-WEEKNUM(DATE(YEAR(Table1[[#This Row],[Date]]),2,1)-1)&lt;=0,52+WEEKNUM(Table1[[#This Row],[Date]])-WEEKNUM(DATE(YEAR(Table1[[#This Row],[Date]]),2,1)-1),WEEKNUM(Table1[[#This Row],[Date]])-WEEKNUM(DATE(YEAR(Table1[[#This Row],[Date]]),2,1)-1))</f>
        <v>12</v>
      </c>
      <c r="H1549" s="126">
        <f t="shared" ca="1" si="51"/>
        <v>0.68</v>
      </c>
      <c r="I15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49" s="3" t="str">
        <f ca="1">IF(Table1[[#This Row],[Quantity]]&gt;=100,"Picked Up","Missed Pickup")</f>
        <v>Picked Up</v>
      </c>
      <c r="K1549" s="48" t="str">
        <f>TEXT(Table1[[#This Row],[Date]],"mmmm")</f>
        <v>April</v>
      </c>
    </row>
    <row r="1550" spans="1:11" x14ac:dyDescent="0.25">
      <c r="A1550" s="25" t="s">
        <v>61</v>
      </c>
      <c r="B1550" s="25" t="s">
        <v>77</v>
      </c>
      <c r="C1550" s="45" t="s">
        <v>20</v>
      </c>
      <c r="D1550" s="4">
        <v>43941</v>
      </c>
      <c r="E1550" s="3">
        <f t="shared" ca="1" si="50"/>
        <v>16</v>
      </c>
      <c r="F15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0" s="50">
        <f>IF(WEEKNUM(Table1[[#This Row],[Date]])-WEEKNUM(DATE(YEAR(Table1[[#This Row],[Date]]),2,1)-1)&lt;=0,52+WEEKNUM(Table1[[#This Row],[Date]])-WEEKNUM(DATE(YEAR(Table1[[#This Row],[Date]]),2,1)-1),WEEKNUM(Table1[[#This Row],[Date]])-WEEKNUM(DATE(YEAR(Table1[[#This Row],[Date]]),2,1)-1))</f>
        <v>12</v>
      </c>
      <c r="H1550" s="126">
        <f t="shared" ca="1" si="51"/>
        <v>0.77</v>
      </c>
      <c r="I15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50" s="3" t="str">
        <f ca="1">IF(Table1[[#This Row],[Quantity]]&gt;=100,"Picked Up","Missed Pickup")</f>
        <v>Missed Pickup</v>
      </c>
      <c r="K1550" s="48" t="str">
        <f>TEXT(Table1[[#This Row],[Date]],"mmmm")</f>
        <v>April</v>
      </c>
    </row>
    <row r="1551" spans="1:11" x14ac:dyDescent="0.25">
      <c r="A1551" s="27" t="s">
        <v>64</v>
      </c>
      <c r="B1551" s="30" t="s">
        <v>70</v>
      </c>
      <c r="C1551" s="45" t="s">
        <v>22</v>
      </c>
      <c r="D1551" s="4">
        <v>43942</v>
      </c>
      <c r="E1551" s="3">
        <f t="shared" ca="1" si="50"/>
        <v>660</v>
      </c>
      <c r="F15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1" s="50">
        <f>IF(WEEKNUM(Table1[[#This Row],[Date]])-WEEKNUM(DATE(YEAR(Table1[[#This Row],[Date]]),2,1)-1)&lt;=0,52+WEEKNUM(Table1[[#This Row],[Date]])-WEEKNUM(DATE(YEAR(Table1[[#This Row],[Date]]),2,1)-1),WEEKNUM(Table1[[#This Row],[Date]])-WEEKNUM(DATE(YEAR(Table1[[#This Row],[Date]]),2,1)-1))</f>
        <v>12</v>
      </c>
      <c r="H1551" s="126">
        <f t="shared" ca="1" si="51"/>
        <v>0.8</v>
      </c>
      <c r="I15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1" s="3" t="str">
        <f ca="1">IF(Table1[[#This Row],[Quantity]]&gt;=100,"Picked Up","Missed Pickup")</f>
        <v>Picked Up</v>
      </c>
      <c r="K1551" s="48" t="str">
        <f>TEXT(Table1[[#This Row],[Date]],"mmmm")</f>
        <v>April</v>
      </c>
    </row>
    <row r="1552" spans="1:11" x14ac:dyDescent="0.25">
      <c r="A1552" s="27" t="s">
        <v>64</v>
      </c>
      <c r="B1552" s="30" t="s">
        <v>71</v>
      </c>
      <c r="C1552" s="45" t="s">
        <v>23</v>
      </c>
      <c r="D1552" s="4">
        <v>43942</v>
      </c>
      <c r="E1552" s="3">
        <f t="shared" ca="1" si="50"/>
        <v>412</v>
      </c>
      <c r="F15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2" s="50">
        <f>IF(WEEKNUM(Table1[[#This Row],[Date]])-WEEKNUM(DATE(YEAR(Table1[[#This Row],[Date]]),2,1)-1)&lt;=0,52+WEEKNUM(Table1[[#This Row],[Date]])-WEEKNUM(DATE(YEAR(Table1[[#This Row],[Date]]),2,1)-1),WEEKNUM(Table1[[#This Row],[Date]])-WEEKNUM(DATE(YEAR(Table1[[#This Row],[Date]]),2,1)-1))</f>
        <v>12</v>
      </c>
      <c r="H1552" s="126">
        <f t="shared" ca="1" si="51"/>
        <v>0.67</v>
      </c>
      <c r="I15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2" s="3" t="str">
        <f ca="1">IF(Table1[[#This Row],[Quantity]]&gt;=100,"Picked Up","Missed Pickup")</f>
        <v>Picked Up</v>
      </c>
      <c r="K1552" s="48" t="str">
        <f>TEXT(Table1[[#This Row],[Date]],"mmmm")</f>
        <v>April</v>
      </c>
    </row>
    <row r="1553" spans="1:31" x14ac:dyDescent="0.25">
      <c r="A1553" s="27" t="s">
        <v>65</v>
      </c>
      <c r="B1553" s="30" t="s">
        <v>67</v>
      </c>
      <c r="C1553" s="45" t="s">
        <v>20</v>
      </c>
      <c r="D1553" s="4">
        <v>43942</v>
      </c>
      <c r="E1553" s="3">
        <f t="shared" ca="1" si="50"/>
        <v>484</v>
      </c>
      <c r="F15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3" s="50">
        <f>IF(WEEKNUM(Table1[[#This Row],[Date]])-WEEKNUM(DATE(YEAR(Table1[[#This Row],[Date]]),2,1)-1)&lt;=0,52+WEEKNUM(Table1[[#This Row],[Date]])-WEEKNUM(DATE(YEAR(Table1[[#This Row],[Date]]),2,1)-1),WEEKNUM(Table1[[#This Row],[Date]])-WEEKNUM(DATE(YEAR(Table1[[#This Row],[Date]]),2,1)-1))</f>
        <v>12</v>
      </c>
      <c r="H1553" s="126">
        <f t="shared" ca="1" si="51"/>
        <v>0.79</v>
      </c>
      <c r="I15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3" s="3" t="str">
        <f ca="1">IF(Table1[[#This Row],[Quantity]]&gt;=100,"Picked Up","Missed Pickup")</f>
        <v>Picked Up</v>
      </c>
      <c r="K1553" s="48" t="str">
        <f>TEXT(Table1[[#This Row],[Date]],"mmmm")</f>
        <v>April</v>
      </c>
    </row>
    <row r="1554" spans="1:31" x14ac:dyDescent="0.25">
      <c r="A1554" s="27" t="s">
        <v>63</v>
      </c>
      <c r="B1554" s="30" t="s">
        <v>4</v>
      </c>
      <c r="C1554" s="45" t="s">
        <v>20</v>
      </c>
      <c r="D1554" s="4">
        <v>43942</v>
      </c>
      <c r="E1554" s="3">
        <f t="shared" ca="1" si="50"/>
        <v>977</v>
      </c>
      <c r="F15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4" s="50">
        <f>IF(WEEKNUM(Table1[[#This Row],[Date]])-WEEKNUM(DATE(YEAR(Table1[[#This Row],[Date]]),2,1)-1)&lt;=0,52+WEEKNUM(Table1[[#This Row],[Date]])-WEEKNUM(DATE(YEAR(Table1[[#This Row],[Date]]),2,1)-1),WEEKNUM(Table1[[#This Row],[Date]])-WEEKNUM(DATE(YEAR(Table1[[#This Row],[Date]]),2,1)-1))</f>
        <v>12</v>
      </c>
      <c r="H1554" s="126">
        <f t="shared" ca="1" si="51"/>
        <v>0.71</v>
      </c>
      <c r="I15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54" s="3" t="str">
        <f ca="1">IF(Table1[[#This Row],[Quantity]]&gt;=100,"Picked Up","Missed Pickup")</f>
        <v>Picked Up</v>
      </c>
      <c r="K1554" s="48" t="str">
        <f>TEXT(Table1[[#This Row],[Date]],"mmmm")</f>
        <v>April</v>
      </c>
    </row>
    <row r="1555" spans="1:31" x14ac:dyDescent="0.25">
      <c r="A1555" s="27" t="s">
        <v>63</v>
      </c>
      <c r="B1555" s="30" t="s">
        <v>74</v>
      </c>
      <c r="C1555" s="45" t="s">
        <v>20</v>
      </c>
      <c r="D1555" s="4">
        <v>43942</v>
      </c>
      <c r="E1555" s="3">
        <f t="shared" ca="1" si="50"/>
        <v>987</v>
      </c>
      <c r="F15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5" s="50">
        <f>IF(WEEKNUM(Table1[[#This Row],[Date]])-WEEKNUM(DATE(YEAR(Table1[[#This Row],[Date]]),2,1)-1)&lt;=0,52+WEEKNUM(Table1[[#This Row],[Date]])-WEEKNUM(DATE(YEAR(Table1[[#This Row],[Date]]),2,1)-1),WEEKNUM(Table1[[#This Row],[Date]])-WEEKNUM(DATE(YEAR(Table1[[#This Row],[Date]]),2,1)-1))</f>
        <v>12</v>
      </c>
      <c r="H1555" s="126">
        <f t="shared" ca="1" si="51"/>
        <v>0.7</v>
      </c>
      <c r="I15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55" s="3" t="str">
        <f ca="1">IF(Table1[[#This Row],[Quantity]]&gt;=100,"Picked Up","Missed Pickup")</f>
        <v>Picked Up</v>
      </c>
      <c r="K1555" s="48" t="str">
        <f>TEXT(Table1[[#This Row],[Date]],"mmmm")</f>
        <v>April</v>
      </c>
    </row>
    <row r="1556" spans="1:31" x14ac:dyDescent="0.25">
      <c r="A1556" s="27" t="s">
        <v>63</v>
      </c>
      <c r="B1556" s="30" t="s">
        <v>75</v>
      </c>
      <c r="C1556" s="45" t="s">
        <v>20</v>
      </c>
      <c r="D1556" s="4">
        <v>43942</v>
      </c>
      <c r="E1556" s="3">
        <f t="shared" ca="1" si="50"/>
        <v>846</v>
      </c>
      <c r="F15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6" s="50">
        <f>IF(WEEKNUM(Table1[[#This Row],[Date]])-WEEKNUM(DATE(YEAR(Table1[[#This Row],[Date]]),2,1)-1)&lt;=0,52+WEEKNUM(Table1[[#This Row],[Date]])-WEEKNUM(DATE(YEAR(Table1[[#This Row],[Date]]),2,1)-1),WEEKNUM(Table1[[#This Row],[Date]])-WEEKNUM(DATE(YEAR(Table1[[#This Row],[Date]]),2,1)-1))</f>
        <v>12</v>
      </c>
      <c r="H1556" s="126">
        <f t="shared" ca="1" si="51"/>
        <v>0.78</v>
      </c>
      <c r="I15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6" s="3" t="str">
        <f ca="1">IF(Table1[[#This Row],[Quantity]]&gt;=100,"Picked Up","Missed Pickup")</f>
        <v>Picked Up</v>
      </c>
      <c r="K1556" s="48" t="str">
        <f>TEXT(Table1[[#This Row],[Date]],"mmmm")</f>
        <v>April</v>
      </c>
    </row>
    <row r="1557" spans="1:31" x14ac:dyDescent="0.25">
      <c r="A1557" s="27" t="s">
        <v>62</v>
      </c>
      <c r="B1557" s="30" t="s">
        <v>9</v>
      </c>
      <c r="C1557" s="45" t="s">
        <v>23</v>
      </c>
      <c r="D1557" s="4">
        <v>43942</v>
      </c>
      <c r="E1557" s="3">
        <f t="shared" ca="1" si="50"/>
        <v>503</v>
      </c>
      <c r="F15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7" s="50">
        <f>IF(WEEKNUM(Table1[[#This Row],[Date]])-WEEKNUM(DATE(YEAR(Table1[[#This Row],[Date]]),2,1)-1)&lt;=0,52+WEEKNUM(Table1[[#This Row],[Date]])-WEEKNUM(DATE(YEAR(Table1[[#This Row],[Date]]),2,1)-1),WEEKNUM(Table1[[#This Row],[Date]])-WEEKNUM(DATE(YEAR(Table1[[#This Row],[Date]]),2,1)-1))</f>
        <v>12</v>
      </c>
      <c r="H1557" s="126">
        <f t="shared" ca="1" si="51"/>
        <v>0.77</v>
      </c>
      <c r="I15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7" s="3" t="str">
        <f ca="1">IF(Table1[[#This Row],[Quantity]]&gt;=100,"Picked Up","Missed Pickup")</f>
        <v>Picked Up</v>
      </c>
      <c r="K1557" s="48" t="str">
        <f>TEXT(Table1[[#This Row],[Date]],"mmmm")</f>
        <v>April</v>
      </c>
    </row>
    <row r="1558" spans="1:31" x14ac:dyDescent="0.25">
      <c r="A1558" s="27" t="s">
        <v>62</v>
      </c>
      <c r="B1558" s="30" t="s">
        <v>4</v>
      </c>
      <c r="C1558" s="45" t="s">
        <v>20</v>
      </c>
      <c r="D1558" s="4">
        <v>43942</v>
      </c>
      <c r="E1558" s="3">
        <f t="shared" ca="1" si="50"/>
        <v>419</v>
      </c>
      <c r="F15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8" s="50">
        <f>IF(WEEKNUM(Table1[[#This Row],[Date]])-WEEKNUM(DATE(YEAR(Table1[[#This Row],[Date]]),2,1)-1)&lt;=0,52+WEEKNUM(Table1[[#This Row],[Date]])-WEEKNUM(DATE(YEAR(Table1[[#This Row],[Date]]),2,1)-1),WEEKNUM(Table1[[#This Row],[Date]])-WEEKNUM(DATE(YEAR(Table1[[#This Row],[Date]]),2,1)-1))</f>
        <v>12</v>
      </c>
      <c r="H1558" s="126">
        <f t="shared" ca="1" si="51"/>
        <v>0.8</v>
      </c>
      <c r="I15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8" s="3" t="str">
        <f ca="1">IF(Table1[[#This Row],[Quantity]]&gt;=100,"Picked Up","Missed Pickup")</f>
        <v>Picked Up</v>
      </c>
      <c r="K1558" s="48" t="str">
        <f>TEXT(Table1[[#This Row],[Date]],"mmmm")</f>
        <v>April</v>
      </c>
    </row>
    <row r="1559" spans="1:31" x14ac:dyDescent="0.25">
      <c r="A1559" s="27" t="s">
        <v>62</v>
      </c>
      <c r="B1559" s="30" t="s">
        <v>72</v>
      </c>
      <c r="C1559" s="45" t="s">
        <v>20</v>
      </c>
      <c r="D1559" s="4">
        <v>43942</v>
      </c>
      <c r="E1559" s="3">
        <f t="shared" ca="1" si="50"/>
        <v>661</v>
      </c>
      <c r="F15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59" s="50">
        <f>IF(WEEKNUM(Table1[[#This Row],[Date]])-WEEKNUM(DATE(YEAR(Table1[[#This Row],[Date]]),2,1)-1)&lt;=0,52+WEEKNUM(Table1[[#This Row],[Date]])-WEEKNUM(DATE(YEAR(Table1[[#This Row],[Date]]),2,1)-1),WEEKNUM(Table1[[#This Row],[Date]])-WEEKNUM(DATE(YEAR(Table1[[#This Row],[Date]]),2,1)-1))</f>
        <v>12</v>
      </c>
      <c r="H1559" s="126">
        <f t="shared" ca="1" si="51"/>
        <v>0.79</v>
      </c>
      <c r="I15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59" s="3" t="str">
        <f ca="1">IF(Table1[[#This Row],[Quantity]]&gt;=100,"Picked Up","Missed Pickup")</f>
        <v>Picked Up</v>
      </c>
      <c r="K1559" s="48" t="str">
        <f>TEXT(Table1[[#This Row],[Date]],"mmmm")</f>
        <v>April</v>
      </c>
    </row>
    <row r="1560" spans="1:31" x14ac:dyDescent="0.25">
      <c r="A1560" s="27" t="s">
        <v>62</v>
      </c>
      <c r="B1560" s="30" t="s">
        <v>5</v>
      </c>
      <c r="C1560" s="45" t="s">
        <v>22</v>
      </c>
      <c r="D1560" s="4">
        <v>43942</v>
      </c>
      <c r="E1560" s="3">
        <f t="shared" ca="1" si="50"/>
        <v>8</v>
      </c>
      <c r="F15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0" s="50">
        <f>IF(WEEKNUM(Table1[[#This Row],[Date]])-WEEKNUM(DATE(YEAR(Table1[[#This Row],[Date]]),2,1)-1)&lt;=0,52+WEEKNUM(Table1[[#This Row],[Date]])-WEEKNUM(DATE(YEAR(Table1[[#This Row],[Date]]),2,1)-1),WEEKNUM(Table1[[#This Row],[Date]])-WEEKNUM(DATE(YEAR(Table1[[#This Row],[Date]]),2,1)-1))</f>
        <v>12</v>
      </c>
      <c r="H1560" s="126">
        <f t="shared" ca="1" si="51"/>
        <v>0.8</v>
      </c>
      <c r="I15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60" s="3" t="str">
        <f ca="1">IF(Table1[[#This Row],[Quantity]]&gt;=100,"Picked Up","Missed Pickup")</f>
        <v>Missed Pickup</v>
      </c>
      <c r="K1560" s="48" t="str">
        <f>TEXT(Table1[[#This Row],[Date]],"mmmm")</f>
        <v>April</v>
      </c>
    </row>
    <row r="1561" spans="1:31" x14ac:dyDescent="0.25">
      <c r="A1561" s="27" t="s">
        <v>62</v>
      </c>
      <c r="B1561" s="30" t="s">
        <v>6</v>
      </c>
      <c r="C1561" s="45" t="s">
        <v>21</v>
      </c>
      <c r="D1561" s="4">
        <v>43942</v>
      </c>
      <c r="E1561" s="3">
        <f t="shared" ca="1" si="50"/>
        <v>389</v>
      </c>
      <c r="F15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1" s="50">
        <f>IF(WEEKNUM(Table1[[#This Row],[Date]])-WEEKNUM(DATE(YEAR(Table1[[#This Row],[Date]]),2,1)-1)&lt;=0,52+WEEKNUM(Table1[[#This Row],[Date]])-WEEKNUM(DATE(YEAR(Table1[[#This Row],[Date]]),2,1)-1),WEEKNUM(Table1[[#This Row],[Date]])-WEEKNUM(DATE(YEAR(Table1[[#This Row],[Date]]),2,1)-1))</f>
        <v>12</v>
      </c>
      <c r="H1561" s="126">
        <f t="shared" ca="1" si="51"/>
        <v>0.76</v>
      </c>
      <c r="I15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61" s="3" t="str">
        <f ca="1">IF(Table1[[#This Row],[Quantity]]&gt;=100,"Picked Up","Missed Pickup")</f>
        <v>Picked Up</v>
      </c>
      <c r="K1561" s="48" t="str">
        <f>TEXT(Table1[[#This Row],[Date]],"mmmm")</f>
        <v>April</v>
      </c>
    </row>
    <row r="1562" spans="1:31" x14ac:dyDescent="0.25">
      <c r="A1562" s="27" t="s">
        <v>62</v>
      </c>
      <c r="B1562" s="30" t="s">
        <v>76</v>
      </c>
      <c r="C1562" s="45" t="s">
        <v>23</v>
      </c>
      <c r="D1562" s="4">
        <v>43942</v>
      </c>
      <c r="E1562" s="3">
        <f t="shared" ca="1" si="50"/>
        <v>413</v>
      </c>
      <c r="F15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2" s="50">
        <f>IF(WEEKNUM(Table1[[#This Row],[Date]])-WEEKNUM(DATE(YEAR(Table1[[#This Row],[Date]]),2,1)-1)&lt;=0,52+WEEKNUM(Table1[[#This Row],[Date]])-WEEKNUM(DATE(YEAR(Table1[[#This Row],[Date]]),2,1)-1),WEEKNUM(Table1[[#This Row],[Date]])-WEEKNUM(DATE(YEAR(Table1[[#This Row],[Date]]),2,1)-1))</f>
        <v>12</v>
      </c>
      <c r="H1562" s="126">
        <f t="shared" ca="1" si="51"/>
        <v>0.68</v>
      </c>
      <c r="I15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62" s="3" t="str">
        <f ca="1">IF(Table1[[#This Row],[Quantity]]&gt;=100,"Picked Up","Missed Pickup")</f>
        <v>Picked Up</v>
      </c>
      <c r="K1562" s="48" t="str">
        <f>TEXT(Table1[[#This Row],[Date]],"mmmm")</f>
        <v>April</v>
      </c>
    </row>
    <row r="1563" spans="1:31" x14ac:dyDescent="0.25">
      <c r="A1563" s="27" t="s">
        <v>61</v>
      </c>
      <c r="B1563" s="30" t="s">
        <v>7</v>
      </c>
      <c r="C1563" s="45" t="s">
        <v>20</v>
      </c>
      <c r="D1563" s="4">
        <v>43942</v>
      </c>
      <c r="E1563" s="3">
        <f t="shared" ca="1" si="50"/>
        <v>673</v>
      </c>
      <c r="F15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3" s="50">
        <f>IF(WEEKNUM(Table1[[#This Row],[Date]])-WEEKNUM(DATE(YEAR(Table1[[#This Row],[Date]]),2,1)-1)&lt;=0,52+WEEKNUM(Table1[[#This Row],[Date]])-WEEKNUM(DATE(YEAR(Table1[[#This Row],[Date]]),2,1)-1),WEEKNUM(Table1[[#This Row],[Date]])-WEEKNUM(DATE(YEAR(Table1[[#This Row],[Date]]),2,1)-1))</f>
        <v>12</v>
      </c>
      <c r="H1563" s="126">
        <f t="shared" ca="1" si="51"/>
        <v>0.75</v>
      </c>
      <c r="I15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63" s="3" t="str">
        <f ca="1">IF(Table1[[#This Row],[Quantity]]&gt;=100,"Picked Up","Missed Pickup")</f>
        <v>Picked Up</v>
      </c>
      <c r="K1563" s="48" t="str">
        <f>TEXT(Table1[[#This Row],[Date]],"mmmm")</f>
        <v>April</v>
      </c>
    </row>
    <row r="1564" spans="1:31" x14ac:dyDescent="0.25">
      <c r="A1564" s="29" t="s">
        <v>61</v>
      </c>
      <c r="B1564" s="31" t="s">
        <v>8</v>
      </c>
      <c r="C1564" s="45" t="s">
        <v>20</v>
      </c>
      <c r="D1564" s="4">
        <v>43942</v>
      </c>
      <c r="E1564" s="3">
        <f t="shared" ca="1" si="50"/>
        <v>407</v>
      </c>
      <c r="F15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4" s="50">
        <f>IF(WEEKNUM(Table1[[#This Row],[Date]])-WEEKNUM(DATE(YEAR(Table1[[#This Row],[Date]]),2,1)-1)&lt;=0,52+WEEKNUM(Table1[[#This Row],[Date]])-WEEKNUM(DATE(YEAR(Table1[[#This Row],[Date]]),2,1)-1),WEEKNUM(Table1[[#This Row],[Date]])-WEEKNUM(DATE(YEAR(Table1[[#This Row],[Date]]),2,1)-1))</f>
        <v>12</v>
      </c>
      <c r="H1564" s="126">
        <f t="shared" ca="1" si="51"/>
        <v>0.8</v>
      </c>
      <c r="I15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64" s="3" t="str">
        <f ca="1">IF(Table1[[#This Row],[Quantity]]&gt;=100,"Picked Up","Missed Pickup")</f>
        <v>Picked Up</v>
      </c>
      <c r="K1564" s="48" t="str">
        <f>TEXT(Table1[[#This Row],[Date]],"mmmm")</f>
        <v>April</v>
      </c>
      <c r="U1564" s="67"/>
      <c r="V1564" s="68"/>
      <c r="W1564" s="69"/>
      <c r="X1564" s="70"/>
      <c r="Y1564" s="68"/>
      <c r="Z1564" s="68"/>
      <c r="AA1564" s="69"/>
      <c r="AB1564" s="71"/>
      <c r="AC1564" s="68"/>
      <c r="AD1564" s="68"/>
      <c r="AE1564" s="72"/>
    </row>
    <row r="1565" spans="1:31" x14ac:dyDescent="0.25">
      <c r="A1565" s="25" t="s">
        <v>61</v>
      </c>
      <c r="B1565" s="25" t="s">
        <v>73</v>
      </c>
      <c r="C1565" s="45" t="s">
        <v>20</v>
      </c>
      <c r="D1565" s="4">
        <v>43942</v>
      </c>
      <c r="E1565" s="3">
        <f t="shared" ca="1" si="50"/>
        <v>993</v>
      </c>
      <c r="F15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5" s="50">
        <f>IF(WEEKNUM(Table1[[#This Row],[Date]])-WEEKNUM(DATE(YEAR(Table1[[#This Row],[Date]]),2,1)-1)&lt;=0,52+WEEKNUM(Table1[[#This Row],[Date]])-WEEKNUM(DATE(YEAR(Table1[[#This Row],[Date]]),2,1)-1),WEEKNUM(Table1[[#This Row],[Date]])-WEEKNUM(DATE(YEAR(Table1[[#This Row],[Date]]),2,1)-1))</f>
        <v>12</v>
      </c>
      <c r="H1565" s="126">
        <f t="shared" ca="1" si="51"/>
        <v>0.67</v>
      </c>
      <c r="I15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65" s="3" t="str">
        <f ca="1">IF(Table1[[#This Row],[Quantity]]&gt;=100,"Picked Up","Missed Pickup")</f>
        <v>Picked Up</v>
      </c>
      <c r="K1565" s="48" t="str">
        <f>TEXT(Table1[[#This Row],[Date]],"mmmm")</f>
        <v>April</v>
      </c>
    </row>
    <row r="1566" spans="1:31" x14ac:dyDescent="0.25">
      <c r="A1566" s="25" t="s">
        <v>61</v>
      </c>
      <c r="B1566" s="25" t="s">
        <v>77</v>
      </c>
      <c r="C1566" s="45" t="s">
        <v>20</v>
      </c>
      <c r="D1566" s="4">
        <v>43942</v>
      </c>
      <c r="E1566" s="3">
        <f t="shared" ca="1" si="50"/>
        <v>23</v>
      </c>
      <c r="F15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6" s="50">
        <f>IF(WEEKNUM(Table1[[#This Row],[Date]])-WEEKNUM(DATE(YEAR(Table1[[#This Row],[Date]]),2,1)-1)&lt;=0,52+WEEKNUM(Table1[[#This Row],[Date]])-WEEKNUM(DATE(YEAR(Table1[[#This Row],[Date]]),2,1)-1),WEEKNUM(Table1[[#This Row],[Date]])-WEEKNUM(DATE(YEAR(Table1[[#This Row],[Date]]),2,1)-1))</f>
        <v>12</v>
      </c>
      <c r="H1566" s="126">
        <f t="shared" ca="1" si="51"/>
        <v>0.73</v>
      </c>
      <c r="I15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66" s="3" t="str">
        <f ca="1">IF(Table1[[#This Row],[Quantity]]&gt;=100,"Picked Up","Missed Pickup")</f>
        <v>Missed Pickup</v>
      </c>
      <c r="K1566" s="48" t="str">
        <f>TEXT(Table1[[#This Row],[Date]],"mmmm")</f>
        <v>April</v>
      </c>
    </row>
    <row r="1567" spans="1:31" x14ac:dyDescent="0.25">
      <c r="A1567" s="27" t="s">
        <v>64</v>
      </c>
      <c r="B1567" s="30" t="s">
        <v>70</v>
      </c>
      <c r="C1567" s="45" t="s">
        <v>22</v>
      </c>
      <c r="D1567" s="4">
        <v>43943</v>
      </c>
      <c r="E1567" s="3">
        <f t="shared" ca="1" si="50"/>
        <v>397</v>
      </c>
      <c r="F15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7" s="50">
        <f>IF(WEEKNUM(Table1[[#This Row],[Date]])-WEEKNUM(DATE(YEAR(Table1[[#This Row],[Date]]),2,1)-1)&lt;=0,52+WEEKNUM(Table1[[#This Row],[Date]])-WEEKNUM(DATE(YEAR(Table1[[#This Row],[Date]]),2,1)-1),WEEKNUM(Table1[[#This Row],[Date]])-WEEKNUM(DATE(YEAR(Table1[[#This Row],[Date]]),2,1)-1))</f>
        <v>12</v>
      </c>
      <c r="H1567" s="126">
        <f t="shared" ca="1" si="51"/>
        <v>0.73</v>
      </c>
      <c r="I15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67" s="3" t="str">
        <f ca="1">IF(Table1[[#This Row],[Quantity]]&gt;=100,"Picked Up","Missed Pickup")</f>
        <v>Picked Up</v>
      </c>
      <c r="K1567" s="48" t="str">
        <f>TEXT(Table1[[#This Row],[Date]],"mmmm")</f>
        <v>April</v>
      </c>
    </row>
    <row r="1568" spans="1:31" x14ac:dyDescent="0.25">
      <c r="A1568" s="27" t="s">
        <v>64</v>
      </c>
      <c r="B1568" s="30" t="s">
        <v>71</v>
      </c>
      <c r="C1568" s="45" t="s">
        <v>23</v>
      </c>
      <c r="D1568" s="4">
        <v>43943</v>
      </c>
      <c r="E1568" s="3">
        <f t="shared" ca="1" si="50"/>
        <v>922</v>
      </c>
      <c r="F15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8" s="50">
        <f>IF(WEEKNUM(Table1[[#This Row],[Date]])-WEEKNUM(DATE(YEAR(Table1[[#This Row],[Date]]),2,1)-1)&lt;=0,52+WEEKNUM(Table1[[#This Row],[Date]])-WEEKNUM(DATE(YEAR(Table1[[#This Row],[Date]]),2,1)-1),WEEKNUM(Table1[[#This Row],[Date]])-WEEKNUM(DATE(YEAR(Table1[[#This Row],[Date]]),2,1)-1))</f>
        <v>12</v>
      </c>
      <c r="H1568" s="126">
        <f t="shared" ca="1" si="51"/>
        <v>0.75</v>
      </c>
      <c r="I15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68" s="3" t="str">
        <f ca="1">IF(Table1[[#This Row],[Quantity]]&gt;=100,"Picked Up","Missed Pickup")</f>
        <v>Picked Up</v>
      </c>
      <c r="K1568" s="48" t="str">
        <f>TEXT(Table1[[#This Row],[Date]],"mmmm")</f>
        <v>April</v>
      </c>
    </row>
    <row r="1569" spans="1:11" x14ac:dyDescent="0.25">
      <c r="A1569" s="27" t="s">
        <v>65</v>
      </c>
      <c r="B1569" s="30" t="s">
        <v>67</v>
      </c>
      <c r="C1569" s="45" t="s">
        <v>20</v>
      </c>
      <c r="D1569" s="4">
        <v>43943</v>
      </c>
      <c r="E1569" s="3">
        <f t="shared" ca="1" si="50"/>
        <v>268</v>
      </c>
      <c r="F15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69" s="50">
        <f>IF(WEEKNUM(Table1[[#This Row],[Date]])-WEEKNUM(DATE(YEAR(Table1[[#This Row],[Date]]),2,1)-1)&lt;=0,52+WEEKNUM(Table1[[#This Row],[Date]])-WEEKNUM(DATE(YEAR(Table1[[#This Row],[Date]]),2,1)-1),WEEKNUM(Table1[[#This Row],[Date]])-WEEKNUM(DATE(YEAR(Table1[[#This Row],[Date]]),2,1)-1))</f>
        <v>12</v>
      </c>
      <c r="H1569" s="126">
        <f t="shared" ca="1" si="51"/>
        <v>0.76</v>
      </c>
      <c r="I15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69" s="3" t="str">
        <f ca="1">IF(Table1[[#This Row],[Quantity]]&gt;=100,"Picked Up","Missed Pickup")</f>
        <v>Picked Up</v>
      </c>
      <c r="K1569" s="48" t="str">
        <f>TEXT(Table1[[#This Row],[Date]],"mmmm")</f>
        <v>April</v>
      </c>
    </row>
    <row r="1570" spans="1:11" x14ac:dyDescent="0.25">
      <c r="A1570" s="27" t="s">
        <v>63</v>
      </c>
      <c r="B1570" s="30" t="s">
        <v>4</v>
      </c>
      <c r="C1570" s="45" t="s">
        <v>20</v>
      </c>
      <c r="D1570" s="4">
        <v>43943</v>
      </c>
      <c r="E1570" s="3">
        <f t="shared" ca="1" si="50"/>
        <v>453</v>
      </c>
      <c r="F15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0" s="50">
        <f>IF(WEEKNUM(Table1[[#This Row],[Date]])-WEEKNUM(DATE(YEAR(Table1[[#This Row],[Date]]),2,1)-1)&lt;=0,52+WEEKNUM(Table1[[#This Row],[Date]])-WEEKNUM(DATE(YEAR(Table1[[#This Row],[Date]]),2,1)-1),WEEKNUM(Table1[[#This Row],[Date]])-WEEKNUM(DATE(YEAR(Table1[[#This Row],[Date]]),2,1)-1))</f>
        <v>12</v>
      </c>
      <c r="H1570" s="126">
        <f t="shared" ca="1" si="51"/>
        <v>0.76</v>
      </c>
      <c r="I15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70" s="3" t="str">
        <f ca="1">IF(Table1[[#This Row],[Quantity]]&gt;=100,"Picked Up","Missed Pickup")</f>
        <v>Picked Up</v>
      </c>
      <c r="K1570" s="48" t="str">
        <f>TEXT(Table1[[#This Row],[Date]],"mmmm")</f>
        <v>April</v>
      </c>
    </row>
    <row r="1571" spans="1:11" x14ac:dyDescent="0.25">
      <c r="A1571" s="27" t="s">
        <v>63</v>
      </c>
      <c r="B1571" s="30" t="s">
        <v>74</v>
      </c>
      <c r="C1571" s="45" t="s">
        <v>20</v>
      </c>
      <c r="D1571" s="4">
        <v>43943</v>
      </c>
      <c r="E1571" s="3">
        <f t="shared" ca="1" si="50"/>
        <v>185</v>
      </c>
      <c r="F15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1" s="50">
        <f>IF(WEEKNUM(Table1[[#This Row],[Date]])-WEEKNUM(DATE(YEAR(Table1[[#This Row],[Date]]),2,1)-1)&lt;=0,52+WEEKNUM(Table1[[#This Row],[Date]])-WEEKNUM(DATE(YEAR(Table1[[#This Row],[Date]]),2,1)-1),WEEKNUM(Table1[[#This Row],[Date]])-WEEKNUM(DATE(YEAR(Table1[[#This Row],[Date]]),2,1)-1))</f>
        <v>12</v>
      </c>
      <c r="H1571" s="126">
        <f t="shared" ca="1" si="51"/>
        <v>0.68</v>
      </c>
      <c r="I15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71" s="3" t="str">
        <f ca="1">IF(Table1[[#This Row],[Quantity]]&gt;=100,"Picked Up","Missed Pickup")</f>
        <v>Picked Up</v>
      </c>
      <c r="K1571" s="48" t="str">
        <f>TEXT(Table1[[#This Row],[Date]],"mmmm")</f>
        <v>April</v>
      </c>
    </row>
    <row r="1572" spans="1:11" x14ac:dyDescent="0.25">
      <c r="A1572" s="27" t="s">
        <v>63</v>
      </c>
      <c r="B1572" s="30" t="s">
        <v>75</v>
      </c>
      <c r="C1572" s="45" t="s">
        <v>20</v>
      </c>
      <c r="D1572" s="4">
        <v>43943</v>
      </c>
      <c r="E1572" s="3">
        <f t="shared" ca="1" si="50"/>
        <v>8</v>
      </c>
      <c r="F15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2" s="50">
        <f>IF(WEEKNUM(Table1[[#This Row],[Date]])-WEEKNUM(DATE(YEAR(Table1[[#This Row],[Date]]),2,1)-1)&lt;=0,52+WEEKNUM(Table1[[#This Row],[Date]])-WEEKNUM(DATE(YEAR(Table1[[#This Row],[Date]]),2,1)-1),WEEKNUM(Table1[[#This Row],[Date]])-WEEKNUM(DATE(YEAR(Table1[[#This Row],[Date]]),2,1)-1))</f>
        <v>12</v>
      </c>
      <c r="H1572" s="126">
        <f t="shared" ca="1" si="51"/>
        <v>0.73</v>
      </c>
      <c r="I15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72" s="3" t="str">
        <f ca="1">IF(Table1[[#This Row],[Quantity]]&gt;=100,"Picked Up","Missed Pickup")</f>
        <v>Missed Pickup</v>
      </c>
      <c r="K1572" s="48" t="str">
        <f>TEXT(Table1[[#This Row],[Date]],"mmmm")</f>
        <v>April</v>
      </c>
    </row>
    <row r="1573" spans="1:11" x14ac:dyDescent="0.25">
      <c r="A1573" s="27" t="s">
        <v>62</v>
      </c>
      <c r="B1573" s="30" t="s">
        <v>9</v>
      </c>
      <c r="C1573" s="45" t="s">
        <v>23</v>
      </c>
      <c r="D1573" s="4">
        <v>43943</v>
      </c>
      <c r="E1573" s="3">
        <f t="shared" ca="1" si="50"/>
        <v>402</v>
      </c>
      <c r="F15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3" s="50">
        <f>IF(WEEKNUM(Table1[[#This Row],[Date]])-WEEKNUM(DATE(YEAR(Table1[[#This Row],[Date]]),2,1)-1)&lt;=0,52+WEEKNUM(Table1[[#This Row],[Date]])-WEEKNUM(DATE(YEAR(Table1[[#This Row],[Date]]),2,1)-1),WEEKNUM(Table1[[#This Row],[Date]])-WEEKNUM(DATE(YEAR(Table1[[#This Row],[Date]]),2,1)-1))</f>
        <v>12</v>
      </c>
      <c r="H1573" s="126">
        <f t="shared" ca="1" si="51"/>
        <v>0.69</v>
      </c>
      <c r="I15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73" s="3" t="str">
        <f ca="1">IF(Table1[[#This Row],[Quantity]]&gt;=100,"Picked Up","Missed Pickup")</f>
        <v>Picked Up</v>
      </c>
      <c r="K1573" s="48" t="str">
        <f>TEXT(Table1[[#This Row],[Date]],"mmmm")</f>
        <v>April</v>
      </c>
    </row>
    <row r="1574" spans="1:11" x14ac:dyDescent="0.25">
      <c r="A1574" s="27" t="s">
        <v>62</v>
      </c>
      <c r="B1574" s="30" t="s">
        <v>4</v>
      </c>
      <c r="C1574" s="45" t="s">
        <v>20</v>
      </c>
      <c r="D1574" s="4">
        <v>43943</v>
      </c>
      <c r="E1574" s="3">
        <f t="shared" ca="1" si="50"/>
        <v>347</v>
      </c>
      <c r="F15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4" s="50">
        <f>IF(WEEKNUM(Table1[[#This Row],[Date]])-WEEKNUM(DATE(YEAR(Table1[[#This Row],[Date]]),2,1)-1)&lt;=0,52+WEEKNUM(Table1[[#This Row],[Date]])-WEEKNUM(DATE(YEAR(Table1[[#This Row],[Date]]),2,1)-1),WEEKNUM(Table1[[#This Row],[Date]])-WEEKNUM(DATE(YEAR(Table1[[#This Row],[Date]]),2,1)-1))</f>
        <v>12</v>
      </c>
      <c r="H1574" s="126">
        <f t="shared" ca="1" si="51"/>
        <v>0.69</v>
      </c>
      <c r="I15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74" s="3" t="str">
        <f ca="1">IF(Table1[[#This Row],[Quantity]]&gt;=100,"Picked Up","Missed Pickup")</f>
        <v>Picked Up</v>
      </c>
      <c r="K1574" s="48" t="str">
        <f>TEXT(Table1[[#This Row],[Date]],"mmmm")</f>
        <v>April</v>
      </c>
    </row>
    <row r="1575" spans="1:11" x14ac:dyDescent="0.25">
      <c r="A1575" s="27" t="s">
        <v>62</v>
      </c>
      <c r="B1575" s="30" t="s">
        <v>72</v>
      </c>
      <c r="C1575" s="45" t="s">
        <v>20</v>
      </c>
      <c r="D1575" s="4">
        <v>43943</v>
      </c>
      <c r="E1575" s="3">
        <f t="shared" ca="1" si="50"/>
        <v>463</v>
      </c>
      <c r="F15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5" s="50">
        <f>IF(WEEKNUM(Table1[[#This Row],[Date]])-WEEKNUM(DATE(YEAR(Table1[[#This Row],[Date]]),2,1)-1)&lt;=0,52+WEEKNUM(Table1[[#This Row],[Date]])-WEEKNUM(DATE(YEAR(Table1[[#This Row],[Date]]),2,1)-1),WEEKNUM(Table1[[#This Row],[Date]])-WEEKNUM(DATE(YEAR(Table1[[#This Row],[Date]]),2,1)-1))</f>
        <v>12</v>
      </c>
      <c r="H1575" s="126">
        <f t="shared" ca="1" si="51"/>
        <v>0.72</v>
      </c>
      <c r="I15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75" s="3" t="str">
        <f ca="1">IF(Table1[[#This Row],[Quantity]]&gt;=100,"Picked Up","Missed Pickup")</f>
        <v>Picked Up</v>
      </c>
      <c r="K1575" s="48" t="str">
        <f>TEXT(Table1[[#This Row],[Date]],"mmmm")</f>
        <v>April</v>
      </c>
    </row>
    <row r="1576" spans="1:11" x14ac:dyDescent="0.25">
      <c r="A1576" s="27" t="s">
        <v>62</v>
      </c>
      <c r="B1576" s="30" t="s">
        <v>5</v>
      </c>
      <c r="C1576" s="45" t="s">
        <v>22</v>
      </c>
      <c r="D1576" s="4">
        <v>43943</v>
      </c>
      <c r="E1576" s="3">
        <f t="shared" ca="1" si="50"/>
        <v>531</v>
      </c>
      <c r="F15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6" s="50">
        <f>IF(WEEKNUM(Table1[[#This Row],[Date]])-WEEKNUM(DATE(YEAR(Table1[[#This Row],[Date]]),2,1)-1)&lt;=0,52+WEEKNUM(Table1[[#This Row],[Date]])-WEEKNUM(DATE(YEAR(Table1[[#This Row],[Date]]),2,1)-1),WEEKNUM(Table1[[#This Row],[Date]])-WEEKNUM(DATE(YEAR(Table1[[#This Row],[Date]]),2,1)-1))</f>
        <v>12</v>
      </c>
      <c r="H1576" s="126">
        <f t="shared" ca="1" si="51"/>
        <v>0.75</v>
      </c>
      <c r="I15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76" s="3" t="str">
        <f ca="1">IF(Table1[[#This Row],[Quantity]]&gt;=100,"Picked Up","Missed Pickup")</f>
        <v>Picked Up</v>
      </c>
      <c r="K1576" s="48" t="str">
        <f>TEXT(Table1[[#This Row],[Date]],"mmmm")</f>
        <v>April</v>
      </c>
    </row>
    <row r="1577" spans="1:11" x14ac:dyDescent="0.25">
      <c r="A1577" s="27" t="s">
        <v>62</v>
      </c>
      <c r="B1577" s="30" t="s">
        <v>6</v>
      </c>
      <c r="C1577" s="45" t="s">
        <v>21</v>
      </c>
      <c r="D1577" s="4">
        <v>43943</v>
      </c>
      <c r="E1577" s="3">
        <f t="shared" ca="1" si="50"/>
        <v>445</v>
      </c>
      <c r="F15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7" s="50">
        <f>IF(WEEKNUM(Table1[[#This Row],[Date]])-WEEKNUM(DATE(YEAR(Table1[[#This Row],[Date]]),2,1)-1)&lt;=0,52+WEEKNUM(Table1[[#This Row],[Date]])-WEEKNUM(DATE(YEAR(Table1[[#This Row],[Date]]),2,1)-1),WEEKNUM(Table1[[#This Row],[Date]])-WEEKNUM(DATE(YEAR(Table1[[#This Row],[Date]]),2,1)-1))</f>
        <v>12</v>
      </c>
      <c r="H1577" s="126">
        <f t="shared" ca="1" si="51"/>
        <v>0.8</v>
      </c>
      <c r="I15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77" s="3" t="str">
        <f ca="1">IF(Table1[[#This Row],[Quantity]]&gt;=100,"Picked Up","Missed Pickup")</f>
        <v>Picked Up</v>
      </c>
      <c r="K1577" s="48" t="str">
        <f>TEXT(Table1[[#This Row],[Date]],"mmmm")</f>
        <v>April</v>
      </c>
    </row>
    <row r="1578" spans="1:11" x14ac:dyDescent="0.25">
      <c r="A1578" s="27" t="s">
        <v>62</v>
      </c>
      <c r="B1578" s="30" t="s">
        <v>76</v>
      </c>
      <c r="C1578" s="45" t="s">
        <v>23</v>
      </c>
      <c r="D1578" s="4">
        <v>43943</v>
      </c>
      <c r="E1578" s="3">
        <f t="shared" ca="1" si="50"/>
        <v>799</v>
      </c>
      <c r="F15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8" s="50">
        <f>IF(WEEKNUM(Table1[[#This Row],[Date]])-WEEKNUM(DATE(YEAR(Table1[[#This Row],[Date]]),2,1)-1)&lt;=0,52+WEEKNUM(Table1[[#This Row],[Date]])-WEEKNUM(DATE(YEAR(Table1[[#This Row],[Date]]),2,1)-1),WEEKNUM(Table1[[#This Row],[Date]])-WEEKNUM(DATE(YEAR(Table1[[#This Row],[Date]]),2,1)-1))</f>
        <v>12</v>
      </c>
      <c r="H1578" s="126">
        <f t="shared" ca="1" si="51"/>
        <v>0.67</v>
      </c>
      <c r="I15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78" s="3" t="str">
        <f ca="1">IF(Table1[[#This Row],[Quantity]]&gt;=100,"Picked Up","Missed Pickup")</f>
        <v>Picked Up</v>
      </c>
      <c r="K1578" s="48" t="str">
        <f>TEXT(Table1[[#This Row],[Date]],"mmmm")</f>
        <v>April</v>
      </c>
    </row>
    <row r="1579" spans="1:11" x14ac:dyDescent="0.25">
      <c r="A1579" s="27" t="s">
        <v>61</v>
      </c>
      <c r="B1579" s="30" t="s">
        <v>7</v>
      </c>
      <c r="C1579" s="45" t="s">
        <v>20</v>
      </c>
      <c r="D1579" s="4">
        <v>43943</v>
      </c>
      <c r="E1579" s="3">
        <f t="shared" ca="1" si="50"/>
        <v>140</v>
      </c>
      <c r="F15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79" s="50">
        <f>IF(WEEKNUM(Table1[[#This Row],[Date]])-WEEKNUM(DATE(YEAR(Table1[[#This Row],[Date]]),2,1)-1)&lt;=0,52+WEEKNUM(Table1[[#This Row],[Date]])-WEEKNUM(DATE(YEAR(Table1[[#This Row],[Date]]),2,1)-1),WEEKNUM(Table1[[#This Row],[Date]])-WEEKNUM(DATE(YEAR(Table1[[#This Row],[Date]]),2,1)-1))</f>
        <v>12</v>
      </c>
      <c r="H1579" s="126">
        <f t="shared" ca="1" si="51"/>
        <v>0.68</v>
      </c>
      <c r="I15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79" s="3" t="str">
        <f ca="1">IF(Table1[[#This Row],[Quantity]]&gt;=100,"Picked Up","Missed Pickup")</f>
        <v>Picked Up</v>
      </c>
      <c r="K1579" s="48" t="str">
        <f>TEXT(Table1[[#This Row],[Date]],"mmmm")</f>
        <v>April</v>
      </c>
    </row>
    <row r="1580" spans="1:11" x14ac:dyDescent="0.25">
      <c r="A1580" s="29" t="s">
        <v>61</v>
      </c>
      <c r="B1580" s="31" t="s">
        <v>8</v>
      </c>
      <c r="C1580" s="45" t="s">
        <v>20</v>
      </c>
      <c r="D1580" s="4">
        <v>43943</v>
      </c>
      <c r="E1580" s="3">
        <f t="shared" ca="1" si="50"/>
        <v>913</v>
      </c>
      <c r="F15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0" s="50">
        <f>IF(WEEKNUM(Table1[[#This Row],[Date]])-WEEKNUM(DATE(YEAR(Table1[[#This Row],[Date]]),2,1)-1)&lt;=0,52+WEEKNUM(Table1[[#This Row],[Date]])-WEEKNUM(DATE(YEAR(Table1[[#This Row],[Date]]),2,1)-1),WEEKNUM(Table1[[#This Row],[Date]])-WEEKNUM(DATE(YEAR(Table1[[#This Row],[Date]]),2,1)-1))</f>
        <v>12</v>
      </c>
      <c r="H1580" s="126">
        <f t="shared" ca="1" si="51"/>
        <v>0.78</v>
      </c>
      <c r="I15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80" s="3" t="str">
        <f ca="1">IF(Table1[[#This Row],[Quantity]]&gt;=100,"Picked Up","Missed Pickup")</f>
        <v>Picked Up</v>
      </c>
      <c r="K1580" s="48" t="str">
        <f>TEXT(Table1[[#This Row],[Date]],"mmmm")</f>
        <v>April</v>
      </c>
    </row>
    <row r="1581" spans="1:11" x14ac:dyDescent="0.25">
      <c r="A1581" s="25" t="s">
        <v>61</v>
      </c>
      <c r="B1581" s="25" t="s">
        <v>73</v>
      </c>
      <c r="C1581" s="45" t="s">
        <v>20</v>
      </c>
      <c r="D1581" s="4">
        <v>43943</v>
      </c>
      <c r="E1581" s="3">
        <f t="shared" ca="1" si="50"/>
        <v>275</v>
      </c>
      <c r="F15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1" s="50">
        <f>IF(WEEKNUM(Table1[[#This Row],[Date]])-WEEKNUM(DATE(YEAR(Table1[[#This Row],[Date]]),2,1)-1)&lt;=0,52+WEEKNUM(Table1[[#This Row],[Date]])-WEEKNUM(DATE(YEAR(Table1[[#This Row],[Date]]),2,1)-1),WEEKNUM(Table1[[#This Row],[Date]])-WEEKNUM(DATE(YEAR(Table1[[#This Row],[Date]]),2,1)-1))</f>
        <v>12</v>
      </c>
      <c r="H1581" s="126">
        <f t="shared" ca="1" si="51"/>
        <v>0.75</v>
      </c>
      <c r="I15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81" s="3" t="str">
        <f ca="1">IF(Table1[[#This Row],[Quantity]]&gt;=100,"Picked Up","Missed Pickup")</f>
        <v>Picked Up</v>
      </c>
      <c r="K1581" s="48" t="str">
        <f>TEXT(Table1[[#This Row],[Date]],"mmmm")</f>
        <v>April</v>
      </c>
    </row>
    <row r="1582" spans="1:11" x14ac:dyDescent="0.25">
      <c r="A1582" s="25" t="s">
        <v>61</v>
      </c>
      <c r="B1582" s="25" t="s">
        <v>77</v>
      </c>
      <c r="C1582" s="45" t="s">
        <v>20</v>
      </c>
      <c r="D1582" s="4">
        <v>43943</v>
      </c>
      <c r="E1582" s="3">
        <f t="shared" ca="1" si="50"/>
        <v>306</v>
      </c>
      <c r="F15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2" s="50">
        <f>IF(WEEKNUM(Table1[[#This Row],[Date]])-WEEKNUM(DATE(YEAR(Table1[[#This Row],[Date]]),2,1)-1)&lt;=0,52+WEEKNUM(Table1[[#This Row],[Date]])-WEEKNUM(DATE(YEAR(Table1[[#This Row],[Date]]),2,1)-1),WEEKNUM(Table1[[#This Row],[Date]])-WEEKNUM(DATE(YEAR(Table1[[#This Row],[Date]]),2,1)-1))</f>
        <v>12</v>
      </c>
      <c r="H1582" s="126">
        <f t="shared" ca="1" si="51"/>
        <v>0.69</v>
      </c>
      <c r="I15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82" s="3" t="str">
        <f ca="1">IF(Table1[[#This Row],[Quantity]]&gt;=100,"Picked Up","Missed Pickup")</f>
        <v>Picked Up</v>
      </c>
      <c r="K1582" s="48" t="str">
        <f>TEXT(Table1[[#This Row],[Date]],"mmmm")</f>
        <v>April</v>
      </c>
    </row>
    <row r="1583" spans="1:11" x14ac:dyDescent="0.25">
      <c r="A1583" s="27" t="s">
        <v>64</v>
      </c>
      <c r="B1583" s="30" t="s">
        <v>70</v>
      </c>
      <c r="C1583" s="45" t="s">
        <v>22</v>
      </c>
      <c r="D1583" s="4">
        <v>43944</v>
      </c>
      <c r="E1583" s="3">
        <f t="shared" ca="1" si="50"/>
        <v>838</v>
      </c>
      <c r="F15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3" s="50">
        <f>IF(WEEKNUM(Table1[[#This Row],[Date]])-WEEKNUM(DATE(YEAR(Table1[[#This Row],[Date]]),2,1)-1)&lt;=0,52+WEEKNUM(Table1[[#This Row],[Date]])-WEEKNUM(DATE(YEAR(Table1[[#This Row],[Date]]),2,1)-1),WEEKNUM(Table1[[#This Row],[Date]])-WEEKNUM(DATE(YEAR(Table1[[#This Row],[Date]]),2,1)-1))</f>
        <v>12</v>
      </c>
      <c r="H1583" s="126">
        <f t="shared" ca="1" si="51"/>
        <v>0.67</v>
      </c>
      <c r="I15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83" s="3" t="str">
        <f ca="1">IF(Table1[[#This Row],[Quantity]]&gt;=100,"Picked Up","Missed Pickup")</f>
        <v>Picked Up</v>
      </c>
      <c r="K1583" s="48" t="str">
        <f>TEXT(Table1[[#This Row],[Date]],"mmmm")</f>
        <v>April</v>
      </c>
    </row>
    <row r="1584" spans="1:11" x14ac:dyDescent="0.25">
      <c r="A1584" s="27" t="s">
        <v>64</v>
      </c>
      <c r="B1584" s="30" t="s">
        <v>71</v>
      </c>
      <c r="C1584" s="45" t="s">
        <v>23</v>
      </c>
      <c r="D1584" s="4">
        <v>43944</v>
      </c>
      <c r="E1584" s="3">
        <f t="shared" ca="1" si="50"/>
        <v>75</v>
      </c>
      <c r="F15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4" s="50">
        <f>IF(WEEKNUM(Table1[[#This Row],[Date]])-WEEKNUM(DATE(YEAR(Table1[[#This Row],[Date]]),2,1)-1)&lt;=0,52+WEEKNUM(Table1[[#This Row],[Date]])-WEEKNUM(DATE(YEAR(Table1[[#This Row],[Date]]),2,1)-1),WEEKNUM(Table1[[#This Row],[Date]])-WEEKNUM(DATE(YEAR(Table1[[#This Row],[Date]]),2,1)-1))</f>
        <v>12</v>
      </c>
      <c r="H1584" s="126">
        <f t="shared" ca="1" si="51"/>
        <v>0.67</v>
      </c>
      <c r="I15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84" s="3" t="str">
        <f ca="1">IF(Table1[[#This Row],[Quantity]]&gt;=100,"Picked Up","Missed Pickup")</f>
        <v>Missed Pickup</v>
      </c>
      <c r="K1584" s="48" t="str">
        <f>TEXT(Table1[[#This Row],[Date]],"mmmm")</f>
        <v>April</v>
      </c>
    </row>
    <row r="1585" spans="1:11" x14ac:dyDescent="0.25">
      <c r="A1585" s="27" t="s">
        <v>65</v>
      </c>
      <c r="B1585" s="30" t="s">
        <v>67</v>
      </c>
      <c r="C1585" s="45" t="s">
        <v>20</v>
      </c>
      <c r="D1585" s="4">
        <v>43944</v>
      </c>
      <c r="E1585" s="3">
        <f t="shared" ca="1" si="50"/>
        <v>455</v>
      </c>
      <c r="F15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5" s="50">
        <f>IF(WEEKNUM(Table1[[#This Row],[Date]])-WEEKNUM(DATE(YEAR(Table1[[#This Row],[Date]]),2,1)-1)&lt;=0,52+WEEKNUM(Table1[[#This Row],[Date]])-WEEKNUM(DATE(YEAR(Table1[[#This Row],[Date]]),2,1)-1),WEEKNUM(Table1[[#This Row],[Date]])-WEEKNUM(DATE(YEAR(Table1[[#This Row],[Date]]),2,1)-1))</f>
        <v>12</v>
      </c>
      <c r="H1585" s="126">
        <f t="shared" ca="1" si="51"/>
        <v>0.77</v>
      </c>
      <c r="I15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85" s="3" t="str">
        <f ca="1">IF(Table1[[#This Row],[Quantity]]&gt;=100,"Picked Up","Missed Pickup")</f>
        <v>Picked Up</v>
      </c>
      <c r="K1585" s="48" t="str">
        <f>TEXT(Table1[[#This Row],[Date]],"mmmm")</f>
        <v>April</v>
      </c>
    </row>
    <row r="1586" spans="1:11" x14ac:dyDescent="0.25">
      <c r="A1586" s="27" t="s">
        <v>63</v>
      </c>
      <c r="B1586" s="30" t="s">
        <v>4</v>
      </c>
      <c r="C1586" s="45" t="s">
        <v>20</v>
      </c>
      <c r="D1586" s="4">
        <v>43944</v>
      </c>
      <c r="E1586" s="3">
        <f t="shared" ca="1" si="50"/>
        <v>186</v>
      </c>
      <c r="F15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6" s="50">
        <f>IF(WEEKNUM(Table1[[#This Row],[Date]])-WEEKNUM(DATE(YEAR(Table1[[#This Row],[Date]]),2,1)-1)&lt;=0,52+WEEKNUM(Table1[[#This Row],[Date]])-WEEKNUM(DATE(YEAR(Table1[[#This Row],[Date]]),2,1)-1),WEEKNUM(Table1[[#This Row],[Date]])-WEEKNUM(DATE(YEAR(Table1[[#This Row],[Date]]),2,1)-1))</f>
        <v>12</v>
      </c>
      <c r="H1586" s="126">
        <f t="shared" ca="1" si="51"/>
        <v>0.76</v>
      </c>
      <c r="I15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86" s="3" t="str">
        <f ca="1">IF(Table1[[#This Row],[Quantity]]&gt;=100,"Picked Up","Missed Pickup")</f>
        <v>Picked Up</v>
      </c>
      <c r="K1586" s="48" t="str">
        <f>TEXT(Table1[[#This Row],[Date]],"mmmm")</f>
        <v>April</v>
      </c>
    </row>
    <row r="1587" spans="1:11" x14ac:dyDescent="0.25">
      <c r="A1587" s="27" t="s">
        <v>63</v>
      </c>
      <c r="B1587" s="30" t="s">
        <v>74</v>
      </c>
      <c r="C1587" s="45" t="s">
        <v>20</v>
      </c>
      <c r="D1587" s="4">
        <v>43944</v>
      </c>
      <c r="E1587" s="3">
        <f t="shared" ca="1" si="50"/>
        <v>925</v>
      </c>
      <c r="F15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7" s="50">
        <f>IF(WEEKNUM(Table1[[#This Row],[Date]])-WEEKNUM(DATE(YEAR(Table1[[#This Row],[Date]]),2,1)-1)&lt;=0,52+WEEKNUM(Table1[[#This Row],[Date]])-WEEKNUM(DATE(YEAR(Table1[[#This Row],[Date]]),2,1)-1),WEEKNUM(Table1[[#This Row],[Date]])-WEEKNUM(DATE(YEAR(Table1[[#This Row],[Date]]),2,1)-1))</f>
        <v>12</v>
      </c>
      <c r="H1587" s="126">
        <f t="shared" ca="1" si="51"/>
        <v>0.72</v>
      </c>
      <c r="I15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87" s="3" t="str">
        <f ca="1">IF(Table1[[#This Row],[Quantity]]&gt;=100,"Picked Up","Missed Pickup")</f>
        <v>Picked Up</v>
      </c>
      <c r="K1587" s="48" t="str">
        <f>TEXT(Table1[[#This Row],[Date]],"mmmm")</f>
        <v>April</v>
      </c>
    </row>
    <row r="1588" spans="1:11" x14ac:dyDescent="0.25">
      <c r="A1588" s="27" t="s">
        <v>63</v>
      </c>
      <c r="B1588" s="30" t="s">
        <v>75</v>
      </c>
      <c r="C1588" s="45" t="s">
        <v>20</v>
      </c>
      <c r="D1588" s="4">
        <v>43944</v>
      </c>
      <c r="E1588" s="3">
        <f t="shared" ca="1" si="50"/>
        <v>239</v>
      </c>
      <c r="F15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8" s="50">
        <f>IF(WEEKNUM(Table1[[#This Row],[Date]])-WEEKNUM(DATE(YEAR(Table1[[#This Row],[Date]]),2,1)-1)&lt;=0,52+WEEKNUM(Table1[[#This Row],[Date]])-WEEKNUM(DATE(YEAR(Table1[[#This Row],[Date]]),2,1)-1),WEEKNUM(Table1[[#This Row],[Date]])-WEEKNUM(DATE(YEAR(Table1[[#This Row],[Date]]),2,1)-1))</f>
        <v>12</v>
      </c>
      <c r="H1588" s="126">
        <f t="shared" ca="1" si="51"/>
        <v>0.77</v>
      </c>
      <c r="I15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88" s="3" t="str">
        <f ca="1">IF(Table1[[#This Row],[Quantity]]&gt;=100,"Picked Up","Missed Pickup")</f>
        <v>Picked Up</v>
      </c>
      <c r="K1588" s="48" t="str">
        <f>TEXT(Table1[[#This Row],[Date]],"mmmm")</f>
        <v>April</v>
      </c>
    </row>
    <row r="1589" spans="1:11" x14ac:dyDescent="0.25">
      <c r="A1589" s="27" t="s">
        <v>62</v>
      </c>
      <c r="B1589" s="30" t="s">
        <v>9</v>
      </c>
      <c r="C1589" s="45" t="s">
        <v>23</v>
      </c>
      <c r="D1589" s="4">
        <v>43944</v>
      </c>
      <c r="E1589" s="3">
        <f t="shared" ca="1" si="50"/>
        <v>506</v>
      </c>
      <c r="F15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89" s="50">
        <f>IF(WEEKNUM(Table1[[#This Row],[Date]])-WEEKNUM(DATE(YEAR(Table1[[#This Row],[Date]]),2,1)-1)&lt;=0,52+WEEKNUM(Table1[[#This Row],[Date]])-WEEKNUM(DATE(YEAR(Table1[[#This Row],[Date]]),2,1)-1),WEEKNUM(Table1[[#This Row],[Date]])-WEEKNUM(DATE(YEAR(Table1[[#This Row],[Date]]),2,1)-1))</f>
        <v>12</v>
      </c>
      <c r="H1589" s="126">
        <f t="shared" ca="1" si="51"/>
        <v>0.75</v>
      </c>
      <c r="I15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89" s="3" t="str">
        <f ca="1">IF(Table1[[#This Row],[Quantity]]&gt;=100,"Picked Up","Missed Pickup")</f>
        <v>Picked Up</v>
      </c>
      <c r="K1589" s="48" t="str">
        <f>TEXT(Table1[[#This Row],[Date]],"mmmm")</f>
        <v>April</v>
      </c>
    </row>
    <row r="1590" spans="1:11" x14ac:dyDescent="0.25">
      <c r="A1590" s="27" t="s">
        <v>62</v>
      </c>
      <c r="B1590" s="30" t="s">
        <v>4</v>
      </c>
      <c r="C1590" s="45" t="s">
        <v>20</v>
      </c>
      <c r="D1590" s="4">
        <v>43944</v>
      </c>
      <c r="E1590" s="3">
        <f t="shared" ca="1" si="50"/>
        <v>411</v>
      </c>
      <c r="F15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0" s="50">
        <f>IF(WEEKNUM(Table1[[#This Row],[Date]])-WEEKNUM(DATE(YEAR(Table1[[#This Row],[Date]]),2,1)-1)&lt;=0,52+WEEKNUM(Table1[[#This Row],[Date]])-WEEKNUM(DATE(YEAR(Table1[[#This Row],[Date]]),2,1)-1),WEEKNUM(Table1[[#This Row],[Date]])-WEEKNUM(DATE(YEAR(Table1[[#This Row],[Date]]),2,1)-1))</f>
        <v>12</v>
      </c>
      <c r="H1590" s="126">
        <f t="shared" ca="1" si="51"/>
        <v>0.78</v>
      </c>
      <c r="I15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0" s="3" t="str">
        <f ca="1">IF(Table1[[#This Row],[Quantity]]&gt;=100,"Picked Up","Missed Pickup")</f>
        <v>Picked Up</v>
      </c>
      <c r="K1590" s="48" t="str">
        <f>TEXT(Table1[[#This Row],[Date]],"mmmm")</f>
        <v>April</v>
      </c>
    </row>
    <row r="1591" spans="1:11" x14ac:dyDescent="0.25">
      <c r="A1591" s="27" t="s">
        <v>62</v>
      </c>
      <c r="B1591" s="30" t="s">
        <v>72</v>
      </c>
      <c r="C1591" s="45" t="s">
        <v>20</v>
      </c>
      <c r="D1591" s="4">
        <v>43944</v>
      </c>
      <c r="E1591" s="3">
        <f t="shared" ca="1" si="50"/>
        <v>573</v>
      </c>
      <c r="F15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1" s="50">
        <f>IF(WEEKNUM(Table1[[#This Row],[Date]])-WEEKNUM(DATE(YEAR(Table1[[#This Row],[Date]]),2,1)-1)&lt;=0,52+WEEKNUM(Table1[[#This Row],[Date]])-WEEKNUM(DATE(YEAR(Table1[[#This Row],[Date]]),2,1)-1),WEEKNUM(Table1[[#This Row],[Date]])-WEEKNUM(DATE(YEAR(Table1[[#This Row],[Date]]),2,1)-1))</f>
        <v>12</v>
      </c>
      <c r="H1591" s="126">
        <f t="shared" ca="1" si="51"/>
        <v>0.68</v>
      </c>
      <c r="I15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91" s="3" t="str">
        <f ca="1">IF(Table1[[#This Row],[Quantity]]&gt;=100,"Picked Up","Missed Pickup")</f>
        <v>Picked Up</v>
      </c>
      <c r="K1591" s="48" t="str">
        <f>TEXT(Table1[[#This Row],[Date]],"mmmm")</f>
        <v>April</v>
      </c>
    </row>
    <row r="1592" spans="1:11" x14ac:dyDescent="0.25">
      <c r="A1592" s="27" t="s">
        <v>62</v>
      </c>
      <c r="B1592" s="30" t="s">
        <v>5</v>
      </c>
      <c r="C1592" s="45" t="s">
        <v>22</v>
      </c>
      <c r="D1592" s="4">
        <v>43944</v>
      </c>
      <c r="E1592" s="3">
        <f t="shared" ca="1" si="50"/>
        <v>228</v>
      </c>
      <c r="F15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2" s="50">
        <f>IF(WEEKNUM(Table1[[#This Row],[Date]])-WEEKNUM(DATE(YEAR(Table1[[#This Row],[Date]]),2,1)-1)&lt;=0,52+WEEKNUM(Table1[[#This Row],[Date]])-WEEKNUM(DATE(YEAR(Table1[[#This Row],[Date]]),2,1)-1),WEEKNUM(Table1[[#This Row],[Date]])-WEEKNUM(DATE(YEAR(Table1[[#This Row],[Date]]),2,1)-1))</f>
        <v>12</v>
      </c>
      <c r="H1592" s="126">
        <f t="shared" ca="1" si="51"/>
        <v>0.76</v>
      </c>
      <c r="I15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2" s="3" t="str">
        <f ca="1">IF(Table1[[#This Row],[Quantity]]&gt;=100,"Picked Up","Missed Pickup")</f>
        <v>Picked Up</v>
      </c>
      <c r="K1592" s="48" t="str">
        <f>TEXT(Table1[[#This Row],[Date]],"mmmm")</f>
        <v>April</v>
      </c>
    </row>
    <row r="1593" spans="1:11" x14ac:dyDescent="0.25">
      <c r="A1593" s="27" t="s">
        <v>62</v>
      </c>
      <c r="B1593" s="30" t="s">
        <v>6</v>
      </c>
      <c r="C1593" s="45" t="s">
        <v>21</v>
      </c>
      <c r="D1593" s="4">
        <v>43944</v>
      </c>
      <c r="E1593" s="3">
        <f t="shared" ca="1" si="50"/>
        <v>544</v>
      </c>
      <c r="F15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3" s="50">
        <f>IF(WEEKNUM(Table1[[#This Row],[Date]])-WEEKNUM(DATE(YEAR(Table1[[#This Row],[Date]]),2,1)-1)&lt;=0,52+WEEKNUM(Table1[[#This Row],[Date]])-WEEKNUM(DATE(YEAR(Table1[[#This Row],[Date]]),2,1)-1),WEEKNUM(Table1[[#This Row],[Date]])-WEEKNUM(DATE(YEAR(Table1[[#This Row],[Date]]),2,1)-1))</f>
        <v>12</v>
      </c>
      <c r="H1593" s="126">
        <f t="shared" ca="1" si="51"/>
        <v>0.71</v>
      </c>
      <c r="I15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3" s="3" t="str">
        <f ca="1">IF(Table1[[#This Row],[Quantity]]&gt;=100,"Picked Up","Missed Pickup")</f>
        <v>Picked Up</v>
      </c>
      <c r="K1593" s="48" t="str">
        <f>TEXT(Table1[[#This Row],[Date]],"mmmm")</f>
        <v>April</v>
      </c>
    </row>
    <row r="1594" spans="1:11" x14ac:dyDescent="0.25">
      <c r="A1594" s="27" t="s">
        <v>62</v>
      </c>
      <c r="B1594" s="30" t="s">
        <v>76</v>
      </c>
      <c r="C1594" s="45" t="s">
        <v>23</v>
      </c>
      <c r="D1594" s="4">
        <v>43944</v>
      </c>
      <c r="E1594" s="3">
        <f t="shared" ca="1" si="50"/>
        <v>496</v>
      </c>
      <c r="F15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4" s="50">
        <f>IF(WEEKNUM(Table1[[#This Row],[Date]])-WEEKNUM(DATE(YEAR(Table1[[#This Row],[Date]]),2,1)-1)&lt;=0,52+WEEKNUM(Table1[[#This Row],[Date]])-WEEKNUM(DATE(YEAR(Table1[[#This Row],[Date]]),2,1)-1),WEEKNUM(Table1[[#This Row],[Date]])-WEEKNUM(DATE(YEAR(Table1[[#This Row],[Date]]),2,1)-1))</f>
        <v>12</v>
      </c>
      <c r="H1594" s="126">
        <f t="shared" ca="1" si="51"/>
        <v>0.75</v>
      </c>
      <c r="I15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4" s="3" t="str">
        <f ca="1">IF(Table1[[#This Row],[Quantity]]&gt;=100,"Picked Up","Missed Pickup")</f>
        <v>Picked Up</v>
      </c>
      <c r="K1594" s="48" t="str">
        <f>TEXT(Table1[[#This Row],[Date]],"mmmm")</f>
        <v>April</v>
      </c>
    </row>
    <row r="1595" spans="1:11" x14ac:dyDescent="0.25">
      <c r="A1595" s="27" t="s">
        <v>61</v>
      </c>
      <c r="B1595" s="30" t="s">
        <v>7</v>
      </c>
      <c r="C1595" s="45" t="s">
        <v>20</v>
      </c>
      <c r="D1595" s="4">
        <v>43944</v>
      </c>
      <c r="E1595" s="3">
        <f t="shared" ca="1" si="50"/>
        <v>906</v>
      </c>
      <c r="F15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5" s="50">
        <f>IF(WEEKNUM(Table1[[#This Row],[Date]])-WEEKNUM(DATE(YEAR(Table1[[#This Row],[Date]]),2,1)-1)&lt;=0,52+WEEKNUM(Table1[[#This Row],[Date]])-WEEKNUM(DATE(YEAR(Table1[[#This Row],[Date]]),2,1)-1),WEEKNUM(Table1[[#This Row],[Date]])-WEEKNUM(DATE(YEAR(Table1[[#This Row],[Date]]),2,1)-1))</f>
        <v>12</v>
      </c>
      <c r="H1595" s="126">
        <f t="shared" ca="1" si="51"/>
        <v>0.71</v>
      </c>
      <c r="I15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5" s="3" t="str">
        <f ca="1">IF(Table1[[#This Row],[Quantity]]&gt;=100,"Picked Up","Missed Pickup")</f>
        <v>Picked Up</v>
      </c>
      <c r="K1595" s="48" t="str">
        <f>TEXT(Table1[[#This Row],[Date]],"mmmm")</f>
        <v>April</v>
      </c>
    </row>
    <row r="1596" spans="1:11" x14ac:dyDescent="0.25">
      <c r="A1596" s="29" t="s">
        <v>61</v>
      </c>
      <c r="B1596" s="31" t="s">
        <v>8</v>
      </c>
      <c r="C1596" s="45" t="s">
        <v>20</v>
      </c>
      <c r="D1596" s="4">
        <v>43944</v>
      </c>
      <c r="E1596" s="3">
        <f t="shared" ca="1" si="50"/>
        <v>200</v>
      </c>
      <c r="F15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6" s="50">
        <f>IF(WEEKNUM(Table1[[#This Row],[Date]])-WEEKNUM(DATE(YEAR(Table1[[#This Row],[Date]]),2,1)-1)&lt;=0,52+WEEKNUM(Table1[[#This Row],[Date]])-WEEKNUM(DATE(YEAR(Table1[[#This Row],[Date]]),2,1)-1),WEEKNUM(Table1[[#This Row],[Date]])-WEEKNUM(DATE(YEAR(Table1[[#This Row],[Date]]),2,1)-1))</f>
        <v>12</v>
      </c>
      <c r="H1596" s="126">
        <f t="shared" ca="1" si="51"/>
        <v>0.69</v>
      </c>
      <c r="I15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6" s="3" t="str">
        <f ca="1">IF(Table1[[#This Row],[Quantity]]&gt;=100,"Picked Up","Missed Pickup")</f>
        <v>Picked Up</v>
      </c>
      <c r="K1596" s="48" t="str">
        <f>TEXT(Table1[[#This Row],[Date]],"mmmm")</f>
        <v>April</v>
      </c>
    </row>
    <row r="1597" spans="1:11" x14ac:dyDescent="0.25">
      <c r="A1597" s="25" t="s">
        <v>61</v>
      </c>
      <c r="B1597" s="25" t="s">
        <v>73</v>
      </c>
      <c r="C1597" s="45" t="s">
        <v>20</v>
      </c>
      <c r="D1597" s="4">
        <v>43944</v>
      </c>
      <c r="E1597" s="3">
        <f t="shared" ca="1" si="50"/>
        <v>803</v>
      </c>
      <c r="F15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7" s="50">
        <f>IF(WEEKNUM(Table1[[#This Row],[Date]])-WEEKNUM(DATE(YEAR(Table1[[#This Row],[Date]]),2,1)-1)&lt;=0,52+WEEKNUM(Table1[[#This Row],[Date]])-WEEKNUM(DATE(YEAR(Table1[[#This Row],[Date]]),2,1)-1),WEEKNUM(Table1[[#This Row],[Date]])-WEEKNUM(DATE(YEAR(Table1[[#This Row],[Date]]),2,1)-1))</f>
        <v>12</v>
      </c>
      <c r="H1597" s="126">
        <f t="shared" ca="1" si="51"/>
        <v>0.79</v>
      </c>
      <c r="I15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7" s="3" t="str">
        <f ca="1">IF(Table1[[#This Row],[Quantity]]&gt;=100,"Picked Up","Missed Pickup")</f>
        <v>Picked Up</v>
      </c>
      <c r="K1597" s="48" t="str">
        <f>TEXT(Table1[[#This Row],[Date]],"mmmm")</f>
        <v>April</v>
      </c>
    </row>
    <row r="1598" spans="1:11" x14ac:dyDescent="0.25">
      <c r="A1598" s="25" t="s">
        <v>61</v>
      </c>
      <c r="B1598" s="25" t="s">
        <v>77</v>
      </c>
      <c r="C1598" s="45" t="s">
        <v>20</v>
      </c>
      <c r="D1598" s="4">
        <v>43944</v>
      </c>
      <c r="E1598" s="3">
        <f t="shared" ca="1" si="50"/>
        <v>45</v>
      </c>
      <c r="F15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8" s="50">
        <f>IF(WEEKNUM(Table1[[#This Row],[Date]])-WEEKNUM(DATE(YEAR(Table1[[#This Row],[Date]]),2,1)-1)&lt;=0,52+WEEKNUM(Table1[[#This Row],[Date]])-WEEKNUM(DATE(YEAR(Table1[[#This Row],[Date]]),2,1)-1),WEEKNUM(Table1[[#This Row],[Date]])-WEEKNUM(DATE(YEAR(Table1[[#This Row],[Date]]),2,1)-1))</f>
        <v>12</v>
      </c>
      <c r="H1598" s="126">
        <f t="shared" ca="1" si="51"/>
        <v>0.77</v>
      </c>
      <c r="I15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598" s="3" t="str">
        <f ca="1">IF(Table1[[#This Row],[Quantity]]&gt;=100,"Picked Up","Missed Pickup")</f>
        <v>Missed Pickup</v>
      </c>
      <c r="K1598" s="48" t="str">
        <f>TEXT(Table1[[#This Row],[Date]],"mmmm")</f>
        <v>April</v>
      </c>
    </row>
    <row r="1599" spans="1:11" x14ac:dyDescent="0.25">
      <c r="A1599" s="27" t="s">
        <v>64</v>
      </c>
      <c r="B1599" s="30" t="s">
        <v>70</v>
      </c>
      <c r="C1599" s="45" t="s">
        <v>22</v>
      </c>
      <c r="D1599" s="4">
        <v>43945</v>
      </c>
      <c r="E1599" s="3">
        <f t="shared" ca="1" si="50"/>
        <v>357</v>
      </c>
      <c r="F15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599" s="50">
        <f>IF(WEEKNUM(Table1[[#This Row],[Date]])-WEEKNUM(DATE(YEAR(Table1[[#This Row],[Date]]),2,1)-1)&lt;=0,52+WEEKNUM(Table1[[#This Row],[Date]])-WEEKNUM(DATE(YEAR(Table1[[#This Row],[Date]]),2,1)-1),WEEKNUM(Table1[[#This Row],[Date]])-WEEKNUM(DATE(YEAR(Table1[[#This Row],[Date]]),2,1)-1))</f>
        <v>12</v>
      </c>
      <c r="H1599" s="126">
        <f t="shared" ca="1" si="51"/>
        <v>0.74</v>
      </c>
      <c r="I15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599" s="3" t="str">
        <f ca="1">IF(Table1[[#This Row],[Quantity]]&gt;=100,"Picked Up","Missed Pickup")</f>
        <v>Picked Up</v>
      </c>
      <c r="K1599" s="48" t="str">
        <f>TEXT(Table1[[#This Row],[Date]],"mmmm")</f>
        <v>April</v>
      </c>
    </row>
    <row r="1600" spans="1:11" x14ac:dyDescent="0.25">
      <c r="A1600" s="27" t="s">
        <v>64</v>
      </c>
      <c r="B1600" s="30" t="s">
        <v>71</v>
      </c>
      <c r="C1600" s="45" t="s">
        <v>23</v>
      </c>
      <c r="D1600" s="4">
        <v>43945</v>
      </c>
      <c r="E1600" s="3">
        <f t="shared" ca="1" si="50"/>
        <v>32</v>
      </c>
      <c r="F16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0" s="50">
        <f>IF(WEEKNUM(Table1[[#This Row],[Date]])-WEEKNUM(DATE(YEAR(Table1[[#This Row],[Date]]),2,1)-1)&lt;=0,52+WEEKNUM(Table1[[#This Row],[Date]])-WEEKNUM(DATE(YEAR(Table1[[#This Row],[Date]]),2,1)-1),WEEKNUM(Table1[[#This Row],[Date]])-WEEKNUM(DATE(YEAR(Table1[[#This Row],[Date]]),2,1)-1))</f>
        <v>12</v>
      </c>
      <c r="H1600" s="126">
        <f t="shared" ca="1" si="51"/>
        <v>0.73</v>
      </c>
      <c r="I16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0" s="3" t="str">
        <f ca="1">IF(Table1[[#This Row],[Quantity]]&gt;=100,"Picked Up","Missed Pickup")</f>
        <v>Missed Pickup</v>
      </c>
      <c r="K1600" s="48" t="str">
        <f>TEXT(Table1[[#This Row],[Date]],"mmmm")</f>
        <v>April</v>
      </c>
    </row>
    <row r="1601" spans="1:11" x14ac:dyDescent="0.25">
      <c r="A1601" s="27" t="s">
        <v>65</v>
      </c>
      <c r="B1601" s="30" t="s">
        <v>67</v>
      </c>
      <c r="C1601" s="45" t="s">
        <v>20</v>
      </c>
      <c r="D1601" s="4">
        <v>43945</v>
      </c>
      <c r="E1601" s="3">
        <f t="shared" ca="1" si="50"/>
        <v>755</v>
      </c>
      <c r="F16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1" s="50">
        <f>IF(WEEKNUM(Table1[[#This Row],[Date]])-WEEKNUM(DATE(YEAR(Table1[[#This Row],[Date]]),2,1)-1)&lt;=0,52+WEEKNUM(Table1[[#This Row],[Date]])-WEEKNUM(DATE(YEAR(Table1[[#This Row],[Date]]),2,1)-1),WEEKNUM(Table1[[#This Row],[Date]])-WEEKNUM(DATE(YEAR(Table1[[#This Row],[Date]]),2,1)-1))</f>
        <v>12</v>
      </c>
      <c r="H1601" s="126">
        <f t="shared" ca="1" si="51"/>
        <v>0.69</v>
      </c>
      <c r="I16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1" s="3" t="str">
        <f ca="1">IF(Table1[[#This Row],[Quantity]]&gt;=100,"Picked Up","Missed Pickup")</f>
        <v>Picked Up</v>
      </c>
      <c r="K1601" s="48" t="str">
        <f>TEXT(Table1[[#This Row],[Date]],"mmmm")</f>
        <v>April</v>
      </c>
    </row>
    <row r="1602" spans="1:11" x14ac:dyDescent="0.25">
      <c r="A1602" s="27" t="s">
        <v>63</v>
      </c>
      <c r="B1602" s="30" t="s">
        <v>4</v>
      </c>
      <c r="C1602" s="45" t="s">
        <v>20</v>
      </c>
      <c r="D1602" s="4">
        <v>43945</v>
      </c>
      <c r="E1602" s="3">
        <f t="shared" ca="1" si="50"/>
        <v>27</v>
      </c>
      <c r="F16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2" s="50">
        <f>IF(WEEKNUM(Table1[[#This Row],[Date]])-WEEKNUM(DATE(YEAR(Table1[[#This Row],[Date]]),2,1)-1)&lt;=0,52+WEEKNUM(Table1[[#This Row],[Date]])-WEEKNUM(DATE(YEAR(Table1[[#This Row],[Date]]),2,1)-1),WEEKNUM(Table1[[#This Row],[Date]])-WEEKNUM(DATE(YEAR(Table1[[#This Row],[Date]]),2,1)-1))</f>
        <v>12</v>
      </c>
      <c r="H1602" s="126">
        <f t="shared" ca="1" si="51"/>
        <v>0.74</v>
      </c>
      <c r="I16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02" s="3" t="str">
        <f ca="1">IF(Table1[[#This Row],[Quantity]]&gt;=100,"Picked Up","Missed Pickup")</f>
        <v>Missed Pickup</v>
      </c>
      <c r="K1602" s="48" t="str">
        <f>TEXT(Table1[[#This Row],[Date]],"mmmm")</f>
        <v>April</v>
      </c>
    </row>
    <row r="1603" spans="1:11" x14ac:dyDescent="0.25">
      <c r="A1603" s="27" t="s">
        <v>63</v>
      </c>
      <c r="B1603" s="30" t="s">
        <v>74</v>
      </c>
      <c r="C1603" s="45" t="s">
        <v>20</v>
      </c>
      <c r="D1603" s="4">
        <v>43945</v>
      </c>
      <c r="E1603" s="3">
        <f t="shared" ref="E1603:E1666" ca="1" si="52">RANDBETWEEN(0,1000)</f>
        <v>304</v>
      </c>
      <c r="F16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3" s="50">
        <f>IF(WEEKNUM(Table1[[#This Row],[Date]])-WEEKNUM(DATE(YEAR(Table1[[#This Row],[Date]]),2,1)-1)&lt;=0,52+WEEKNUM(Table1[[#This Row],[Date]])-WEEKNUM(DATE(YEAR(Table1[[#This Row],[Date]]),2,1)-1),WEEKNUM(Table1[[#This Row],[Date]])-WEEKNUM(DATE(YEAR(Table1[[#This Row],[Date]]),2,1)-1))</f>
        <v>12</v>
      </c>
      <c r="H1603" s="126">
        <f t="shared" ref="H1603:H1666" ca="1" si="53">RANDBETWEEN(67,80)/100</f>
        <v>0.71</v>
      </c>
      <c r="I16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03" s="3" t="str">
        <f ca="1">IF(Table1[[#This Row],[Quantity]]&gt;=100,"Picked Up","Missed Pickup")</f>
        <v>Picked Up</v>
      </c>
      <c r="K1603" s="48" t="str">
        <f>TEXT(Table1[[#This Row],[Date]],"mmmm")</f>
        <v>April</v>
      </c>
    </row>
    <row r="1604" spans="1:11" x14ac:dyDescent="0.25">
      <c r="A1604" s="27" t="s">
        <v>63</v>
      </c>
      <c r="B1604" s="30" t="s">
        <v>75</v>
      </c>
      <c r="C1604" s="45" t="s">
        <v>20</v>
      </c>
      <c r="D1604" s="4">
        <v>43945</v>
      </c>
      <c r="E1604" s="3">
        <f t="shared" ca="1" si="52"/>
        <v>115</v>
      </c>
      <c r="F16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4" s="50">
        <f>IF(WEEKNUM(Table1[[#This Row],[Date]])-WEEKNUM(DATE(YEAR(Table1[[#This Row],[Date]]),2,1)-1)&lt;=0,52+WEEKNUM(Table1[[#This Row],[Date]])-WEEKNUM(DATE(YEAR(Table1[[#This Row],[Date]]),2,1)-1),WEEKNUM(Table1[[#This Row],[Date]])-WEEKNUM(DATE(YEAR(Table1[[#This Row],[Date]]),2,1)-1))</f>
        <v>12</v>
      </c>
      <c r="H1604" s="126">
        <f t="shared" ca="1" si="53"/>
        <v>0.67</v>
      </c>
      <c r="I16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04" s="3" t="str">
        <f ca="1">IF(Table1[[#This Row],[Quantity]]&gt;=100,"Picked Up","Missed Pickup")</f>
        <v>Picked Up</v>
      </c>
      <c r="K1604" s="48" t="str">
        <f>TEXT(Table1[[#This Row],[Date]],"mmmm")</f>
        <v>April</v>
      </c>
    </row>
    <row r="1605" spans="1:11" x14ac:dyDescent="0.25">
      <c r="A1605" s="27" t="s">
        <v>62</v>
      </c>
      <c r="B1605" s="30" t="s">
        <v>9</v>
      </c>
      <c r="C1605" s="45" t="s">
        <v>23</v>
      </c>
      <c r="D1605" s="4">
        <v>43945</v>
      </c>
      <c r="E1605" s="3">
        <f t="shared" ca="1" si="52"/>
        <v>269</v>
      </c>
      <c r="F16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5" s="50">
        <f>IF(WEEKNUM(Table1[[#This Row],[Date]])-WEEKNUM(DATE(YEAR(Table1[[#This Row],[Date]]),2,1)-1)&lt;=0,52+WEEKNUM(Table1[[#This Row],[Date]])-WEEKNUM(DATE(YEAR(Table1[[#This Row],[Date]]),2,1)-1),WEEKNUM(Table1[[#This Row],[Date]])-WEEKNUM(DATE(YEAR(Table1[[#This Row],[Date]]),2,1)-1))</f>
        <v>12</v>
      </c>
      <c r="H1605" s="126">
        <f t="shared" ca="1" si="53"/>
        <v>0.8</v>
      </c>
      <c r="I16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5" s="3" t="str">
        <f ca="1">IF(Table1[[#This Row],[Quantity]]&gt;=100,"Picked Up","Missed Pickup")</f>
        <v>Picked Up</v>
      </c>
      <c r="K1605" s="48" t="str">
        <f>TEXT(Table1[[#This Row],[Date]],"mmmm")</f>
        <v>April</v>
      </c>
    </row>
    <row r="1606" spans="1:11" x14ac:dyDescent="0.25">
      <c r="A1606" s="27" t="s">
        <v>62</v>
      </c>
      <c r="B1606" s="30" t="s">
        <v>4</v>
      </c>
      <c r="C1606" s="45" t="s">
        <v>20</v>
      </c>
      <c r="D1606" s="4">
        <v>43945</v>
      </c>
      <c r="E1606" s="3">
        <f t="shared" ca="1" si="52"/>
        <v>118</v>
      </c>
      <c r="F16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6" s="50">
        <f>IF(WEEKNUM(Table1[[#This Row],[Date]])-WEEKNUM(DATE(YEAR(Table1[[#This Row],[Date]]),2,1)-1)&lt;=0,52+WEEKNUM(Table1[[#This Row],[Date]])-WEEKNUM(DATE(YEAR(Table1[[#This Row],[Date]]),2,1)-1),WEEKNUM(Table1[[#This Row],[Date]])-WEEKNUM(DATE(YEAR(Table1[[#This Row],[Date]]),2,1)-1))</f>
        <v>12</v>
      </c>
      <c r="H1606" s="126">
        <f t="shared" ca="1" si="53"/>
        <v>0.79</v>
      </c>
      <c r="I16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6" s="3" t="str">
        <f ca="1">IF(Table1[[#This Row],[Quantity]]&gt;=100,"Picked Up","Missed Pickup")</f>
        <v>Picked Up</v>
      </c>
      <c r="K1606" s="48" t="str">
        <f>TEXT(Table1[[#This Row],[Date]],"mmmm")</f>
        <v>April</v>
      </c>
    </row>
    <row r="1607" spans="1:11" x14ac:dyDescent="0.25">
      <c r="A1607" s="27" t="s">
        <v>62</v>
      </c>
      <c r="B1607" s="30" t="s">
        <v>72</v>
      </c>
      <c r="C1607" s="45" t="s">
        <v>20</v>
      </c>
      <c r="D1607" s="4">
        <v>43945</v>
      </c>
      <c r="E1607" s="3">
        <f t="shared" ca="1" si="52"/>
        <v>496</v>
      </c>
      <c r="F16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7" s="50">
        <f>IF(WEEKNUM(Table1[[#This Row],[Date]])-WEEKNUM(DATE(YEAR(Table1[[#This Row],[Date]]),2,1)-1)&lt;=0,52+WEEKNUM(Table1[[#This Row],[Date]])-WEEKNUM(DATE(YEAR(Table1[[#This Row],[Date]]),2,1)-1),WEEKNUM(Table1[[#This Row],[Date]])-WEEKNUM(DATE(YEAR(Table1[[#This Row],[Date]]),2,1)-1))</f>
        <v>12</v>
      </c>
      <c r="H1607" s="126">
        <f t="shared" ca="1" si="53"/>
        <v>0.74</v>
      </c>
      <c r="I16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7" s="3" t="str">
        <f ca="1">IF(Table1[[#This Row],[Quantity]]&gt;=100,"Picked Up","Missed Pickup")</f>
        <v>Picked Up</v>
      </c>
      <c r="K1607" s="48" t="str">
        <f>TEXT(Table1[[#This Row],[Date]],"mmmm")</f>
        <v>April</v>
      </c>
    </row>
    <row r="1608" spans="1:11" x14ac:dyDescent="0.25">
      <c r="A1608" s="27" t="s">
        <v>62</v>
      </c>
      <c r="B1608" s="30" t="s">
        <v>5</v>
      </c>
      <c r="C1608" s="45" t="s">
        <v>22</v>
      </c>
      <c r="D1608" s="4">
        <v>43945</v>
      </c>
      <c r="E1608" s="3">
        <f t="shared" ca="1" si="52"/>
        <v>284</v>
      </c>
      <c r="F16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8" s="50">
        <f>IF(WEEKNUM(Table1[[#This Row],[Date]])-WEEKNUM(DATE(YEAR(Table1[[#This Row],[Date]]),2,1)-1)&lt;=0,52+WEEKNUM(Table1[[#This Row],[Date]])-WEEKNUM(DATE(YEAR(Table1[[#This Row],[Date]]),2,1)-1),WEEKNUM(Table1[[#This Row],[Date]])-WEEKNUM(DATE(YEAR(Table1[[#This Row],[Date]]),2,1)-1))</f>
        <v>12</v>
      </c>
      <c r="H1608" s="126">
        <f t="shared" ca="1" si="53"/>
        <v>0.8</v>
      </c>
      <c r="I16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8" s="3" t="str">
        <f ca="1">IF(Table1[[#This Row],[Quantity]]&gt;=100,"Picked Up","Missed Pickup")</f>
        <v>Picked Up</v>
      </c>
      <c r="K1608" s="48" t="str">
        <f>TEXT(Table1[[#This Row],[Date]],"mmmm")</f>
        <v>April</v>
      </c>
    </row>
    <row r="1609" spans="1:11" x14ac:dyDescent="0.25">
      <c r="A1609" s="27" t="s">
        <v>62</v>
      </c>
      <c r="B1609" s="30" t="s">
        <v>6</v>
      </c>
      <c r="C1609" s="45" t="s">
        <v>21</v>
      </c>
      <c r="D1609" s="4">
        <v>43945</v>
      </c>
      <c r="E1609" s="3">
        <f t="shared" ca="1" si="52"/>
        <v>970</v>
      </c>
      <c r="F16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09" s="50">
        <f>IF(WEEKNUM(Table1[[#This Row],[Date]])-WEEKNUM(DATE(YEAR(Table1[[#This Row],[Date]]),2,1)-1)&lt;=0,52+WEEKNUM(Table1[[#This Row],[Date]])-WEEKNUM(DATE(YEAR(Table1[[#This Row],[Date]]),2,1)-1),WEEKNUM(Table1[[#This Row],[Date]])-WEEKNUM(DATE(YEAR(Table1[[#This Row],[Date]]),2,1)-1))</f>
        <v>12</v>
      </c>
      <c r="H1609" s="126">
        <f t="shared" ca="1" si="53"/>
        <v>0.75</v>
      </c>
      <c r="I16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09" s="3" t="str">
        <f ca="1">IF(Table1[[#This Row],[Quantity]]&gt;=100,"Picked Up","Missed Pickup")</f>
        <v>Picked Up</v>
      </c>
      <c r="K1609" s="48" t="str">
        <f>TEXT(Table1[[#This Row],[Date]],"mmmm")</f>
        <v>April</v>
      </c>
    </row>
    <row r="1610" spans="1:11" x14ac:dyDescent="0.25">
      <c r="A1610" s="27" t="s">
        <v>62</v>
      </c>
      <c r="B1610" s="30" t="s">
        <v>76</v>
      </c>
      <c r="C1610" s="45" t="s">
        <v>23</v>
      </c>
      <c r="D1610" s="4">
        <v>43945</v>
      </c>
      <c r="E1610" s="3">
        <f t="shared" ca="1" si="52"/>
        <v>34</v>
      </c>
      <c r="F16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0" s="50">
        <f>IF(WEEKNUM(Table1[[#This Row],[Date]])-WEEKNUM(DATE(YEAR(Table1[[#This Row],[Date]]),2,1)-1)&lt;=0,52+WEEKNUM(Table1[[#This Row],[Date]])-WEEKNUM(DATE(YEAR(Table1[[#This Row],[Date]]),2,1)-1),WEEKNUM(Table1[[#This Row],[Date]])-WEEKNUM(DATE(YEAR(Table1[[#This Row],[Date]]),2,1)-1))</f>
        <v>12</v>
      </c>
      <c r="H1610" s="126">
        <f t="shared" ca="1" si="53"/>
        <v>0.68</v>
      </c>
      <c r="I16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10" s="3" t="str">
        <f ca="1">IF(Table1[[#This Row],[Quantity]]&gt;=100,"Picked Up","Missed Pickup")</f>
        <v>Missed Pickup</v>
      </c>
      <c r="K1610" s="48" t="str">
        <f>TEXT(Table1[[#This Row],[Date]],"mmmm")</f>
        <v>April</v>
      </c>
    </row>
    <row r="1611" spans="1:11" x14ac:dyDescent="0.25">
      <c r="A1611" s="27" t="s">
        <v>61</v>
      </c>
      <c r="B1611" s="30" t="s">
        <v>7</v>
      </c>
      <c r="C1611" s="45" t="s">
        <v>20</v>
      </c>
      <c r="D1611" s="4">
        <v>43945</v>
      </c>
      <c r="E1611" s="3">
        <f t="shared" ca="1" si="52"/>
        <v>283</v>
      </c>
      <c r="F16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1" s="50">
        <f>IF(WEEKNUM(Table1[[#This Row],[Date]])-WEEKNUM(DATE(YEAR(Table1[[#This Row],[Date]]),2,1)-1)&lt;=0,52+WEEKNUM(Table1[[#This Row],[Date]])-WEEKNUM(DATE(YEAR(Table1[[#This Row],[Date]]),2,1)-1),WEEKNUM(Table1[[#This Row],[Date]])-WEEKNUM(DATE(YEAR(Table1[[#This Row],[Date]]),2,1)-1))</f>
        <v>12</v>
      </c>
      <c r="H1611" s="126">
        <f t="shared" ca="1" si="53"/>
        <v>0.72</v>
      </c>
      <c r="I16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1" s="3" t="str">
        <f ca="1">IF(Table1[[#This Row],[Quantity]]&gt;=100,"Picked Up","Missed Pickup")</f>
        <v>Picked Up</v>
      </c>
      <c r="K1611" s="48" t="str">
        <f>TEXT(Table1[[#This Row],[Date]],"mmmm")</f>
        <v>April</v>
      </c>
    </row>
    <row r="1612" spans="1:11" x14ac:dyDescent="0.25">
      <c r="A1612" s="29" t="s">
        <v>61</v>
      </c>
      <c r="B1612" s="31" t="s">
        <v>8</v>
      </c>
      <c r="C1612" s="45" t="s">
        <v>20</v>
      </c>
      <c r="D1612" s="4">
        <v>43945</v>
      </c>
      <c r="E1612" s="3">
        <f t="shared" ca="1" si="52"/>
        <v>218</v>
      </c>
      <c r="F16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2" s="50">
        <f>IF(WEEKNUM(Table1[[#This Row],[Date]])-WEEKNUM(DATE(YEAR(Table1[[#This Row],[Date]]),2,1)-1)&lt;=0,52+WEEKNUM(Table1[[#This Row],[Date]])-WEEKNUM(DATE(YEAR(Table1[[#This Row],[Date]]),2,1)-1),WEEKNUM(Table1[[#This Row],[Date]])-WEEKNUM(DATE(YEAR(Table1[[#This Row],[Date]]),2,1)-1))</f>
        <v>12</v>
      </c>
      <c r="H1612" s="126">
        <f t="shared" ca="1" si="53"/>
        <v>0.67</v>
      </c>
      <c r="I16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2" s="3" t="str">
        <f ca="1">IF(Table1[[#This Row],[Quantity]]&gt;=100,"Picked Up","Missed Pickup")</f>
        <v>Picked Up</v>
      </c>
      <c r="K1612" s="48" t="str">
        <f>TEXT(Table1[[#This Row],[Date]],"mmmm")</f>
        <v>April</v>
      </c>
    </row>
    <row r="1613" spans="1:11" x14ac:dyDescent="0.25">
      <c r="A1613" s="25" t="s">
        <v>61</v>
      </c>
      <c r="B1613" s="25" t="s">
        <v>73</v>
      </c>
      <c r="C1613" s="45" t="s">
        <v>20</v>
      </c>
      <c r="D1613" s="4">
        <v>43945</v>
      </c>
      <c r="E1613" s="3">
        <f t="shared" ca="1" si="52"/>
        <v>908</v>
      </c>
      <c r="F16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3" s="50">
        <f>IF(WEEKNUM(Table1[[#This Row],[Date]])-WEEKNUM(DATE(YEAR(Table1[[#This Row],[Date]]),2,1)-1)&lt;=0,52+WEEKNUM(Table1[[#This Row],[Date]])-WEEKNUM(DATE(YEAR(Table1[[#This Row],[Date]]),2,1)-1),WEEKNUM(Table1[[#This Row],[Date]])-WEEKNUM(DATE(YEAR(Table1[[#This Row],[Date]]),2,1)-1))</f>
        <v>12</v>
      </c>
      <c r="H1613" s="126">
        <f t="shared" ca="1" si="53"/>
        <v>0.78</v>
      </c>
      <c r="I16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3" s="3" t="str">
        <f ca="1">IF(Table1[[#This Row],[Quantity]]&gt;=100,"Picked Up","Missed Pickup")</f>
        <v>Picked Up</v>
      </c>
      <c r="K1613" s="48" t="str">
        <f>TEXT(Table1[[#This Row],[Date]],"mmmm")</f>
        <v>April</v>
      </c>
    </row>
    <row r="1614" spans="1:11" x14ac:dyDescent="0.25">
      <c r="A1614" s="25" t="s">
        <v>61</v>
      </c>
      <c r="B1614" s="25" t="s">
        <v>77</v>
      </c>
      <c r="C1614" s="45" t="s">
        <v>20</v>
      </c>
      <c r="D1614" s="4">
        <v>43945</v>
      </c>
      <c r="E1614" s="3">
        <f t="shared" ca="1" si="52"/>
        <v>453</v>
      </c>
      <c r="F16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4" s="50">
        <f>IF(WEEKNUM(Table1[[#This Row],[Date]])-WEEKNUM(DATE(YEAR(Table1[[#This Row],[Date]]),2,1)-1)&lt;=0,52+WEEKNUM(Table1[[#This Row],[Date]])-WEEKNUM(DATE(YEAR(Table1[[#This Row],[Date]]),2,1)-1),WEEKNUM(Table1[[#This Row],[Date]])-WEEKNUM(DATE(YEAR(Table1[[#This Row],[Date]]),2,1)-1))</f>
        <v>12</v>
      </c>
      <c r="H1614" s="126">
        <f t="shared" ca="1" si="53"/>
        <v>0.68</v>
      </c>
      <c r="I16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4" s="3" t="str">
        <f ca="1">IF(Table1[[#This Row],[Quantity]]&gt;=100,"Picked Up","Missed Pickup")</f>
        <v>Picked Up</v>
      </c>
      <c r="K1614" s="48" t="str">
        <f>TEXT(Table1[[#This Row],[Date]],"mmmm")</f>
        <v>April</v>
      </c>
    </row>
    <row r="1615" spans="1:11" x14ac:dyDescent="0.25">
      <c r="A1615" s="27" t="s">
        <v>64</v>
      </c>
      <c r="B1615" s="30" t="s">
        <v>70</v>
      </c>
      <c r="C1615" s="45" t="s">
        <v>22</v>
      </c>
      <c r="D1615" s="4">
        <v>43946</v>
      </c>
      <c r="E1615" s="3">
        <f t="shared" ca="1" si="52"/>
        <v>512</v>
      </c>
      <c r="F16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5" s="50">
        <f>IF(WEEKNUM(Table1[[#This Row],[Date]])-WEEKNUM(DATE(YEAR(Table1[[#This Row],[Date]]),2,1)-1)&lt;=0,52+WEEKNUM(Table1[[#This Row],[Date]])-WEEKNUM(DATE(YEAR(Table1[[#This Row],[Date]]),2,1)-1),WEEKNUM(Table1[[#This Row],[Date]])-WEEKNUM(DATE(YEAR(Table1[[#This Row],[Date]]),2,1)-1))</f>
        <v>12</v>
      </c>
      <c r="H1615" s="126">
        <f t="shared" ca="1" si="53"/>
        <v>0.68</v>
      </c>
      <c r="I16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5" s="3" t="str">
        <f ca="1">IF(Table1[[#This Row],[Quantity]]&gt;=100,"Picked Up","Missed Pickup")</f>
        <v>Picked Up</v>
      </c>
      <c r="K1615" s="48" t="str">
        <f>TEXT(Table1[[#This Row],[Date]],"mmmm")</f>
        <v>April</v>
      </c>
    </row>
    <row r="1616" spans="1:11" x14ac:dyDescent="0.25">
      <c r="A1616" s="27" t="s">
        <v>64</v>
      </c>
      <c r="B1616" s="30" t="s">
        <v>71</v>
      </c>
      <c r="C1616" s="45" t="s">
        <v>23</v>
      </c>
      <c r="D1616" s="4">
        <v>43946</v>
      </c>
      <c r="E1616" s="3">
        <f t="shared" ca="1" si="52"/>
        <v>279</v>
      </c>
      <c r="F16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6" s="50">
        <f>IF(WEEKNUM(Table1[[#This Row],[Date]])-WEEKNUM(DATE(YEAR(Table1[[#This Row],[Date]]),2,1)-1)&lt;=0,52+WEEKNUM(Table1[[#This Row],[Date]])-WEEKNUM(DATE(YEAR(Table1[[#This Row],[Date]]),2,1)-1),WEEKNUM(Table1[[#This Row],[Date]])-WEEKNUM(DATE(YEAR(Table1[[#This Row],[Date]]),2,1)-1))</f>
        <v>12</v>
      </c>
      <c r="H1616" s="126">
        <f t="shared" ca="1" si="53"/>
        <v>0.78</v>
      </c>
      <c r="I16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6" s="3" t="str">
        <f ca="1">IF(Table1[[#This Row],[Quantity]]&gt;=100,"Picked Up","Missed Pickup")</f>
        <v>Picked Up</v>
      </c>
      <c r="K1616" s="48" t="str">
        <f>TEXT(Table1[[#This Row],[Date]],"mmmm")</f>
        <v>April</v>
      </c>
    </row>
    <row r="1617" spans="1:11" x14ac:dyDescent="0.25">
      <c r="A1617" s="27" t="s">
        <v>65</v>
      </c>
      <c r="B1617" s="30" t="s">
        <v>67</v>
      </c>
      <c r="C1617" s="45" t="s">
        <v>20</v>
      </c>
      <c r="D1617" s="4">
        <v>43946</v>
      </c>
      <c r="E1617" s="3">
        <f t="shared" ca="1" si="52"/>
        <v>113</v>
      </c>
      <c r="F16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7" s="50">
        <f>IF(WEEKNUM(Table1[[#This Row],[Date]])-WEEKNUM(DATE(YEAR(Table1[[#This Row],[Date]]),2,1)-1)&lt;=0,52+WEEKNUM(Table1[[#This Row],[Date]])-WEEKNUM(DATE(YEAR(Table1[[#This Row],[Date]]),2,1)-1),WEEKNUM(Table1[[#This Row],[Date]])-WEEKNUM(DATE(YEAR(Table1[[#This Row],[Date]]),2,1)-1))</f>
        <v>12</v>
      </c>
      <c r="H1617" s="126">
        <f t="shared" ca="1" si="53"/>
        <v>0.74</v>
      </c>
      <c r="I16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17" s="3" t="str">
        <f ca="1">IF(Table1[[#This Row],[Quantity]]&gt;=100,"Picked Up","Missed Pickup")</f>
        <v>Picked Up</v>
      </c>
      <c r="K1617" s="48" t="str">
        <f>TEXT(Table1[[#This Row],[Date]],"mmmm")</f>
        <v>April</v>
      </c>
    </row>
    <row r="1618" spans="1:11" x14ac:dyDescent="0.25">
      <c r="A1618" s="27" t="s">
        <v>63</v>
      </c>
      <c r="B1618" s="30" t="s">
        <v>4</v>
      </c>
      <c r="C1618" s="45" t="s">
        <v>20</v>
      </c>
      <c r="D1618" s="4">
        <v>43946</v>
      </c>
      <c r="E1618" s="3">
        <f t="shared" ca="1" si="52"/>
        <v>757</v>
      </c>
      <c r="F16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8" s="50">
        <f>IF(WEEKNUM(Table1[[#This Row],[Date]])-WEEKNUM(DATE(YEAR(Table1[[#This Row],[Date]]),2,1)-1)&lt;=0,52+WEEKNUM(Table1[[#This Row],[Date]])-WEEKNUM(DATE(YEAR(Table1[[#This Row],[Date]]),2,1)-1),WEEKNUM(Table1[[#This Row],[Date]])-WEEKNUM(DATE(YEAR(Table1[[#This Row],[Date]]),2,1)-1))</f>
        <v>12</v>
      </c>
      <c r="H1618" s="126">
        <f t="shared" ca="1" si="53"/>
        <v>0.69</v>
      </c>
      <c r="I16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18" s="3" t="str">
        <f ca="1">IF(Table1[[#This Row],[Quantity]]&gt;=100,"Picked Up","Missed Pickup")</f>
        <v>Picked Up</v>
      </c>
      <c r="K1618" s="48" t="str">
        <f>TEXT(Table1[[#This Row],[Date]],"mmmm")</f>
        <v>April</v>
      </c>
    </row>
    <row r="1619" spans="1:11" x14ac:dyDescent="0.25">
      <c r="A1619" s="27" t="s">
        <v>63</v>
      </c>
      <c r="B1619" s="30" t="s">
        <v>74</v>
      </c>
      <c r="C1619" s="45" t="s">
        <v>20</v>
      </c>
      <c r="D1619" s="4">
        <v>43946</v>
      </c>
      <c r="E1619" s="3">
        <f t="shared" ca="1" si="52"/>
        <v>928</v>
      </c>
      <c r="F16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19" s="50">
        <f>IF(WEEKNUM(Table1[[#This Row],[Date]])-WEEKNUM(DATE(YEAR(Table1[[#This Row],[Date]]),2,1)-1)&lt;=0,52+WEEKNUM(Table1[[#This Row],[Date]])-WEEKNUM(DATE(YEAR(Table1[[#This Row],[Date]]),2,1)-1),WEEKNUM(Table1[[#This Row],[Date]])-WEEKNUM(DATE(YEAR(Table1[[#This Row],[Date]]),2,1)-1))</f>
        <v>12</v>
      </c>
      <c r="H1619" s="126">
        <f t="shared" ca="1" si="53"/>
        <v>0.8</v>
      </c>
      <c r="I16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19" s="3" t="str">
        <f ca="1">IF(Table1[[#This Row],[Quantity]]&gt;=100,"Picked Up","Missed Pickup")</f>
        <v>Picked Up</v>
      </c>
      <c r="K1619" s="48" t="str">
        <f>TEXT(Table1[[#This Row],[Date]],"mmmm")</f>
        <v>April</v>
      </c>
    </row>
    <row r="1620" spans="1:11" x14ac:dyDescent="0.25">
      <c r="A1620" s="27" t="s">
        <v>63</v>
      </c>
      <c r="B1620" s="30" t="s">
        <v>75</v>
      </c>
      <c r="C1620" s="45" t="s">
        <v>20</v>
      </c>
      <c r="D1620" s="4">
        <v>43946</v>
      </c>
      <c r="E1620" s="3">
        <f t="shared" ca="1" si="52"/>
        <v>162</v>
      </c>
      <c r="F16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0" s="50">
        <f>IF(WEEKNUM(Table1[[#This Row],[Date]])-WEEKNUM(DATE(YEAR(Table1[[#This Row],[Date]]),2,1)-1)&lt;=0,52+WEEKNUM(Table1[[#This Row],[Date]])-WEEKNUM(DATE(YEAR(Table1[[#This Row],[Date]]),2,1)-1),WEEKNUM(Table1[[#This Row],[Date]])-WEEKNUM(DATE(YEAR(Table1[[#This Row],[Date]]),2,1)-1))</f>
        <v>12</v>
      </c>
      <c r="H1620" s="126">
        <f t="shared" ca="1" si="53"/>
        <v>0.78</v>
      </c>
      <c r="I16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0" s="3" t="str">
        <f ca="1">IF(Table1[[#This Row],[Quantity]]&gt;=100,"Picked Up","Missed Pickup")</f>
        <v>Picked Up</v>
      </c>
      <c r="K1620" s="48" t="str">
        <f>TEXT(Table1[[#This Row],[Date]],"mmmm")</f>
        <v>April</v>
      </c>
    </row>
    <row r="1621" spans="1:11" x14ac:dyDescent="0.25">
      <c r="A1621" s="27" t="s">
        <v>62</v>
      </c>
      <c r="B1621" s="30" t="s">
        <v>9</v>
      </c>
      <c r="C1621" s="45" t="s">
        <v>23</v>
      </c>
      <c r="D1621" s="4">
        <v>43946</v>
      </c>
      <c r="E1621" s="3">
        <f t="shared" ca="1" si="52"/>
        <v>675</v>
      </c>
      <c r="F16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1" s="50">
        <f>IF(WEEKNUM(Table1[[#This Row],[Date]])-WEEKNUM(DATE(YEAR(Table1[[#This Row],[Date]]),2,1)-1)&lt;=0,52+WEEKNUM(Table1[[#This Row],[Date]])-WEEKNUM(DATE(YEAR(Table1[[#This Row],[Date]]),2,1)-1),WEEKNUM(Table1[[#This Row],[Date]])-WEEKNUM(DATE(YEAR(Table1[[#This Row],[Date]]),2,1)-1))</f>
        <v>12</v>
      </c>
      <c r="H1621" s="126">
        <f t="shared" ca="1" si="53"/>
        <v>0.7</v>
      </c>
      <c r="I16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1" s="3" t="str">
        <f ca="1">IF(Table1[[#This Row],[Quantity]]&gt;=100,"Picked Up","Missed Pickup")</f>
        <v>Picked Up</v>
      </c>
      <c r="K1621" s="48" t="str">
        <f>TEXT(Table1[[#This Row],[Date]],"mmmm")</f>
        <v>April</v>
      </c>
    </row>
    <row r="1622" spans="1:11" x14ac:dyDescent="0.25">
      <c r="A1622" s="27" t="s">
        <v>62</v>
      </c>
      <c r="B1622" s="30" t="s">
        <v>4</v>
      </c>
      <c r="C1622" s="45" t="s">
        <v>20</v>
      </c>
      <c r="D1622" s="4">
        <v>43946</v>
      </c>
      <c r="E1622" s="3">
        <f t="shared" ca="1" si="52"/>
        <v>398</v>
      </c>
      <c r="F16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2" s="50">
        <f>IF(WEEKNUM(Table1[[#This Row],[Date]])-WEEKNUM(DATE(YEAR(Table1[[#This Row],[Date]]),2,1)-1)&lt;=0,52+WEEKNUM(Table1[[#This Row],[Date]])-WEEKNUM(DATE(YEAR(Table1[[#This Row],[Date]]),2,1)-1),WEEKNUM(Table1[[#This Row],[Date]])-WEEKNUM(DATE(YEAR(Table1[[#This Row],[Date]]),2,1)-1))</f>
        <v>12</v>
      </c>
      <c r="H1622" s="126">
        <f t="shared" ca="1" si="53"/>
        <v>0.78</v>
      </c>
      <c r="I16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2" s="3" t="str">
        <f ca="1">IF(Table1[[#This Row],[Quantity]]&gt;=100,"Picked Up","Missed Pickup")</f>
        <v>Picked Up</v>
      </c>
      <c r="K1622" s="48" t="str">
        <f>TEXT(Table1[[#This Row],[Date]],"mmmm")</f>
        <v>April</v>
      </c>
    </row>
    <row r="1623" spans="1:11" x14ac:dyDescent="0.25">
      <c r="A1623" s="27" t="s">
        <v>62</v>
      </c>
      <c r="B1623" s="30" t="s">
        <v>72</v>
      </c>
      <c r="C1623" s="45" t="s">
        <v>20</v>
      </c>
      <c r="D1623" s="4">
        <v>43946</v>
      </c>
      <c r="E1623" s="3">
        <f t="shared" ca="1" si="52"/>
        <v>555</v>
      </c>
      <c r="F16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3" s="50">
        <f>IF(WEEKNUM(Table1[[#This Row],[Date]])-WEEKNUM(DATE(YEAR(Table1[[#This Row],[Date]]),2,1)-1)&lt;=0,52+WEEKNUM(Table1[[#This Row],[Date]])-WEEKNUM(DATE(YEAR(Table1[[#This Row],[Date]]),2,1)-1),WEEKNUM(Table1[[#This Row],[Date]])-WEEKNUM(DATE(YEAR(Table1[[#This Row],[Date]]),2,1)-1))</f>
        <v>12</v>
      </c>
      <c r="H1623" s="126">
        <f t="shared" ca="1" si="53"/>
        <v>0.76</v>
      </c>
      <c r="I16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3" s="3" t="str">
        <f ca="1">IF(Table1[[#This Row],[Quantity]]&gt;=100,"Picked Up","Missed Pickup")</f>
        <v>Picked Up</v>
      </c>
      <c r="K1623" s="48" t="str">
        <f>TEXT(Table1[[#This Row],[Date]],"mmmm")</f>
        <v>April</v>
      </c>
    </row>
    <row r="1624" spans="1:11" x14ac:dyDescent="0.25">
      <c r="A1624" s="27" t="s">
        <v>62</v>
      </c>
      <c r="B1624" s="30" t="s">
        <v>5</v>
      </c>
      <c r="C1624" s="45" t="s">
        <v>22</v>
      </c>
      <c r="D1624" s="4">
        <v>43946</v>
      </c>
      <c r="E1624" s="3">
        <f t="shared" ca="1" si="52"/>
        <v>37</v>
      </c>
      <c r="F16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4" s="50">
        <f>IF(WEEKNUM(Table1[[#This Row],[Date]])-WEEKNUM(DATE(YEAR(Table1[[#This Row],[Date]]),2,1)-1)&lt;=0,52+WEEKNUM(Table1[[#This Row],[Date]])-WEEKNUM(DATE(YEAR(Table1[[#This Row],[Date]]),2,1)-1),WEEKNUM(Table1[[#This Row],[Date]])-WEEKNUM(DATE(YEAR(Table1[[#This Row],[Date]]),2,1)-1))</f>
        <v>12</v>
      </c>
      <c r="H1624" s="126">
        <f t="shared" ca="1" si="53"/>
        <v>0.74</v>
      </c>
      <c r="I16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4" s="3" t="str">
        <f ca="1">IF(Table1[[#This Row],[Quantity]]&gt;=100,"Picked Up","Missed Pickup")</f>
        <v>Missed Pickup</v>
      </c>
      <c r="K1624" s="48" t="str">
        <f>TEXT(Table1[[#This Row],[Date]],"mmmm")</f>
        <v>April</v>
      </c>
    </row>
    <row r="1625" spans="1:11" x14ac:dyDescent="0.25">
      <c r="A1625" s="27" t="s">
        <v>62</v>
      </c>
      <c r="B1625" s="30" t="s">
        <v>6</v>
      </c>
      <c r="C1625" s="45" t="s">
        <v>21</v>
      </c>
      <c r="D1625" s="4">
        <v>43946</v>
      </c>
      <c r="E1625" s="3">
        <f t="shared" ca="1" si="52"/>
        <v>925</v>
      </c>
      <c r="F16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5" s="50">
        <f>IF(WEEKNUM(Table1[[#This Row],[Date]])-WEEKNUM(DATE(YEAR(Table1[[#This Row],[Date]]),2,1)-1)&lt;=0,52+WEEKNUM(Table1[[#This Row],[Date]])-WEEKNUM(DATE(YEAR(Table1[[#This Row],[Date]]),2,1)-1),WEEKNUM(Table1[[#This Row],[Date]])-WEEKNUM(DATE(YEAR(Table1[[#This Row],[Date]]),2,1)-1))</f>
        <v>12</v>
      </c>
      <c r="H1625" s="126">
        <f t="shared" ca="1" si="53"/>
        <v>0.7</v>
      </c>
      <c r="I16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5" s="3" t="str">
        <f ca="1">IF(Table1[[#This Row],[Quantity]]&gt;=100,"Picked Up","Missed Pickup")</f>
        <v>Picked Up</v>
      </c>
      <c r="K1625" s="48" t="str">
        <f>TEXT(Table1[[#This Row],[Date]],"mmmm")</f>
        <v>April</v>
      </c>
    </row>
    <row r="1626" spans="1:11" x14ac:dyDescent="0.25">
      <c r="A1626" s="27" t="s">
        <v>62</v>
      </c>
      <c r="B1626" s="30" t="s">
        <v>76</v>
      </c>
      <c r="C1626" s="45" t="s">
        <v>23</v>
      </c>
      <c r="D1626" s="4">
        <v>43946</v>
      </c>
      <c r="E1626" s="3">
        <f t="shared" ca="1" si="52"/>
        <v>366</v>
      </c>
      <c r="F16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6" s="50">
        <f>IF(WEEKNUM(Table1[[#This Row],[Date]])-WEEKNUM(DATE(YEAR(Table1[[#This Row],[Date]]),2,1)-1)&lt;=0,52+WEEKNUM(Table1[[#This Row],[Date]])-WEEKNUM(DATE(YEAR(Table1[[#This Row],[Date]]),2,1)-1),WEEKNUM(Table1[[#This Row],[Date]])-WEEKNUM(DATE(YEAR(Table1[[#This Row],[Date]]),2,1)-1))</f>
        <v>12</v>
      </c>
      <c r="H1626" s="126">
        <f t="shared" ca="1" si="53"/>
        <v>0.71</v>
      </c>
      <c r="I16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6" s="3" t="str">
        <f ca="1">IF(Table1[[#This Row],[Quantity]]&gt;=100,"Picked Up","Missed Pickup")</f>
        <v>Picked Up</v>
      </c>
      <c r="K1626" s="48" t="str">
        <f>TEXT(Table1[[#This Row],[Date]],"mmmm")</f>
        <v>April</v>
      </c>
    </row>
    <row r="1627" spans="1:11" x14ac:dyDescent="0.25">
      <c r="A1627" s="27" t="s">
        <v>61</v>
      </c>
      <c r="B1627" s="30" t="s">
        <v>7</v>
      </c>
      <c r="C1627" s="45" t="s">
        <v>20</v>
      </c>
      <c r="D1627" s="4">
        <v>43946</v>
      </c>
      <c r="E1627" s="3">
        <f t="shared" ca="1" si="52"/>
        <v>25</v>
      </c>
      <c r="F16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7" s="50">
        <f>IF(WEEKNUM(Table1[[#This Row],[Date]])-WEEKNUM(DATE(YEAR(Table1[[#This Row],[Date]]),2,1)-1)&lt;=0,52+WEEKNUM(Table1[[#This Row],[Date]])-WEEKNUM(DATE(YEAR(Table1[[#This Row],[Date]]),2,1)-1),WEEKNUM(Table1[[#This Row],[Date]])-WEEKNUM(DATE(YEAR(Table1[[#This Row],[Date]]),2,1)-1))</f>
        <v>12</v>
      </c>
      <c r="H1627" s="126">
        <f t="shared" ca="1" si="53"/>
        <v>0.72</v>
      </c>
      <c r="I16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7" s="3" t="str">
        <f ca="1">IF(Table1[[#This Row],[Quantity]]&gt;=100,"Picked Up","Missed Pickup")</f>
        <v>Missed Pickup</v>
      </c>
      <c r="K1627" s="48" t="str">
        <f>TEXT(Table1[[#This Row],[Date]],"mmmm")</f>
        <v>April</v>
      </c>
    </row>
    <row r="1628" spans="1:11" x14ac:dyDescent="0.25">
      <c r="A1628" s="29" t="s">
        <v>61</v>
      </c>
      <c r="B1628" s="31" t="s">
        <v>8</v>
      </c>
      <c r="C1628" s="45" t="s">
        <v>20</v>
      </c>
      <c r="D1628" s="4">
        <v>43946</v>
      </c>
      <c r="E1628" s="3">
        <f t="shared" ca="1" si="52"/>
        <v>129</v>
      </c>
      <c r="F16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8" s="50">
        <f>IF(WEEKNUM(Table1[[#This Row],[Date]])-WEEKNUM(DATE(YEAR(Table1[[#This Row],[Date]]),2,1)-1)&lt;=0,52+WEEKNUM(Table1[[#This Row],[Date]])-WEEKNUM(DATE(YEAR(Table1[[#This Row],[Date]]),2,1)-1),WEEKNUM(Table1[[#This Row],[Date]])-WEEKNUM(DATE(YEAR(Table1[[#This Row],[Date]]),2,1)-1))</f>
        <v>12</v>
      </c>
      <c r="H1628" s="126">
        <f t="shared" ca="1" si="53"/>
        <v>0.7</v>
      </c>
      <c r="I16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28" s="3" t="str">
        <f ca="1">IF(Table1[[#This Row],[Quantity]]&gt;=100,"Picked Up","Missed Pickup")</f>
        <v>Picked Up</v>
      </c>
      <c r="K1628" s="48" t="str">
        <f>TEXT(Table1[[#This Row],[Date]],"mmmm")</f>
        <v>April</v>
      </c>
    </row>
    <row r="1629" spans="1:11" x14ac:dyDescent="0.25">
      <c r="A1629" s="25" t="s">
        <v>61</v>
      </c>
      <c r="B1629" s="25" t="s">
        <v>73</v>
      </c>
      <c r="C1629" s="45" t="s">
        <v>20</v>
      </c>
      <c r="D1629" s="4">
        <v>43946</v>
      </c>
      <c r="E1629" s="3">
        <f t="shared" ca="1" si="52"/>
        <v>898</v>
      </c>
      <c r="F16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29" s="50">
        <f>IF(WEEKNUM(Table1[[#This Row],[Date]])-WEEKNUM(DATE(YEAR(Table1[[#This Row],[Date]]),2,1)-1)&lt;=0,52+WEEKNUM(Table1[[#This Row],[Date]])-WEEKNUM(DATE(YEAR(Table1[[#This Row],[Date]]),2,1)-1),WEEKNUM(Table1[[#This Row],[Date]])-WEEKNUM(DATE(YEAR(Table1[[#This Row],[Date]]),2,1)-1))</f>
        <v>12</v>
      </c>
      <c r="H1629" s="126">
        <f t="shared" ca="1" si="53"/>
        <v>0.76</v>
      </c>
      <c r="I16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29" s="3" t="str">
        <f ca="1">IF(Table1[[#This Row],[Quantity]]&gt;=100,"Picked Up","Missed Pickup")</f>
        <v>Picked Up</v>
      </c>
      <c r="K1629" s="48" t="str">
        <f>TEXT(Table1[[#This Row],[Date]],"mmmm")</f>
        <v>April</v>
      </c>
    </row>
    <row r="1630" spans="1:11" x14ac:dyDescent="0.25">
      <c r="A1630" s="25" t="s">
        <v>61</v>
      </c>
      <c r="B1630" s="25" t="s">
        <v>77</v>
      </c>
      <c r="C1630" s="45" t="s">
        <v>20</v>
      </c>
      <c r="D1630" s="4">
        <v>43946</v>
      </c>
      <c r="E1630" s="3">
        <f t="shared" ca="1" si="52"/>
        <v>751</v>
      </c>
      <c r="F16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W12</v>
      </c>
      <c r="G1630" s="50">
        <f>IF(WEEKNUM(Table1[[#This Row],[Date]])-WEEKNUM(DATE(YEAR(Table1[[#This Row],[Date]]),2,1)-1)&lt;=0,52+WEEKNUM(Table1[[#This Row],[Date]])-WEEKNUM(DATE(YEAR(Table1[[#This Row],[Date]]),2,1)-1),WEEKNUM(Table1[[#This Row],[Date]])-WEEKNUM(DATE(YEAR(Table1[[#This Row],[Date]]),2,1)-1))</f>
        <v>12</v>
      </c>
      <c r="H1630" s="126">
        <f t="shared" ca="1" si="53"/>
        <v>0.76</v>
      </c>
      <c r="I16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30" s="3" t="str">
        <f ca="1">IF(Table1[[#This Row],[Quantity]]&gt;=100,"Picked Up","Missed Pickup")</f>
        <v>Picked Up</v>
      </c>
      <c r="K1630" s="48" t="str">
        <f>TEXT(Table1[[#This Row],[Date]],"mmmm")</f>
        <v>April</v>
      </c>
    </row>
    <row r="1631" spans="1:11" x14ac:dyDescent="0.25">
      <c r="A1631" s="27" t="s">
        <v>64</v>
      </c>
      <c r="B1631" s="30" t="s">
        <v>70</v>
      </c>
      <c r="C1631" s="45" t="s">
        <v>22</v>
      </c>
      <c r="D1631" s="4">
        <v>43947</v>
      </c>
      <c r="E1631" s="3">
        <f t="shared" ca="1" si="52"/>
        <v>39</v>
      </c>
      <c r="F16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1" s="50">
        <f>IF(WEEKNUM(Table1[[#This Row],[Date]])-WEEKNUM(DATE(YEAR(Table1[[#This Row],[Date]]),2,1)-1)&lt;=0,52+WEEKNUM(Table1[[#This Row],[Date]])-WEEKNUM(DATE(YEAR(Table1[[#This Row],[Date]]),2,1)-1),WEEKNUM(Table1[[#This Row],[Date]])-WEEKNUM(DATE(YEAR(Table1[[#This Row],[Date]]),2,1)-1))</f>
        <v>13</v>
      </c>
      <c r="H1631" s="126">
        <f t="shared" ca="1" si="53"/>
        <v>0.68</v>
      </c>
      <c r="I16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31" s="3" t="str">
        <f ca="1">IF(Table1[[#This Row],[Quantity]]&gt;=100,"Picked Up","Missed Pickup")</f>
        <v>Missed Pickup</v>
      </c>
      <c r="K1631" s="48" t="str">
        <f>TEXT(Table1[[#This Row],[Date]],"mmmm")</f>
        <v>April</v>
      </c>
    </row>
    <row r="1632" spans="1:11" x14ac:dyDescent="0.25">
      <c r="A1632" s="27" t="s">
        <v>64</v>
      </c>
      <c r="B1632" s="30" t="s">
        <v>71</v>
      </c>
      <c r="C1632" s="45" t="s">
        <v>23</v>
      </c>
      <c r="D1632" s="4">
        <v>43947</v>
      </c>
      <c r="E1632" s="3">
        <f t="shared" ca="1" si="52"/>
        <v>59</v>
      </c>
      <c r="F16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2" s="50">
        <f>IF(WEEKNUM(Table1[[#This Row],[Date]])-WEEKNUM(DATE(YEAR(Table1[[#This Row],[Date]]),2,1)-1)&lt;=0,52+WEEKNUM(Table1[[#This Row],[Date]])-WEEKNUM(DATE(YEAR(Table1[[#This Row],[Date]]),2,1)-1),WEEKNUM(Table1[[#This Row],[Date]])-WEEKNUM(DATE(YEAR(Table1[[#This Row],[Date]]),2,1)-1))</f>
        <v>13</v>
      </c>
      <c r="H1632" s="126">
        <f t="shared" ca="1" si="53"/>
        <v>0.8</v>
      </c>
      <c r="I16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32" s="3" t="str">
        <f ca="1">IF(Table1[[#This Row],[Quantity]]&gt;=100,"Picked Up","Missed Pickup")</f>
        <v>Missed Pickup</v>
      </c>
      <c r="K1632" s="48" t="str">
        <f>TEXT(Table1[[#This Row],[Date]],"mmmm")</f>
        <v>April</v>
      </c>
    </row>
    <row r="1633" spans="1:11" x14ac:dyDescent="0.25">
      <c r="A1633" s="27" t="s">
        <v>65</v>
      </c>
      <c r="B1633" s="30" t="s">
        <v>67</v>
      </c>
      <c r="C1633" s="45" t="s">
        <v>20</v>
      </c>
      <c r="D1633" s="4">
        <v>43947</v>
      </c>
      <c r="E1633" s="3">
        <f t="shared" ca="1" si="52"/>
        <v>936</v>
      </c>
      <c r="F16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3" s="50">
        <f>IF(WEEKNUM(Table1[[#This Row],[Date]])-WEEKNUM(DATE(YEAR(Table1[[#This Row],[Date]]),2,1)-1)&lt;=0,52+WEEKNUM(Table1[[#This Row],[Date]])-WEEKNUM(DATE(YEAR(Table1[[#This Row],[Date]]),2,1)-1),WEEKNUM(Table1[[#This Row],[Date]])-WEEKNUM(DATE(YEAR(Table1[[#This Row],[Date]]),2,1)-1))</f>
        <v>13</v>
      </c>
      <c r="H1633" s="126">
        <f t="shared" ca="1" si="53"/>
        <v>0.74</v>
      </c>
      <c r="I16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33" s="3" t="str">
        <f ca="1">IF(Table1[[#This Row],[Quantity]]&gt;=100,"Picked Up","Missed Pickup")</f>
        <v>Picked Up</v>
      </c>
      <c r="K1633" s="48" t="str">
        <f>TEXT(Table1[[#This Row],[Date]],"mmmm")</f>
        <v>April</v>
      </c>
    </row>
    <row r="1634" spans="1:11" x14ac:dyDescent="0.25">
      <c r="A1634" s="27" t="s">
        <v>63</v>
      </c>
      <c r="B1634" s="30" t="s">
        <v>4</v>
      </c>
      <c r="C1634" s="45" t="s">
        <v>20</v>
      </c>
      <c r="D1634" s="4">
        <v>43947</v>
      </c>
      <c r="E1634" s="3">
        <f t="shared" ca="1" si="52"/>
        <v>537</v>
      </c>
      <c r="F16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4" s="50">
        <f>IF(WEEKNUM(Table1[[#This Row],[Date]])-WEEKNUM(DATE(YEAR(Table1[[#This Row],[Date]]),2,1)-1)&lt;=0,52+WEEKNUM(Table1[[#This Row],[Date]])-WEEKNUM(DATE(YEAR(Table1[[#This Row],[Date]]),2,1)-1),WEEKNUM(Table1[[#This Row],[Date]])-WEEKNUM(DATE(YEAR(Table1[[#This Row],[Date]]),2,1)-1))</f>
        <v>13</v>
      </c>
      <c r="H1634" s="126">
        <f t="shared" ca="1" si="53"/>
        <v>0.8</v>
      </c>
      <c r="I16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34" s="3" t="str">
        <f ca="1">IF(Table1[[#This Row],[Quantity]]&gt;=100,"Picked Up","Missed Pickup")</f>
        <v>Picked Up</v>
      </c>
      <c r="K1634" s="48" t="str">
        <f>TEXT(Table1[[#This Row],[Date]],"mmmm")</f>
        <v>April</v>
      </c>
    </row>
    <row r="1635" spans="1:11" x14ac:dyDescent="0.25">
      <c r="A1635" s="27" t="s">
        <v>63</v>
      </c>
      <c r="B1635" s="30" t="s">
        <v>74</v>
      </c>
      <c r="C1635" s="45" t="s">
        <v>20</v>
      </c>
      <c r="D1635" s="4">
        <v>43947</v>
      </c>
      <c r="E1635" s="3">
        <f t="shared" ca="1" si="52"/>
        <v>35</v>
      </c>
      <c r="F16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5" s="50">
        <f>IF(WEEKNUM(Table1[[#This Row],[Date]])-WEEKNUM(DATE(YEAR(Table1[[#This Row],[Date]]),2,1)-1)&lt;=0,52+WEEKNUM(Table1[[#This Row],[Date]])-WEEKNUM(DATE(YEAR(Table1[[#This Row],[Date]]),2,1)-1),WEEKNUM(Table1[[#This Row],[Date]])-WEEKNUM(DATE(YEAR(Table1[[#This Row],[Date]]),2,1)-1))</f>
        <v>13</v>
      </c>
      <c r="H1635" s="126">
        <f t="shared" ca="1" si="53"/>
        <v>0.72</v>
      </c>
      <c r="I16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35" s="3" t="str">
        <f ca="1">IF(Table1[[#This Row],[Quantity]]&gt;=100,"Picked Up","Missed Pickup")</f>
        <v>Missed Pickup</v>
      </c>
      <c r="K1635" s="48" t="str">
        <f>TEXT(Table1[[#This Row],[Date]],"mmmm")</f>
        <v>April</v>
      </c>
    </row>
    <row r="1636" spans="1:11" x14ac:dyDescent="0.25">
      <c r="A1636" s="27" t="s">
        <v>63</v>
      </c>
      <c r="B1636" s="30" t="s">
        <v>75</v>
      </c>
      <c r="C1636" s="45" t="s">
        <v>20</v>
      </c>
      <c r="D1636" s="4">
        <v>43947</v>
      </c>
      <c r="E1636" s="3">
        <f t="shared" ca="1" si="52"/>
        <v>675</v>
      </c>
      <c r="F16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6" s="50">
        <f>IF(WEEKNUM(Table1[[#This Row],[Date]])-WEEKNUM(DATE(YEAR(Table1[[#This Row],[Date]]),2,1)-1)&lt;=0,52+WEEKNUM(Table1[[#This Row],[Date]])-WEEKNUM(DATE(YEAR(Table1[[#This Row],[Date]]),2,1)-1),WEEKNUM(Table1[[#This Row],[Date]])-WEEKNUM(DATE(YEAR(Table1[[#This Row],[Date]]),2,1)-1))</f>
        <v>13</v>
      </c>
      <c r="H1636" s="126">
        <f t="shared" ca="1" si="53"/>
        <v>0.75</v>
      </c>
      <c r="I16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36" s="3" t="str">
        <f ca="1">IF(Table1[[#This Row],[Quantity]]&gt;=100,"Picked Up","Missed Pickup")</f>
        <v>Picked Up</v>
      </c>
      <c r="K1636" s="48" t="str">
        <f>TEXT(Table1[[#This Row],[Date]],"mmmm")</f>
        <v>April</v>
      </c>
    </row>
    <row r="1637" spans="1:11" x14ac:dyDescent="0.25">
      <c r="A1637" s="27" t="s">
        <v>62</v>
      </c>
      <c r="B1637" s="30" t="s">
        <v>9</v>
      </c>
      <c r="C1637" s="45" t="s">
        <v>23</v>
      </c>
      <c r="D1637" s="4">
        <v>43947</v>
      </c>
      <c r="E1637" s="3">
        <f t="shared" ca="1" si="52"/>
        <v>368</v>
      </c>
      <c r="F16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7" s="50">
        <f>IF(WEEKNUM(Table1[[#This Row],[Date]])-WEEKNUM(DATE(YEAR(Table1[[#This Row],[Date]]),2,1)-1)&lt;=0,52+WEEKNUM(Table1[[#This Row],[Date]])-WEEKNUM(DATE(YEAR(Table1[[#This Row],[Date]]),2,1)-1),WEEKNUM(Table1[[#This Row],[Date]])-WEEKNUM(DATE(YEAR(Table1[[#This Row],[Date]]),2,1)-1))</f>
        <v>13</v>
      </c>
      <c r="H1637" s="126">
        <f t="shared" ca="1" si="53"/>
        <v>0.77</v>
      </c>
      <c r="I16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37" s="3" t="str">
        <f ca="1">IF(Table1[[#This Row],[Quantity]]&gt;=100,"Picked Up","Missed Pickup")</f>
        <v>Picked Up</v>
      </c>
      <c r="K1637" s="48" t="str">
        <f>TEXT(Table1[[#This Row],[Date]],"mmmm")</f>
        <v>April</v>
      </c>
    </row>
    <row r="1638" spans="1:11" x14ac:dyDescent="0.25">
      <c r="A1638" s="27" t="s">
        <v>62</v>
      </c>
      <c r="B1638" s="30" t="s">
        <v>4</v>
      </c>
      <c r="C1638" s="45" t="s">
        <v>20</v>
      </c>
      <c r="D1638" s="4">
        <v>43947</v>
      </c>
      <c r="E1638" s="3">
        <f t="shared" ca="1" si="52"/>
        <v>9</v>
      </c>
      <c r="F16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8" s="50">
        <f>IF(WEEKNUM(Table1[[#This Row],[Date]])-WEEKNUM(DATE(YEAR(Table1[[#This Row],[Date]]),2,1)-1)&lt;=0,52+WEEKNUM(Table1[[#This Row],[Date]])-WEEKNUM(DATE(YEAR(Table1[[#This Row],[Date]]),2,1)-1),WEEKNUM(Table1[[#This Row],[Date]])-WEEKNUM(DATE(YEAR(Table1[[#This Row],[Date]]),2,1)-1))</f>
        <v>13</v>
      </c>
      <c r="H1638" s="126">
        <f t="shared" ca="1" si="53"/>
        <v>0.69</v>
      </c>
      <c r="I16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38" s="3" t="str">
        <f ca="1">IF(Table1[[#This Row],[Quantity]]&gt;=100,"Picked Up","Missed Pickup")</f>
        <v>Missed Pickup</v>
      </c>
      <c r="K1638" s="48" t="str">
        <f>TEXT(Table1[[#This Row],[Date]],"mmmm")</f>
        <v>April</v>
      </c>
    </row>
    <row r="1639" spans="1:11" x14ac:dyDescent="0.25">
      <c r="A1639" s="27" t="s">
        <v>62</v>
      </c>
      <c r="B1639" s="30" t="s">
        <v>72</v>
      </c>
      <c r="C1639" s="45" t="s">
        <v>20</v>
      </c>
      <c r="D1639" s="4">
        <v>43947</v>
      </c>
      <c r="E1639" s="3">
        <f t="shared" ca="1" si="52"/>
        <v>594</v>
      </c>
      <c r="F16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39" s="50">
        <f>IF(WEEKNUM(Table1[[#This Row],[Date]])-WEEKNUM(DATE(YEAR(Table1[[#This Row],[Date]]),2,1)-1)&lt;=0,52+WEEKNUM(Table1[[#This Row],[Date]])-WEEKNUM(DATE(YEAR(Table1[[#This Row],[Date]]),2,1)-1),WEEKNUM(Table1[[#This Row],[Date]])-WEEKNUM(DATE(YEAR(Table1[[#This Row],[Date]]),2,1)-1))</f>
        <v>13</v>
      </c>
      <c r="H1639" s="126">
        <f t="shared" ca="1" si="53"/>
        <v>0.73</v>
      </c>
      <c r="I16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39" s="3" t="str">
        <f ca="1">IF(Table1[[#This Row],[Quantity]]&gt;=100,"Picked Up","Missed Pickup")</f>
        <v>Picked Up</v>
      </c>
      <c r="K1639" s="48" t="str">
        <f>TEXT(Table1[[#This Row],[Date]],"mmmm")</f>
        <v>April</v>
      </c>
    </row>
    <row r="1640" spans="1:11" x14ac:dyDescent="0.25">
      <c r="A1640" s="27" t="s">
        <v>62</v>
      </c>
      <c r="B1640" s="30" t="s">
        <v>5</v>
      </c>
      <c r="C1640" s="45" t="s">
        <v>22</v>
      </c>
      <c r="D1640" s="4">
        <v>43947</v>
      </c>
      <c r="E1640" s="3">
        <f t="shared" ca="1" si="52"/>
        <v>97</v>
      </c>
      <c r="F16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0" s="50">
        <f>IF(WEEKNUM(Table1[[#This Row],[Date]])-WEEKNUM(DATE(YEAR(Table1[[#This Row],[Date]]),2,1)-1)&lt;=0,52+WEEKNUM(Table1[[#This Row],[Date]])-WEEKNUM(DATE(YEAR(Table1[[#This Row],[Date]]),2,1)-1),WEEKNUM(Table1[[#This Row],[Date]])-WEEKNUM(DATE(YEAR(Table1[[#This Row],[Date]]),2,1)-1))</f>
        <v>13</v>
      </c>
      <c r="H1640" s="126">
        <f t="shared" ca="1" si="53"/>
        <v>0.73</v>
      </c>
      <c r="I16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40" s="3" t="str">
        <f ca="1">IF(Table1[[#This Row],[Quantity]]&gt;=100,"Picked Up","Missed Pickup")</f>
        <v>Missed Pickup</v>
      </c>
      <c r="K1640" s="48" t="str">
        <f>TEXT(Table1[[#This Row],[Date]],"mmmm")</f>
        <v>April</v>
      </c>
    </row>
    <row r="1641" spans="1:11" x14ac:dyDescent="0.25">
      <c r="A1641" s="27" t="s">
        <v>62</v>
      </c>
      <c r="B1641" s="30" t="s">
        <v>6</v>
      </c>
      <c r="C1641" s="45" t="s">
        <v>21</v>
      </c>
      <c r="D1641" s="4">
        <v>43947</v>
      </c>
      <c r="E1641" s="3">
        <f t="shared" ca="1" si="52"/>
        <v>403</v>
      </c>
      <c r="F16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1" s="50">
        <f>IF(WEEKNUM(Table1[[#This Row],[Date]])-WEEKNUM(DATE(YEAR(Table1[[#This Row],[Date]]),2,1)-1)&lt;=0,52+WEEKNUM(Table1[[#This Row],[Date]])-WEEKNUM(DATE(YEAR(Table1[[#This Row],[Date]]),2,1)-1),WEEKNUM(Table1[[#This Row],[Date]])-WEEKNUM(DATE(YEAR(Table1[[#This Row],[Date]]),2,1)-1))</f>
        <v>13</v>
      </c>
      <c r="H1641" s="126">
        <f t="shared" ca="1" si="53"/>
        <v>0.72</v>
      </c>
      <c r="I16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41" s="3" t="str">
        <f ca="1">IF(Table1[[#This Row],[Quantity]]&gt;=100,"Picked Up","Missed Pickup")</f>
        <v>Picked Up</v>
      </c>
      <c r="K1641" s="48" t="str">
        <f>TEXT(Table1[[#This Row],[Date]],"mmmm")</f>
        <v>April</v>
      </c>
    </row>
    <row r="1642" spans="1:11" x14ac:dyDescent="0.25">
      <c r="A1642" s="27" t="s">
        <v>62</v>
      </c>
      <c r="B1642" s="30" t="s">
        <v>76</v>
      </c>
      <c r="C1642" s="45" t="s">
        <v>23</v>
      </c>
      <c r="D1642" s="4">
        <v>43947</v>
      </c>
      <c r="E1642" s="3">
        <f t="shared" ca="1" si="52"/>
        <v>584</v>
      </c>
      <c r="F16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2" s="50">
        <f>IF(WEEKNUM(Table1[[#This Row],[Date]])-WEEKNUM(DATE(YEAR(Table1[[#This Row],[Date]]),2,1)-1)&lt;=0,52+WEEKNUM(Table1[[#This Row],[Date]])-WEEKNUM(DATE(YEAR(Table1[[#This Row],[Date]]),2,1)-1),WEEKNUM(Table1[[#This Row],[Date]])-WEEKNUM(DATE(YEAR(Table1[[#This Row],[Date]]),2,1)-1))</f>
        <v>13</v>
      </c>
      <c r="H1642" s="126">
        <f t="shared" ca="1" si="53"/>
        <v>0.69</v>
      </c>
      <c r="I16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42" s="3" t="str">
        <f ca="1">IF(Table1[[#This Row],[Quantity]]&gt;=100,"Picked Up","Missed Pickup")</f>
        <v>Picked Up</v>
      </c>
      <c r="K1642" s="48" t="str">
        <f>TEXT(Table1[[#This Row],[Date]],"mmmm")</f>
        <v>April</v>
      </c>
    </row>
    <row r="1643" spans="1:11" x14ac:dyDescent="0.25">
      <c r="A1643" s="27" t="s">
        <v>61</v>
      </c>
      <c r="B1643" s="30" t="s">
        <v>7</v>
      </c>
      <c r="C1643" s="45" t="s">
        <v>20</v>
      </c>
      <c r="D1643" s="4">
        <v>43947</v>
      </c>
      <c r="E1643" s="3">
        <f t="shared" ca="1" si="52"/>
        <v>584</v>
      </c>
      <c r="F16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3" s="50">
        <f>IF(WEEKNUM(Table1[[#This Row],[Date]])-WEEKNUM(DATE(YEAR(Table1[[#This Row],[Date]]),2,1)-1)&lt;=0,52+WEEKNUM(Table1[[#This Row],[Date]])-WEEKNUM(DATE(YEAR(Table1[[#This Row],[Date]]),2,1)-1),WEEKNUM(Table1[[#This Row],[Date]])-WEEKNUM(DATE(YEAR(Table1[[#This Row],[Date]]),2,1)-1))</f>
        <v>13</v>
      </c>
      <c r="H1643" s="126">
        <f t="shared" ca="1" si="53"/>
        <v>0.75</v>
      </c>
      <c r="I16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43" s="3" t="str">
        <f ca="1">IF(Table1[[#This Row],[Quantity]]&gt;=100,"Picked Up","Missed Pickup")</f>
        <v>Picked Up</v>
      </c>
      <c r="K1643" s="48" t="str">
        <f>TEXT(Table1[[#This Row],[Date]],"mmmm")</f>
        <v>April</v>
      </c>
    </row>
    <row r="1644" spans="1:11" x14ac:dyDescent="0.25">
      <c r="A1644" s="29" t="s">
        <v>61</v>
      </c>
      <c r="B1644" s="31" t="s">
        <v>8</v>
      </c>
      <c r="C1644" s="45" t="s">
        <v>20</v>
      </c>
      <c r="D1644" s="4">
        <v>43947</v>
      </c>
      <c r="E1644" s="3">
        <f t="shared" ca="1" si="52"/>
        <v>421</v>
      </c>
      <c r="F16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4" s="50">
        <f>IF(WEEKNUM(Table1[[#This Row],[Date]])-WEEKNUM(DATE(YEAR(Table1[[#This Row],[Date]]),2,1)-1)&lt;=0,52+WEEKNUM(Table1[[#This Row],[Date]])-WEEKNUM(DATE(YEAR(Table1[[#This Row],[Date]]),2,1)-1),WEEKNUM(Table1[[#This Row],[Date]])-WEEKNUM(DATE(YEAR(Table1[[#This Row],[Date]]),2,1)-1))</f>
        <v>13</v>
      </c>
      <c r="H1644" s="126">
        <f t="shared" ca="1" si="53"/>
        <v>0.67</v>
      </c>
      <c r="I16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44" s="3" t="str">
        <f ca="1">IF(Table1[[#This Row],[Quantity]]&gt;=100,"Picked Up","Missed Pickup")</f>
        <v>Picked Up</v>
      </c>
      <c r="K1644" s="48" t="str">
        <f>TEXT(Table1[[#This Row],[Date]],"mmmm")</f>
        <v>April</v>
      </c>
    </row>
    <row r="1645" spans="1:11" x14ac:dyDescent="0.25">
      <c r="A1645" s="25" t="s">
        <v>61</v>
      </c>
      <c r="B1645" s="25" t="s">
        <v>73</v>
      </c>
      <c r="C1645" s="45" t="s">
        <v>20</v>
      </c>
      <c r="D1645" s="4">
        <v>43947</v>
      </c>
      <c r="E1645" s="3">
        <f t="shared" ca="1" si="52"/>
        <v>483</v>
      </c>
      <c r="F16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5" s="50">
        <f>IF(WEEKNUM(Table1[[#This Row],[Date]])-WEEKNUM(DATE(YEAR(Table1[[#This Row],[Date]]),2,1)-1)&lt;=0,52+WEEKNUM(Table1[[#This Row],[Date]])-WEEKNUM(DATE(YEAR(Table1[[#This Row],[Date]]),2,1)-1),WEEKNUM(Table1[[#This Row],[Date]])-WEEKNUM(DATE(YEAR(Table1[[#This Row],[Date]]),2,1)-1))</f>
        <v>13</v>
      </c>
      <c r="H1645" s="126">
        <f t="shared" ca="1" si="53"/>
        <v>0.73</v>
      </c>
      <c r="I16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45" s="3" t="str">
        <f ca="1">IF(Table1[[#This Row],[Quantity]]&gt;=100,"Picked Up","Missed Pickup")</f>
        <v>Picked Up</v>
      </c>
      <c r="K1645" s="48" t="str">
        <f>TEXT(Table1[[#This Row],[Date]],"mmmm")</f>
        <v>April</v>
      </c>
    </row>
    <row r="1646" spans="1:11" x14ac:dyDescent="0.25">
      <c r="A1646" s="25" t="s">
        <v>61</v>
      </c>
      <c r="B1646" s="25" t="s">
        <v>77</v>
      </c>
      <c r="C1646" s="45" t="s">
        <v>20</v>
      </c>
      <c r="D1646" s="4">
        <v>43947</v>
      </c>
      <c r="E1646" s="3">
        <f t="shared" ca="1" si="52"/>
        <v>800</v>
      </c>
      <c r="F16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6" s="50">
        <f>IF(WEEKNUM(Table1[[#This Row],[Date]])-WEEKNUM(DATE(YEAR(Table1[[#This Row],[Date]]),2,1)-1)&lt;=0,52+WEEKNUM(Table1[[#This Row],[Date]])-WEEKNUM(DATE(YEAR(Table1[[#This Row],[Date]]),2,1)-1),WEEKNUM(Table1[[#This Row],[Date]])-WEEKNUM(DATE(YEAR(Table1[[#This Row],[Date]]),2,1)-1))</f>
        <v>13</v>
      </c>
      <c r="H1646" s="126">
        <f t="shared" ca="1" si="53"/>
        <v>0.76</v>
      </c>
      <c r="I16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46" s="3" t="str">
        <f ca="1">IF(Table1[[#This Row],[Quantity]]&gt;=100,"Picked Up","Missed Pickup")</f>
        <v>Picked Up</v>
      </c>
      <c r="K1646" s="48" t="str">
        <f>TEXT(Table1[[#This Row],[Date]],"mmmm")</f>
        <v>April</v>
      </c>
    </row>
    <row r="1647" spans="1:11" x14ac:dyDescent="0.25">
      <c r="A1647" s="27" t="s">
        <v>64</v>
      </c>
      <c r="B1647" s="30" t="s">
        <v>70</v>
      </c>
      <c r="C1647" s="45" t="s">
        <v>22</v>
      </c>
      <c r="D1647" s="4">
        <v>43948</v>
      </c>
      <c r="E1647" s="3">
        <f t="shared" ca="1" si="52"/>
        <v>134</v>
      </c>
      <c r="F16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7" s="50">
        <f>IF(WEEKNUM(Table1[[#This Row],[Date]])-WEEKNUM(DATE(YEAR(Table1[[#This Row],[Date]]),2,1)-1)&lt;=0,52+WEEKNUM(Table1[[#This Row],[Date]])-WEEKNUM(DATE(YEAR(Table1[[#This Row],[Date]]),2,1)-1),WEEKNUM(Table1[[#This Row],[Date]])-WEEKNUM(DATE(YEAR(Table1[[#This Row],[Date]]),2,1)-1))</f>
        <v>13</v>
      </c>
      <c r="H1647" s="126">
        <f t="shared" ca="1" si="53"/>
        <v>0.77</v>
      </c>
      <c r="I16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47" s="3" t="str">
        <f ca="1">IF(Table1[[#This Row],[Quantity]]&gt;=100,"Picked Up","Missed Pickup")</f>
        <v>Picked Up</v>
      </c>
      <c r="K1647" s="48" t="str">
        <f>TEXT(Table1[[#This Row],[Date]],"mmmm")</f>
        <v>April</v>
      </c>
    </row>
    <row r="1648" spans="1:11" x14ac:dyDescent="0.25">
      <c r="A1648" s="27" t="s">
        <v>64</v>
      </c>
      <c r="B1648" s="30" t="s">
        <v>71</v>
      </c>
      <c r="C1648" s="45" t="s">
        <v>23</v>
      </c>
      <c r="D1648" s="4">
        <v>43948</v>
      </c>
      <c r="E1648" s="3">
        <f t="shared" ca="1" si="52"/>
        <v>971</v>
      </c>
      <c r="F16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8" s="50">
        <f>IF(WEEKNUM(Table1[[#This Row],[Date]])-WEEKNUM(DATE(YEAR(Table1[[#This Row],[Date]]),2,1)-1)&lt;=0,52+WEEKNUM(Table1[[#This Row],[Date]])-WEEKNUM(DATE(YEAR(Table1[[#This Row],[Date]]),2,1)-1),WEEKNUM(Table1[[#This Row],[Date]])-WEEKNUM(DATE(YEAR(Table1[[#This Row],[Date]]),2,1)-1))</f>
        <v>13</v>
      </c>
      <c r="H1648" s="126">
        <f t="shared" ca="1" si="53"/>
        <v>0.77</v>
      </c>
      <c r="I16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48" s="3" t="str">
        <f ca="1">IF(Table1[[#This Row],[Quantity]]&gt;=100,"Picked Up","Missed Pickup")</f>
        <v>Picked Up</v>
      </c>
      <c r="K1648" s="48" t="str">
        <f>TEXT(Table1[[#This Row],[Date]],"mmmm")</f>
        <v>April</v>
      </c>
    </row>
    <row r="1649" spans="1:11" x14ac:dyDescent="0.25">
      <c r="A1649" s="27" t="s">
        <v>65</v>
      </c>
      <c r="B1649" s="30" t="s">
        <v>67</v>
      </c>
      <c r="C1649" s="45" t="s">
        <v>20</v>
      </c>
      <c r="D1649" s="4">
        <v>43948</v>
      </c>
      <c r="E1649" s="3">
        <f t="shared" ca="1" si="52"/>
        <v>822</v>
      </c>
      <c r="F16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49" s="50">
        <f>IF(WEEKNUM(Table1[[#This Row],[Date]])-WEEKNUM(DATE(YEAR(Table1[[#This Row],[Date]]),2,1)-1)&lt;=0,52+WEEKNUM(Table1[[#This Row],[Date]])-WEEKNUM(DATE(YEAR(Table1[[#This Row],[Date]]),2,1)-1),WEEKNUM(Table1[[#This Row],[Date]])-WEEKNUM(DATE(YEAR(Table1[[#This Row],[Date]]),2,1)-1))</f>
        <v>13</v>
      </c>
      <c r="H1649" s="126">
        <f t="shared" ca="1" si="53"/>
        <v>0.71</v>
      </c>
      <c r="I16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49" s="3" t="str">
        <f ca="1">IF(Table1[[#This Row],[Quantity]]&gt;=100,"Picked Up","Missed Pickup")</f>
        <v>Picked Up</v>
      </c>
      <c r="K1649" s="48" t="str">
        <f>TEXT(Table1[[#This Row],[Date]],"mmmm")</f>
        <v>April</v>
      </c>
    </row>
    <row r="1650" spans="1:11" x14ac:dyDescent="0.25">
      <c r="A1650" s="27" t="s">
        <v>63</v>
      </c>
      <c r="B1650" s="30" t="s">
        <v>4</v>
      </c>
      <c r="C1650" s="45" t="s">
        <v>20</v>
      </c>
      <c r="D1650" s="4">
        <v>43948</v>
      </c>
      <c r="E1650" s="3">
        <f t="shared" ca="1" si="52"/>
        <v>782</v>
      </c>
      <c r="F16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0" s="50">
        <f>IF(WEEKNUM(Table1[[#This Row],[Date]])-WEEKNUM(DATE(YEAR(Table1[[#This Row],[Date]]),2,1)-1)&lt;=0,52+WEEKNUM(Table1[[#This Row],[Date]])-WEEKNUM(DATE(YEAR(Table1[[#This Row],[Date]]),2,1)-1),WEEKNUM(Table1[[#This Row],[Date]])-WEEKNUM(DATE(YEAR(Table1[[#This Row],[Date]]),2,1)-1))</f>
        <v>13</v>
      </c>
      <c r="H1650" s="126">
        <f t="shared" ca="1" si="53"/>
        <v>0.78</v>
      </c>
      <c r="I16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0" s="3" t="str">
        <f ca="1">IF(Table1[[#This Row],[Quantity]]&gt;=100,"Picked Up","Missed Pickup")</f>
        <v>Picked Up</v>
      </c>
      <c r="K1650" s="48" t="str">
        <f>TEXT(Table1[[#This Row],[Date]],"mmmm")</f>
        <v>April</v>
      </c>
    </row>
    <row r="1651" spans="1:11" x14ac:dyDescent="0.25">
      <c r="A1651" s="27" t="s">
        <v>63</v>
      </c>
      <c r="B1651" s="30" t="s">
        <v>74</v>
      </c>
      <c r="C1651" s="45" t="s">
        <v>20</v>
      </c>
      <c r="D1651" s="4">
        <v>43948</v>
      </c>
      <c r="E1651" s="3">
        <f t="shared" ca="1" si="52"/>
        <v>755</v>
      </c>
      <c r="F16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1" s="50">
        <f>IF(WEEKNUM(Table1[[#This Row],[Date]])-WEEKNUM(DATE(YEAR(Table1[[#This Row],[Date]]),2,1)-1)&lt;=0,52+WEEKNUM(Table1[[#This Row],[Date]])-WEEKNUM(DATE(YEAR(Table1[[#This Row],[Date]]),2,1)-1),WEEKNUM(Table1[[#This Row],[Date]])-WEEKNUM(DATE(YEAR(Table1[[#This Row],[Date]]),2,1)-1))</f>
        <v>13</v>
      </c>
      <c r="H1651" s="126">
        <f t="shared" ca="1" si="53"/>
        <v>0.72</v>
      </c>
      <c r="I16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51" s="3" t="str">
        <f ca="1">IF(Table1[[#This Row],[Quantity]]&gt;=100,"Picked Up","Missed Pickup")</f>
        <v>Picked Up</v>
      </c>
      <c r="K1651" s="48" t="str">
        <f>TEXT(Table1[[#This Row],[Date]],"mmmm")</f>
        <v>April</v>
      </c>
    </row>
    <row r="1652" spans="1:11" x14ac:dyDescent="0.25">
      <c r="A1652" s="27" t="s">
        <v>63</v>
      </c>
      <c r="B1652" s="30" t="s">
        <v>75</v>
      </c>
      <c r="C1652" s="45" t="s">
        <v>20</v>
      </c>
      <c r="D1652" s="4">
        <v>43948</v>
      </c>
      <c r="E1652" s="3">
        <f t="shared" ca="1" si="52"/>
        <v>940</v>
      </c>
      <c r="F16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2" s="50">
        <f>IF(WEEKNUM(Table1[[#This Row],[Date]])-WEEKNUM(DATE(YEAR(Table1[[#This Row],[Date]]),2,1)-1)&lt;=0,52+WEEKNUM(Table1[[#This Row],[Date]])-WEEKNUM(DATE(YEAR(Table1[[#This Row],[Date]]),2,1)-1),WEEKNUM(Table1[[#This Row],[Date]])-WEEKNUM(DATE(YEAR(Table1[[#This Row],[Date]]),2,1)-1))</f>
        <v>13</v>
      </c>
      <c r="H1652" s="126">
        <f t="shared" ca="1" si="53"/>
        <v>0.77</v>
      </c>
      <c r="I16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52" s="3" t="str">
        <f ca="1">IF(Table1[[#This Row],[Quantity]]&gt;=100,"Picked Up","Missed Pickup")</f>
        <v>Picked Up</v>
      </c>
      <c r="K1652" s="48" t="str">
        <f>TEXT(Table1[[#This Row],[Date]],"mmmm")</f>
        <v>April</v>
      </c>
    </row>
    <row r="1653" spans="1:11" x14ac:dyDescent="0.25">
      <c r="A1653" s="27" t="s">
        <v>62</v>
      </c>
      <c r="B1653" s="30" t="s">
        <v>9</v>
      </c>
      <c r="C1653" s="45" t="s">
        <v>23</v>
      </c>
      <c r="D1653" s="4">
        <v>43948</v>
      </c>
      <c r="E1653" s="3">
        <f t="shared" ca="1" si="52"/>
        <v>160</v>
      </c>
      <c r="F16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3" s="50">
        <f>IF(WEEKNUM(Table1[[#This Row],[Date]])-WEEKNUM(DATE(YEAR(Table1[[#This Row],[Date]]),2,1)-1)&lt;=0,52+WEEKNUM(Table1[[#This Row],[Date]])-WEEKNUM(DATE(YEAR(Table1[[#This Row],[Date]]),2,1)-1),WEEKNUM(Table1[[#This Row],[Date]])-WEEKNUM(DATE(YEAR(Table1[[#This Row],[Date]]),2,1)-1))</f>
        <v>13</v>
      </c>
      <c r="H1653" s="126">
        <f t="shared" ca="1" si="53"/>
        <v>0.71</v>
      </c>
      <c r="I16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3" s="3" t="str">
        <f ca="1">IF(Table1[[#This Row],[Quantity]]&gt;=100,"Picked Up","Missed Pickup")</f>
        <v>Picked Up</v>
      </c>
      <c r="K1653" s="48" t="str">
        <f>TEXT(Table1[[#This Row],[Date]],"mmmm")</f>
        <v>April</v>
      </c>
    </row>
    <row r="1654" spans="1:11" x14ac:dyDescent="0.25">
      <c r="A1654" s="27" t="s">
        <v>62</v>
      </c>
      <c r="B1654" s="30" t="s">
        <v>4</v>
      </c>
      <c r="C1654" s="45" t="s">
        <v>20</v>
      </c>
      <c r="D1654" s="4">
        <v>43948</v>
      </c>
      <c r="E1654" s="3">
        <f t="shared" ca="1" si="52"/>
        <v>279</v>
      </c>
      <c r="F16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4" s="50">
        <f>IF(WEEKNUM(Table1[[#This Row],[Date]])-WEEKNUM(DATE(YEAR(Table1[[#This Row],[Date]]),2,1)-1)&lt;=0,52+WEEKNUM(Table1[[#This Row],[Date]])-WEEKNUM(DATE(YEAR(Table1[[#This Row],[Date]]),2,1)-1),WEEKNUM(Table1[[#This Row],[Date]])-WEEKNUM(DATE(YEAR(Table1[[#This Row],[Date]]),2,1)-1))</f>
        <v>13</v>
      </c>
      <c r="H1654" s="126">
        <f t="shared" ca="1" si="53"/>
        <v>0.78</v>
      </c>
      <c r="I16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4" s="3" t="str">
        <f ca="1">IF(Table1[[#This Row],[Quantity]]&gt;=100,"Picked Up","Missed Pickup")</f>
        <v>Picked Up</v>
      </c>
      <c r="K1654" s="48" t="str">
        <f>TEXT(Table1[[#This Row],[Date]],"mmmm")</f>
        <v>April</v>
      </c>
    </row>
    <row r="1655" spans="1:11" x14ac:dyDescent="0.25">
      <c r="A1655" s="27" t="s">
        <v>62</v>
      </c>
      <c r="B1655" s="30" t="s">
        <v>72</v>
      </c>
      <c r="C1655" s="45" t="s">
        <v>20</v>
      </c>
      <c r="D1655" s="4">
        <v>43948</v>
      </c>
      <c r="E1655" s="3">
        <f t="shared" ca="1" si="52"/>
        <v>890</v>
      </c>
      <c r="F16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5" s="50">
        <f>IF(WEEKNUM(Table1[[#This Row],[Date]])-WEEKNUM(DATE(YEAR(Table1[[#This Row],[Date]]),2,1)-1)&lt;=0,52+WEEKNUM(Table1[[#This Row],[Date]])-WEEKNUM(DATE(YEAR(Table1[[#This Row],[Date]]),2,1)-1),WEEKNUM(Table1[[#This Row],[Date]])-WEEKNUM(DATE(YEAR(Table1[[#This Row],[Date]]),2,1)-1))</f>
        <v>13</v>
      </c>
      <c r="H1655" s="126">
        <f t="shared" ca="1" si="53"/>
        <v>0.8</v>
      </c>
      <c r="I16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5" s="3" t="str">
        <f ca="1">IF(Table1[[#This Row],[Quantity]]&gt;=100,"Picked Up","Missed Pickup")</f>
        <v>Picked Up</v>
      </c>
      <c r="K1655" s="48" t="str">
        <f>TEXT(Table1[[#This Row],[Date]],"mmmm")</f>
        <v>April</v>
      </c>
    </row>
    <row r="1656" spans="1:11" x14ac:dyDescent="0.25">
      <c r="A1656" s="27" t="s">
        <v>62</v>
      </c>
      <c r="B1656" s="30" t="s">
        <v>5</v>
      </c>
      <c r="C1656" s="45" t="s">
        <v>22</v>
      </c>
      <c r="D1656" s="4">
        <v>43948</v>
      </c>
      <c r="E1656" s="3">
        <f t="shared" ca="1" si="52"/>
        <v>36</v>
      </c>
      <c r="F16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6" s="50">
        <f>IF(WEEKNUM(Table1[[#This Row],[Date]])-WEEKNUM(DATE(YEAR(Table1[[#This Row],[Date]]),2,1)-1)&lt;=0,52+WEEKNUM(Table1[[#This Row],[Date]])-WEEKNUM(DATE(YEAR(Table1[[#This Row],[Date]]),2,1)-1),WEEKNUM(Table1[[#This Row],[Date]])-WEEKNUM(DATE(YEAR(Table1[[#This Row],[Date]]),2,1)-1))</f>
        <v>13</v>
      </c>
      <c r="H1656" s="126">
        <f t="shared" ca="1" si="53"/>
        <v>0.69</v>
      </c>
      <c r="I16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6" s="3" t="str">
        <f ca="1">IF(Table1[[#This Row],[Quantity]]&gt;=100,"Picked Up","Missed Pickup")</f>
        <v>Missed Pickup</v>
      </c>
      <c r="K1656" s="48" t="str">
        <f>TEXT(Table1[[#This Row],[Date]],"mmmm")</f>
        <v>April</v>
      </c>
    </row>
    <row r="1657" spans="1:11" x14ac:dyDescent="0.25">
      <c r="A1657" s="27" t="s">
        <v>62</v>
      </c>
      <c r="B1657" s="30" t="s">
        <v>6</v>
      </c>
      <c r="C1657" s="45" t="s">
        <v>21</v>
      </c>
      <c r="D1657" s="4">
        <v>43948</v>
      </c>
      <c r="E1657" s="3">
        <f t="shared" ca="1" si="52"/>
        <v>92</v>
      </c>
      <c r="F16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7" s="50">
        <f>IF(WEEKNUM(Table1[[#This Row],[Date]])-WEEKNUM(DATE(YEAR(Table1[[#This Row],[Date]]),2,1)-1)&lt;=0,52+WEEKNUM(Table1[[#This Row],[Date]])-WEEKNUM(DATE(YEAR(Table1[[#This Row],[Date]]),2,1)-1),WEEKNUM(Table1[[#This Row],[Date]])-WEEKNUM(DATE(YEAR(Table1[[#This Row],[Date]]),2,1)-1))</f>
        <v>13</v>
      </c>
      <c r="H1657" s="126">
        <f t="shared" ca="1" si="53"/>
        <v>0.8</v>
      </c>
      <c r="I16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7" s="3" t="str">
        <f ca="1">IF(Table1[[#This Row],[Quantity]]&gt;=100,"Picked Up","Missed Pickup")</f>
        <v>Missed Pickup</v>
      </c>
      <c r="K1657" s="48" t="str">
        <f>TEXT(Table1[[#This Row],[Date]],"mmmm")</f>
        <v>April</v>
      </c>
    </row>
    <row r="1658" spans="1:11" x14ac:dyDescent="0.25">
      <c r="A1658" s="27" t="s">
        <v>62</v>
      </c>
      <c r="B1658" s="30" t="s">
        <v>76</v>
      </c>
      <c r="C1658" s="45" t="s">
        <v>23</v>
      </c>
      <c r="D1658" s="4">
        <v>43948</v>
      </c>
      <c r="E1658" s="3">
        <f t="shared" ca="1" si="52"/>
        <v>345</v>
      </c>
      <c r="F16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8" s="50">
        <f>IF(WEEKNUM(Table1[[#This Row],[Date]])-WEEKNUM(DATE(YEAR(Table1[[#This Row],[Date]]),2,1)-1)&lt;=0,52+WEEKNUM(Table1[[#This Row],[Date]])-WEEKNUM(DATE(YEAR(Table1[[#This Row],[Date]]),2,1)-1),WEEKNUM(Table1[[#This Row],[Date]])-WEEKNUM(DATE(YEAR(Table1[[#This Row],[Date]]),2,1)-1))</f>
        <v>13</v>
      </c>
      <c r="H1658" s="126">
        <f t="shared" ca="1" si="53"/>
        <v>0.72</v>
      </c>
      <c r="I16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8" s="3" t="str">
        <f ca="1">IF(Table1[[#This Row],[Quantity]]&gt;=100,"Picked Up","Missed Pickup")</f>
        <v>Picked Up</v>
      </c>
      <c r="K1658" s="48" t="str">
        <f>TEXT(Table1[[#This Row],[Date]],"mmmm")</f>
        <v>April</v>
      </c>
    </row>
    <row r="1659" spans="1:11" x14ac:dyDescent="0.25">
      <c r="A1659" s="27" t="s">
        <v>61</v>
      </c>
      <c r="B1659" s="30" t="s">
        <v>7</v>
      </c>
      <c r="C1659" s="45" t="s">
        <v>20</v>
      </c>
      <c r="D1659" s="4">
        <v>43948</v>
      </c>
      <c r="E1659" s="3">
        <f t="shared" ca="1" si="52"/>
        <v>831</v>
      </c>
      <c r="F16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59" s="50">
        <f>IF(WEEKNUM(Table1[[#This Row],[Date]])-WEEKNUM(DATE(YEAR(Table1[[#This Row],[Date]]),2,1)-1)&lt;=0,52+WEEKNUM(Table1[[#This Row],[Date]])-WEEKNUM(DATE(YEAR(Table1[[#This Row],[Date]]),2,1)-1),WEEKNUM(Table1[[#This Row],[Date]])-WEEKNUM(DATE(YEAR(Table1[[#This Row],[Date]]),2,1)-1))</f>
        <v>13</v>
      </c>
      <c r="H1659" s="126">
        <f t="shared" ca="1" si="53"/>
        <v>0.78</v>
      </c>
      <c r="I16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59" s="3" t="str">
        <f ca="1">IF(Table1[[#This Row],[Quantity]]&gt;=100,"Picked Up","Missed Pickup")</f>
        <v>Picked Up</v>
      </c>
      <c r="K1659" s="48" t="str">
        <f>TEXT(Table1[[#This Row],[Date]],"mmmm")</f>
        <v>April</v>
      </c>
    </row>
    <row r="1660" spans="1:11" x14ac:dyDescent="0.25">
      <c r="A1660" s="29" t="s">
        <v>61</v>
      </c>
      <c r="B1660" s="31" t="s">
        <v>8</v>
      </c>
      <c r="C1660" s="45" t="s">
        <v>20</v>
      </c>
      <c r="D1660" s="4">
        <v>43948</v>
      </c>
      <c r="E1660" s="3">
        <f t="shared" ca="1" si="52"/>
        <v>420</v>
      </c>
      <c r="F16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0" s="50">
        <f>IF(WEEKNUM(Table1[[#This Row],[Date]])-WEEKNUM(DATE(YEAR(Table1[[#This Row],[Date]]),2,1)-1)&lt;=0,52+WEEKNUM(Table1[[#This Row],[Date]])-WEEKNUM(DATE(YEAR(Table1[[#This Row],[Date]]),2,1)-1),WEEKNUM(Table1[[#This Row],[Date]])-WEEKNUM(DATE(YEAR(Table1[[#This Row],[Date]]),2,1)-1))</f>
        <v>13</v>
      </c>
      <c r="H1660" s="126">
        <f t="shared" ca="1" si="53"/>
        <v>0.71</v>
      </c>
      <c r="I16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60" s="3" t="str">
        <f ca="1">IF(Table1[[#This Row],[Quantity]]&gt;=100,"Picked Up","Missed Pickup")</f>
        <v>Picked Up</v>
      </c>
      <c r="K1660" s="48" t="str">
        <f>TEXT(Table1[[#This Row],[Date]],"mmmm")</f>
        <v>April</v>
      </c>
    </row>
    <row r="1661" spans="1:11" x14ac:dyDescent="0.25">
      <c r="A1661" s="25" t="s">
        <v>61</v>
      </c>
      <c r="B1661" s="25" t="s">
        <v>73</v>
      </c>
      <c r="C1661" s="45" t="s">
        <v>20</v>
      </c>
      <c r="D1661" s="4">
        <v>43948</v>
      </c>
      <c r="E1661" s="3">
        <f t="shared" ca="1" si="52"/>
        <v>587</v>
      </c>
      <c r="F16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1" s="50">
        <f>IF(WEEKNUM(Table1[[#This Row],[Date]])-WEEKNUM(DATE(YEAR(Table1[[#This Row],[Date]]),2,1)-1)&lt;=0,52+WEEKNUM(Table1[[#This Row],[Date]])-WEEKNUM(DATE(YEAR(Table1[[#This Row],[Date]]),2,1)-1),WEEKNUM(Table1[[#This Row],[Date]])-WEEKNUM(DATE(YEAR(Table1[[#This Row],[Date]]),2,1)-1))</f>
        <v>13</v>
      </c>
      <c r="H1661" s="126">
        <f t="shared" ca="1" si="53"/>
        <v>0.77</v>
      </c>
      <c r="I16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61" s="3" t="str">
        <f ca="1">IF(Table1[[#This Row],[Quantity]]&gt;=100,"Picked Up","Missed Pickup")</f>
        <v>Picked Up</v>
      </c>
      <c r="K1661" s="48" t="str">
        <f>TEXT(Table1[[#This Row],[Date]],"mmmm")</f>
        <v>April</v>
      </c>
    </row>
    <row r="1662" spans="1:11" x14ac:dyDescent="0.25">
      <c r="A1662" s="25" t="s">
        <v>61</v>
      </c>
      <c r="B1662" s="25" t="s">
        <v>77</v>
      </c>
      <c r="C1662" s="45" t="s">
        <v>20</v>
      </c>
      <c r="D1662" s="4">
        <v>43948</v>
      </c>
      <c r="E1662" s="3">
        <f t="shared" ca="1" si="52"/>
        <v>925</v>
      </c>
      <c r="F16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2" s="50">
        <f>IF(WEEKNUM(Table1[[#This Row],[Date]])-WEEKNUM(DATE(YEAR(Table1[[#This Row],[Date]]),2,1)-1)&lt;=0,52+WEEKNUM(Table1[[#This Row],[Date]])-WEEKNUM(DATE(YEAR(Table1[[#This Row],[Date]]),2,1)-1),WEEKNUM(Table1[[#This Row],[Date]])-WEEKNUM(DATE(YEAR(Table1[[#This Row],[Date]]),2,1)-1))</f>
        <v>13</v>
      </c>
      <c r="H1662" s="126">
        <f t="shared" ca="1" si="53"/>
        <v>0.77</v>
      </c>
      <c r="I16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62" s="3" t="str">
        <f ca="1">IF(Table1[[#This Row],[Quantity]]&gt;=100,"Picked Up","Missed Pickup")</f>
        <v>Picked Up</v>
      </c>
      <c r="K1662" s="48" t="str">
        <f>TEXT(Table1[[#This Row],[Date]],"mmmm")</f>
        <v>April</v>
      </c>
    </row>
    <row r="1663" spans="1:11" x14ac:dyDescent="0.25">
      <c r="A1663" s="27" t="s">
        <v>64</v>
      </c>
      <c r="B1663" s="30" t="s">
        <v>70</v>
      </c>
      <c r="C1663" s="45" t="s">
        <v>22</v>
      </c>
      <c r="D1663" s="4">
        <v>43949</v>
      </c>
      <c r="E1663" s="3">
        <f t="shared" ca="1" si="52"/>
        <v>886</v>
      </c>
      <c r="F16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3" s="50">
        <f>IF(WEEKNUM(Table1[[#This Row],[Date]])-WEEKNUM(DATE(YEAR(Table1[[#This Row],[Date]]),2,1)-1)&lt;=0,52+WEEKNUM(Table1[[#This Row],[Date]])-WEEKNUM(DATE(YEAR(Table1[[#This Row],[Date]]),2,1)-1),WEEKNUM(Table1[[#This Row],[Date]])-WEEKNUM(DATE(YEAR(Table1[[#This Row],[Date]]),2,1)-1))</f>
        <v>13</v>
      </c>
      <c r="H1663" s="126">
        <f t="shared" ca="1" si="53"/>
        <v>0.68</v>
      </c>
      <c r="I16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63" s="3" t="str">
        <f ca="1">IF(Table1[[#This Row],[Quantity]]&gt;=100,"Picked Up","Missed Pickup")</f>
        <v>Picked Up</v>
      </c>
      <c r="K1663" s="48" t="str">
        <f>TEXT(Table1[[#This Row],[Date]],"mmmm")</f>
        <v>April</v>
      </c>
    </row>
    <row r="1664" spans="1:11" x14ac:dyDescent="0.25">
      <c r="A1664" s="27" t="s">
        <v>64</v>
      </c>
      <c r="B1664" s="30" t="s">
        <v>71</v>
      </c>
      <c r="C1664" s="45" t="s">
        <v>23</v>
      </c>
      <c r="D1664" s="4">
        <v>43949</v>
      </c>
      <c r="E1664" s="3">
        <f t="shared" ca="1" si="52"/>
        <v>636</v>
      </c>
      <c r="F16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4" s="50">
        <f>IF(WEEKNUM(Table1[[#This Row],[Date]])-WEEKNUM(DATE(YEAR(Table1[[#This Row],[Date]]),2,1)-1)&lt;=0,52+WEEKNUM(Table1[[#This Row],[Date]])-WEEKNUM(DATE(YEAR(Table1[[#This Row],[Date]]),2,1)-1),WEEKNUM(Table1[[#This Row],[Date]])-WEEKNUM(DATE(YEAR(Table1[[#This Row],[Date]]),2,1)-1))</f>
        <v>13</v>
      </c>
      <c r="H1664" s="126">
        <f t="shared" ca="1" si="53"/>
        <v>0.8</v>
      </c>
      <c r="I16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64" s="3" t="str">
        <f ca="1">IF(Table1[[#This Row],[Quantity]]&gt;=100,"Picked Up","Missed Pickup")</f>
        <v>Picked Up</v>
      </c>
      <c r="K1664" s="48" t="str">
        <f>TEXT(Table1[[#This Row],[Date]],"mmmm")</f>
        <v>April</v>
      </c>
    </row>
    <row r="1665" spans="1:11" x14ac:dyDescent="0.25">
      <c r="A1665" s="27" t="s">
        <v>65</v>
      </c>
      <c r="B1665" s="30" t="s">
        <v>67</v>
      </c>
      <c r="C1665" s="45" t="s">
        <v>20</v>
      </c>
      <c r="D1665" s="4">
        <v>43949</v>
      </c>
      <c r="E1665" s="3">
        <f t="shared" ca="1" si="52"/>
        <v>532</v>
      </c>
      <c r="F16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5" s="50">
        <f>IF(WEEKNUM(Table1[[#This Row],[Date]])-WEEKNUM(DATE(YEAR(Table1[[#This Row],[Date]]),2,1)-1)&lt;=0,52+WEEKNUM(Table1[[#This Row],[Date]])-WEEKNUM(DATE(YEAR(Table1[[#This Row],[Date]]),2,1)-1),WEEKNUM(Table1[[#This Row],[Date]])-WEEKNUM(DATE(YEAR(Table1[[#This Row],[Date]]),2,1)-1))</f>
        <v>13</v>
      </c>
      <c r="H1665" s="126">
        <f t="shared" ca="1" si="53"/>
        <v>0.7</v>
      </c>
      <c r="I16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65" s="3" t="str">
        <f ca="1">IF(Table1[[#This Row],[Quantity]]&gt;=100,"Picked Up","Missed Pickup")</f>
        <v>Picked Up</v>
      </c>
      <c r="K1665" s="48" t="str">
        <f>TEXT(Table1[[#This Row],[Date]],"mmmm")</f>
        <v>April</v>
      </c>
    </row>
    <row r="1666" spans="1:11" x14ac:dyDescent="0.25">
      <c r="A1666" s="27" t="s">
        <v>63</v>
      </c>
      <c r="B1666" s="30" t="s">
        <v>4</v>
      </c>
      <c r="C1666" s="45" t="s">
        <v>20</v>
      </c>
      <c r="D1666" s="4">
        <v>43949</v>
      </c>
      <c r="E1666" s="3">
        <f t="shared" ca="1" si="52"/>
        <v>683</v>
      </c>
      <c r="F16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6" s="50">
        <f>IF(WEEKNUM(Table1[[#This Row],[Date]])-WEEKNUM(DATE(YEAR(Table1[[#This Row],[Date]]),2,1)-1)&lt;=0,52+WEEKNUM(Table1[[#This Row],[Date]])-WEEKNUM(DATE(YEAR(Table1[[#This Row],[Date]]),2,1)-1),WEEKNUM(Table1[[#This Row],[Date]])-WEEKNUM(DATE(YEAR(Table1[[#This Row],[Date]]),2,1)-1))</f>
        <v>13</v>
      </c>
      <c r="H1666" s="126">
        <f t="shared" ca="1" si="53"/>
        <v>0.72</v>
      </c>
      <c r="I16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66" s="3" t="str">
        <f ca="1">IF(Table1[[#This Row],[Quantity]]&gt;=100,"Picked Up","Missed Pickup")</f>
        <v>Picked Up</v>
      </c>
      <c r="K1666" s="48" t="str">
        <f>TEXT(Table1[[#This Row],[Date]],"mmmm")</f>
        <v>April</v>
      </c>
    </row>
    <row r="1667" spans="1:11" x14ac:dyDescent="0.25">
      <c r="A1667" s="27" t="s">
        <v>63</v>
      </c>
      <c r="B1667" s="30" t="s">
        <v>74</v>
      </c>
      <c r="C1667" s="45" t="s">
        <v>20</v>
      </c>
      <c r="D1667" s="4">
        <v>43949</v>
      </c>
      <c r="E1667" s="3">
        <f t="shared" ref="E1667:E1730" ca="1" si="54">RANDBETWEEN(0,1000)</f>
        <v>110</v>
      </c>
      <c r="F16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7" s="50">
        <f>IF(WEEKNUM(Table1[[#This Row],[Date]])-WEEKNUM(DATE(YEAR(Table1[[#This Row],[Date]]),2,1)-1)&lt;=0,52+WEEKNUM(Table1[[#This Row],[Date]])-WEEKNUM(DATE(YEAR(Table1[[#This Row],[Date]]),2,1)-1),WEEKNUM(Table1[[#This Row],[Date]])-WEEKNUM(DATE(YEAR(Table1[[#This Row],[Date]]),2,1)-1))</f>
        <v>13</v>
      </c>
      <c r="H1667" s="126">
        <f t="shared" ref="H1667:H1730" ca="1" si="55">RANDBETWEEN(67,80)/100</f>
        <v>0.69</v>
      </c>
      <c r="I16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67" s="3" t="str">
        <f ca="1">IF(Table1[[#This Row],[Quantity]]&gt;=100,"Picked Up","Missed Pickup")</f>
        <v>Picked Up</v>
      </c>
      <c r="K1667" s="48" t="str">
        <f>TEXT(Table1[[#This Row],[Date]],"mmmm")</f>
        <v>April</v>
      </c>
    </row>
    <row r="1668" spans="1:11" x14ac:dyDescent="0.25">
      <c r="A1668" s="27" t="s">
        <v>63</v>
      </c>
      <c r="B1668" s="30" t="s">
        <v>75</v>
      </c>
      <c r="C1668" s="45" t="s">
        <v>20</v>
      </c>
      <c r="D1668" s="4">
        <v>43949</v>
      </c>
      <c r="E1668" s="3">
        <f t="shared" ca="1" si="54"/>
        <v>675</v>
      </c>
      <c r="F16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8" s="50">
        <f>IF(WEEKNUM(Table1[[#This Row],[Date]])-WEEKNUM(DATE(YEAR(Table1[[#This Row],[Date]]),2,1)-1)&lt;=0,52+WEEKNUM(Table1[[#This Row],[Date]])-WEEKNUM(DATE(YEAR(Table1[[#This Row],[Date]]),2,1)-1),WEEKNUM(Table1[[#This Row],[Date]])-WEEKNUM(DATE(YEAR(Table1[[#This Row],[Date]]),2,1)-1))</f>
        <v>13</v>
      </c>
      <c r="H1668" s="126">
        <f t="shared" ca="1" si="55"/>
        <v>0.77</v>
      </c>
      <c r="I16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68" s="3" t="str">
        <f ca="1">IF(Table1[[#This Row],[Quantity]]&gt;=100,"Picked Up","Missed Pickup")</f>
        <v>Picked Up</v>
      </c>
      <c r="K1668" s="48" t="str">
        <f>TEXT(Table1[[#This Row],[Date]],"mmmm")</f>
        <v>April</v>
      </c>
    </row>
    <row r="1669" spans="1:11" x14ac:dyDescent="0.25">
      <c r="A1669" s="27" t="s">
        <v>62</v>
      </c>
      <c r="B1669" s="30" t="s">
        <v>9</v>
      </c>
      <c r="C1669" s="45" t="s">
        <v>23</v>
      </c>
      <c r="D1669" s="4">
        <v>43949</v>
      </c>
      <c r="E1669" s="3">
        <f t="shared" ca="1" si="54"/>
        <v>906</v>
      </c>
      <c r="F16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69" s="50">
        <f>IF(WEEKNUM(Table1[[#This Row],[Date]])-WEEKNUM(DATE(YEAR(Table1[[#This Row],[Date]]),2,1)-1)&lt;=0,52+WEEKNUM(Table1[[#This Row],[Date]])-WEEKNUM(DATE(YEAR(Table1[[#This Row],[Date]]),2,1)-1),WEEKNUM(Table1[[#This Row],[Date]])-WEEKNUM(DATE(YEAR(Table1[[#This Row],[Date]]),2,1)-1))</f>
        <v>13</v>
      </c>
      <c r="H1669" s="126">
        <f t="shared" ca="1" si="55"/>
        <v>0.74</v>
      </c>
      <c r="I16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69" s="3" t="str">
        <f ca="1">IF(Table1[[#This Row],[Quantity]]&gt;=100,"Picked Up","Missed Pickup")</f>
        <v>Picked Up</v>
      </c>
      <c r="K1669" s="48" t="str">
        <f>TEXT(Table1[[#This Row],[Date]],"mmmm")</f>
        <v>April</v>
      </c>
    </row>
    <row r="1670" spans="1:11" x14ac:dyDescent="0.25">
      <c r="A1670" s="27" t="s">
        <v>62</v>
      </c>
      <c r="B1670" s="30" t="s">
        <v>4</v>
      </c>
      <c r="C1670" s="45" t="s">
        <v>20</v>
      </c>
      <c r="D1670" s="4">
        <v>43949</v>
      </c>
      <c r="E1670" s="3">
        <f t="shared" ca="1" si="54"/>
        <v>349</v>
      </c>
      <c r="F16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0" s="50">
        <f>IF(WEEKNUM(Table1[[#This Row],[Date]])-WEEKNUM(DATE(YEAR(Table1[[#This Row],[Date]]),2,1)-1)&lt;=0,52+WEEKNUM(Table1[[#This Row],[Date]])-WEEKNUM(DATE(YEAR(Table1[[#This Row],[Date]]),2,1)-1),WEEKNUM(Table1[[#This Row],[Date]])-WEEKNUM(DATE(YEAR(Table1[[#This Row],[Date]]),2,1)-1))</f>
        <v>13</v>
      </c>
      <c r="H1670" s="126">
        <f t="shared" ca="1" si="55"/>
        <v>0.8</v>
      </c>
      <c r="I16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0" s="3" t="str">
        <f ca="1">IF(Table1[[#This Row],[Quantity]]&gt;=100,"Picked Up","Missed Pickup")</f>
        <v>Picked Up</v>
      </c>
      <c r="K1670" s="48" t="str">
        <f>TEXT(Table1[[#This Row],[Date]],"mmmm")</f>
        <v>April</v>
      </c>
    </row>
    <row r="1671" spans="1:11" x14ac:dyDescent="0.25">
      <c r="A1671" s="27" t="s">
        <v>62</v>
      </c>
      <c r="B1671" s="30" t="s">
        <v>72</v>
      </c>
      <c r="C1671" s="45" t="s">
        <v>20</v>
      </c>
      <c r="D1671" s="4">
        <v>43949</v>
      </c>
      <c r="E1671" s="3">
        <f t="shared" ca="1" si="54"/>
        <v>864</v>
      </c>
      <c r="F16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1" s="50">
        <f>IF(WEEKNUM(Table1[[#This Row],[Date]])-WEEKNUM(DATE(YEAR(Table1[[#This Row],[Date]]),2,1)-1)&lt;=0,52+WEEKNUM(Table1[[#This Row],[Date]])-WEEKNUM(DATE(YEAR(Table1[[#This Row],[Date]]),2,1)-1),WEEKNUM(Table1[[#This Row],[Date]])-WEEKNUM(DATE(YEAR(Table1[[#This Row],[Date]]),2,1)-1))</f>
        <v>13</v>
      </c>
      <c r="H1671" s="126">
        <f t="shared" ca="1" si="55"/>
        <v>0.7</v>
      </c>
      <c r="I16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1" s="3" t="str">
        <f ca="1">IF(Table1[[#This Row],[Quantity]]&gt;=100,"Picked Up","Missed Pickup")</f>
        <v>Picked Up</v>
      </c>
      <c r="K1671" s="48" t="str">
        <f>TEXT(Table1[[#This Row],[Date]],"mmmm")</f>
        <v>April</v>
      </c>
    </row>
    <row r="1672" spans="1:11" x14ac:dyDescent="0.25">
      <c r="A1672" s="27" t="s">
        <v>62</v>
      </c>
      <c r="B1672" s="30" t="s">
        <v>5</v>
      </c>
      <c r="C1672" s="45" t="s">
        <v>22</v>
      </c>
      <c r="D1672" s="4">
        <v>43949</v>
      </c>
      <c r="E1672" s="3">
        <f t="shared" ca="1" si="54"/>
        <v>464</v>
      </c>
      <c r="F16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2" s="50">
        <f>IF(WEEKNUM(Table1[[#This Row],[Date]])-WEEKNUM(DATE(YEAR(Table1[[#This Row],[Date]]),2,1)-1)&lt;=0,52+WEEKNUM(Table1[[#This Row],[Date]])-WEEKNUM(DATE(YEAR(Table1[[#This Row],[Date]]),2,1)-1),WEEKNUM(Table1[[#This Row],[Date]])-WEEKNUM(DATE(YEAR(Table1[[#This Row],[Date]]),2,1)-1))</f>
        <v>13</v>
      </c>
      <c r="H1672" s="126">
        <f t="shared" ca="1" si="55"/>
        <v>0.71</v>
      </c>
      <c r="I16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2" s="3" t="str">
        <f ca="1">IF(Table1[[#This Row],[Quantity]]&gt;=100,"Picked Up","Missed Pickup")</f>
        <v>Picked Up</v>
      </c>
      <c r="K1672" s="48" t="str">
        <f>TEXT(Table1[[#This Row],[Date]],"mmmm")</f>
        <v>April</v>
      </c>
    </row>
    <row r="1673" spans="1:11" x14ac:dyDescent="0.25">
      <c r="A1673" s="27" t="s">
        <v>62</v>
      </c>
      <c r="B1673" s="30" t="s">
        <v>6</v>
      </c>
      <c r="C1673" s="45" t="s">
        <v>21</v>
      </c>
      <c r="D1673" s="4">
        <v>43949</v>
      </c>
      <c r="E1673" s="3">
        <f t="shared" ca="1" si="54"/>
        <v>123</v>
      </c>
      <c r="F16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3" s="50">
        <f>IF(WEEKNUM(Table1[[#This Row],[Date]])-WEEKNUM(DATE(YEAR(Table1[[#This Row],[Date]]),2,1)-1)&lt;=0,52+WEEKNUM(Table1[[#This Row],[Date]])-WEEKNUM(DATE(YEAR(Table1[[#This Row],[Date]]),2,1)-1),WEEKNUM(Table1[[#This Row],[Date]])-WEEKNUM(DATE(YEAR(Table1[[#This Row],[Date]]),2,1)-1))</f>
        <v>13</v>
      </c>
      <c r="H1673" s="126">
        <f t="shared" ca="1" si="55"/>
        <v>0.75</v>
      </c>
      <c r="I16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3" s="3" t="str">
        <f ca="1">IF(Table1[[#This Row],[Quantity]]&gt;=100,"Picked Up","Missed Pickup")</f>
        <v>Picked Up</v>
      </c>
      <c r="K1673" s="48" t="str">
        <f>TEXT(Table1[[#This Row],[Date]],"mmmm")</f>
        <v>April</v>
      </c>
    </row>
    <row r="1674" spans="1:11" x14ac:dyDescent="0.25">
      <c r="A1674" s="27" t="s">
        <v>62</v>
      </c>
      <c r="B1674" s="30" t="s">
        <v>76</v>
      </c>
      <c r="C1674" s="45" t="s">
        <v>23</v>
      </c>
      <c r="D1674" s="4">
        <v>43949</v>
      </c>
      <c r="E1674" s="3">
        <f t="shared" ca="1" si="54"/>
        <v>843</v>
      </c>
      <c r="F16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4" s="50">
        <f>IF(WEEKNUM(Table1[[#This Row],[Date]])-WEEKNUM(DATE(YEAR(Table1[[#This Row],[Date]]),2,1)-1)&lt;=0,52+WEEKNUM(Table1[[#This Row],[Date]])-WEEKNUM(DATE(YEAR(Table1[[#This Row],[Date]]),2,1)-1),WEEKNUM(Table1[[#This Row],[Date]])-WEEKNUM(DATE(YEAR(Table1[[#This Row],[Date]]),2,1)-1))</f>
        <v>13</v>
      </c>
      <c r="H1674" s="126">
        <f t="shared" ca="1" si="55"/>
        <v>0.67</v>
      </c>
      <c r="I16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74" s="3" t="str">
        <f ca="1">IF(Table1[[#This Row],[Quantity]]&gt;=100,"Picked Up","Missed Pickup")</f>
        <v>Picked Up</v>
      </c>
      <c r="K1674" s="48" t="str">
        <f>TEXT(Table1[[#This Row],[Date]],"mmmm")</f>
        <v>April</v>
      </c>
    </row>
    <row r="1675" spans="1:11" x14ac:dyDescent="0.25">
      <c r="A1675" s="27" t="s">
        <v>61</v>
      </c>
      <c r="B1675" s="30" t="s">
        <v>7</v>
      </c>
      <c r="C1675" s="45" t="s">
        <v>20</v>
      </c>
      <c r="D1675" s="4">
        <v>43949</v>
      </c>
      <c r="E1675" s="3">
        <f t="shared" ca="1" si="54"/>
        <v>232</v>
      </c>
      <c r="F16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5" s="50">
        <f>IF(WEEKNUM(Table1[[#This Row],[Date]])-WEEKNUM(DATE(YEAR(Table1[[#This Row],[Date]]),2,1)-1)&lt;=0,52+WEEKNUM(Table1[[#This Row],[Date]])-WEEKNUM(DATE(YEAR(Table1[[#This Row],[Date]]),2,1)-1),WEEKNUM(Table1[[#This Row],[Date]])-WEEKNUM(DATE(YEAR(Table1[[#This Row],[Date]]),2,1)-1))</f>
        <v>13</v>
      </c>
      <c r="H1675" s="126">
        <f t="shared" ca="1" si="55"/>
        <v>0.69</v>
      </c>
      <c r="I16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5" s="3" t="str">
        <f ca="1">IF(Table1[[#This Row],[Quantity]]&gt;=100,"Picked Up","Missed Pickup")</f>
        <v>Picked Up</v>
      </c>
      <c r="K1675" s="48" t="str">
        <f>TEXT(Table1[[#This Row],[Date]],"mmmm")</f>
        <v>April</v>
      </c>
    </row>
    <row r="1676" spans="1:11" x14ac:dyDescent="0.25">
      <c r="A1676" s="29" t="s">
        <v>61</v>
      </c>
      <c r="B1676" s="31" t="s">
        <v>8</v>
      </c>
      <c r="C1676" s="45" t="s">
        <v>20</v>
      </c>
      <c r="D1676" s="4">
        <v>43949</v>
      </c>
      <c r="E1676" s="3">
        <f t="shared" ca="1" si="54"/>
        <v>85</v>
      </c>
      <c r="F16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6" s="50">
        <f>IF(WEEKNUM(Table1[[#This Row],[Date]])-WEEKNUM(DATE(YEAR(Table1[[#This Row],[Date]]),2,1)-1)&lt;=0,52+WEEKNUM(Table1[[#This Row],[Date]])-WEEKNUM(DATE(YEAR(Table1[[#This Row],[Date]]),2,1)-1),WEEKNUM(Table1[[#This Row],[Date]])-WEEKNUM(DATE(YEAR(Table1[[#This Row],[Date]]),2,1)-1))</f>
        <v>13</v>
      </c>
      <c r="H1676" s="126">
        <f t="shared" ca="1" si="55"/>
        <v>0.74</v>
      </c>
      <c r="I16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76" s="3" t="str">
        <f ca="1">IF(Table1[[#This Row],[Quantity]]&gt;=100,"Picked Up","Missed Pickup")</f>
        <v>Missed Pickup</v>
      </c>
      <c r="K1676" s="48" t="str">
        <f>TEXT(Table1[[#This Row],[Date]],"mmmm")</f>
        <v>April</v>
      </c>
    </row>
    <row r="1677" spans="1:11" x14ac:dyDescent="0.25">
      <c r="A1677" s="25" t="s">
        <v>61</v>
      </c>
      <c r="B1677" s="25" t="s">
        <v>73</v>
      </c>
      <c r="C1677" s="45" t="s">
        <v>20</v>
      </c>
      <c r="D1677" s="4">
        <v>43949</v>
      </c>
      <c r="E1677" s="3">
        <f t="shared" ca="1" si="54"/>
        <v>473</v>
      </c>
      <c r="F16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7" s="50">
        <f>IF(WEEKNUM(Table1[[#This Row],[Date]])-WEEKNUM(DATE(YEAR(Table1[[#This Row],[Date]]),2,1)-1)&lt;=0,52+WEEKNUM(Table1[[#This Row],[Date]])-WEEKNUM(DATE(YEAR(Table1[[#This Row],[Date]]),2,1)-1),WEEKNUM(Table1[[#This Row],[Date]])-WEEKNUM(DATE(YEAR(Table1[[#This Row],[Date]]),2,1)-1))</f>
        <v>13</v>
      </c>
      <c r="H1677" s="126">
        <f t="shared" ca="1" si="55"/>
        <v>0.71</v>
      </c>
      <c r="I16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7" s="3" t="str">
        <f ca="1">IF(Table1[[#This Row],[Quantity]]&gt;=100,"Picked Up","Missed Pickup")</f>
        <v>Picked Up</v>
      </c>
      <c r="K1677" s="48" t="str">
        <f>TEXT(Table1[[#This Row],[Date]],"mmmm")</f>
        <v>April</v>
      </c>
    </row>
    <row r="1678" spans="1:11" x14ac:dyDescent="0.25">
      <c r="A1678" s="25" t="s">
        <v>61</v>
      </c>
      <c r="B1678" s="25" t="s">
        <v>77</v>
      </c>
      <c r="C1678" s="45" t="s">
        <v>20</v>
      </c>
      <c r="D1678" s="4">
        <v>43949</v>
      </c>
      <c r="E1678" s="3">
        <f t="shared" ca="1" si="54"/>
        <v>480</v>
      </c>
      <c r="F16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8" s="50">
        <f>IF(WEEKNUM(Table1[[#This Row],[Date]])-WEEKNUM(DATE(YEAR(Table1[[#This Row],[Date]]),2,1)-1)&lt;=0,52+WEEKNUM(Table1[[#This Row],[Date]])-WEEKNUM(DATE(YEAR(Table1[[#This Row],[Date]]),2,1)-1),WEEKNUM(Table1[[#This Row],[Date]])-WEEKNUM(DATE(YEAR(Table1[[#This Row],[Date]]),2,1)-1))</f>
        <v>13</v>
      </c>
      <c r="H1678" s="126">
        <f t="shared" ca="1" si="55"/>
        <v>0.75</v>
      </c>
      <c r="I16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78" s="3" t="str">
        <f ca="1">IF(Table1[[#This Row],[Quantity]]&gt;=100,"Picked Up","Missed Pickup")</f>
        <v>Picked Up</v>
      </c>
      <c r="K1678" s="48" t="str">
        <f>TEXT(Table1[[#This Row],[Date]],"mmmm")</f>
        <v>April</v>
      </c>
    </row>
    <row r="1679" spans="1:11" x14ac:dyDescent="0.25">
      <c r="A1679" s="27" t="s">
        <v>64</v>
      </c>
      <c r="B1679" s="30" t="s">
        <v>70</v>
      </c>
      <c r="C1679" s="45" t="s">
        <v>22</v>
      </c>
      <c r="D1679" s="4">
        <v>43950</v>
      </c>
      <c r="E1679" s="3">
        <f t="shared" ca="1" si="54"/>
        <v>203</v>
      </c>
      <c r="F16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79" s="50">
        <f>IF(WEEKNUM(Table1[[#This Row],[Date]])-WEEKNUM(DATE(YEAR(Table1[[#This Row],[Date]]),2,1)-1)&lt;=0,52+WEEKNUM(Table1[[#This Row],[Date]])-WEEKNUM(DATE(YEAR(Table1[[#This Row],[Date]]),2,1)-1),WEEKNUM(Table1[[#This Row],[Date]])-WEEKNUM(DATE(YEAR(Table1[[#This Row],[Date]]),2,1)-1))</f>
        <v>13</v>
      </c>
      <c r="H1679" s="126">
        <f t="shared" ca="1" si="55"/>
        <v>0.67</v>
      </c>
      <c r="I16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79" s="3" t="str">
        <f ca="1">IF(Table1[[#This Row],[Quantity]]&gt;=100,"Picked Up","Missed Pickup")</f>
        <v>Picked Up</v>
      </c>
      <c r="K1679" s="48" t="str">
        <f>TEXT(Table1[[#This Row],[Date]],"mmmm")</f>
        <v>April</v>
      </c>
    </row>
    <row r="1680" spans="1:11" x14ac:dyDescent="0.25">
      <c r="A1680" s="27" t="s">
        <v>64</v>
      </c>
      <c r="B1680" s="30" t="s">
        <v>71</v>
      </c>
      <c r="C1680" s="45" t="s">
        <v>23</v>
      </c>
      <c r="D1680" s="4">
        <v>43950</v>
      </c>
      <c r="E1680" s="3">
        <f t="shared" ca="1" si="54"/>
        <v>941</v>
      </c>
      <c r="F16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0" s="50">
        <f>IF(WEEKNUM(Table1[[#This Row],[Date]])-WEEKNUM(DATE(YEAR(Table1[[#This Row],[Date]]),2,1)-1)&lt;=0,52+WEEKNUM(Table1[[#This Row],[Date]])-WEEKNUM(DATE(YEAR(Table1[[#This Row],[Date]]),2,1)-1),WEEKNUM(Table1[[#This Row],[Date]])-WEEKNUM(DATE(YEAR(Table1[[#This Row],[Date]]),2,1)-1))</f>
        <v>13</v>
      </c>
      <c r="H1680" s="126">
        <f t="shared" ca="1" si="55"/>
        <v>0.74</v>
      </c>
      <c r="I16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80" s="3" t="str">
        <f ca="1">IF(Table1[[#This Row],[Quantity]]&gt;=100,"Picked Up","Missed Pickup")</f>
        <v>Picked Up</v>
      </c>
      <c r="K1680" s="48" t="str">
        <f>TEXT(Table1[[#This Row],[Date]],"mmmm")</f>
        <v>April</v>
      </c>
    </row>
    <row r="1681" spans="1:11" x14ac:dyDescent="0.25">
      <c r="A1681" s="27" t="s">
        <v>65</v>
      </c>
      <c r="B1681" s="30" t="s">
        <v>67</v>
      </c>
      <c r="C1681" s="45" t="s">
        <v>20</v>
      </c>
      <c r="D1681" s="4">
        <v>43950</v>
      </c>
      <c r="E1681" s="3">
        <f t="shared" ca="1" si="54"/>
        <v>392</v>
      </c>
      <c r="F16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1" s="50">
        <f>IF(WEEKNUM(Table1[[#This Row],[Date]])-WEEKNUM(DATE(YEAR(Table1[[#This Row],[Date]]),2,1)-1)&lt;=0,52+WEEKNUM(Table1[[#This Row],[Date]])-WEEKNUM(DATE(YEAR(Table1[[#This Row],[Date]]),2,1)-1),WEEKNUM(Table1[[#This Row],[Date]])-WEEKNUM(DATE(YEAR(Table1[[#This Row],[Date]]),2,1)-1))</f>
        <v>13</v>
      </c>
      <c r="H1681" s="126">
        <f t="shared" ca="1" si="55"/>
        <v>0.67</v>
      </c>
      <c r="I16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81" s="3" t="str">
        <f ca="1">IF(Table1[[#This Row],[Quantity]]&gt;=100,"Picked Up","Missed Pickup")</f>
        <v>Picked Up</v>
      </c>
      <c r="K1681" s="48" t="str">
        <f>TEXT(Table1[[#This Row],[Date]],"mmmm")</f>
        <v>April</v>
      </c>
    </row>
    <row r="1682" spans="1:11" x14ac:dyDescent="0.25">
      <c r="A1682" s="27" t="s">
        <v>63</v>
      </c>
      <c r="B1682" s="30" t="s">
        <v>4</v>
      </c>
      <c r="C1682" s="45" t="s">
        <v>20</v>
      </c>
      <c r="D1682" s="4">
        <v>43950</v>
      </c>
      <c r="E1682" s="3">
        <f t="shared" ca="1" si="54"/>
        <v>256</v>
      </c>
      <c r="F16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2" s="50">
        <f>IF(WEEKNUM(Table1[[#This Row],[Date]])-WEEKNUM(DATE(YEAR(Table1[[#This Row],[Date]]),2,1)-1)&lt;=0,52+WEEKNUM(Table1[[#This Row],[Date]])-WEEKNUM(DATE(YEAR(Table1[[#This Row],[Date]]),2,1)-1),WEEKNUM(Table1[[#This Row],[Date]])-WEEKNUM(DATE(YEAR(Table1[[#This Row],[Date]]),2,1)-1))</f>
        <v>13</v>
      </c>
      <c r="H1682" s="126">
        <f t="shared" ca="1" si="55"/>
        <v>0.73</v>
      </c>
      <c r="I16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82" s="3" t="str">
        <f ca="1">IF(Table1[[#This Row],[Quantity]]&gt;=100,"Picked Up","Missed Pickup")</f>
        <v>Picked Up</v>
      </c>
      <c r="K1682" s="48" t="str">
        <f>TEXT(Table1[[#This Row],[Date]],"mmmm")</f>
        <v>April</v>
      </c>
    </row>
    <row r="1683" spans="1:11" x14ac:dyDescent="0.25">
      <c r="A1683" s="27" t="s">
        <v>63</v>
      </c>
      <c r="B1683" s="30" t="s">
        <v>74</v>
      </c>
      <c r="C1683" s="45" t="s">
        <v>20</v>
      </c>
      <c r="D1683" s="4">
        <v>43950</v>
      </c>
      <c r="E1683" s="3">
        <f t="shared" ca="1" si="54"/>
        <v>778</v>
      </c>
      <c r="F16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3" s="50">
        <f>IF(WEEKNUM(Table1[[#This Row],[Date]])-WEEKNUM(DATE(YEAR(Table1[[#This Row],[Date]]),2,1)-1)&lt;=0,52+WEEKNUM(Table1[[#This Row],[Date]])-WEEKNUM(DATE(YEAR(Table1[[#This Row],[Date]]),2,1)-1),WEEKNUM(Table1[[#This Row],[Date]])-WEEKNUM(DATE(YEAR(Table1[[#This Row],[Date]]),2,1)-1))</f>
        <v>13</v>
      </c>
      <c r="H1683" s="126">
        <f t="shared" ca="1" si="55"/>
        <v>0.74</v>
      </c>
      <c r="I16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83" s="3" t="str">
        <f ca="1">IF(Table1[[#This Row],[Quantity]]&gt;=100,"Picked Up","Missed Pickup")</f>
        <v>Picked Up</v>
      </c>
      <c r="K1683" s="48" t="str">
        <f>TEXT(Table1[[#This Row],[Date]],"mmmm")</f>
        <v>April</v>
      </c>
    </row>
    <row r="1684" spans="1:11" x14ac:dyDescent="0.25">
      <c r="A1684" s="27" t="s">
        <v>63</v>
      </c>
      <c r="B1684" s="30" t="s">
        <v>75</v>
      </c>
      <c r="C1684" s="45" t="s">
        <v>20</v>
      </c>
      <c r="D1684" s="4">
        <v>43950</v>
      </c>
      <c r="E1684" s="3">
        <f t="shared" ca="1" si="54"/>
        <v>861</v>
      </c>
      <c r="F16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4" s="50">
        <f>IF(WEEKNUM(Table1[[#This Row],[Date]])-WEEKNUM(DATE(YEAR(Table1[[#This Row],[Date]]),2,1)-1)&lt;=0,52+WEEKNUM(Table1[[#This Row],[Date]])-WEEKNUM(DATE(YEAR(Table1[[#This Row],[Date]]),2,1)-1),WEEKNUM(Table1[[#This Row],[Date]])-WEEKNUM(DATE(YEAR(Table1[[#This Row],[Date]]),2,1)-1))</f>
        <v>13</v>
      </c>
      <c r="H1684" s="126">
        <f t="shared" ca="1" si="55"/>
        <v>0.67</v>
      </c>
      <c r="I16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84" s="3" t="str">
        <f ca="1">IF(Table1[[#This Row],[Quantity]]&gt;=100,"Picked Up","Missed Pickup")</f>
        <v>Picked Up</v>
      </c>
      <c r="K1684" s="48" t="str">
        <f>TEXT(Table1[[#This Row],[Date]],"mmmm")</f>
        <v>April</v>
      </c>
    </row>
    <row r="1685" spans="1:11" x14ac:dyDescent="0.25">
      <c r="A1685" s="27" t="s">
        <v>62</v>
      </c>
      <c r="B1685" s="30" t="s">
        <v>9</v>
      </c>
      <c r="C1685" s="45" t="s">
        <v>23</v>
      </c>
      <c r="D1685" s="4">
        <v>43950</v>
      </c>
      <c r="E1685" s="3">
        <f t="shared" ca="1" si="54"/>
        <v>394</v>
      </c>
      <c r="F16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5" s="50">
        <f>IF(WEEKNUM(Table1[[#This Row],[Date]])-WEEKNUM(DATE(YEAR(Table1[[#This Row],[Date]]),2,1)-1)&lt;=0,52+WEEKNUM(Table1[[#This Row],[Date]])-WEEKNUM(DATE(YEAR(Table1[[#This Row],[Date]]),2,1)-1),WEEKNUM(Table1[[#This Row],[Date]])-WEEKNUM(DATE(YEAR(Table1[[#This Row],[Date]]),2,1)-1))</f>
        <v>13</v>
      </c>
      <c r="H1685" s="126">
        <f t="shared" ca="1" si="55"/>
        <v>0.74</v>
      </c>
      <c r="I16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85" s="3" t="str">
        <f ca="1">IF(Table1[[#This Row],[Quantity]]&gt;=100,"Picked Up","Missed Pickup")</f>
        <v>Picked Up</v>
      </c>
      <c r="K1685" s="48" t="str">
        <f>TEXT(Table1[[#This Row],[Date]],"mmmm")</f>
        <v>April</v>
      </c>
    </row>
    <row r="1686" spans="1:11" x14ac:dyDescent="0.25">
      <c r="A1686" s="27" t="s">
        <v>62</v>
      </c>
      <c r="B1686" s="30" t="s">
        <v>4</v>
      </c>
      <c r="C1686" s="45" t="s">
        <v>20</v>
      </c>
      <c r="D1686" s="4">
        <v>43950</v>
      </c>
      <c r="E1686" s="3">
        <f t="shared" ca="1" si="54"/>
        <v>404</v>
      </c>
      <c r="F16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6" s="50">
        <f>IF(WEEKNUM(Table1[[#This Row],[Date]])-WEEKNUM(DATE(YEAR(Table1[[#This Row],[Date]]),2,1)-1)&lt;=0,52+WEEKNUM(Table1[[#This Row],[Date]])-WEEKNUM(DATE(YEAR(Table1[[#This Row],[Date]]),2,1)-1),WEEKNUM(Table1[[#This Row],[Date]])-WEEKNUM(DATE(YEAR(Table1[[#This Row],[Date]]),2,1)-1))</f>
        <v>13</v>
      </c>
      <c r="H1686" s="126">
        <f t="shared" ca="1" si="55"/>
        <v>0.71</v>
      </c>
      <c r="I16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86" s="3" t="str">
        <f ca="1">IF(Table1[[#This Row],[Quantity]]&gt;=100,"Picked Up","Missed Pickup")</f>
        <v>Picked Up</v>
      </c>
      <c r="K1686" s="48" t="str">
        <f>TEXT(Table1[[#This Row],[Date]],"mmmm")</f>
        <v>April</v>
      </c>
    </row>
    <row r="1687" spans="1:11" x14ac:dyDescent="0.25">
      <c r="A1687" s="27" t="s">
        <v>62</v>
      </c>
      <c r="B1687" s="30" t="s">
        <v>72</v>
      </c>
      <c r="C1687" s="45" t="s">
        <v>20</v>
      </c>
      <c r="D1687" s="4">
        <v>43950</v>
      </c>
      <c r="E1687" s="3">
        <f t="shared" ca="1" si="54"/>
        <v>994</v>
      </c>
      <c r="F16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7" s="50">
        <f>IF(WEEKNUM(Table1[[#This Row],[Date]])-WEEKNUM(DATE(YEAR(Table1[[#This Row],[Date]]),2,1)-1)&lt;=0,52+WEEKNUM(Table1[[#This Row],[Date]])-WEEKNUM(DATE(YEAR(Table1[[#This Row],[Date]]),2,1)-1),WEEKNUM(Table1[[#This Row],[Date]])-WEEKNUM(DATE(YEAR(Table1[[#This Row],[Date]]),2,1)-1))</f>
        <v>13</v>
      </c>
      <c r="H1687" s="126">
        <f t="shared" ca="1" si="55"/>
        <v>0.74</v>
      </c>
      <c r="I16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87" s="3" t="str">
        <f ca="1">IF(Table1[[#This Row],[Quantity]]&gt;=100,"Picked Up","Missed Pickup")</f>
        <v>Picked Up</v>
      </c>
      <c r="K1687" s="48" t="str">
        <f>TEXT(Table1[[#This Row],[Date]],"mmmm")</f>
        <v>April</v>
      </c>
    </row>
    <row r="1688" spans="1:11" x14ac:dyDescent="0.25">
      <c r="A1688" s="27" t="s">
        <v>62</v>
      </c>
      <c r="B1688" s="30" t="s">
        <v>5</v>
      </c>
      <c r="C1688" s="45" t="s">
        <v>22</v>
      </c>
      <c r="D1688" s="4">
        <v>43950</v>
      </c>
      <c r="E1688" s="3">
        <f t="shared" ca="1" si="54"/>
        <v>879</v>
      </c>
      <c r="F16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8" s="50">
        <f>IF(WEEKNUM(Table1[[#This Row],[Date]])-WEEKNUM(DATE(YEAR(Table1[[#This Row],[Date]]),2,1)-1)&lt;=0,52+WEEKNUM(Table1[[#This Row],[Date]])-WEEKNUM(DATE(YEAR(Table1[[#This Row],[Date]]),2,1)-1),WEEKNUM(Table1[[#This Row],[Date]])-WEEKNUM(DATE(YEAR(Table1[[#This Row],[Date]]),2,1)-1))</f>
        <v>13</v>
      </c>
      <c r="H1688" s="126">
        <f t="shared" ca="1" si="55"/>
        <v>0.67</v>
      </c>
      <c r="I16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88" s="3" t="str">
        <f ca="1">IF(Table1[[#This Row],[Quantity]]&gt;=100,"Picked Up","Missed Pickup")</f>
        <v>Picked Up</v>
      </c>
      <c r="K1688" s="48" t="str">
        <f>TEXT(Table1[[#This Row],[Date]],"mmmm")</f>
        <v>April</v>
      </c>
    </row>
    <row r="1689" spans="1:11" x14ac:dyDescent="0.25">
      <c r="A1689" s="27" t="s">
        <v>62</v>
      </c>
      <c r="B1689" s="30" t="s">
        <v>6</v>
      </c>
      <c r="C1689" s="45" t="s">
        <v>21</v>
      </c>
      <c r="D1689" s="4">
        <v>43950</v>
      </c>
      <c r="E1689" s="3">
        <f t="shared" ca="1" si="54"/>
        <v>904</v>
      </c>
      <c r="F16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89" s="50">
        <f>IF(WEEKNUM(Table1[[#This Row],[Date]])-WEEKNUM(DATE(YEAR(Table1[[#This Row],[Date]]),2,1)-1)&lt;=0,52+WEEKNUM(Table1[[#This Row],[Date]])-WEEKNUM(DATE(YEAR(Table1[[#This Row],[Date]]),2,1)-1),WEEKNUM(Table1[[#This Row],[Date]])-WEEKNUM(DATE(YEAR(Table1[[#This Row],[Date]]),2,1)-1))</f>
        <v>13</v>
      </c>
      <c r="H1689" s="126">
        <f t="shared" ca="1" si="55"/>
        <v>0.68</v>
      </c>
      <c r="I16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89" s="3" t="str">
        <f ca="1">IF(Table1[[#This Row],[Quantity]]&gt;=100,"Picked Up","Missed Pickup")</f>
        <v>Picked Up</v>
      </c>
      <c r="K1689" s="48" t="str">
        <f>TEXT(Table1[[#This Row],[Date]],"mmmm")</f>
        <v>April</v>
      </c>
    </row>
    <row r="1690" spans="1:11" x14ac:dyDescent="0.25">
      <c r="A1690" s="27" t="s">
        <v>62</v>
      </c>
      <c r="B1690" s="30" t="s">
        <v>76</v>
      </c>
      <c r="C1690" s="45" t="s">
        <v>23</v>
      </c>
      <c r="D1690" s="4">
        <v>43950</v>
      </c>
      <c r="E1690" s="3">
        <f t="shared" ca="1" si="54"/>
        <v>528</v>
      </c>
      <c r="F16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0" s="50">
        <f>IF(WEEKNUM(Table1[[#This Row],[Date]])-WEEKNUM(DATE(YEAR(Table1[[#This Row],[Date]]),2,1)-1)&lt;=0,52+WEEKNUM(Table1[[#This Row],[Date]])-WEEKNUM(DATE(YEAR(Table1[[#This Row],[Date]]),2,1)-1),WEEKNUM(Table1[[#This Row],[Date]])-WEEKNUM(DATE(YEAR(Table1[[#This Row],[Date]]),2,1)-1))</f>
        <v>13</v>
      </c>
      <c r="H1690" s="126">
        <f t="shared" ca="1" si="55"/>
        <v>0.76</v>
      </c>
      <c r="I16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90" s="3" t="str">
        <f ca="1">IF(Table1[[#This Row],[Quantity]]&gt;=100,"Picked Up","Missed Pickup")</f>
        <v>Picked Up</v>
      </c>
      <c r="K1690" s="48" t="str">
        <f>TEXT(Table1[[#This Row],[Date]],"mmmm")</f>
        <v>April</v>
      </c>
    </row>
    <row r="1691" spans="1:11" x14ac:dyDescent="0.25">
      <c r="A1691" s="27" t="s">
        <v>61</v>
      </c>
      <c r="B1691" s="30" t="s">
        <v>7</v>
      </c>
      <c r="C1691" s="45" t="s">
        <v>20</v>
      </c>
      <c r="D1691" s="4">
        <v>43950</v>
      </c>
      <c r="E1691" s="3">
        <f t="shared" ca="1" si="54"/>
        <v>355</v>
      </c>
      <c r="F16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1" s="50">
        <f>IF(WEEKNUM(Table1[[#This Row],[Date]])-WEEKNUM(DATE(YEAR(Table1[[#This Row],[Date]]),2,1)-1)&lt;=0,52+WEEKNUM(Table1[[#This Row],[Date]])-WEEKNUM(DATE(YEAR(Table1[[#This Row],[Date]]),2,1)-1),WEEKNUM(Table1[[#This Row],[Date]])-WEEKNUM(DATE(YEAR(Table1[[#This Row],[Date]]),2,1)-1))</f>
        <v>13</v>
      </c>
      <c r="H1691" s="126">
        <f t="shared" ca="1" si="55"/>
        <v>0.67</v>
      </c>
      <c r="I16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91" s="3" t="str">
        <f ca="1">IF(Table1[[#This Row],[Quantity]]&gt;=100,"Picked Up","Missed Pickup")</f>
        <v>Picked Up</v>
      </c>
      <c r="K1691" s="48" t="str">
        <f>TEXT(Table1[[#This Row],[Date]],"mmmm")</f>
        <v>April</v>
      </c>
    </row>
    <row r="1692" spans="1:11" x14ac:dyDescent="0.25">
      <c r="A1692" s="29" t="s">
        <v>61</v>
      </c>
      <c r="B1692" s="31" t="s">
        <v>8</v>
      </c>
      <c r="C1692" s="45" t="s">
        <v>20</v>
      </c>
      <c r="D1692" s="4">
        <v>43950</v>
      </c>
      <c r="E1692" s="3">
        <f t="shared" ca="1" si="54"/>
        <v>944</v>
      </c>
      <c r="F16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2" s="50">
        <f>IF(WEEKNUM(Table1[[#This Row],[Date]])-WEEKNUM(DATE(YEAR(Table1[[#This Row],[Date]]),2,1)-1)&lt;=0,52+WEEKNUM(Table1[[#This Row],[Date]])-WEEKNUM(DATE(YEAR(Table1[[#This Row],[Date]]),2,1)-1),WEEKNUM(Table1[[#This Row],[Date]])-WEEKNUM(DATE(YEAR(Table1[[#This Row],[Date]]),2,1)-1))</f>
        <v>13</v>
      </c>
      <c r="H1692" s="126">
        <f t="shared" ca="1" si="55"/>
        <v>0.78</v>
      </c>
      <c r="I16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92" s="3" t="str">
        <f ca="1">IF(Table1[[#This Row],[Quantity]]&gt;=100,"Picked Up","Missed Pickup")</f>
        <v>Picked Up</v>
      </c>
      <c r="K1692" s="48" t="str">
        <f>TEXT(Table1[[#This Row],[Date]],"mmmm")</f>
        <v>April</v>
      </c>
    </row>
    <row r="1693" spans="1:11" x14ac:dyDescent="0.25">
      <c r="A1693" s="25" t="s">
        <v>61</v>
      </c>
      <c r="B1693" s="25" t="s">
        <v>73</v>
      </c>
      <c r="C1693" s="45" t="s">
        <v>20</v>
      </c>
      <c r="D1693" s="4">
        <v>43950</v>
      </c>
      <c r="E1693" s="3">
        <f t="shared" ca="1" si="54"/>
        <v>463</v>
      </c>
      <c r="F16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3" s="50">
        <f>IF(WEEKNUM(Table1[[#This Row],[Date]])-WEEKNUM(DATE(YEAR(Table1[[#This Row],[Date]]),2,1)-1)&lt;=0,52+WEEKNUM(Table1[[#This Row],[Date]])-WEEKNUM(DATE(YEAR(Table1[[#This Row],[Date]]),2,1)-1),WEEKNUM(Table1[[#This Row],[Date]])-WEEKNUM(DATE(YEAR(Table1[[#This Row],[Date]]),2,1)-1))</f>
        <v>13</v>
      </c>
      <c r="H1693" s="126">
        <f t="shared" ca="1" si="55"/>
        <v>0.68</v>
      </c>
      <c r="I16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93" s="3" t="str">
        <f ca="1">IF(Table1[[#This Row],[Quantity]]&gt;=100,"Picked Up","Missed Pickup")</f>
        <v>Picked Up</v>
      </c>
      <c r="K1693" s="48" t="str">
        <f>TEXT(Table1[[#This Row],[Date]],"mmmm")</f>
        <v>April</v>
      </c>
    </row>
    <row r="1694" spans="1:11" x14ac:dyDescent="0.25">
      <c r="A1694" s="25" t="s">
        <v>61</v>
      </c>
      <c r="B1694" s="25" t="s">
        <v>77</v>
      </c>
      <c r="C1694" s="45" t="s">
        <v>20</v>
      </c>
      <c r="D1694" s="4">
        <v>43950</v>
      </c>
      <c r="E1694" s="3">
        <f t="shared" ca="1" si="54"/>
        <v>46</v>
      </c>
      <c r="F16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4" s="50">
        <f>IF(WEEKNUM(Table1[[#This Row],[Date]])-WEEKNUM(DATE(YEAR(Table1[[#This Row],[Date]]),2,1)-1)&lt;=0,52+WEEKNUM(Table1[[#This Row],[Date]])-WEEKNUM(DATE(YEAR(Table1[[#This Row],[Date]]),2,1)-1),WEEKNUM(Table1[[#This Row],[Date]])-WEEKNUM(DATE(YEAR(Table1[[#This Row],[Date]]),2,1)-1))</f>
        <v>13</v>
      </c>
      <c r="H1694" s="126">
        <f t="shared" ca="1" si="55"/>
        <v>0.76</v>
      </c>
      <c r="I16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94" s="3" t="str">
        <f ca="1">IF(Table1[[#This Row],[Quantity]]&gt;=100,"Picked Up","Missed Pickup")</f>
        <v>Missed Pickup</v>
      </c>
      <c r="K1694" s="48" t="str">
        <f>TEXT(Table1[[#This Row],[Date]],"mmmm")</f>
        <v>April</v>
      </c>
    </row>
    <row r="1695" spans="1:11" x14ac:dyDescent="0.25">
      <c r="A1695" s="27" t="s">
        <v>64</v>
      </c>
      <c r="B1695" s="30" t="s">
        <v>70</v>
      </c>
      <c r="C1695" s="45" t="s">
        <v>22</v>
      </c>
      <c r="D1695" s="4">
        <v>43951</v>
      </c>
      <c r="E1695" s="3">
        <f t="shared" ca="1" si="54"/>
        <v>119</v>
      </c>
      <c r="F16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5" s="50">
        <f>IF(WEEKNUM(Table1[[#This Row],[Date]])-WEEKNUM(DATE(YEAR(Table1[[#This Row],[Date]]),2,1)-1)&lt;=0,52+WEEKNUM(Table1[[#This Row],[Date]])-WEEKNUM(DATE(YEAR(Table1[[#This Row],[Date]]),2,1)-1),WEEKNUM(Table1[[#This Row],[Date]])-WEEKNUM(DATE(YEAR(Table1[[#This Row],[Date]]),2,1)-1))</f>
        <v>13</v>
      </c>
      <c r="H1695" s="126">
        <f t="shared" ca="1" si="55"/>
        <v>0.76</v>
      </c>
      <c r="I16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95" s="3" t="str">
        <f ca="1">IF(Table1[[#This Row],[Quantity]]&gt;=100,"Picked Up","Missed Pickup")</f>
        <v>Picked Up</v>
      </c>
      <c r="K1695" s="48" t="str">
        <f>TEXT(Table1[[#This Row],[Date]],"mmmm")</f>
        <v>April</v>
      </c>
    </row>
    <row r="1696" spans="1:11" x14ac:dyDescent="0.25">
      <c r="A1696" s="27" t="s">
        <v>64</v>
      </c>
      <c r="B1696" s="30" t="s">
        <v>71</v>
      </c>
      <c r="C1696" s="45" t="s">
        <v>23</v>
      </c>
      <c r="D1696" s="4">
        <v>43951</v>
      </c>
      <c r="E1696" s="3">
        <f t="shared" ca="1" si="54"/>
        <v>356</v>
      </c>
      <c r="F16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6" s="50">
        <f>IF(WEEKNUM(Table1[[#This Row],[Date]])-WEEKNUM(DATE(YEAR(Table1[[#This Row],[Date]]),2,1)-1)&lt;=0,52+WEEKNUM(Table1[[#This Row],[Date]])-WEEKNUM(DATE(YEAR(Table1[[#This Row],[Date]]),2,1)-1),WEEKNUM(Table1[[#This Row],[Date]])-WEEKNUM(DATE(YEAR(Table1[[#This Row],[Date]]),2,1)-1))</f>
        <v>13</v>
      </c>
      <c r="H1696" s="126">
        <f t="shared" ca="1" si="55"/>
        <v>0.8</v>
      </c>
      <c r="I16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96" s="3" t="str">
        <f ca="1">IF(Table1[[#This Row],[Quantity]]&gt;=100,"Picked Up","Missed Pickup")</f>
        <v>Picked Up</v>
      </c>
      <c r="K1696" s="48" t="str">
        <f>TEXT(Table1[[#This Row],[Date]],"mmmm")</f>
        <v>April</v>
      </c>
    </row>
    <row r="1697" spans="1:11" x14ac:dyDescent="0.25">
      <c r="A1697" s="27" t="s">
        <v>65</v>
      </c>
      <c r="B1697" s="30" t="s">
        <v>67</v>
      </c>
      <c r="C1697" s="45" t="s">
        <v>20</v>
      </c>
      <c r="D1697" s="4">
        <v>43951</v>
      </c>
      <c r="E1697" s="3">
        <f t="shared" ca="1" si="54"/>
        <v>129</v>
      </c>
      <c r="F16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7" s="50">
        <f>IF(WEEKNUM(Table1[[#This Row],[Date]])-WEEKNUM(DATE(YEAR(Table1[[#This Row],[Date]]),2,1)-1)&lt;=0,52+WEEKNUM(Table1[[#This Row],[Date]])-WEEKNUM(DATE(YEAR(Table1[[#This Row],[Date]]),2,1)-1),WEEKNUM(Table1[[#This Row],[Date]])-WEEKNUM(DATE(YEAR(Table1[[#This Row],[Date]]),2,1)-1))</f>
        <v>13</v>
      </c>
      <c r="H1697" s="126">
        <f t="shared" ca="1" si="55"/>
        <v>0.74</v>
      </c>
      <c r="I16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97" s="3" t="str">
        <f ca="1">IF(Table1[[#This Row],[Quantity]]&gt;=100,"Picked Up","Missed Pickup")</f>
        <v>Picked Up</v>
      </c>
      <c r="K1697" s="48" t="str">
        <f>TEXT(Table1[[#This Row],[Date]],"mmmm")</f>
        <v>April</v>
      </c>
    </row>
    <row r="1698" spans="1:11" x14ac:dyDescent="0.25">
      <c r="A1698" s="27" t="s">
        <v>63</v>
      </c>
      <c r="B1698" s="30" t="s">
        <v>4</v>
      </c>
      <c r="C1698" s="45" t="s">
        <v>20</v>
      </c>
      <c r="D1698" s="4">
        <v>43951</v>
      </c>
      <c r="E1698" s="3">
        <f t="shared" ca="1" si="54"/>
        <v>928</v>
      </c>
      <c r="F16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8" s="50">
        <f>IF(WEEKNUM(Table1[[#This Row],[Date]])-WEEKNUM(DATE(YEAR(Table1[[#This Row],[Date]]),2,1)-1)&lt;=0,52+WEEKNUM(Table1[[#This Row],[Date]])-WEEKNUM(DATE(YEAR(Table1[[#This Row],[Date]]),2,1)-1),WEEKNUM(Table1[[#This Row],[Date]])-WEEKNUM(DATE(YEAR(Table1[[#This Row],[Date]]),2,1)-1))</f>
        <v>13</v>
      </c>
      <c r="H1698" s="126">
        <f t="shared" ca="1" si="55"/>
        <v>0.77</v>
      </c>
      <c r="I16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698" s="3" t="str">
        <f ca="1">IF(Table1[[#This Row],[Quantity]]&gt;=100,"Picked Up","Missed Pickup")</f>
        <v>Picked Up</v>
      </c>
      <c r="K1698" s="48" t="str">
        <f>TEXT(Table1[[#This Row],[Date]],"mmmm")</f>
        <v>April</v>
      </c>
    </row>
    <row r="1699" spans="1:11" x14ac:dyDescent="0.25">
      <c r="A1699" s="27" t="s">
        <v>63</v>
      </c>
      <c r="B1699" s="30" t="s">
        <v>74</v>
      </c>
      <c r="C1699" s="45" t="s">
        <v>20</v>
      </c>
      <c r="D1699" s="4">
        <v>43951</v>
      </c>
      <c r="E1699" s="3">
        <f t="shared" ca="1" si="54"/>
        <v>961</v>
      </c>
      <c r="F16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699" s="50">
        <f>IF(WEEKNUM(Table1[[#This Row],[Date]])-WEEKNUM(DATE(YEAR(Table1[[#This Row],[Date]]),2,1)-1)&lt;=0,52+WEEKNUM(Table1[[#This Row],[Date]])-WEEKNUM(DATE(YEAR(Table1[[#This Row],[Date]]),2,1)-1),WEEKNUM(Table1[[#This Row],[Date]])-WEEKNUM(DATE(YEAR(Table1[[#This Row],[Date]]),2,1)-1))</f>
        <v>13</v>
      </c>
      <c r="H1699" s="126">
        <f t="shared" ca="1" si="55"/>
        <v>0.78</v>
      </c>
      <c r="I16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699" s="3" t="str">
        <f ca="1">IF(Table1[[#This Row],[Quantity]]&gt;=100,"Picked Up","Missed Pickup")</f>
        <v>Picked Up</v>
      </c>
      <c r="K1699" s="48" t="str">
        <f>TEXT(Table1[[#This Row],[Date]],"mmmm")</f>
        <v>April</v>
      </c>
    </row>
    <row r="1700" spans="1:11" x14ac:dyDescent="0.25">
      <c r="A1700" s="27" t="s">
        <v>63</v>
      </c>
      <c r="B1700" s="30" t="s">
        <v>75</v>
      </c>
      <c r="C1700" s="45" t="s">
        <v>20</v>
      </c>
      <c r="D1700" s="4">
        <v>43951</v>
      </c>
      <c r="E1700" s="3">
        <f t="shared" ca="1" si="54"/>
        <v>497</v>
      </c>
      <c r="F17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0" s="50">
        <f>IF(WEEKNUM(Table1[[#This Row],[Date]])-WEEKNUM(DATE(YEAR(Table1[[#This Row],[Date]]),2,1)-1)&lt;=0,52+WEEKNUM(Table1[[#This Row],[Date]])-WEEKNUM(DATE(YEAR(Table1[[#This Row],[Date]]),2,1)-1),WEEKNUM(Table1[[#This Row],[Date]])-WEEKNUM(DATE(YEAR(Table1[[#This Row],[Date]]),2,1)-1))</f>
        <v>13</v>
      </c>
      <c r="H1700" s="126">
        <f t="shared" ca="1" si="55"/>
        <v>0.78</v>
      </c>
      <c r="I17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00" s="3" t="str">
        <f ca="1">IF(Table1[[#This Row],[Quantity]]&gt;=100,"Picked Up","Missed Pickup")</f>
        <v>Picked Up</v>
      </c>
      <c r="K1700" s="48" t="str">
        <f>TEXT(Table1[[#This Row],[Date]],"mmmm")</f>
        <v>April</v>
      </c>
    </row>
    <row r="1701" spans="1:11" x14ac:dyDescent="0.25">
      <c r="A1701" s="27" t="s">
        <v>62</v>
      </c>
      <c r="B1701" s="30" t="s">
        <v>9</v>
      </c>
      <c r="C1701" s="45" t="s">
        <v>23</v>
      </c>
      <c r="D1701" s="4">
        <v>43951</v>
      </c>
      <c r="E1701" s="3">
        <f t="shared" ca="1" si="54"/>
        <v>144</v>
      </c>
      <c r="F17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1" s="50">
        <f>IF(WEEKNUM(Table1[[#This Row],[Date]])-WEEKNUM(DATE(YEAR(Table1[[#This Row],[Date]]),2,1)-1)&lt;=0,52+WEEKNUM(Table1[[#This Row],[Date]])-WEEKNUM(DATE(YEAR(Table1[[#This Row],[Date]]),2,1)-1),WEEKNUM(Table1[[#This Row],[Date]])-WEEKNUM(DATE(YEAR(Table1[[#This Row],[Date]]),2,1)-1))</f>
        <v>13</v>
      </c>
      <c r="H1701" s="126">
        <f t="shared" ca="1" si="55"/>
        <v>0.68</v>
      </c>
      <c r="I17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01" s="3" t="str">
        <f ca="1">IF(Table1[[#This Row],[Quantity]]&gt;=100,"Picked Up","Missed Pickup")</f>
        <v>Picked Up</v>
      </c>
      <c r="K1701" s="48" t="str">
        <f>TEXT(Table1[[#This Row],[Date]],"mmmm")</f>
        <v>April</v>
      </c>
    </row>
    <row r="1702" spans="1:11" x14ac:dyDescent="0.25">
      <c r="A1702" s="27" t="s">
        <v>62</v>
      </c>
      <c r="B1702" s="30" t="s">
        <v>4</v>
      </c>
      <c r="C1702" s="45" t="s">
        <v>20</v>
      </c>
      <c r="D1702" s="4">
        <v>43951</v>
      </c>
      <c r="E1702" s="3">
        <f t="shared" ca="1" si="54"/>
        <v>449</v>
      </c>
      <c r="F17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2" s="50">
        <f>IF(WEEKNUM(Table1[[#This Row],[Date]])-WEEKNUM(DATE(YEAR(Table1[[#This Row],[Date]]),2,1)-1)&lt;=0,52+WEEKNUM(Table1[[#This Row],[Date]])-WEEKNUM(DATE(YEAR(Table1[[#This Row],[Date]]),2,1)-1),WEEKNUM(Table1[[#This Row],[Date]])-WEEKNUM(DATE(YEAR(Table1[[#This Row],[Date]]),2,1)-1))</f>
        <v>13</v>
      </c>
      <c r="H1702" s="126">
        <f t="shared" ca="1" si="55"/>
        <v>0.73</v>
      </c>
      <c r="I17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02" s="3" t="str">
        <f ca="1">IF(Table1[[#This Row],[Quantity]]&gt;=100,"Picked Up","Missed Pickup")</f>
        <v>Picked Up</v>
      </c>
      <c r="K1702" s="48" t="str">
        <f>TEXT(Table1[[#This Row],[Date]],"mmmm")</f>
        <v>April</v>
      </c>
    </row>
    <row r="1703" spans="1:11" x14ac:dyDescent="0.25">
      <c r="A1703" s="27" t="s">
        <v>62</v>
      </c>
      <c r="B1703" s="30" t="s">
        <v>72</v>
      </c>
      <c r="C1703" s="45" t="s">
        <v>20</v>
      </c>
      <c r="D1703" s="4">
        <v>43951</v>
      </c>
      <c r="E1703" s="3">
        <f t="shared" ca="1" si="54"/>
        <v>277</v>
      </c>
      <c r="F17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3" s="50">
        <f>IF(WEEKNUM(Table1[[#This Row],[Date]])-WEEKNUM(DATE(YEAR(Table1[[#This Row],[Date]]),2,1)-1)&lt;=0,52+WEEKNUM(Table1[[#This Row],[Date]])-WEEKNUM(DATE(YEAR(Table1[[#This Row],[Date]]),2,1)-1),WEEKNUM(Table1[[#This Row],[Date]])-WEEKNUM(DATE(YEAR(Table1[[#This Row],[Date]]),2,1)-1))</f>
        <v>13</v>
      </c>
      <c r="H1703" s="126">
        <f t="shared" ca="1" si="55"/>
        <v>0.8</v>
      </c>
      <c r="I17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03" s="3" t="str">
        <f ca="1">IF(Table1[[#This Row],[Quantity]]&gt;=100,"Picked Up","Missed Pickup")</f>
        <v>Picked Up</v>
      </c>
      <c r="K1703" s="48" t="str">
        <f>TEXT(Table1[[#This Row],[Date]],"mmmm")</f>
        <v>April</v>
      </c>
    </row>
    <row r="1704" spans="1:11" x14ac:dyDescent="0.25">
      <c r="A1704" s="27" t="s">
        <v>62</v>
      </c>
      <c r="B1704" s="30" t="s">
        <v>5</v>
      </c>
      <c r="C1704" s="45" t="s">
        <v>22</v>
      </c>
      <c r="D1704" s="4">
        <v>43951</v>
      </c>
      <c r="E1704" s="3">
        <f t="shared" ca="1" si="54"/>
        <v>237</v>
      </c>
      <c r="F17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4" s="50">
        <f>IF(WEEKNUM(Table1[[#This Row],[Date]])-WEEKNUM(DATE(YEAR(Table1[[#This Row],[Date]]),2,1)-1)&lt;=0,52+WEEKNUM(Table1[[#This Row],[Date]])-WEEKNUM(DATE(YEAR(Table1[[#This Row],[Date]]),2,1)-1),WEEKNUM(Table1[[#This Row],[Date]])-WEEKNUM(DATE(YEAR(Table1[[#This Row],[Date]]),2,1)-1))</f>
        <v>13</v>
      </c>
      <c r="H1704" s="126">
        <f t="shared" ca="1" si="55"/>
        <v>0.67</v>
      </c>
      <c r="I17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04" s="3" t="str">
        <f ca="1">IF(Table1[[#This Row],[Quantity]]&gt;=100,"Picked Up","Missed Pickup")</f>
        <v>Picked Up</v>
      </c>
      <c r="K1704" s="48" t="str">
        <f>TEXT(Table1[[#This Row],[Date]],"mmmm")</f>
        <v>April</v>
      </c>
    </row>
    <row r="1705" spans="1:11" x14ac:dyDescent="0.25">
      <c r="A1705" s="27" t="s">
        <v>62</v>
      </c>
      <c r="B1705" s="30" t="s">
        <v>6</v>
      </c>
      <c r="C1705" s="45" t="s">
        <v>21</v>
      </c>
      <c r="D1705" s="4">
        <v>43951</v>
      </c>
      <c r="E1705" s="3">
        <f t="shared" ca="1" si="54"/>
        <v>749</v>
      </c>
      <c r="F17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5" s="50">
        <f>IF(WEEKNUM(Table1[[#This Row],[Date]])-WEEKNUM(DATE(YEAR(Table1[[#This Row],[Date]]),2,1)-1)&lt;=0,52+WEEKNUM(Table1[[#This Row],[Date]])-WEEKNUM(DATE(YEAR(Table1[[#This Row],[Date]]),2,1)-1),WEEKNUM(Table1[[#This Row],[Date]])-WEEKNUM(DATE(YEAR(Table1[[#This Row],[Date]]),2,1)-1))</f>
        <v>13</v>
      </c>
      <c r="H1705" s="126">
        <f t="shared" ca="1" si="55"/>
        <v>0.68</v>
      </c>
      <c r="I17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05" s="3" t="str">
        <f ca="1">IF(Table1[[#This Row],[Quantity]]&gt;=100,"Picked Up","Missed Pickup")</f>
        <v>Picked Up</v>
      </c>
      <c r="K1705" s="48" t="str">
        <f>TEXT(Table1[[#This Row],[Date]],"mmmm")</f>
        <v>April</v>
      </c>
    </row>
    <row r="1706" spans="1:11" x14ac:dyDescent="0.25">
      <c r="A1706" s="27" t="s">
        <v>62</v>
      </c>
      <c r="B1706" s="30" t="s">
        <v>76</v>
      </c>
      <c r="C1706" s="45" t="s">
        <v>23</v>
      </c>
      <c r="D1706" s="4">
        <v>43951</v>
      </c>
      <c r="E1706" s="3">
        <f t="shared" ca="1" si="54"/>
        <v>962</v>
      </c>
      <c r="F17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6" s="50">
        <f>IF(WEEKNUM(Table1[[#This Row],[Date]])-WEEKNUM(DATE(YEAR(Table1[[#This Row],[Date]]),2,1)-1)&lt;=0,52+WEEKNUM(Table1[[#This Row],[Date]])-WEEKNUM(DATE(YEAR(Table1[[#This Row],[Date]]),2,1)-1),WEEKNUM(Table1[[#This Row],[Date]])-WEEKNUM(DATE(YEAR(Table1[[#This Row],[Date]]),2,1)-1))</f>
        <v>13</v>
      </c>
      <c r="H1706" s="126">
        <f t="shared" ca="1" si="55"/>
        <v>0.74</v>
      </c>
      <c r="I17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06" s="3" t="str">
        <f ca="1">IF(Table1[[#This Row],[Quantity]]&gt;=100,"Picked Up","Missed Pickup")</f>
        <v>Picked Up</v>
      </c>
      <c r="K1706" s="48" t="str">
        <f>TEXT(Table1[[#This Row],[Date]],"mmmm")</f>
        <v>April</v>
      </c>
    </row>
    <row r="1707" spans="1:11" x14ac:dyDescent="0.25">
      <c r="A1707" s="27" t="s">
        <v>61</v>
      </c>
      <c r="B1707" s="30" t="s">
        <v>7</v>
      </c>
      <c r="C1707" s="45" t="s">
        <v>20</v>
      </c>
      <c r="D1707" s="4">
        <v>43951</v>
      </c>
      <c r="E1707" s="3">
        <f t="shared" ca="1" si="54"/>
        <v>387</v>
      </c>
      <c r="F17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7" s="50">
        <f>IF(WEEKNUM(Table1[[#This Row],[Date]])-WEEKNUM(DATE(YEAR(Table1[[#This Row],[Date]]),2,1)-1)&lt;=0,52+WEEKNUM(Table1[[#This Row],[Date]])-WEEKNUM(DATE(YEAR(Table1[[#This Row],[Date]]),2,1)-1),WEEKNUM(Table1[[#This Row],[Date]])-WEEKNUM(DATE(YEAR(Table1[[#This Row],[Date]]),2,1)-1))</f>
        <v>13</v>
      </c>
      <c r="H1707" s="126">
        <f t="shared" ca="1" si="55"/>
        <v>0.69</v>
      </c>
      <c r="I17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07" s="3" t="str">
        <f ca="1">IF(Table1[[#This Row],[Quantity]]&gt;=100,"Picked Up","Missed Pickup")</f>
        <v>Picked Up</v>
      </c>
      <c r="K1707" s="48" t="str">
        <f>TEXT(Table1[[#This Row],[Date]],"mmmm")</f>
        <v>April</v>
      </c>
    </row>
    <row r="1708" spans="1:11" x14ac:dyDescent="0.25">
      <c r="A1708" s="29" t="s">
        <v>61</v>
      </c>
      <c r="B1708" s="31" t="s">
        <v>8</v>
      </c>
      <c r="C1708" s="45" t="s">
        <v>20</v>
      </c>
      <c r="D1708" s="4">
        <v>43951</v>
      </c>
      <c r="E1708" s="3">
        <f t="shared" ca="1" si="54"/>
        <v>236</v>
      </c>
      <c r="F17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8" s="50">
        <f>IF(WEEKNUM(Table1[[#This Row],[Date]])-WEEKNUM(DATE(YEAR(Table1[[#This Row],[Date]]),2,1)-1)&lt;=0,52+WEEKNUM(Table1[[#This Row],[Date]])-WEEKNUM(DATE(YEAR(Table1[[#This Row],[Date]]),2,1)-1),WEEKNUM(Table1[[#This Row],[Date]])-WEEKNUM(DATE(YEAR(Table1[[#This Row],[Date]]),2,1)-1))</f>
        <v>13</v>
      </c>
      <c r="H1708" s="126">
        <f t="shared" ca="1" si="55"/>
        <v>0.72</v>
      </c>
      <c r="I17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08" s="3" t="str">
        <f ca="1">IF(Table1[[#This Row],[Quantity]]&gt;=100,"Picked Up","Missed Pickup")</f>
        <v>Picked Up</v>
      </c>
      <c r="K1708" s="48" t="str">
        <f>TEXT(Table1[[#This Row],[Date]],"mmmm")</f>
        <v>April</v>
      </c>
    </row>
    <row r="1709" spans="1:11" x14ac:dyDescent="0.25">
      <c r="A1709" s="25" t="s">
        <v>61</v>
      </c>
      <c r="B1709" s="25" t="s">
        <v>73</v>
      </c>
      <c r="C1709" s="45" t="s">
        <v>20</v>
      </c>
      <c r="D1709" s="4">
        <v>43951</v>
      </c>
      <c r="E1709" s="3">
        <f t="shared" ca="1" si="54"/>
        <v>292</v>
      </c>
      <c r="F17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09" s="50">
        <f>IF(WEEKNUM(Table1[[#This Row],[Date]])-WEEKNUM(DATE(YEAR(Table1[[#This Row],[Date]]),2,1)-1)&lt;=0,52+WEEKNUM(Table1[[#This Row],[Date]])-WEEKNUM(DATE(YEAR(Table1[[#This Row],[Date]]),2,1)-1),WEEKNUM(Table1[[#This Row],[Date]])-WEEKNUM(DATE(YEAR(Table1[[#This Row],[Date]]),2,1)-1))</f>
        <v>13</v>
      </c>
      <c r="H1709" s="126">
        <f t="shared" ca="1" si="55"/>
        <v>0.77</v>
      </c>
      <c r="I17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09" s="3" t="str">
        <f ca="1">IF(Table1[[#This Row],[Quantity]]&gt;=100,"Picked Up","Missed Pickup")</f>
        <v>Picked Up</v>
      </c>
      <c r="K1709" s="48" t="str">
        <f>TEXT(Table1[[#This Row],[Date]],"mmmm")</f>
        <v>April</v>
      </c>
    </row>
    <row r="1710" spans="1:11" x14ac:dyDescent="0.25">
      <c r="A1710" s="25" t="s">
        <v>61</v>
      </c>
      <c r="B1710" s="25" t="s">
        <v>77</v>
      </c>
      <c r="C1710" s="45" t="s">
        <v>20</v>
      </c>
      <c r="D1710" s="4">
        <v>43951</v>
      </c>
      <c r="E1710" s="3">
        <f t="shared" ca="1" si="54"/>
        <v>251</v>
      </c>
      <c r="F17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0" s="50">
        <f>IF(WEEKNUM(Table1[[#This Row],[Date]])-WEEKNUM(DATE(YEAR(Table1[[#This Row],[Date]]),2,1)-1)&lt;=0,52+WEEKNUM(Table1[[#This Row],[Date]])-WEEKNUM(DATE(YEAR(Table1[[#This Row],[Date]]),2,1)-1),WEEKNUM(Table1[[#This Row],[Date]])-WEEKNUM(DATE(YEAR(Table1[[#This Row],[Date]]),2,1)-1))</f>
        <v>13</v>
      </c>
      <c r="H1710" s="126">
        <f t="shared" ca="1" si="55"/>
        <v>0.71</v>
      </c>
      <c r="I17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0" s="3" t="str">
        <f ca="1">IF(Table1[[#This Row],[Quantity]]&gt;=100,"Picked Up","Missed Pickup")</f>
        <v>Picked Up</v>
      </c>
      <c r="K1710" s="48" t="str">
        <f>TEXT(Table1[[#This Row],[Date]],"mmmm")</f>
        <v>April</v>
      </c>
    </row>
    <row r="1711" spans="1:11" x14ac:dyDescent="0.25">
      <c r="A1711" s="27" t="s">
        <v>64</v>
      </c>
      <c r="B1711" s="30" t="s">
        <v>70</v>
      </c>
      <c r="C1711" s="45" t="s">
        <v>22</v>
      </c>
      <c r="D1711" s="4">
        <v>43952</v>
      </c>
      <c r="E1711" s="3">
        <f t="shared" ca="1" si="54"/>
        <v>939</v>
      </c>
      <c r="F17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1" s="50">
        <f>IF(WEEKNUM(Table1[[#This Row],[Date]])-WEEKNUM(DATE(YEAR(Table1[[#This Row],[Date]]),2,1)-1)&lt;=0,52+WEEKNUM(Table1[[#This Row],[Date]])-WEEKNUM(DATE(YEAR(Table1[[#This Row],[Date]]),2,1)-1),WEEKNUM(Table1[[#This Row],[Date]])-WEEKNUM(DATE(YEAR(Table1[[#This Row],[Date]]),2,1)-1))</f>
        <v>13</v>
      </c>
      <c r="H1711" s="126">
        <f t="shared" ca="1" si="55"/>
        <v>0.78</v>
      </c>
      <c r="I17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1" s="3" t="str">
        <f ca="1">IF(Table1[[#This Row],[Quantity]]&gt;=100,"Picked Up","Missed Pickup")</f>
        <v>Picked Up</v>
      </c>
      <c r="K1711" s="48" t="str">
        <f>TEXT(Table1[[#This Row],[Date]],"mmmm")</f>
        <v>May</v>
      </c>
    </row>
    <row r="1712" spans="1:11" x14ac:dyDescent="0.25">
      <c r="A1712" s="27" t="s">
        <v>64</v>
      </c>
      <c r="B1712" s="30" t="s">
        <v>71</v>
      </c>
      <c r="C1712" s="45" t="s">
        <v>23</v>
      </c>
      <c r="D1712" s="4">
        <v>43952</v>
      </c>
      <c r="E1712" s="3">
        <f t="shared" ca="1" si="54"/>
        <v>782</v>
      </c>
      <c r="F17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2" s="50">
        <f>IF(WEEKNUM(Table1[[#This Row],[Date]])-WEEKNUM(DATE(YEAR(Table1[[#This Row],[Date]]),2,1)-1)&lt;=0,52+WEEKNUM(Table1[[#This Row],[Date]])-WEEKNUM(DATE(YEAR(Table1[[#This Row],[Date]]),2,1)-1),WEEKNUM(Table1[[#This Row],[Date]])-WEEKNUM(DATE(YEAR(Table1[[#This Row],[Date]]),2,1)-1))</f>
        <v>13</v>
      </c>
      <c r="H1712" s="126">
        <f t="shared" ca="1" si="55"/>
        <v>0.73</v>
      </c>
      <c r="I17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2" s="3" t="str">
        <f ca="1">IF(Table1[[#This Row],[Quantity]]&gt;=100,"Picked Up","Missed Pickup")</f>
        <v>Picked Up</v>
      </c>
      <c r="K1712" s="48" t="str">
        <f>TEXT(Table1[[#This Row],[Date]],"mmmm")</f>
        <v>May</v>
      </c>
    </row>
    <row r="1713" spans="1:11" x14ac:dyDescent="0.25">
      <c r="A1713" s="27" t="s">
        <v>65</v>
      </c>
      <c r="B1713" s="30" t="s">
        <v>67</v>
      </c>
      <c r="C1713" s="45" t="s">
        <v>20</v>
      </c>
      <c r="D1713" s="4">
        <v>43952</v>
      </c>
      <c r="E1713" s="3">
        <f t="shared" ca="1" si="54"/>
        <v>114</v>
      </c>
      <c r="F17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3" s="50">
        <f>IF(WEEKNUM(Table1[[#This Row],[Date]])-WEEKNUM(DATE(YEAR(Table1[[#This Row],[Date]]),2,1)-1)&lt;=0,52+WEEKNUM(Table1[[#This Row],[Date]])-WEEKNUM(DATE(YEAR(Table1[[#This Row],[Date]]),2,1)-1),WEEKNUM(Table1[[#This Row],[Date]])-WEEKNUM(DATE(YEAR(Table1[[#This Row],[Date]]),2,1)-1))</f>
        <v>13</v>
      </c>
      <c r="H1713" s="126">
        <f t="shared" ca="1" si="55"/>
        <v>0.77</v>
      </c>
      <c r="I17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3" s="3" t="str">
        <f ca="1">IF(Table1[[#This Row],[Quantity]]&gt;=100,"Picked Up","Missed Pickup")</f>
        <v>Picked Up</v>
      </c>
      <c r="K1713" s="48" t="str">
        <f>TEXT(Table1[[#This Row],[Date]],"mmmm")</f>
        <v>May</v>
      </c>
    </row>
    <row r="1714" spans="1:11" x14ac:dyDescent="0.25">
      <c r="A1714" s="27" t="s">
        <v>63</v>
      </c>
      <c r="B1714" s="30" t="s">
        <v>4</v>
      </c>
      <c r="C1714" s="45" t="s">
        <v>20</v>
      </c>
      <c r="D1714" s="4">
        <v>43952</v>
      </c>
      <c r="E1714" s="3">
        <f t="shared" ca="1" si="54"/>
        <v>445</v>
      </c>
      <c r="F17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4" s="50">
        <f>IF(WEEKNUM(Table1[[#This Row],[Date]])-WEEKNUM(DATE(YEAR(Table1[[#This Row],[Date]]),2,1)-1)&lt;=0,52+WEEKNUM(Table1[[#This Row],[Date]])-WEEKNUM(DATE(YEAR(Table1[[#This Row],[Date]]),2,1)-1),WEEKNUM(Table1[[#This Row],[Date]])-WEEKNUM(DATE(YEAR(Table1[[#This Row],[Date]]),2,1)-1))</f>
        <v>13</v>
      </c>
      <c r="H1714" s="126">
        <f t="shared" ca="1" si="55"/>
        <v>0.68</v>
      </c>
      <c r="I17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14" s="3" t="str">
        <f ca="1">IF(Table1[[#This Row],[Quantity]]&gt;=100,"Picked Up","Missed Pickup")</f>
        <v>Picked Up</v>
      </c>
      <c r="K1714" s="48" t="str">
        <f>TEXT(Table1[[#This Row],[Date]],"mmmm")</f>
        <v>May</v>
      </c>
    </row>
    <row r="1715" spans="1:11" x14ac:dyDescent="0.25">
      <c r="A1715" s="27" t="s">
        <v>63</v>
      </c>
      <c r="B1715" s="30" t="s">
        <v>74</v>
      </c>
      <c r="C1715" s="45" t="s">
        <v>20</v>
      </c>
      <c r="D1715" s="4">
        <v>43952</v>
      </c>
      <c r="E1715" s="3">
        <f t="shared" ca="1" si="54"/>
        <v>884</v>
      </c>
      <c r="F17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5" s="50">
        <f>IF(WEEKNUM(Table1[[#This Row],[Date]])-WEEKNUM(DATE(YEAR(Table1[[#This Row],[Date]]),2,1)-1)&lt;=0,52+WEEKNUM(Table1[[#This Row],[Date]])-WEEKNUM(DATE(YEAR(Table1[[#This Row],[Date]]),2,1)-1),WEEKNUM(Table1[[#This Row],[Date]])-WEEKNUM(DATE(YEAR(Table1[[#This Row],[Date]]),2,1)-1))</f>
        <v>13</v>
      </c>
      <c r="H1715" s="126">
        <f t="shared" ca="1" si="55"/>
        <v>0.67</v>
      </c>
      <c r="I17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15" s="3" t="str">
        <f ca="1">IF(Table1[[#This Row],[Quantity]]&gt;=100,"Picked Up","Missed Pickup")</f>
        <v>Picked Up</v>
      </c>
      <c r="K1715" s="48" t="str">
        <f>TEXT(Table1[[#This Row],[Date]],"mmmm")</f>
        <v>May</v>
      </c>
    </row>
    <row r="1716" spans="1:11" x14ac:dyDescent="0.25">
      <c r="A1716" s="27" t="s">
        <v>63</v>
      </c>
      <c r="B1716" s="30" t="s">
        <v>75</v>
      </c>
      <c r="C1716" s="45" t="s">
        <v>20</v>
      </c>
      <c r="D1716" s="4">
        <v>43952</v>
      </c>
      <c r="E1716" s="3">
        <f t="shared" ca="1" si="54"/>
        <v>948</v>
      </c>
      <c r="F17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6" s="50">
        <f>IF(WEEKNUM(Table1[[#This Row],[Date]])-WEEKNUM(DATE(YEAR(Table1[[#This Row],[Date]]),2,1)-1)&lt;=0,52+WEEKNUM(Table1[[#This Row],[Date]])-WEEKNUM(DATE(YEAR(Table1[[#This Row],[Date]]),2,1)-1),WEEKNUM(Table1[[#This Row],[Date]])-WEEKNUM(DATE(YEAR(Table1[[#This Row],[Date]]),2,1)-1))</f>
        <v>13</v>
      </c>
      <c r="H1716" s="126">
        <f t="shared" ca="1" si="55"/>
        <v>0.69</v>
      </c>
      <c r="I17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16" s="3" t="str">
        <f ca="1">IF(Table1[[#This Row],[Quantity]]&gt;=100,"Picked Up","Missed Pickup")</f>
        <v>Picked Up</v>
      </c>
      <c r="K1716" s="48" t="str">
        <f>TEXT(Table1[[#This Row],[Date]],"mmmm")</f>
        <v>May</v>
      </c>
    </row>
    <row r="1717" spans="1:11" x14ac:dyDescent="0.25">
      <c r="A1717" s="27" t="s">
        <v>62</v>
      </c>
      <c r="B1717" s="30" t="s">
        <v>9</v>
      </c>
      <c r="C1717" s="45" t="s">
        <v>23</v>
      </c>
      <c r="D1717" s="4">
        <v>43952</v>
      </c>
      <c r="E1717" s="3">
        <f t="shared" ca="1" si="54"/>
        <v>473</v>
      </c>
      <c r="F17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7" s="50">
        <f>IF(WEEKNUM(Table1[[#This Row],[Date]])-WEEKNUM(DATE(YEAR(Table1[[#This Row],[Date]]),2,1)-1)&lt;=0,52+WEEKNUM(Table1[[#This Row],[Date]])-WEEKNUM(DATE(YEAR(Table1[[#This Row],[Date]]),2,1)-1),WEEKNUM(Table1[[#This Row],[Date]])-WEEKNUM(DATE(YEAR(Table1[[#This Row],[Date]]),2,1)-1))</f>
        <v>13</v>
      </c>
      <c r="H1717" s="126">
        <f t="shared" ca="1" si="55"/>
        <v>0.7</v>
      </c>
      <c r="I17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7" s="3" t="str">
        <f ca="1">IF(Table1[[#This Row],[Quantity]]&gt;=100,"Picked Up","Missed Pickup")</f>
        <v>Picked Up</v>
      </c>
      <c r="K1717" s="48" t="str">
        <f>TEXT(Table1[[#This Row],[Date]],"mmmm")</f>
        <v>May</v>
      </c>
    </row>
    <row r="1718" spans="1:11" x14ac:dyDescent="0.25">
      <c r="A1718" s="27" t="s">
        <v>62</v>
      </c>
      <c r="B1718" s="30" t="s">
        <v>4</v>
      </c>
      <c r="C1718" s="45" t="s">
        <v>20</v>
      </c>
      <c r="D1718" s="4">
        <v>43952</v>
      </c>
      <c r="E1718" s="3">
        <f t="shared" ca="1" si="54"/>
        <v>623</v>
      </c>
      <c r="F17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8" s="50">
        <f>IF(WEEKNUM(Table1[[#This Row],[Date]])-WEEKNUM(DATE(YEAR(Table1[[#This Row],[Date]]),2,1)-1)&lt;=0,52+WEEKNUM(Table1[[#This Row],[Date]])-WEEKNUM(DATE(YEAR(Table1[[#This Row],[Date]]),2,1)-1),WEEKNUM(Table1[[#This Row],[Date]])-WEEKNUM(DATE(YEAR(Table1[[#This Row],[Date]]),2,1)-1))</f>
        <v>13</v>
      </c>
      <c r="H1718" s="126">
        <f t="shared" ca="1" si="55"/>
        <v>0.78</v>
      </c>
      <c r="I17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8" s="3" t="str">
        <f ca="1">IF(Table1[[#This Row],[Quantity]]&gt;=100,"Picked Up","Missed Pickup")</f>
        <v>Picked Up</v>
      </c>
      <c r="K1718" s="48" t="str">
        <f>TEXT(Table1[[#This Row],[Date]],"mmmm")</f>
        <v>May</v>
      </c>
    </row>
    <row r="1719" spans="1:11" x14ac:dyDescent="0.25">
      <c r="A1719" s="27" t="s">
        <v>62</v>
      </c>
      <c r="B1719" s="30" t="s">
        <v>72</v>
      </c>
      <c r="C1719" s="45" t="s">
        <v>20</v>
      </c>
      <c r="D1719" s="4">
        <v>43952</v>
      </c>
      <c r="E1719" s="3">
        <f t="shared" ca="1" si="54"/>
        <v>39</v>
      </c>
      <c r="F17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19" s="50">
        <f>IF(WEEKNUM(Table1[[#This Row],[Date]])-WEEKNUM(DATE(YEAR(Table1[[#This Row],[Date]]),2,1)-1)&lt;=0,52+WEEKNUM(Table1[[#This Row],[Date]])-WEEKNUM(DATE(YEAR(Table1[[#This Row],[Date]]),2,1)-1),WEEKNUM(Table1[[#This Row],[Date]])-WEEKNUM(DATE(YEAR(Table1[[#This Row],[Date]]),2,1)-1))</f>
        <v>13</v>
      </c>
      <c r="H1719" s="126">
        <f t="shared" ca="1" si="55"/>
        <v>0.73</v>
      </c>
      <c r="I17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19" s="3" t="str">
        <f ca="1">IF(Table1[[#This Row],[Quantity]]&gt;=100,"Picked Up","Missed Pickup")</f>
        <v>Missed Pickup</v>
      </c>
      <c r="K1719" s="48" t="str">
        <f>TEXT(Table1[[#This Row],[Date]],"mmmm")</f>
        <v>May</v>
      </c>
    </row>
    <row r="1720" spans="1:11" x14ac:dyDescent="0.25">
      <c r="A1720" s="27" t="s">
        <v>62</v>
      </c>
      <c r="B1720" s="30" t="s">
        <v>5</v>
      </c>
      <c r="C1720" s="45" t="s">
        <v>22</v>
      </c>
      <c r="D1720" s="4">
        <v>43952</v>
      </c>
      <c r="E1720" s="3">
        <f t="shared" ca="1" si="54"/>
        <v>868</v>
      </c>
      <c r="F17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0" s="50">
        <f>IF(WEEKNUM(Table1[[#This Row],[Date]])-WEEKNUM(DATE(YEAR(Table1[[#This Row],[Date]]),2,1)-1)&lt;=0,52+WEEKNUM(Table1[[#This Row],[Date]])-WEEKNUM(DATE(YEAR(Table1[[#This Row],[Date]]),2,1)-1),WEEKNUM(Table1[[#This Row],[Date]])-WEEKNUM(DATE(YEAR(Table1[[#This Row],[Date]]),2,1)-1))</f>
        <v>13</v>
      </c>
      <c r="H1720" s="126">
        <f t="shared" ca="1" si="55"/>
        <v>0.72</v>
      </c>
      <c r="I17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20" s="3" t="str">
        <f ca="1">IF(Table1[[#This Row],[Quantity]]&gt;=100,"Picked Up","Missed Pickup")</f>
        <v>Picked Up</v>
      </c>
      <c r="K1720" s="48" t="str">
        <f>TEXT(Table1[[#This Row],[Date]],"mmmm")</f>
        <v>May</v>
      </c>
    </row>
    <row r="1721" spans="1:11" x14ac:dyDescent="0.25">
      <c r="A1721" s="27" t="s">
        <v>62</v>
      </c>
      <c r="B1721" s="30" t="s">
        <v>6</v>
      </c>
      <c r="C1721" s="45" t="s">
        <v>21</v>
      </c>
      <c r="D1721" s="4">
        <v>43952</v>
      </c>
      <c r="E1721" s="3">
        <f t="shared" ca="1" si="54"/>
        <v>158</v>
      </c>
      <c r="F17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1" s="50">
        <f>IF(WEEKNUM(Table1[[#This Row],[Date]])-WEEKNUM(DATE(YEAR(Table1[[#This Row],[Date]]),2,1)-1)&lt;=0,52+WEEKNUM(Table1[[#This Row],[Date]])-WEEKNUM(DATE(YEAR(Table1[[#This Row],[Date]]),2,1)-1),WEEKNUM(Table1[[#This Row],[Date]])-WEEKNUM(DATE(YEAR(Table1[[#This Row],[Date]]),2,1)-1))</f>
        <v>13</v>
      </c>
      <c r="H1721" s="126">
        <f t="shared" ca="1" si="55"/>
        <v>0.68</v>
      </c>
      <c r="I17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21" s="3" t="str">
        <f ca="1">IF(Table1[[#This Row],[Quantity]]&gt;=100,"Picked Up","Missed Pickup")</f>
        <v>Picked Up</v>
      </c>
      <c r="K1721" s="48" t="str">
        <f>TEXT(Table1[[#This Row],[Date]],"mmmm")</f>
        <v>May</v>
      </c>
    </row>
    <row r="1722" spans="1:11" x14ac:dyDescent="0.25">
      <c r="A1722" s="27" t="s">
        <v>62</v>
      </c>
      <c r="B1722" s="30" t="s">
        <v>76</v>
      </c>
      <c r="C1722" s="45" t="s">
        <v>23</v>
      </c>
      <c r="D1722" s="4">
        <v>43952</v>
      </c>
      <c r="E1722" s="3">
        <f t="shared" ca="1" si="54"/>
        <v>981</v>
      </c>
      <c r="F17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2" s="50">
        <f>IF(WEEKNUM(Table1[[#This Row],[Date]])-WEEKNUM(DATE(YEAR(Table1[[#This Row],[Date]]),2,1)-1)&lt;=0,52+WEEKNUM(Table1[[#This Row],[Date]])-WEEKNUM(DATE(YEAR(Table1[[#This Row],[Date]]),2,1)-1),WEEKNUM(Table1[[#This Row],[Date]])-WEEKNUM(DATE(YEAR(Table1[[#This Row],[Date]]),2,1)-1))</f>
        <v>13</v>
      </c>
      <c r="H1722" s="126">
        <f t="shared" ca="1" si="55"/>
        <v>0.77</v>
      </c>
      <c r="I17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22" s="3" t="str">
        <f ca="1">IF(Table1[[#This Row],[Quantity]]&gt;=100,"Picked Up","Missed Pickup")</f>
        <v>Picked Up</v>
      </c>
      <c r="K1722" s="48" t="str">
        <f>TEXT(Table1[[#This Row],[Date]],"mmmm")</f>
        <v>May</v>
      </c>
    </row>
    <row r="1723" spans="1:11" x14ac:dyDescent="0.25">
      <c r="A1723" s="27" t="s">
        <v>61</v>
      </c>
      <c r="B1723" s="30" t="s">
        <v>7</v>
      </c>
      <c r="C1723" s="45" t="s">
        <v>20</v>
      </c>
      <c r="D1723" s="4">
        <v>43952</v>
      </c>
      <c r="E1723" s="3">
        <f t="shared" ca="1" si="54"/>
        <v>600</v>
      </c>
      <c r="F17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3" s="50">
        <f>IF(WEEKNUM(Table1[[#This Row],[Date]])-WEEKNUM(DATE(YEAR(Table1[[#This Row],[Date]]),2,1)-1)&lt;=0,52+WEEKNUM(Table1[[#This Row],[Date]])-WEEKNUM(DATE(YEAR(Table1[[#This Row],[Date]]),2,1)-1),WEEKNUM(Table1[[#This Row],[Date]])-WEEKNUM(DATE(YEAR(Table1[[#This Row],[Date]]),2,1)-1))</f>
        <v>13</v>
      </c>
      <c r="H1723" s="126">
        <f t="shared" ca="1" si="55"/>
        <v>0.73</v>
      </c>
      <c r="I17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23" s="3" t="str">
        <f ca="1">IF(Table1[[#This Row],[Quantity]]&gt;=100,"Picked Up","Missed Pickup")</f>
        <v>Picked Up</v>
      </c>
      <c r="K1723" s="48" t="str">
        <f>TEXT(Table1[[#This Row],[Date]],"mmmm")</f>
        <v>May</v>
      </c>
    </row>
    <row r="1724" spans="1:11" x14ac:dyDescent="0.25">
      <c r="A1724" s="29" t="s">
        <v>61</v>
      </c>
      <c r="B1724" s="31" t="s">
        <v>8</v>
      </c>
      <c r="C1724" s="45" t="s">
        <v>20</v>
      </c>
      <c r="D1724" s="4">
        <v>43952</v>
      </c>
      <c r="E1724" s="3">
        <f t="shared" ca="1" si="54"/>
        <v>220</v>
      </c>
      <c r="F17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4" s="50">
        <f>IF(WEEKNUM(Table1[[#This Row],[Date]])-WEEKNUM(DATE(YEAR(Table1[[#This Row],[Date]]),2,1)-1)&lt;=0,52+WEEKNUM(Table1[[#This Row],[Date]])-WEEKNUM(DATE(YEAR(Table1[[#This Row],[Date]]),2,1)-1),WEEKNUM(Table1[[#This Row],[Date]])-WEEKNUM(DATE(YEAR(Table1[[#This Row],[Date]]),2,1)-1))</f>
        <v>13</v>
      </c>
      <c r="H1724" s="126">
        <f t="shared" ca="1" si="55"/>
        <v>0.79</v>
      </c>
      <c r="I17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24" s="3" t="str">
        <f ca="1">IF(Table1[[#This Row],[Quantity]]&gt;=100,"Picked Up","Missed Pickup")</f>
        <v>Picked Up</v>
      </c>
      <c r="K1724" s="48" t="str">
        <f>TEXT(Table1[[#This Row],[Date]],"mmmm")</f>
        <v>May</v>
      </c>
    </row>
    <row r="1725" spans="1:11" x14ac:dyDescent="0.25">
      <c r="A1725" s="25" t="s">
        <v>61</v>
      </c>
      <c r="B1725" s="25" t="s">
        <v>73</v>
      </c>
      <c r="C1725" s="45" t="s">
        <v>20</v>
      </c>
      <c r="D1725" s="4">
        <v>43952</v>
      </c>
      <c r="E1725" s="3">
        <f t="shared" ca="1" si="54"/>
        <v>890</v>
      </c>
      <c r="F17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5" s="50">
        <f>IF(WEEKNUM(Table1[[#This Row],[Date]])-WEEKNUM(DATE(YEAR(Table1[[#This Row],[Date]]),2,1)-1)&lt;=0,52+WEEKNUM(Table1[[#This Row],[Date]])-WEEKNUM(DATE(YEAR(Table1[[#This Row],[Date]]),2,1)-1),WEEKNUM(Table1[[#This Row],[Date]])-WEEKNUM(DATE(YEAR(Table1[[#This Row],[Date]]),2,1)-1))</f>
        <v>13</v>
      </c>
      <c r="H1725" s="126">
        <f t="shared" ca="1" si="55"/>
        <v>0.68</v>
      </c>
      <c r="I17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25" s="3" t="str">
        <f ca="1">IF(Table1[[#This Row],[Quantity]]&gt;=100,"Picked Up","Missed Pickup")</f>
        <v>Picked Up</v>
      </c>
      <c r="K1725" s="48" t="str">
        <f>TEXT(Table1[[#This Row],[Date]],"mmmm")</f>
        <v>May</v>
      </c>
    </row>
    <row r="1726" spans="1:11" x14ac:dyDescent="0.25">
      <c r="A1726" s="25" t="s">
        <v>61</v>
      </c>
      <c r="B1726" s="25" t="s">
        <v>77</v>
      </c>
      <c r="C1726" s="45" t="s">
        <v>20</v>
      </c>
      <c r="D1726" s="4">
        <v>43952</v>
      </c>
      <c r="E1726" s="3">
        <f t="shared" ca="1" si="54"/>
        <v>649</v>
      </c>
      <c r="F17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6" s="50">
        <f>IF(WEEKNUM(Table1[[#This Row],[Date]])-WEEKNUM(DATE(YEAR(Table1[[#This Row],[Date]]),2,1)-1)&lt;=0,52+WEEKNUM(Table1[[#This Row],[Date]])-WEEKNUM(DATE(YEAR(Table1[[#This Row],[Date]]),2,1)-1),WEEKNUM(Table1[[#This Row],[Date]])-WEEKNUM(DATE(YEAR(Table1[[#This Row],[Date]]),2,1)-1))</f>
        <v>13</v>
      </c>
      <c r="H1726" s="126">
        <f t="shared" ca="1" si="55"/>
        <v>0.69</v>
      </c>
      <c r="I17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26" s="3" t="str">
        <f ca="1">IF(Table1[[#This Row],[Quantity]]&gt;=100,"Picked Up","Missed Pickup")</f>
        <v>Picked Up</v>
      </c>
      <c r="K1726" s="48" t="str">
        <f>TEXT(Table1[[#This Row],[Date]],"mmmm")</f>
        <v>May</v>
      </c>
    </row>
    <row r="1727" spans="1:11" x14ac:dyDescent="0.25">
      <c r="A1727" s="27" t="s">
        <v>64</v>
      </c>
      <c r="B1727" s="30" t="s">
        <v>70</v>
      </c>
      <c r="C1727" s="45" t="s">
        <v>22</v>
      </c>
      <c r="D1727" s="4">
        <v>43953</v>
      </c>
      <c r="E1727" s="3">
        <f t="shared" ca="1" si="54"/>
        <v>628</v>
      </c>
      <c r="F17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7" s="50">
        <f>IF(WEEKNUM(Table1[[#This Row],[Date]])-WEEKNUM(DATE(YEAR(Table1[[#This Row],[Date]]),2,1)-1)&lt;=0,52+WEEKNUM(Table1[[#This Row],[Date]])-WEEKNUM(DATE(YEAR(Table1[[#This Row],[Date]]),2,1)-1),WEEKNUM(Table1[[#This Row],[Date]])-WEEKNUM(DATE(YEAR(Table1[[#This Row],[Date]]),2,1)-1))</f>
        <v>13</v>
      </c>
      <c r="H1727" s="126">
        <f t="shared" ca="1" si="55"/>
        <v>0.77</v>
      </c>
      <c r="I17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27" s="3" t="str">
        <f ca="1">IF(Table1[[#This Row],[Quantity]]&gt;=100,"Picked Up","Missed Pickup")</f>
        <v>Picked Up</v>
      </c>
      <c r="K1727" s="48" t="str">
        <f>TEXT(Table1[[#This Row],[Date]],"mmmm")</f>
        <v>May</v>
      </c>
    </row>
    <row r="1728" spans="1:11" x14ac:dyDescent="0.25">
      <c r="A1728" s="27" t="s">
        <v>64</v>
      </c>
      <c r="B1728" s="30" t="s">
        <v>71</v>
      </c>
      <c r="C1728" s="45" t="s">
        <v>23</v>
      </c>
      <c r="D1728" s="4">
        <v>43953</v>
      </c>
      <c r="E1728" s="3">
        <f t="shared" ca="1" si="54"/>
        <v>354</v>
      </c>
      <c r="F17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8" s="50">
        <f>IF(WEEKNUM(Table1[[#This Row],[Date]])-WEEKNUM(DATE(YEAR(Table1[[#This Row],[Date]]),2,1)-1)&lt;=0,52+WEEKNUM(Table1[[#This Row],[Date]])-WEEKNUM(DATE(YEAR(Table1[[#This Row],[Date]]),2,1)-1),WEEKNUM(Table1[[#This Row],[Date]])-WEEKNUM(DATE(YEAR(Table1[[#This Row],[Date]]),2,1)-1))</f>
        <v>13</v>
      </c>
      <c r="H1728" s="126">
        <f t="shared" ca="1" si="55"/>
        <v>0.75</v>
      </c>
      <c r="I17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28" s="3" t="str">
        <f ca="1">IF(Table1[[#This Row],[Quantity]]&gt;=100,"Picked Up","Missed Pickup")</f>
        <v>Picked Up</v>
      </c>
      <c r="K1728" s="48" t="str">
        <f>TEXT(Table1[[#This Row],[Date]],"mmmm")</f>
        <v>May</v>
      </c>
    </row>
    <row r="1729" spans="1:11" x14ac:dyDescent="0.25">
      <c r="A1729" s="27" t="s">
        <v>65</v>
      </c>
      <c r="B1729" s="30" t="s">
        <v>67</v>
      </c>
      <c r="C1729" s="45" t="s">
        <v>20</v>
      </c>
      <c r="D1729" s="4">
        <v>43953</v>
      </c>
      <c r="E1729" s="3">
        <f t="shared" ca="1" si="54"/>
        <v>927</v>
      </c>
      <c r="F17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29" s="50">
        <f>IF(WEEKNUM(Table1[[#This Row],[Date]])-WEEKNUM(DATE(YEAR(Table1[[#This Row],[Date]]),2,1)-1)&lt;=0,52+WEEKNUM(Table1[[#This Row],[Date]])-WEEKNUM(DATE(YEAR(Table1[[#This Row],[Date]]),2,1)-1),WEEKNUM(Table1[[#This Row],[Date]])-WEEKNUM(DATE(YEAR(Table1[[#This Row],[Date]]),2,1)-1))</f>
        <v>13</v>
      </c>
      <c r="H1729" s="126">
        <f t="shared" ca="1" si="55"/>
        <v>0.7</v>
      </c>
      <c r="I17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29" s="3" t="str">
        <f ca="1">IF(Table1[[#This Row],[Quantity]]&gt;=100,"Picked Up","Missed Pickup")</f>
        <v>Picked Up</v>
      </c>
      <c r="K1729" s="48" t="str">
        <f>TEXT(Table1[[#This Row],[Date]],"mmmm")</f>
        <v>May</v>
      </c>
    </row>
    <row r="1730" spans="1:11" x14ac:dyDescent="0.25">
      <c r="A1730" s="27" t="s">
        <v>63</v>
      </c>
      <c r="B1730" s="30" t="s">
        <v>4</v>
      </c>
      <c r="C1730" s="45" t="s">
        <v>20</v>
      </c>
      <c r="D1730" s="4">
        <v>43953</v>
      </c>
      <c r="E1730" s="3">
        <f t="shared" ca="1" si="54"/>
        <v>317</v>
      </c>
      <c r="F17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0" s="50">
        <f>IF(WEEKNUM(Table1[[#This Row],[Date]])-WEEKNUM(DATE(YEAR(Table1[[#This Row],[Date]]),2,1)-1)&lt;=0,52+WEEKNUM(Table1[[#This Row],[Date]])-WEEKNUM(DATE(YEAR(Table1[[#This Row],[Date]]),2,1)-1),WEEKNUM(Table1[[#This Row],[Date]])-WEEKNUM(DATE(YEAR(Table1[[#This Row],[Date]]),2,1)-1))</f>
        <v>13</v>
      </c>
      <c r="H1730" s="126">
        <f t="shared" ca="1" si="55"/>
        <v>0.73</v>
      </c>
      <c r="I17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30" s="3" t="str">
        <f ca="1">IF(Table1[[#This Row],[Quantity]]&gt;=100,"Picked Up","Missed Pickup")</f>
        <v>Picked Up</v>
      </c>
      <c r="K1730" s="48" t="str">
        <f>TEXT(Table1[[#This Row],[Date]],"mmmm")</f>
        <v>May</v>
      </c>
    </row>
    <row r="1731" spans="1:11" x14ac:dyDescent="0.25">
      <c r="A1731" s="27" t="s">
        <v>63</v>
      </c>
      <c r="B1731" s="30" t="s">
        <v>74</v>
      </c>
      <c r="C1731" s="45" t="s">
        <v>20</v>
      </c>
      <c r="D1731" s="4">
        <v>43953</v>
      </c>
      <c r="E1731" s="3">
        <f t="shared" ref="E1731:E1794" ca="1" si="56">RANDBETWEEN(0,1000)</f>
        <v>857</v>
      </c>
      <c r="F17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1" s="50">
        <f>IF(WEEKNUM(Table1[[#This Row],[Date]])-WEEKNUM(DATE(YEAR(Table1[[#This Row],[Date]]),2,1)-1)&lt;=0,52+WEEKNUM(Table1[[#This Row],[Date]])-WEEKNUM(DATE(YEAR(Table1[[#This Row],[Date]]),2,1)-1),WEEKNUM(Table1[[#This Row],[Date]])-WEEKNUM(DATE(YEAR(Table1[[#This Row],[Date]]),2,1)-1))</f>
        <v>13</v>
      </c>
      <c r="H1731" s="126">
        <f t="shared" ref="H1731:H1794" ca="1" si="57">RANDBETWEEN(67,80)/100</f>
        <v>0.67</v>
      </c>
      <c r="I17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31" s="3" t="str">
        <f ca="1">IF(Table1[[#This Row],[Quantity]]&gt;=100,"Picked Up","Missed Pickup")</f>
        <v>Picked Up</v>
      </c>
      <c r="K1731" s="48" t="str">
        <f>TEXT(Table1[[#This Row],[Date]],"mmmm")</f>
        <v>May</v>
      </c>
    </row>
    <row r="1732" spans="1:11" x14ac:dyDescent="0.25">
      <c r="A1732" s="27" t="s">
        <v>63</v>
      </c>
      <c r="B1732" s="30" t="s">
        <v>75</v>
      </c>
      <c r="C1732" s="45" t="s">
        <v>20</v>
      </c>
      <c r="D1732" s="4">
        <v>43953</v>
      </c>
      <c r="E1732" s="3">
        <f t="shared" ca="1" si="56"/>
        <v>997</v>
      </c>
      <c r="F17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2" s="50">
        <f>IF(WEEKNUM(Table1[[#This Row],[Date]])-WEEKNUM(DATE(YEAR(Table1[[#This Row],[Date]]),2,1)-1)&lt;=0,52+WEEKNUM(Table1[[#This Row],[Date]])-WEEKNUM(DATE(YEAR(Table1[[#This Row],[Date]]),2,1)-1),WEEKNUM(Table1[[#This Row],[Date]])-WEEKNUM(DATE(YEAR(Table1[[#This Row],[Date]]),2,1)-1))</f>
        <v>13</v>
      </c>
      <c r="H1732" s="126">
        <f t="shared" ca="1" si="57"/>
        <v>0.76</v>
      </c>
      <c r="I17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32" s="3" t="str">
        <f ca="1">IF(Table1[[#This Row],[Quantity]]&gt;=100,"Picked Up","Missed Pickup")</f>
        <v>Picked Up</v>
      </c>
      <c r="K1732" s="48" t="str">
        <f>TEXT(Table1[[#This Row],[Date]],"mmmm")</f>
        <v>May</v>
      </c>
    </row>
    <row r="1733" spans="1:11" x14ac:dyDescent="0.25">
      <c r="A1733" s="27" t="s">
        <v>62</v>
      </c>
      <c r="B1733" s="30" t="s">
        <v>9</v>
      </c>
      <c r="C1733" s="45" t="s">
        <v>23</v>
      </c>
      <c r="D1733" s="4">
        <v>43953</v>
      </c>
      <c r="E1733" s="3">
        <f t="shared" ca="1" si="56"/>
        <v>310</v>
      </c>
      <c r="F17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3" s="50">
        <f>IF(WEEKNUM(Table1[[#This Row],[Date]])-WEEKNUM(DATE(YEAR(Table1[[#This Row],[Date]]),2,1)-1)&lt;=0,52+WEEKNUM(Table1[[#This Row],[Date]])-WEEKNUM(DATE(YEAR(Table1[[#This Row],[Date]]),2,1)-1),WEEKNUM(Table1[[#This Row],[Date]])-WEEKNUM(DATE(YEAR(Table1[[#This Row],[Date]]),2,1)-1))</f>
        <v>13</v>
      </c>
      <c r="H1733" s="126">
        <f t="shared" ca="1" si="57"/>
        <v>0.7</v>
      </c>
      <c r="I17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3" s="3" t="str">
        <f ca="1">IF(Table1[[#This Row],[Quantity]]&gt;=100,"Picked Up","Missed Pickup")</f>
        <v>Picked Up</v>
      </c>
      <c r="K1733" s="48" t="str">
        <f>TEXT(Table1[[#This Row],[Date]],"mmmm")</f>
        <v>May</v>
      </c>
    </row>
    <row r="1734" spans="1:11" x14ac:dyDescent="0.25">
      <c r="A1734" s="27" t="s">
        <v>62</v>
      </c>
      <c r="B1734" s="30" t="s">
        <v>4</v>
      </c>
      <c r="C1734" s="45" t="s">
        <v>20</v>
      </c>
      <c r="D1734" s="4">
        <v>43953</v>
      </c>
      <c r="E1734" s="3">
        <f t="shared" ca="1" si="56"/>
        <v>708</v>
      </c>
      <c r="F17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4" s="50">
        <f>IF(WEEKNUM(Table1[[#This Row],[Date]])-WEEKNUM(DATE(YEAR(Table1[[#This Row],[Date]]),2,1)-1)&lt;=0,52+WEEKNUM(Table1[[#This Row],[Date]])-WEEKNUM(DATE(YEAR(Table1[[#This Row],[Date]]),2,1)-1),WEEKNUM(Table1[[#This Row],[Date]])-WEEKNUM(DATE(YEAR(Table1[[#This Row],[Date]]),2,1)-1))</f>
        <v>13</v>
      </c>
      <c r="H1734" s="126">
        <f t="shared" ca="1" si="57"/>
        <v>0.71</v>
      </c>
      <c r="I17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4" s="3" t="str">
        <f ca="1">IF(Table1[[#This Row],[Quantity]]&gt;=100,"Picked Up","Missed Pickup")</f>
        <v>Picked Up</v>
      </c>
      <c r="K1734" s="48" t="str">
        <f>TEXT(Table1[[#This Row],[Date]],"mmmm")</f>
        <v>May</v>
      </c>
    </row>
    <row r="1735" spans="1:11" x14ac:dyDescent="0.25">
      <c r="A1735" s="27" t="s">
        <v>62</v>
      </c>
      <c r="B1735" s="30" t="s">
        <v>72</v>
      </c>
      <c r="C1735" s="45" t="s">
        <v>20</v>
      </c>
      <c r="D1735" s="4">
        <v>43953</v>
      </c>
      <c r="E1735" s="3">
        <f t="shared" ca="1" si="56"/>
        <v>502</v>
      </c>
      <c r="F17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5" s="50">
        <f>IF(WEEKNUM(Table1[[#This Row],[Date]])-WEEKNUM(DATE(YEAR(Table1[[#This Row],[Date]]),2,1)-1)&lt;=0,52+WEEKNUM(Table1[[#This Row],[Date]])-WEEKNUM(DATE(YEAR(Table1[[#This Row],[Date]]),2,1)-1),WEEKNUM(Table1[[#This Row],[Date]])-WEEKNUM(DATE(YEAR(Table1[[#This Row],[Date]]),2,1)-1))</f>
        <v>13</v>
      </c>
      <c r="H1735" s="126">
        <f t="shared" ca="1" si="57"/>
        <v>0.71</v>
      </c>
      <c r="I17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5" s="3" t="str">
        <f ca="1">IF(Table1[[#This Row],[Quantity]]&gt;=100,"Picked Up","Missed Pickup")</f>
        <v>Picked Up</v>
      </c>
      <c r="K1735" s="48" t="str">
        <f>TEXT(Table1[[#This Row],[Date]],"mmmm")</f>
        <v>May</v>
      </c>
    </row>
    <row r="1736" spans="1:11" x14ac:dyDescent="0.25">
      <c r="A1736" s="27" t="s">
        <v>62</v>
      </c>
      <c r="B1736" s="30" t="s">
        <v>5</v>
      </c>
      <c r="C1736" s="45" t="s">
        <v>22</v>
      </c>
      <c r="D1736" s="4">
        <v>43953</v>
      </c>
      <c r="E1736" s="3">
        <f t="shared" ca="1" si="56"/>
        <v>849</v>
      </c>
      <c r="F17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6" s="50">
        <f>IF(WEEKNUM(Table1[[#This Row],[Date]])-WEEKNUM(DATE(YEAR(Table1[[#This Row],[Date]]),2,1)-1)&lt;=0,52+WEEKNUM(Table1[[#This Row],[Date]])-WEEKNUM(DATE(YEAR(Table1[[#This Row],[Date]]),2,1)-1),WEEKNUM(Table1[[#This Row],[Date]])-WEEKNUM(DATE(YEAR(Table1[[#This Row],[Date]]),2,1)-1))</f>
        <v>13</v>
      </c>
      <c r="H1736" s="126">
        <f t="shared" ca="1" si="57"/>
        <v>0.73</v>
      </c>
      <c r="I17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6" s="3" t="str">
        <f ca="1">IF(Table1[[#This Row],[Quantity]]&gt;=100,"Picked Up","Missed Pickup")</f>
        <v>Picked Up</v>
      </c>
      <c r="K1736" s="48" t="str">
        <f>TEXT(Table1[[#This Row],[Date]],"mmmm")</f>
        <v>May</v>
      </c>
    </row>
    <row r="1737" spans="1:11" x14ac:dyDescent="0.25">
      <c r="A1737" s="27" t="s">
        <v>62</v>
      </c>
      <c r="B1737" s="30" t="s">
        <v>6</v>
      </c>
      <c r="C1737" s="45" t="s">
        <v>21</v>
      </c>
      <c r="D1737" s="4">
        <v>43953</v>
      </c>
      <c r="E1737" s="3">
        <f t="shared" ca="1" si="56"/>
        <v>103</v>
      </c>
      <c r="F17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7" s="50">
        <f>IF(WEEKNUM(Table1[[#This Row],[Date]])-WEEKNUM(DATE(YEAR(Table1[[#This Row],[Date]]),2,1)-1)&lt;=0,52+WEEKNUM(Table1[[#This Row],[Date]])-WEEKNUM(DATE(YEAR(Table1[[#This Row],[Date]]),2,1)-1),WEEKNUM(Table1[[#This Row],[Date]])-WEEKNUM(DATE(YEAR(Table1[[#This Row],[Date]]),2,1)-1))</f>
        <v>13</v>
      </c>
      <c r="H1737" s="126">
        <f t="shared" ca="1" si="57"/>
        <v>0.72</v>
      </c>
      <c r="I17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7" s="3" t="str">
        <f ca="1">IF(Table1[[#This Row],[Quantity]]&gt;=100,"Picked Up","Missed Pickup")</f>
        <v>Picked Up</v>
      </c>
      <c r="K1737" s="48" t="str">
        <f>TEXT(Table1[[#This Row],[Date]],"mmmm")</f>
        <v>May</v>
      </c>
    </row>
    <row r="1738" spans="1:11" x14ac:dyDescent="0.25">
      <c r="A1738" s="27" t="s">
        <v>62</v>
      </c>
      <c r="B1738" s="30" t="s">
        <v>76</v>
      </c>
      <c r="C1738" s="45" t="s">
        <v>23</v>
      </c>
      <c r="D1738" s="4">
        <v>43953</v>
      </c>
      <c r="E1738" s="3">
        <f t="shared" ca="1" si="56"/>
        <v>795</v>
      </c>
      <c r="F17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8" s="50">
        <f>IF(WEEKNUM(Table1[[#This Row],[Date]])-WEEKNUM(DATE(YEAR(Table1[[#This Row],[Date]]),2,1)-1)&lt;=0,52+WEEKNUM(Table1[[#This Row],[Date]])-WEEKNUM(DATE(YEAR(Table1[[#This Row],[Date]]),2,1)-1),WEEKNUM(Table1[[#This Row],[Date]])-WEEKNUM(DATE(YEAR(Table1[[#This Row],[Date]]),2,1)-1))</f>
        <v>13</v>
      </c>
      <c r="H1738" s="126">
        <f t="shared" ca="1" si="57"/>
        <v>0.78</v>
      </c>
      <c r="I17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8" s="3" t="str">
        <f ca="1">IF(Table1[[#This Row],[Quantity]]&gt;=100,"Picked Up","Missed Pickup")</f>
        <v>Picked Up</v>
      </c>
      <c r="K1738" s="48" t="str">
        <f>TEXT(Table1[[#This Row],[Date]],"mmmm")</f>
        <v>May</v>
      </c>
    </row>
    <row r="1739" spans="1:11" x14ac:dyDescent="0.25">
      <c r="A1739" s="27" t="s">
        <v>61</v>
      </c>
      <c r="B1739" s="30" t="s">
        <v>7</v>
      </c>
      <c r="C1739" s="45" t="s">
        <v>20</v>
      </c>
      <c r="D1739" s="4">
        <v>43953</v>
      </c>
      <c r="E1739" s="3">
        <f t="shared" ca="1" si="56"/>
        <v>65</v>
      </c>
      <c r="F17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39" s="50">
        <f>IF(WEEKNUM(Table1[[#This Row],[Date]])-WEEKNUM(DATE(YEAR(Table1[[#This Row],[Date]]),2,1)-1)&lt;=0,52+WEEKNUM(Table1[[#This Row],[Date]])-WEEKNUM(DATE(YEAR(Table1[[#This Row],[Date]]),2,1)-1),WEEKNUM(Table1[[#This Row],[Date]])-WEEKNUM(DATE(YEAR(Table1[[#This Row],[Date]]),2,1)-1))</f>
        <v>13</v>
      </c>
      <c r="H1739" s="126">
        <f t="shared" ca="1" si="57"/>
        <v>0.78</v>
      </c>
      <c r="I17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39" s="3" t="str">
        <f ca="1">IF(Table1[[#This Row],[Quantity]]&gt;=100,"Picked Up","Missed Pickup")</f>
        <v>Missed Pickup</v>
      </c>
      <c r="K1739" s="48" t="str">
        <f>TEXT(Table1[[#This Row],[Date]],"mmmm")</f>
        <v>May</v>
      </c>
    </row>
    <row r="1740" spans="1:11" x14ac:dyDescent="0.25">
      <c r="A1740" s="29" t="s">
        <v>61</v>
      </c>
      <c r="B1740" s="31" t="s">
        <v>8</v>
      </c>
      <c r="C1740" s="45" t="s">
        <v>20</v>
      </c>
      <c r="D1740" s="4">
        <v>43953</v>
      </c>
      <c r="E1740" s="3">
        <f t="shared" ca="1" si="56"/>
        <v>362</v>
      </c>
      <c r="F17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40" s="50">
        <f>IF(WEEKNUM(Table1[[#This Row],[Date]])-WEEKNUM(DATE(YEAR(Table1[[#This Row],[Date]]),2,1)-1)&lt;=0,52+WEEKNUM(Table1[[#This Row],[Date]])-WEEKNUM(DATE(YEAR(Table1[[#This Row],[Date]]),2,1)-1),WEEKNUM(Table1[[#This Row],[Date]])-WEEKNUM(DATE(YEAR(Table1[[#This Row],[Date]]),2,1)-1))</f>
        <v>13</v>
      </c>
      <c r="H1740" s="126">
        <f t="shared" ca="1" si="57"/>
        <v>0.77</v>
      </c>
      <c r="I17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40" s="3" t="str">
        <f ca="1">IF(Table1[[#This Row],[Quantity]]&gt;=100,"Picked Up","Missed Pickup")</f>
        <v>Picked Up</v>
      </c>
      <c r="K1740" s="48" t="str">
        <f>TEXT(Table1[[#This Row],[Date]],"mmmm")</f>
        <v>May</v>
      </c>
    </row>
    <row r="1741" spans="1:11" x14ac:dyDescent="0.25">
      <c r="A1741" s="25" t="s">
        <v>61</v>
      </c>
      <c r="B1741" s="25" t="s">
        <v>73</v>
      </c>
      <c r="C1741" s="45" t="s">
        <v>20</v>
      </c>
      <c r="D1741" s="4">
        <v>43953</v>
      </c>
      <c r="E1741" s="3">
        <f t="shared" ca="1" si="56"/>
        <v>486</v>
      </c>
      <c r="F17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41" s="50">
        <f>IF(WEEKNUM(Table1[[#This Row],[Date]])-WEEKNUM(DATE(YEAR(Table1[[#This Row],[Date]]),2,1)-1)&lt;=0,52+WEEKNUM(Table1[[#This Row],[Date]])-WEEKNUM(DATE(YEAR(Table1[[#This Row],[Date]]),2,1)-1),WEEKNUM(Table1[[#This Row],[Date]])-WEEKNUM(DATE(YEAR(Table1[[#This Row],[Date]]),2,1)-1))</f>
        <v>13</v>
      </c>
      <c r="H1741" s="126">
        <f t="shared" ca="1" si="57"/>
        <v>0.67</v>
      </c>
      <c r="I17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41" s="3" t="str">
        <f ca="1">IF(Table1[[#This Row],[Quantity]]&gt;=100,"Picked Up","Missed Pickup")</f>
        <v>Picked Up</v>
      </c>
      <c r="K1741" s="48" t="str">
        <f>TEXT(Table1[[#This Row],[Date]],"mmmm")</f>
        <v>May</v>
      </c>
    </row>
    <row r="1742" spans="1:11" x14ac:dyDescent="0.25">
      <c r="A1742" s="25" t="s">
        <v>61</v>
      </c>
      <c r="B1742" s="25" t="s">
        <v>77</v>
      </c>
      <c r="C1742" s="45" t="s">
        <v>20</v>
      </c>
      <c r="D1742" s="4">
        <v>43953</v>
      </c>
      <c r="E1742" s="3">
        <f t="shared" ca="1" si="56"/>
        <v>23</v>
      </c>
      <c r="F17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Q1 W1</v>
      </c>
      <c r="G1742" s="50">
        <f>IF(WEEKNUM(Table1[[#This Row],[Date]])-WEEKNUM(DATE(YEAR(Table1[[#This Row],[Date]]),2,1)-1)&lt;=0,52+WEEKNUM(Table1[[#This Row],[Date]])-WEEKNUM(DATE(YEAR(Table1[[#This Row],[Date]]),2,1)-1),WEEKNUM(Table1[[#This Row],[Date]])-WEEKNUM(DATE(YEAR(Table1[[#This Row],[Date]]),2,1)-1))</f>
        <v>13</v>
      </c>
      <c r="H1742" s="126">
        <f t="shared" ca="1" si="57"/>
        <v>0.72</v>
      </c>
      <c r="I17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42" s="3" t="str">
        <f ca="1">IF(Table1[[#This Row],[Quantity]]&gt;=100,"Picked Up","Missed Pickup")</f>
        <v>Missed Pickup</v>
      </c>
      <c r="K1742" s="48" t="str">
        <f>TEXT(Table1[[#This Row],[Date]],"mmmm")</f>
        <v>May</v>
      </c>
    </row>
    <row r="1743" spans="1:11" x14ac:dyDescent="0.25">
      <c r="A1743" s="27" t="s">
        <v>64</v>
      </c>
      <c r="B1743" s="30" t="s">
        <v>70</v>
      </c>
      <c r="C1743" s="45" t="s">
        <v>22</v>
      </c>
      <c r="D1743" s="4">
        <v>43954</v>
      </c>
      <c r="E1743" s="3">
        <f t="shared" ca="1" si="56"/>
        <v>795</v>
      </c>
      <c r="F17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3" s="50">
        <f>IF(WEEKNUM(Table1[[#This Row],[Date]])-WEEKNUM(DATE(YEAR(Table1[[#This Row],[Date]]),2,1)-1)&lt;=0,52+WEEKNUM(Table1[[#This Row],[Date]])-WEEKNUM(DATE(YEAR(Table1[[#This Row],[Date]]),2,1)-1),WEEKNUM(Table1[[#This Row],[Date]])-WEEKNUM(DATE(YEAR(Table1[[#This Row],[Date]]),2,1)-1))</f>
        <v>14</v>
      </c>
      <c r="H1743" s="126">
        <f t="shared" ca="1" si="57"/>
        <v>0.73</v>
      </c>
      <c r="I17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43" s="3" t="str">
        <f ca="1">IF(Table1[[#This Row],[Quantity]]&gt;=100,"Picked Up","Missed Pickup")</f>
        <v>Picked Up</v>
      </c>
      <c r="K1743" s="48" t="str">
        <f>TEXT(Table1[[#This Row],[Date]],"mmmm")</f>
        <v>May</v>
      </c>
    </row>
    <row r="1744" spans="1:11" x14ac:dyDescent="0.25">
      <c r="A1744" s="27" t="s">
        <v>64</v>
      </c>
      <c r="B1744" s="30" t="s">
        <v>71</v>
      </c>
      <c r="C1744" s="45" t="s">
        <v>23</v>
      </c>
      <c r="D1744" s="4">
        <v>43954</v>
      </c>
      <c r="E1744" s="3">
        <f t="shared" ca="1" si="56"/>
        <v>377</v>
      </c>
      <c r="F17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4" s="50">
        <f>IF(WEEKNUM(Table1[[#This Row],[Date]])-WEEKNUM(DATE(YEAR(Table1[[#This Row],[Date]]),2,1)-1)&lt;=0,52+WEEKNUM(Table1[[#This Row],[Date]])-WEEKNUM(DATE(YEAR(Table1[[#This Row],[Date]]),2,1)-1),WEEKNUM(Table1[[#This Row],[Date]])-WEEKNUM(DATE(YEAR(Table1[[#This Row],[Date]]),2,1)-1))</f>
        <v>14</v>
      </c>
      <c r="H1744" s="126">
        <f t="shared" ca="1" si="57"/>
        <v>0.73</v>
      </c>
      <c r="I17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44" s="3" t="str">
        <f ca="1">IF(Table1[[#This Row],[Quantity]]&gt;=100,"Picked Up","Missed Pickup")</f>
        <v>Picked Up</v>
      </c>
      <c r="K1744" s="48" t="str">
        <f>TEXT(Table1[[#This Row],[Date]],"mmmm")</f>
        <v>May</v>
      </c>
    </row>
    <row r="1745" spans="1:11" x14ac:dyDescent="0.25">
      <c r="A1745" s="27" t="s">
        <v>65</v>
      </c>
      <c r="B1745" s="30" t="s">
        <v>67</v>
      </c>
      <c r="C1745" s="45" t="s">
        <v>20</v>
      </c>
      <c r="D1745" s="4">
        <v>43954</v>
      </c>
      <c r="E1745" s="3">
        <f t="shared" ca="1" si="56"/>
        <v>103</v>
      </c>
      <c r="F17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5" s="50">
        <f>IF(WEEKNUM(Table1[[#This Row],[Date]])-WEEKNUM(DATE(YEAR(Table1[[#This Row],[Date]]),2,1)-1)&lt;=0,52+WEEKNUM(Table1[[#This Row],[Date]])-WEEKNUM(DATE(YEAR(Table1[[#This Row],[Date]]),2,1)-1),WEEKNUM(Table1[[#This Row],[Date]])-WEEKNUM(DATE(YEAR(Table1[[#This Row],[Date]]),2,1)-1))</f>
        <v>14</v>
      </c>
      <c r="H1745" s="126">
        <f t="shared" ca="1" si="57"/>
        <v>0.72</v>
      </c>
      <c r="I17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45" s="3" t="str">
        <f ca="1">IF(Table1[[#This Row],[Quantity]]&gt;=100,"Picked Up","Missed Pickup")</f>
        <v>Picked Up</v>
      </c>
      <c r="K1745" s="48" t="str">
        <f>TEXT(Table1[[#This Row],[Date]],"mmmm")</f>
        <v>May</v>
      </c>
    </row>
    <row r="1746" spans="1:11" x14ac:dyDescent="0.25">
      <c r="A1746" s="27" t="s">
        <v>63</v>
      </c>
      <c r="B1746" s="30" t="s">
        <v>4</v>
      </c>
      <c r="C1746" s="45" t="s">
        <v>20</v>
      </c>
      <c r="D1746" s="4">
        <v>43954</v>
      </c>
      <c r="E1746" s="3">
        <f t="shared" ca="1" si="56"/>
        <v>467</v>
      </c>
      <c r="F17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6" s="50">
        <f>IF(WEEKNUM(Table1[[#This Row],[Date]])-WEEKNUM(DATE(YEAR(Table1[[#This Row],[Date]]),2,1)-1)&lt;=0,52+WEEKNUM(Table1[[#This Row],[Date]])-WEEKNUM(DATE(YEAR(Table1[[#This Row],[Date]]),2,1)-1),WEEKNUM(Table1[[#This Row],[Date]])-WEEKNUM(DATE(YEAR(Table1[[#This Row],[Date]]),2,1)-1))</f>
        <v>14</v>
      </c>
      <c r="H1746" s="126">
        <f t="shared" ca="1" si="57"/>
        <v>0.79</v>
      </c>
      <c r="I17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46" s="3" t="str">
        <f ca="1">IF(Table1[[#This Row],[Quantity]]&gt;=100,"Picked Up","Missed Pickup")</f>
        <v>Picked Up</v>
      </c>
      <c r="K1746" s="48" t="str">
        <f>TEXT(Table1[[#This Row],[Date]],"mmmm")</f>
        <v>May</v>
      </c>
    </row>
    <row r="1747" spans="1:11" x14ac:dyDescent="0.25">
      <c r="A1747" s="27" t="s">
        <v>63</v>
      </c>
      <c r="B1747" s="30" t="s">
        <v>74</v>
      </c>
      <c r="C1747" s="45" t="s">
        <v>20</v>
      </c>
      <c r="D1747" s="4">
        <v>43954</v>
      </c>
      <c r="E1747" s="3">
        <f t="shared" ca="1" si="56"/>
        <v>990</v>
      </c>
      <c r="F17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7" s="50">
        <f>IF(WEEKNUM(Table1[[#This Row],[Date]])-WEEKNUM(DATE(YEAR(Table1[[#This Row],[Date]]),2,1)-1)&lt;=0,52+WEEKNUM(Table1[[#This Row],[Date]])-WEEKNUM(DATE(YEAR(Table1[[#This Row],[Date]]),2,1)-1),WEEKNUM(Table1[[#This Row],[Date]])-WEEKNUM(DATE(YEAR(Table1[[#This Row],[Date]]),2,1)-1))</f>
        <v>14</v>
      </c>
      <c r="H1747" s="126">
        <f t="shared" ca="1" si="57"/>
        <v>0.69</v>
      </c>
      <c r="I17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47" s="3" t="str">
        <f ca="1">IF(Table1[[#This Row],[Quantity]]&gt;=100,"Picked Up","Missed Pickup")</f>
        <v>Picked Up</v>
      </c>
      <c r="K1747" s="48" t="str">
        <f>TEXT(Table1[[#This Row],[Date]],"mmmm")</f>
        <v>May</v>
      </c>
    </row>
    <row r="1748" spans="1:11" x14ac:dyDescent="0.25">
      <c r="A1748" s="27" t="s">
        <v>63</v>
      </c>
      <c r="B1748" s="30" t="s">
        <v>75</v>
      </c>
      <c r="C1748" s="45" t="s">
        <v>20</v>
      </c>
      <c r="D1748" s="4">
        <v>43954</v>
      </c>
      <c r="E1748" s="3">
        <f t="shared" ca="1" si="56"/>
        <v>864</v>
      </c>
      <c r="F17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8" s="50">
        <f>IF(WEEKNUM(Table1[[#This Row],[Date]])-WEEKNUM(DATE(YEAR(Table1[[#This Row],[Date]]),2,1)-1)&lt;=0,52+WEEKNUM(Table1[[#This Row],[Date]])-WEEKNUM(DATE(YEAR(Table1[[#This Row],[Date]]),2,1)-1),WEEKNUM(Table1[[#This Row],[Date]])-WEEKNUM(DATE(YEAR(Table1[[#This Row],[Date]]),2,1)-1))</f>
        <v>14</v>
      </c>
      <c r="H1748" s="126">
        <f t="shared" ca="1" si="57"/>
        <v>0.69</v>
      </c>
      <c r="I17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48" s="3" t="str">
        <f ca="1">IF(Table1[[#This Row],[Quantity]]&gt;=100,"Picked Up","Missed Pickup")</f>
        <v>Picked Up</v>
      </c>
      <c r="K1748" s="48" t="str">
        <f>TEXT(Table1[[#This Row],[Date]],"mmmm")</f>
        <v>May</v>
      </c>
    </row>
    <row r="1749" spans="1:11" x14ac:dyDescent="0.25">
      <c r="A1749" s="27" t="s">
        <v>62</v>
      </c>
      <c r="B1749" s="30" t="s">
        <v>9</v>
      </c>
      <c r="C1749" s="45" t="s">
        <v>23</v>
      </c>
      <c r="D1749" s="4">
        <v>43954</v>
      </c>
      <c r="E1749" s="3">
        <f t="shared" ca="1" si="56"/>
        <v>715</v>
      </c>
      <c r="F17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49" s="50">
        <f>IF(WEEKNUM(Table1[[#This Row],[Date]])-WEEKNUM(DATE(YEAR(Table1[[#This Row],[Date]]),2,1)-1)&lt;=0,52+WEEKNUM(Table1[[#This Row],[Date]])-WEEKNUM(DATE(YEAR(Table1[[#This Row],[Date]]),2,1)-1),WEEKNUM(Table1[[#This Row],[Date]])-WEEKNUM(DATE(YEAR(Table1[[#This Row],[Date]]),2,1)-1))</f>
        <v>14</v>
      </c>
      <c r="H1749" s="126">
        <f t="shared" ca="1" si="57"/>
        <v>0.68</v>
      </c>
      <c r="I17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49" s="3" t="str">
        <f ca="1">IF(Table1[[#This Row],[Quantity]]&gt;=100,"Picked Up","Missed Pickup")</f>
        <v>Picked Up</v>
      </c>
      <c r="K1749" s="48" t="str">
        <f>TEXT(Table1[[#This Row],[Date]],"mmmm")</f>
        <v>May</v>
      </c>
    </row>
    <row r="1750" spans="1:11" x14ac:dyDescent="0.25">
      <c r="A1750" s="27" t="s">
        <v>62</v>
      </c>
      <c r="B1750" s="30" t="s">
        <v>4</v>
      </c>
      <c r="C1750" s="45" t="s">
        <v>20</v>
      </c>
      <c r="D1750" s="4">
        <v>43954</v>
      </c>
      <c r="E1750" s="3">
        <f t="shared" ca="1" si="56"/>
        <v>900</v>
      </c>
      <c r="F17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0" s="50">
        <f>IF(WEEKNUM(Table1[[#This Row],[Date]])-WEEKNUM(DATE(YEAR(Table1[[#This Row],[Date]]),2,1)-1)&lt;=0,52+WEEKNUM(Table1[[#This Row],[Date]])-WEEKNUM(DATE(YEAR(Table1[[#This Row],[Date]]),2,1)-1),WEEKNUM(Table1[[#This Row],[Date]])-WEEKNUM(DATE(YEAR(Table1[[#This Row],[Date]]),2,1)-1))</f>
        <v>14</v>
      </c>
      <c r="H1750" s="126">
        <f t="shared" ca="1" si="57"/>
        <v>0.67</v>
      </c>
      <c r="I17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50" s="3" t="str">
        <f ca="1">IF(Table1[[#This Row],[Quantity]]&gt;=100,"Picked Up","Missed Pickup")</f>
        <v>Picked Up</v>
      </c>
      <c r="K1750" s="48" t="str">
        <f>TEXT(Table1[[#This Row],[Date]],"mmmm")</f>
        <v>May</v>
      </c>
    </row>
    <row r="1751" spans="1:11" x14ac:dyDescent="0.25">
      <c r="A1751" s="27" t="s">
        <v>62</v>
      </c>
      <c r="B1751" s="30" t="s">
        <v>72</v>
      </c>
      <c r="C1751" s="45" t="s">
        <v>20</v>
      </c>
      <c r="D1751" s="4">
        <v>43954</v>
      </c>
      <c r="E1751" s="3">
        <f t="shared" ca="1" si="56"/>
        <v>818</v>
      </c>
      <c r="F17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1" s="50">
        <f>IF(WEEKNUM(Table1[[#This Row],[Date]])-WEEKNUM(DATE(YEAR(Table1[[#This Row],[Date]]),2,1)-1)&lt;=0,52+WEEKNUM(Table1[[#This Row],[Date]])-WEEKNUM(DATE(YEAR(Table1[[#This Row],[Date]]),2,1)-1),WEEKNUM(Table1[[#This Row],[Date]])-WEEKNUM(DATE(YEAR(Table1[[#This Row],[Date]]),2,1)-1))</f>
        <v>14</v>
      </c>
      <c r="H1751" s="126">
        <f t="shared" ca="1" si="57"/>
        <v>0.79</v>
      </c>
      <c r="I17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1" s="3" t="str">
        <f ca="1">IF(Table1[[#This Row],[Quantity]]&gt;=100,"Picked Up","Missed Pickup")</f>
        <v>Picked Up</v>
      </c>
      <c r="K1751" s="48" t="str">
        <f>TEXT(Table1[[#This Row],[Date]],"mmmm")</f>
        <v>May</v>
      </c>
    </row>
    <row r="1752" spans="1:11" x14ac:dyDescent="0.25">
      <c r="A1752" s="27" t="s">
        <v>62</v>
      </c>
      <c r="B1752" s="30" t="s">
        <v>5</v>
      </c>
      <c r="C1752" s="45" t="s">
        <v>22</v>
      </c>
      <c r="D1752" s="4">
        <v>43954</v>
      </c>
      <c r="E1752" s="3">
        <f t="shared" ca="1" si="56"/>
        <v>544</v>
      </c>
      <c r="F17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2" s="50">
        <f>IF(WEEKNUM(Table1[[#This Row],[Date]])-WEEKNUM(DATE(YEAR(Table1[[#This Row],[Date]]),2,1)-1)&lt;=0,52+WEEKNUM(Table1[[#This Row],[Date]])-WEEKNUM(DATE(YEAR(Table1[[#This Row],[Date]]),2,1)-1),WEEKNUM(Table1[[#This Row],[Date]])-WEEKNUM(DATE(YEAR(Table1[[#This Row],[Date]]),2,1)-1))</f>
        <v>14</v>
      </c>
      <c r="H1752" s="126">
        <f t="shared" ca="1" si="57"/>
        <v>0.69</v>
      </c>
      <c r="I17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2" s="3" t="str">
        <f ca="1">IF(Table1[[#This Row],[Quantity]]&gt;=100,"Picked Up","Missed Pickup")</f>
        <v>Picked Up</v>
      </c>
      <c r="K1752" s="48" t="str">
        <f>TEXT(Table1[[#This Row],[Date]],"mmmm")</f>
        <v>May</v>
      </c>
    </row>
    <row r="1753" spans="1:11" x14ac:dyDescent="0.25">
      <c r="A1753" s="27" t="s">
        <v>62</v>
      </c>
      <c r="B1753" s="30" t="s">
        <v>6</v>
      </c>
      <c r="C1753" s="45" t="s">
        <v>21</v>
      </c>
      <c r="D1753" s="4">
        <v>43954</v>
      </c>
      <c r="E1753" s="3">
        <f t="shared" ca="1" si="56"/>
        <v>430</v>
      </c>
      <c r="F17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3" s="50">
        <f>IF(WEEKNUM(Table1[[#This Row],[Date]])-WEEKNUM(DATE(YEAR(Table1[[#This Row],[Date]]),2,1)-1)&lt;=0,52+WEEKNUM(Table1[[#This Row],[Date]])-WEEKNUM(DATE(YEAR(Table1[[#This Row],[Date]]),2,1)-1),WEEKNUM(Table1[[#This Row],[Date]])-WEEKNUM(DATE(YEAR(Table1[[#This Row],[Date]]),2,1)-1))</f>
        <v>14</v>
      </c>
      <c r="H1753" s="126">
        <f t="shared" ca="1" si="57"/>
        <v>0.78</v>
      </c>
      <c r="I17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3" s="3" t="str">
        <f ca="1">IF(Table1[[#This Row],[Quantity]]&gt;=100,"Picked Up","Missed Pickup")</f>
        <v>Picked Up</v>
      </c>
      <c r="K1753" s="48" t="str">
        <f>TEXT(Table1[[#This Row],[Date]],"mmmm")</f>
        <v>May</v>
      </c>
    </row>
    <row r="1754" spans="1:11" x14ac:dyDescent="0.25">
      <c r="A1754" s="27" t="s">
        <v>62</v>
      </c>
      <c r="B1754" s="30" t="s">
        <v>76</v>
      </c>
      <c r="C1754" s="45" t="s">
        <v>23</v>
      </c>
      <c r="D1754" s="4">
        <v>43954</v>
      </c>
      <c r="E1754" s="3">
        <f t="shared" ca="1" si="56"/>
        <v>2</v>
      </c>
      <c r="F17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4" s="50">
        <f>IF(WEEKNUM(Table1[[#This Row],[Date]])-WEEKNUM(DATE(YEAR(Table1[[#This Row],[Date]]),2,1)-1)&lt;=0,52+WEEKNUM(Table1[[#This Row],[Date]])-WEEKNUM(DATE(YEAR(Table1[[#This Row],[Date]]),2,1)-1),WEEKNUM(Table1[[#This Row],[Date]])-WEEKNUM(DATE(YEAR(Table1[[#This Row],[Date]]),2,1)-1))</f>
        <v>14</v>
      </c>
      <c r="H1754" s="126">
        <f t="shared" ca="1" si="57"/>
        <v>0.73</v>
      </c>
      <c r="I17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4" s="3" t="str">
        <f ca="1">IF(Table1[[#This Row],[Quantity]]&gt;=100,"Picked Up","Missed Pickup")</f>
        <v>Missed Pickup</v>
      </c>
      <c r="K1754" s="48" t="str">
        <f>TEXT(Table1[[#This Row],[Date]],"mmmm")</f>
        <v>May</v>
      </c>
    </row>
    <row r="1755" spans="1:11" x14ac:dyDescent="0.25">
      <c r="A1755" s="27" t="s">
        <v>61</v>
      </c>
      <c r="B1755" s="30" t="s">
        <v>7</v>
      </c>
      <c r="C1755" s="45" t="s">
        <v>20</v>
      </c>
      <c r="D1755" s="4">
        <v>43954</v>
      </c>
      <c r="E1755" s="3">
        <f t="shared" ca="1" si="56"/>
        <v>470</v>
      </c>
      <c r="F17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5" s="50">
        <f>IF(WEEKNUM(Table1[[#This Row],[Date]])-WEEKNUM(DATE(YEAR(Table1[[#This Row],[Date]]),2,1)-1)&lt;=0,52+WEEKNUM(Table1[[#This Row],[Date]])-WEEKNUM(DATE(YEAR(Table1[[#This Row],[Date]]),2,1)-1),WEEKNUM(Table1[[#This Row],[Date]])-WEEKNUM(DATE(YEAR(Table1[[#This Row],[Date]]),2,1)-1))</f>
        <v>14</v>
      </c>
      <c r="H1755" s="126">
        <f t="shared" ca="1" si="57"/>
        <v>0.68</v>
      </c>
      <c r="I17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5" s="3" t="str">
        <f ca="1">IF(Table1[[#This Row],[Quantity]]&gt;=100,"Picked Up","Missed Pickup")</f>
        <v>Picked Up</v>
      </c>
      <c r="K1755" s="48" t="str">
        <f>TEXT(Table1[[#This Row],[Date]],"mmmm")</f>
        <v>May</v>
      </c>
    </row>
    <row r="1756" spans="1:11" x14ac:dyDescent="0.25">
      <c r="A1756" s="29" t="s">
        <v>61</v>
      </c>
      <c r="B1756" s="31" t="s">
        <v>8</v>
      </c>
      <c r="C1756" s="45" t="s">
        <v>20</v>
      </c>
      <c r="D1756" s="4">
        <v>43954</v>
      </c>
      <c r="E1756" s="3">
        <f t="shared" ca="1" si="56"/>
        <v>719</v>
      </c>
      <c r="F17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6" s="50">
        <f>IF(WEEKNUM(Table1[[#This Row],[Date]])-WEEKNUM(DATE(YEAR(Table1[[#This Row],[Date]]),2,1)-1)&lt;=0,52+WEEKNUM(Table1[[#This Row],[Date]])-WEEKNUM(DATE(YEAR(Table1[[#This Row],[Date]]),2,1)-1),WEEKNUM(Table1[[#This Row],[Date]])-WEEKNUM(DATE(YEAR(Table1[[#This Row],[Date]]),2,1)-1))</f>
        <v>14</v>
      </c>
      <c r="H1756" s="126">
        <f t="shared" ca="1" si="57"/>
        <v>0.67</v>
      </c>
      <c r="I17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6" s="3" t="str">
        <f ca="1">IF(Table1[[#This Row],[Quantity]]&gt;=100,"Picked Up","Missed Pickup")</f>
        <v>Picked Up</v>
      </c>
      <c r="K1756" s="48" t="str">
        <f>TEXT(Table1[[#This Row],[Date]],"mmmm")</f>
        <v>May</v>
      </c>
    </row>
    <row r="1757" spans="1:11" x14ac:dyDescent="0.25">
      <c r="A1757" s="25" t="s">
        <v>61</v>
      </c>
      <c r="B1757" s="25" t="s">
        <v>73</v>
      </c>
      <c r="C1757" s="45" t="s">
        <v>20</v>
      </c>
      <c r="D1757" s="4">
        <v>43954</v>
      </c>
      <c r="E1757" s="3">
        <f t="shared" ca="1" si="56"/>
        <v>357</v>
      </c>
      <c r="F17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7" s="50">
        <f>IF(WEEKNUM(Table1[[#This Row],[Date]])-WEEKNUM(DATE(YEAR(Table1[[#This Row],[Date]]),2,1)-1)&lt;=0,52+WEEKNUM(Table1[[#This Row],[Date]])-WEEKNUM(DATE(YEAR(Table1[[#This Row],[Date]]),2,1)-1),WEEKNUM(Table1[[#This Row],[Date]])-WEEKNUM(DATE(YEAR(Table1[[#This Row],[Date]]),2,1)-1))</f>
        <v>14</v>
      </c>
      <c r="H1757" s="126">
        <f t="shared" ca="1" si="57"/>
        <v>0.76</v>
      </c>
      <c r="I17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57" s="3" t="str">
        <f ca="1">IF(Table1[[#This Row],[Quantity]]&gt;=100,"Picked Up","Missed Pickup")</f>
        <v>Picked Up</v>
      </c>
      <c r="K1757" s="48" t="str">
        <f>TEXT(Table1[[#This Row],[Date]],"mmmm")</f>
        <v>May</v>
      </c>
    </row>
    <row r="1758" spans="1:11" x14ac:dyDescent="0.25">
      <c r="A1758" s="25" t="s">
        <v>61</v>
      </c>
      <c r="B1758" s="25" t="s">
        <v>77</v>
      </c>
      <c r="C1758" s="45" t="s">
        <v>20</v>
      </c>
      <c r="D1758" s="4">
        <v>43954</v>
      </c>
      <c r="E1758" s="3">
        <f t="shared" ca="1" si="56"/>
        <v>649</v>
      </c>
      <c r="F17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8" s="50">
        <f>IF(WEEKNUM(Table1[[#This Row],[Date]])-WEEKNUM(DATE(YEAR(Table1[[#This Row],[Date]]),2,1)-1)&lt;=0,52+WEEKNUM(Table1[[#This Row],[Date]])-WEEKNUM(DATE(YEAR(Table1[[#This Row],[Date]]),2,1)-1),WEEKNUM(Table1[[#This Row],[Date]])-WEEKNUM(DATE(YEAR(Table1[[#This Row],[Date]]),2,1)-1))</f>
        <v>14</v>
      </c>
      <c r="H1758" s="126">
        <f t="shared" ca="1" si="57"/>
        <v>0.71</v>
      </c>
      <c r="I17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8" s="3" t="str">
        <f ca="1">IF(Table1[[#This Row],[Quantity]]&gt;=100,"Picked Up","Missed Pickup")</f>
        <v>Picked Up</v>
      </c>
      <c r="K1758" s="48" t="str">
        <f>TEXT(Table1[[#This Row],[Date]],"mmmm")</f>
        <v>May</v>
      </c>
    </row>
    <row r="1759" spans="1:11" x14ac:dyDescent="0.25">
      <c r="A1759" s="27" t="s">
        <v>64</v>
      </c>
      <c r="B1759" s="30" t="s">
        <v>70</v>
      </c>
      <c r="C1759" s="45" t="s">
        <v>22</v>
      </c>
      <c r="D1759" s="4">
        <v>43955</v>
      </c>
      <c r="E1759" s="3">
        <f t="shared" ca="1" si="56"/>
        <v>817</v>
      </c>
      <c r="F17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59" s="50">
        <f>IF(WEEKNUM(Table1[[#This Row],[Date]])-WEEKNUM(DATE(YEAR(Table1[[#This Row],[Date]]),2,1)-1)&lt;=0,52+WEEKNUM(Table1[[#This Row],[Date]])-WEEKNUM(DATE(YEAR(Table1[[#This Row],[Date]]),2,1)-1),WEEKNUM(Table1[[#This Row],[Date]])-WEEKNUM(DATE(YEAR(Table1[[#This Row],[Date]]),2,1)-1))</f>
        <v>14</v>
      </c>
      <c r="H1759" s="126">
        <f t="shared" ca="1" si="57"/>
        <v>0.72</v>
      </c>
      <c r="I17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59" s="3" t="str">
        <f ca="1">IF(Table1[[#This Row],[Quantity]]&gt;=100,"Picked Up","Missed Pickup")</f>
        <v>Picked Up</v>
      </c>
      <c r="K1759" s="48" t="str">
        <f>TEXT(Table1[[#This Row],[Date]],"mmmm")</f>
        <v>May</v>
      </c>
    </row>
    <row r="1760" spans="1:11" x14ac:dyDescent="0.25">
      <c r="A1760" s="27" t="s">
        <v>64</v>
      </c>
      <c r="B1760" s="30" t="s">
        <v>71</v>
      </c>
      <c r="C1760" s="45" t="s">
        <v>23</v>
      </c>
      <c r="D1760" s="4">
        <v>43955</v>
      </c>
      <c r="E1760" s="3">
        <f t="shared" ca="1" si="56"/>
        <v>64</v>
      </c>
      <c r="F17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0" s="50">
        <f>IF(WEEKNUM(Table1[[#This Row],[Date]])-WEEKNUM(DATE(YEAR(Table1[[#This Row],[Date]]),2,1)-1)&lt;=0,52+WEEKNUM(Table1[[#This Row],[Date]])-WEEKNUM(DATE(YEAR(Table1[[#This Row],[Date]]),2,1)-1),WEEKNUM(Table1[[#This Row],[Date]])-WEEKNUM(DATE(YEAR(Table1[[#This Row],[Date]]),2,1)-1))</f>
        <v>14</v>
      </c>
      <c r="H1760" s="126">
        <f t="shared" ca="1" si="57"/>
        <v>0.69</v>
      </c>
      <c r="I17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60" s="3" t="str">
        <f ca="1">IF(Table1[[#This Row],[Quantity]]&gt;=100,"Picked Up","Missed Pickup")</f>
        <v>Missed Pickup</v>
      </c>
      <c r="K1760" s="48" t="str">
        <f>TEXT(Table1[[#This Row],[Date]],"mmmm")</f>
        <v>May</v>
      </c>
    </row>
    <row r="1761" spans="1:11" x14ac:dyDescent="0.25">
      <c r="A1761" s="27" t="s">
        <v>65</v>
      </c>
      <c r="B1761" s="30" t="s">
        <v>67</v>
      </c>
      <c r="C1761" s="45" t="s">
        <v>20</v>
      </c>
      <c r="D1761" s="4">
        <v>43955</v>
      </c>
      <c r="E1761" s="3">
        <f t="shared" ca="1" si="56"/>
        <v>335</v>
      </c>
      <c r="F17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1" s="50">
        <f>IF(WEEKNUM(Table1[[#This Row],[Date]])-WEEKNUM(DATE(YEAR(Table1[[#This Row],[Date]]),2,1)-1)&lt;=0,52+WEEKNUM(Table1[[#This Row],[Date]])-WEEKNUM(DATE(YEAR(Table1[[#This Row],[Date]]),2,1)-1),WEEKNUM(Table1[[#This Row],[Date]])-WEEKNUM(DATE(YEAR(Table1[[#This Row],[Date]]),2,1)-1))</f>
        <v>14</v>
      </c>
      <c r="H1761" s="126">
        <f t="shared" ca="1" si="57"/>
        <v>0.78</v>
      </c>
      <c r="I17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61" s="3" t="str">
        <f ca="1">IF(Table1[[#This Row],[Quantity]]&gt;=100,"Picked Up","Missed Pickup")</f>
        <v>Picked Up</v>
      </c>
      <c r="K1761" s="48" t="str">
        <f>TEXT(Table1[[#This Row],[Date]],"mmmm")</f>
        <v>May</v>
      </c>
    </row>
    <row r="1762" spans="1:11" x14ac:dyDescent="0.25">
      <c r="A1762" s="27" t="s">
        <v>63</v>
      </c>
      <c r="B1762" s="30" t="s">
        <v>4</v>
      </c>
      <c r="C1762" s="45" t="s">
        <v>20</v>
      </c>
      <c r="D1762" s="4">
        <v>43955</v>
      </c>
      <c r="E1762" s="3">
        <f t="shared" ca="1" si="56"/>
        <v>887</v>
      </c>
      <c r="F17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2" s="50">
        <f>IF(WEEKNUM(Table1[[#This Row],[Date]])-WEEKNUM(DATE(YEAR(Table1[[#This Row],[Date]]),2,1)-1)&lt;=0,52+WEEKNUM(Table1[[#This Row],[Date]])-WEEKNUM(DATE(YEAR(Table1[[#This Row],[Date]]),2,1)-1),WEEKNUM(Table1[[#This Row],[Date]])-WEEKNUM(DATE(YEAR(Table1[[#This Row],[Date]]),2,1)-1))</f>
        <v>14</v>
      </c>
      <c r="H1762" s="126">
        <f t="shared" ca="1" si="57"/>
        <v>0.73</v>
      </c>
      <c r="I17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62" s="3" t="str">
        <f ca="1">IF(Table1[[#This Row],[Quantity]]&gt;=100,"Picked Up","Missed Pickup")</f>
        <v>Picked Up</v>
      </c>
      <c r="K1762" s="48" t="str">
        <f>TEXT(Table1[[#This Row],[Date]],"mmmm")</f>
        <v>May</v>
      </c>
    </row>
    <row r="1763" spans="1:11" x14ac:dyDescent="0.25">
      <c r="A1763" s="27" t="s">
        <v>63</v>
      </c>
      <c r="B1763" s="30" t="s">
        <v>74</v>
      </c>
      <c r="C1763" s="45" t="s">
        <v>20</v>
      </c>
      <c r="D1763" s="4">
        <v>43955</v>
      </c>
      <c r="E1763" s="3">
        <f t="shared" ca="1" si="56"/>
        <v>902</v>
      </c>
      <c r="F17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3" s="50">
        <f>IF(WEEKNUM(Table1[[#This Row],[Date]])-WEEKNUM(DATE(YEAR(Table1[[#This Row],[Date]]),2,1)-1)&lt;=0,52+WEEKNUM(Table1[[#This Row],[Date]])-WEEKNUM(DATE(YEAR(Table1[[#This Row],[Date]]),2,1)-1),WEEKNUM(Table1[[#This Row],[Date]])-WEEKNUM(DATE(YEAR(Table1[[#This Row],[Date]]),2,1)-1))</f>
        <v>14</v>
      </c>
      <c r="H1763" s="126">
        <f t="shared" ca="1" si="57"/>
        <v>0.67</v>
      </c>
      <c r="I17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63" s="3" t="str">
        <f ca="1">IF(Table1[[#This Row],[Quantity]]&gt;=100,"Picked Up","Missed Pickup")</f>
        <v>Picked Up</v>
      </c>
      <c r="K1763" s="48" t="str">
        <f>TEXT(Table1[[#This Row],[Date]],"mmmm")</f>
        <v>May</v>
      </c>
    </row>
    <row r="1764" spans="1:11" x14ac:dyDescent="0.25">
      <c r="A1764" s="27" t="s">
        <v>63</v>
      </c>
      <c r="B1764" s="30" t="s">
        <v>75</v>
      </c>
      <c r="C1764" s="45" t="s">
        <v>20</v>
      </c>
      <c r="D1764" s="4">
        <v>43955</v>
      </c>
      <c r="E1764" s="3">
        <f t="shared" ca="1" si="56"/>
        <v>156</v>
      </c>
      <c r="F17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4" s="50">
        <f>IF(WEEKNUM(Table1[[#This Row],[Date]])-WEEKNUM(DATE(YEAR(Table1[[#This Row],[Date]]),2,1)-1)&lt;=0,52+WEEKNUM(Table1[[#This Row],[Date]])-WEEKNUM(DATE(YEAR(Table1[[#This Row],[Date]]),2,1)-1),WEEKNUM(Table1[[#This Row],[Date]])-WEEKNUM(DATE(YEAR(Table1[[#This Row],[Date]]),2,1)-1))</f>
        <v>14</v>
      </c>
      <c r="H1764" s="126">
        <f t="shared" ca="1" si="57"/>
        <v>0.68</v>
      </c>
      <c r="I17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64" s="3" t="str">
        <f ca="1">IF(Table1[[#This Row],[Quantity]]&gt;=100,"Picked Up","Missed Pickup")</f>
        <v>Picked Up</v>
      </c>
      <c r="K1764" s="48" t="str">
        <f>TEXT(Table1[[#This Row],[Date]],"mmmm")</f>
        <v>May</v>
      </c>
    </row>
    <row r="1765" spans="1:11" x14ac:dyDescent="0.25">
      <c r="A1765" s="27" t="s">
        <v>62</v>
      </c>
      <c r="B1765" s="30" t="s">
        <v>9</v>
      </c>
      <c r="C1765" s="45" t="s">
        <v>23</v>
      </c>
      <c r="D1765" s="4">
        <v>43955</v>
      </c>
      <c r="E1765" s="3">
        <f t="shared" ca="1" si="56"/>
        <v>386</v>
      </c>
      <c r="F17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5" s="50">
        <f>IF(WEEKNUM(Table1[[#This Row],[Date]])-WEEKNUM(DATE(YEAR(Table1[[#This Row],[Date]]),2,1)-1)&lt;=0,52+WEEKNUM(Table1[[#This Row],[Date]])-WEEKNUM(DATE(YEAR(Table1[[#This Row],[Date]]),2,1)-1),WEEKNUM(Table1[[#This Row],[Date]])-WEEKNUM(DATE(YEAR(Table1[[#This Row],[Date]]),2,1)-1))</f>
        <v>14</v>
      </c>
      <c r="H1765" s="126">
        <f t="shared" ca="1" si="57"/>
        <v>0.79</v>
      </c>
      <c r="I17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65" s="3" t="str">
        <f ca="1">IF(Table1[[#This Row],[Quantity]]&gt;=100,"Picked Up","Missed Pickup")</f>
        <v>Picked Up</v>
      </c>
      <c r="K1765" s="48" t="str">
        <f>TEXT(Table1[[#This Row],[Date]],"mmmm")</f>
        <v>May</v>
      </c>
    </row>
    <row r="1766" spans="1:11" x14ac:dyDescent="0.25">
      <c r="A1766" s="27" t="s">
        <v>62</v>
      </c>
      <c r="B1766" s="30" t="s">
        <v>4</v>
      </c>
      <c r="C1766" s="45" t="s">
        <v>20</v>
      </c>
      <c r="D1766" s="4">
        <v>43955</v>
      </c>
      <c r="E1766" s="3">
        <f t="shared" ca="1" si="56"/>
        <v>555</v>
      </c>
      <c r="F17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6" s="50">
        <f>IF(WEEKNUM(Table1[[#This Row],[Date]])-WEEKNUM(DATE(YEAR(Table1[[#This Row],[Date]]),2,1)-1)&lt;=0,52+WEEKNUM(Table1[[#This Row],[Date]])-WEEKNUM(DATE(YEAR(Table1[[#This Row],[Date]]),2,1)-1),WEEKNUM(Table1[[#This Row],[Date]])-WEEKNUM(DATE(YEAR(Table1[[#This Row],[Date]]),2,1)-1))</f>
        <v>14</v>
      </c>
      <c r="H1766" s="126">
        <f t="shared" ca="1" si="57"/>
        <v>0.74</v>
      </c>
      <c r="I17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66" s="3" t="str">
        <f ca="1">IF(Table1[[#This Row],[Quantity]]&gt;=100,"Picked Up","Missed Pickup")</f>
        <v>Picked Up</v>
      </c>
      <c r="K1766" s="48" t="str">
        <f>TEXT(Table1[[#This Row],[Date]],"mmmm")</f>
        <v>May</v>
      </c>
    </row>
    <row r="1767" spans="1:11" x14ac:dyDescent="0.25">
      <c r="A1767" s="27" t="s">
        <v>62</v>
      </c>
      <c r="B1767" s="30" t="s">
        <v>72</v>
      </c>
      <c r="C1767" s="45" t="s">
        <v>20</v>
      </c>
      <c r="D1767" s="4">
        <v>43955</v>
      </c>
      <c r="E1767" s="3">
        <f t="shared" ca="1" si="56"/>
        <v>616</v>
      </c>
      <c r="F17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7" s="50">
        <f>IF(WEEKNUM(Table1[[#This Row],[Date]])-WEEKNUM(DATE(YEAR(Table1[[#This Row],[Date]]),2,1)-1)&lt;=0,52+WEEKNUM(Table1[[#This Row],[Date]])-WEEKNUM(DATE(YEAR(Table1[[#This Row],[Date]]),2,1)-1),WEEKNUM(Table1[[#This Row],[Date]])-WEEKNUM(DATE(YEAR(Table1[[#This Row],[Date]]),2,1)-1))</f>
        <v>14</v>
      </c>
      <c r="H1767" s="126">
        <f t="shared" ca="1" si="57"/>
        <v>0.72</v>
      </c>
      <c r="I17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67" s="3" t="str">
        <f ca="1">IF(Table1[[#This Row],[Quantity]]&gt;=100,"Picked Up","Missed Pickup")</f>
        <v>Picked Up</v>
      </c>
      <c r="K1767" s="48" t="str">
        <f>TEXT(Table1[[#This Row],[Date]],"mmmm")</f>
        <v>May</v>
      </c>
    </row>
    <row r="1768" spans="1:11" x14ac:dyDescent="0.25">
      <c r="A1768" s="27" t="s">
        <v>62</v>
      </c>
      <c r="B1768" s="30" t="s">
        <v>5</v>
      </c>
      <c r="C1768" s="45" t="s">
        <v>22</v>
      </c>
      <c r="D1768" s="4">
        <v>43955</v>
      </c>
      <c r="E1768" s="3">
        <f t="shared" ca="1" si="56"/>
        <v>912</v>
      </c>
      <c r="F17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8" s="50">
        <f>IF(WEEKNUM(Table1[[#This Row],[Date]])-WEEKNUM(DATE(YEAR(Table1[[#This Row],[Date]]),2,1)-1)&lt;=0,52+WEEKNUM(Table1[[#This Row],[Date]])-WEEKNUM(DATE(YEAR(Table1[[#This Row],[Date]]),2,1)-1),WEEKNUM(Table1[[#This Row],[Date]])-WEEKNUM(DATE(YEAR(Table1[[#This Row],[Date]]),2,1)-1))</f>
        <v>14</v>
      </c>
      <c r="H1768" s="126">
        <f t="shared" ca="1" si="57"/>
        <v>0.71</v>
      </c>
      <c r="I17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68" s="3" t="str">
        <f ca="1">IF(Table1[[#This Row],[Quantity]]&gt;=100,"Picked Up","Missed Pickup")</f>
        <v>Picked Up</v>
      </c>
      <c r="K1768" s="48" t="str">
        <f>TEXT(Table1[[#This Row],[Date]],"mmmm")</f>
        <v>May</v>
      </c>
    </row>
    <row r="1769" spans="1:11" x14ac:dyDescent="0.25">
      <c r="A1769" s="27" t="s">
        <v>62</v>
      </c>
      <c r="B1769" s="30" t="s">
        <v>6</v>
      </c>
      <c r="C1769" s="45" t="s">
        <v>21</v>
      </c>
      <c r="D1769" s="4">
        <v>43955</v>
      </c>
      <c r="E1769" s="3">
        <f t="shared" ca="1" si="56"/>
        <v>831</v>
      </c>
      <c r="F17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69" s="50">
        <f>IF(WEEKNUM(Table1[[#This Row],[Date]])-WEEKNUM(DATE(YEAR(Table1[[#This Row],[Date]]),2,1)-1)&lt;=0,52+WEEKNUM(Table1[[#This Row],[Date]])-WEEKNUM(DATE(YEAR(Table1[[#This Row],[Date]]),2,1)-1),WEEKNUM(Table1[[#This Row],[Date]])-WEEKNUM(DATE(YEAR(Table1[[#This Row],[Date]]),2,1)-1))</f>
        <v>14</v>
      </c>
      <c r="H1769" s="126">
        <f t="shared" ca="1" si="57"/>
        <v>0.67</v>
      </c>
      <c r="I17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69" s="3" t="str">
        <f ca="1">IF(Table1[[#This Row],[Quantity]]&gt;=100,"Picked Up","Missed Pickup")</f>
        <v>Picked Up</v>
      </c>
      <c r="K1769" s="48" t="str">
        <f>TEXT(Table1[[#This Row],[Date]],"mmmm")</f>
        <v>May</v>
      </c>
    </row>
    <row r="1770" spans="1:11" x14ac:dyDescent="0.25">
      <c r="A1770" s="27" t="s">
        <v>62</v>
      </c>
      <c r="B1770" s="30" t="s">
        <v>76</v>
      </c>
      <c r="C1770" s="45" t="s">
        <v>23</v>
      </c>
      <c r="D1770" s="4">
        <v>43955</v>
      </c>
      <c r="E1770" s="3">
        <f t="shared" ca="1" si="56"/>
        <v>965</v>
      </c>
      <c r="F17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0" s="50">
        <f>IF(WEEKNUM(Table1[[#This Row],[Date]])-WEEKNUM(DATE(YEAR(Table1[[#This Row],[Date]]),2,1)-1)&lt;=0,52+WEEKNUM(Table1[[#This Row],[Date]])-WEEKNUM(DATE(YEAR(Table1[[#This Row],[Date]]),2,1)-1),WEEKNUM(Table1[[#This Row],[Date]])-WEEKNUM(DATE(YEAR(Table1[[#This Row],[Date]]),2,1)-1))</f>
        <v>14</v>
      </c>
      <c r="H1770" s="126">
        <f t="shared" ca="1" si="57"/>
        <v>0.73</v>
      </c>
      <c r="I17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0" s="3" t="str">
        <f ca="1">IF(Table1[[#This Row],[Quantity]]&gt;=100,"Picked Up","Missed Pickup")</f>
        <v>Picked Up</v>
      </c>
      <c r="K1770" s="48" t="str">
        <f>TEXT(Table1[[#This Row],[Date]],"mmmm")</f>
        <v>May</v>
      </c>
    </row>
    <row r="1771" spans="1:11" x14ac:dyDescent="0.25">
      <c r="A1771" s="27" t="s">
        <v>61</v>
      </c>
      <c r="B1771" s="30" t="s">
        <v>7</v>
      </c>
      <c r="C1771" s="45" t="s">
        <v>20</v>
      </c>
      <c r="D1771" s="4">
        <v>43955</v>
      </c>
      <c r="E1771" s="3">
        <f t="shared" ca="1" si="56"/>
        <v>21</v>
      </c>
      <c r="F17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1" s="50">
        <f>IF(WEEKNUM(Table1[[#This Row],[Date]])-WEEKNUM(DATE(YEAR(Table1[[#This Row],[Date]]),2,1)-1)&lt;=0,52+WEEKNUM(Table1[[#This Row],[Date]])-WEEKNUM(DATE(YEAR(Table1[[#This Row],[Date]]),2,1)-1),WEEKNUM(Table1[[#This Row],[Date]])-WEEKNUM(DATE(YEAR(Table1[[#This Row],[Date]]),2,1)-1))</f>
        <v>14</v>
      </c>
      <c r="H1771" s="126">
        <f t="shared" ca="1" si="57"/>
        <v>0.77</v>
      </c>
      <c r="I17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71" s="3" t="str">
        <f ca="1">IF(Table1[[#This Row],[Quantity]]&gt;=100,"Picked Up","Missed Pickup")</f>
        <v>Missed Pickup</v>
      </c>
      <c r="K1771" s="48" t="str">
        <f>TEXT(Table1[[#This Row],[Date]],"mmmm")</f>
        <v>May</v>
      </c>
    </row>
    <row r="1772" spans="1:11" x14ac:dyDescent="0.25">
      <c r="A1772" s="29" t="s">
        <v>61</v>
      </c>
      <c r="B1772" s="31" t="s">
        <v>8</v>
      </c>
      <c r="C1772" s="45" t="s">
        <v>20</v>
      </c>
      <c r="D1772" s="4">
        <v>43955</v>
      </c>
      <c r="E1772" s="3">
        <f t="shared" ca="1" si="56"/>
        <v>855</v>
      </c>
      <c r="F17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2" s="50">
        <f>IF(WEEKNUM(Table1[[#This Row],[Date]])-WEEKNUM(DATE(YEAR(Table1[[#This Row],[Date]]),2,1)-1)&lt;=0,52+WEEKNUM(Table1[[#This Row],[Date]])-WEEKNUM(DATE(YEAR(Table1[[#This Row],[Date]]),2,1)-1),WEEKNUM(Table1[[#This Row],[Date]])-WEEKNUM(DATE(YEAR(Table1[[#This Row],[Date]]),2,1)-1))</f>
        <v>14</v>
      </c>
      <c r="H1772" s="126">
        <f t="shared" ca="1" si="57"/>
        <v>0.77</v>
      </c>
      <c r="I17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72" s="3" t="str">
        <f ca="1">IF(Table1[[#This Row],[Quantity]]&gt;=100,"Picked Up","Missed Pickup")</f>
        <v>Picked Up</v>
      </c>
      <c r="K1772" s="48" t="str">
        <f>TEXT(Table1[[#This Row],[Date]],"mmmm")</f>
        <v>May</v>
      </c>
    </row>
    <row r="1773" spans="1:11" x14ac:dyDescent="0.25">
      <c r="A1773" s="25" t="s">
        <v>61</v>
      </c>
      <c r="B1773" s="25" t="s">
        <v>73</v>
      </c>
      <c r="C1773" s="45" t="s">
        <v>20</v>
      </c>
      <c r="D1773" s="4">
        <v>43955</v>
      </c>
      <c r="E1773" s="3">
        <f t="shared" ca="1" si="56"/>
        <v>387</v>
      </c>
      <c r="F17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3" s="50">
        <f>IF(WEEKNUM(Table1[[#This Row],[Date]])-WEEKNUM(DATE(YEAR(Table1[[#This Row],[Date]]),2,1)-1)&lt;=0,52+WEEKNUM(Table1[[#This Row],[Date]])-WEEKNUM(DATE(YEAR(Table1[[#This Row],[Date]]),2,1)-1),WEEKNUM(Table1[[#This Row],[Date]])-WEEKNUM(DATE(YEAR(Table1[[#This Row],[Date]]),2,1)-1))</f>
        <v>14</v>
      </c>
      <c r="H1773" s="126">
        <f t="shared" ca="1" si="57"/>
        <v>0.79</v>
      </c>
      <c r="I17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3" s="3" t="str">
        <f ca="1">IF(Table1[[#This Row],[Quantity]]&gt;=100,"Picked Up","Missed Pickup")</f>
        <v>Picked Up</v>
      </c>
      <c r="K1773" s="48" t="str">
        <f>TEXT(Table1[[#This Row],[Date]],"mmmm")</f>
        <v>May</v>
      </c>
    </row>
    <row r="1774" spans="1:11" x14ac:dyDescent="0.25">
      <c r="A1774" s="25" t="s">
        <v>61</v>
      </c>
      <c r="B1774" s="25" t="s">
        <v>77</v>
      </c>
      <c r="C1774" s="45" t="s">
        <v>20</v>
      </c>
      <c r="D1774" s="4">
        <v>43955</v>
      </c>
      <c r="E1774" s="3">
        <f t="shared" ca="1" si="56"/>
        <v>253</v>
      </c>
      <c r="F17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4" s="50">
        <f>IF(WEEKNUM(Table1[[#This Row],[Date]])-WEEKNUM(DATE(YEAR(Table1[[#This Row],[Date]]),2,1)-1)&lt;=0,52+WEEKNUM(Table1[[#This Row],[Date]])-WEEKNUM(DATE(YEAR(Table1[[#This Row],[Date]]),2,1)-1),WEEKNUM(Table1[[#This Row],[Date]])-WEEKNUM(DATE(YEAR(Table1[[#This Row],[Date]]),2,1)-1))</f>
        <v>14</v>
      </c>
      <c r="H1774" s="126">
        <f t="shared" ca="1" si="57"/>
        <v>0.8</v>
      </c>
      <c r="I17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4" s="3" t="str">
        <f ca="1">IF(Table1[[#This Row],[Quantity]]&gt;=100,"Picked Up","Missed Pickup")</f>
        <v>Picked Up</v>
      </c>
      <c r="K1774" s="48" t="str">
        <f>TEXT(Table1[[#This Row],[Date]],"mmmm")</f>
        <v>May</v>
      </c>
    </row>
    <row r="1775" spans="1:11" x14ac:dyDescent="0.25">
      <c r="A1775" s="27" t="s">
        <v>64</v>
      </c>
      <c r="B1775" s="30" t="s">
        <v>70</v>
      </c>
      <c r="C1775" s="45" t="s">
        <v>22</v>
      </c>
      <c r="D1775" s="4">
        <v>43956</v>
      </c>
      <c r="E1775" s="3">
        <f t="shared" ca="1" si="56"/>
        <v>542</v>
      </c>
      <c r="F17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5" s="50">
        <f>IF(WEEKNUM(Table1[[#This Row],[Date]])-WEEKNUM(DATE(YEAR(Table1[[#This Row],[Date]]),2,1)-1)&lt;=0,52+WEEKNUM(Table1[[#This Row],[Date]])-WEEKNUM(DATE(YEAR(Table1[[#This Row],[Date]]),2,1)-1),WEEKNUM(Table1[[#This Row],[Date]])-WEEKNUM(DATE(YEAR(Table1[[#This Row],[Date]]),2,1)-1))</f>
        <v>14</v>
      </c>
      <c r="H1775" s="126">
        <f t="shared" ca="1" si="57"/>
        <v>0.67</v>
      </c>
      <c r="I17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5" s="3" t="str">
        <f ca="1">IF(Table1[[#This Row],[Quantity]]&gt;=100,"Picked Up","Missed Pickup")</f>
        <v>Picked Up</v>
      </c>
      <c r="K1775" s="48" t="str">
        <f>TEXT(Table1[[#This Row],[Date]],"mmmm")</f>
        <v>May</v>
      </c>
    </row>
    <row r="1776" spans="1:11" x14ac:dyDescent="0.25">
      <c r="A1776" s="27" t="s">
        <v>64</v>
      </c>
      <c r="B1776" s="30" t="s">
        <v>71</v>
      </c>
      <c r="C1776" s="45" t="s">
        <v>23</v>
      </c>
      <c r="D1776" s="4">
        <v>43956</v>
      </c>
      <c r="E1776" s="3">
        <f t="shared" ca="1" si="56"/>
        <v>577</v>
      </c>
      <c r="F17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6" s="50">
        <f>IF(WEEKNUM(Table1[[#This Row],[Date]])-WEEKNUM(DATE(YEAR(Table1[[#This Row],[Date]]),2,1)-1)&lt;=0,52+WEEKNUM(Table1[[#This Row],[Date]])-WEEKNUM(DATE(YEAR(Table1[[#This Row],[Date]]),2,1)-1),WEEKNUM(Table1[[#This Row],[Date]])-WEEKNUM(DATE(YEAR(Table1[[#This Row],[Date]]),2,1)-1))</f>
        <v>14</v>
      </c>
      <c r="H1776" s="126">
        <f t="shared" ca="1" si="57"/>
        <v>0.73</v>
      </c>
      <c r="I17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6" s="3" t="str">
        <f ca="1">IF(Table1[[#This Row],[Quantity]]&gt;=100,"Picked Up","Missed Pickup")</f>
        <v>Picked Up</v>
      </c>
      <c r="K1776" s="48" t="str">
        <f>TEXT(Table1[[#This Row],[Date]],"mmmm")</f>
        <v>May</v>
      </c>
    </row>
    <row r="1777" spans="1:11" x14ac:dyDescent="0.25">
      <c r="A1777" s="27" t="s">
        <v>65</v>
      </c>
      <c r="B1777" s="30" t="s">
        <v>67</v>
      </c>
      <c r="C1777" s="45" t="s">
        <v>20</v>
      </c>
      <c r="D1777" s="4">
        <v>43956</v>
      </c>
      <c r="E1777" s="3">
        <f t="shared" ca="1" si="56"/>
        <v>98</v>
      </c>
      <c r="F17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7" s="50">
        <f>IF(WEEKNUM(Table1[[#This Row],[Date]])-WEEKNUM(DATE(YEAR(Table1[[#This Row],[Date]]),2,1)-1)&lt;=0,52+WEEKNUM(Table1[[#This Row],[Date]])-WEEKNUM(DATE(YEAR(Table1[[#This Row],[Date]]),2,1)-1),WEEKNUM(Table1[[#This Row],[Date]])-WEEKNUM(DATE(YEAR(Table1[[#This Row],[Date]]),2,1)-1))</f>
        <v>14</v>
      </c>
      <c r="H1777" s="126">
        <f t="shared" ca="1" si="57"/>
        <v>0.67</v>
      </c>
      <c r="I17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7" s="3" t="str">
        <f ca="1">IF(Table1[[#This Row],[Quantity]]&gt;=100,"Picked Up","Missed Pickup")</f>
        <v>Missed Pickup</v>
      </c>
      <c r="K1777" s="48" t="str">
        <f>TEXT(Table1[[#This Row],[Date]],"mmmm")</f>
        <v>May</v>
      </c>
    </row>
    <row r="1778" spans="1:11" x14ac:dyDescent="0.25">
      <c r="A1778" s="27" t="s">
        <v>63</v>
      </c>
      <c r="B1778" s="30" t="s">
        <v>4</v>
      </c>
      <c r="C1778" s="45" t="s">
        <v>20</v>
      </c>
      <c r="D1778" s="4">
        <v>43956</v>
      </c>
      <c r="E1778" s="3">
        <f t="shared" ca="1" si="56"/>
        <v>521</v>
      </c>
      <c r="F17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8" s="50">
        <f>IF(WEEKNUM(Table1[[#This Row],[Date]])-WEEKNUM(DATE(YEAR(Table1[[#This Row],[Date]]),2,1)-1)&lt;=0,52+WEEKNUM(Table1[[#This Row],[Date]])-WEEKNUM(DATE(YEAR(Table1[[#This Row],[Date]]),2,1)-1),WEEKNUM(Table1[[#This Row],[Date]])-WEEKNUM(DATE(YEAR(Table1[[#This Row],[Date]]),2,1)-1))</f>
        <v>14</v>
      </c>
      <c r="H1778" s="126">
        <f t="shared" ca="1" si="57"/>
        <v>0.71</v>
      </c>
      <c r="I17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78" s="3" t="str">
        <f ca="1">IF(Table1[[#This Row],[Quantity]]&gt;=100,"Picked Up","Missed Pickup")</f>
        <v>Picked Up</v>
      </c>
      <c r="K1778" s="48" t="str">
        <f>TEXT(Table1[[#This Row],[Date]],"mmmm")</f>
        <v>May</v>
      </c>
    </row>
    <row r="1779" spans="1:11" x14ac:dyDescent="0.25">
      <c r="A1779" s="27" t="s">
        <v>63</v>
      </c>
      <c r="B1779" s="30" t="s">
        <v>74</v>
      </c>
      <c r="C1779" s="45" t="s">
        <v>20</v>
      </c>
      <c r="D1779" s="4">
        <v>43956</v>
      </c>
      <c r="E1779" s="3">
        <f t="shared" ca="1" si="56"/>
        <v>100</v>
      </c>
      <c r="F17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79" s="50">
        <f>IF(WEEKNUM(Table1[[#This Row],[Date]])-WEEKNUM(DATE(YEAR(Table1[[#This Row],[Date]]),2,1)-1)&lt;=0,52+WEEKNUM(Table1[[#This Row],[Date]])-WEEKNUM(DATE(YEAR(Table1[[#This Row],[Date]]),2,1)-1),WEEKNUM(Table1[[#This Row],[Date]])-WEEKNUM(DATE(YEAR(Table1[[#This Row],[Date]]),2,1)-1))</f>
        <v>14</v>
      </c>
      <c r="H1779" s="126">
        <f t="shared" ca="1" si="57"/>
        <v>0.8</v>
      </c>
      <c r="I17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79" s="3" t="str">
        <f ca="1">IF(Table1[[#This Row],[Quantity]]&gt;=100,"Picked Up","Missed Pickup")</f>
        <v>Picked Up</v>
      </c>
      <c r="K1779" s="48" t="str">
        <f>TEXT(Table1[[#This Row],[Date]],"mmmm")</f>
        <v>May</v>
      </c>
    </row>
    <row r="1780" spans="1:11" x14ac:dyDescent="0.25">
      <c r="A1780" s="27" t="s">
        <v>63</v>
      </c>
      <c r="B1780" s="30" t="s">
        <v>75</v>
      </c>
      <c r="C1780" s="45" t="s">
        <v>20</v>
      </c>
      <c r="D1780" s="4">
        <v>43956</v>
      </c>
      <c r="E1780" s="3">
        <f t="shared" ca="1" si="56"/>
        <v>837</v>
      </c>
      <c r="F17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0" s="50">
        <f>IF(WEEKNUM(Table1[[#This Row],[Date]])-WEEKNUM(DATE(YEAR(Table1[[#This Row],[Date]]),2,1)-1)&lt;=0,52+WEEKNUM(Table1[[#This Row],[Date]])-WEEKNUM(DATE(YEAR(Table1[[#This Row],[Date]]),2,1)-1),WEEKNUM(Table1[[#This Row],[Date]])-WEEKNUM(DATE(YEAR(Table1[[#This Row],[Date]]),2,1)-1))</f>
        <v>14</v>
      </c>
      <c r="H1780" s="126">
        <f t="shared" ca="1" si="57"/>
        <v>0.67</v>
      </c>
      <c r="I17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80" s="3" t="str">
        <f ca="1">IF(Table1[[#This Row],[Quantity]]&gt;=100,"Picked Up","Missed Pickup")</f>
        <v>Picked Up</v>
      </c>
      <c r="K1780" s="48" t="str">
        <f>TEXT(Table1[[#This Row],[Date]],"mmmm")</f>
        <v>May</v>
      </c>
    </row>
    <row r="1781" spans="1:11" x14ac:dyDescent="0.25">
      <c r="A1781" s="27" t="s">
        <v>62</v>
      </c>
      <c r="B1781" s="30" t="s">
        <v>9</v>
      </c>
      <c r="C1781" s="45" t="s">
        <v>23</v>
      </c>
      <c r="D1781" s="4">
        <v>43956</v>
      </c>
      <c r="E1781" s="3">
        <f t="shared" ca="1" si="56"/>
        <v>349</v>
      </c>
      <c r="F17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1" s="50">
        <f>IF(WEEKNUM(Table1[[#This Row],[Date]])-WEEKNUM(DATE(YEAR(Table1[[#This Row],[Date]]),2,1)-1)&lt;=0,52+WEEKNUM(Table1[[#This Row],[Date]])-WEEKNUM(DATE(YEAR(Table1[[#This Row],[Date]]),2,1)-1),WEEKNUM(Table1[[#This Row],[Date]])-WEEKNUM(DATE(YEAR(Table1[[#This Row],[Date]]),2,1)-1))</f>
        <v>14</v>
      </c>
      <c r="H1781" s="126">
        <f t="shared" ca="1" si="57"/>
        <v>0.71</v>
      </c>
      <c r="I17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81" s="3" t="str">
        <f ca="1">IF(Table1[[#This Row],[Quantity]]&gt;=100,"Picked Up","Missed Pickup")</f>
        <v>Picked Up</v>
      </c>
      <c r="K1781" s="48" t="str">
        <f>TEXT(Table1[[#This Row],[Date]],"mmmm")</f>
        <v>May</v>
      </c>
    </row>
    <row r="1782" spans="1:11" x14ac:dyDescent="0.25">
      <c r="A1782" s="27" t="s">
        <v>62</v>
      </c>
      <c r="B1782" s="30" t="s">
        <v>4</v>
      </c>
      <c r="C1782" s="45" t="s">
        <v>20</v>
      </c>
      <c r="D1782" s="4">
        <v>43956</v>
      </c>
      <c r="E1782" s="3">
        <f t="shared" ca="1" si="56"/>
        <v>749</v>
      </c>
      <c r="F17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2" s="50">
        <f>IF(WEEKNUM(Table1[[#This Row],[Date]])-WEEKNUM(DATE(YEAR(Table1[[#This Row],[Date]]),2,1)-1)&lt;=0,52+WEEKNUM(Table1[[#This Row],[Date]])-WEEKNUM(DATE(YEAR(Table1[[#This Row],[Date]]),2,1)-1),WEEKNUM(Table1[[#This Row],[Date]])-WEEKNUM(DATE(YEAR(Table1[[#This Row],[Date]]),2,1)-1))</f>
        <v>14</v>
      </c>
      <c r="H1782" s="126">
        <f t="shared" ca="1" si="57"/>
        <v>0.75</v>
      </c>
      <c r="I17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82" s="3" t="str">
        <f ca="1">IF(Table1[[#This Row],[Quantity]]&gt;=100,"Picked Up","Missed Pickup")</f>
        <v>Picked Up</v>
      </c>
      <c r="K1782" s="48" t="str">
        <f>TEXT(Table1[[#This Row],[Date]],"mmmm")</f>
        <v>May</v>
      </c>
    </row>
    <row r="1783" spans="1:11" x14ac:dyDescent="0.25">
      <c r="A1783" s="27" t="s">
        <v>62</v>
      </c>
      <c r="B1783" s="30" t="s">
        <v>72</v>
      </c>
      <c r="C1783" s="45" t="s">
        <v>20</v>
      </c>
      <c r="D1783" s="4">
        <v>43956</v>
      </c>
      <c r="E1783" s="3">
        <f t="shared" ca="1" si="56"/>
        <v>31</v>
      </c>
      <c r="F17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3" s="50">
        <f>IF(WEEKNUM(Table1[[#This Row],[Date]])-WEEKNUM(DATE(YEAR(Table1[[#This Row],[Date]]),2,1)-1)&lt;=0,52+WEEKNUM(Table1[[#This Row],[Date]])-WEEKNUM(DATE(YEAR(Table1[[#This Row],[Date]]),2,1)-1),WEEKNUM(Table1[[#This Row],[Date]])-WEEKNUM(DATE(YEAR(Table1[[#This Row],[Date]]),2,1)-1))</f>
        <v>14</v>
      </c>
      <c r="H1783" s="126">
        <f t="shared" ca="1" si="57"/>
        <v>0.68</v>
      </c>
      <c r="I17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83" s="3" t="str">
        <f ca="1">IF(Table1[[#This Row],[Quantity]]&gt;=100,"Picked Up","Missed Pickup")</f>
        <v>Missed Pickup</v>
      </c>
      <c r="K1783" s="48" t="str">
        <f>TEXT(Table1[[#This Row],[Date]],"mmmm")</f>
        <v>May</v>
      </c>
    </row>
    <row r="1784" spans="1:11" x14ac:dyDescent="0.25">
      <c r="A1784" s="27" t="s">
        <v>62</v>
      </c>
      <c r="B1784" s="30" t="s">
        <v>5</v>
      </c>
      <c r="C1784" s="45" t="s">
        <v>22</v>
      </c>
      <c r="D1784" s="4">
        <v>43956</v>
      </c>
      <c r="E1784" s="3">
        <f t="shared" ca="1" si="56"/>
        <v>193</v>
      </c>
      <c r="F17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4" s="50">
        <f>IF(WEEKNUM(Table1[[#This Row],[Date]])-WEEKNUM(DATE(YEAR(Table1[[#This Row],[Date]]),2,1)-1)&lt;=0,52+WEEKNUM(Table1[[#This Row],[Date]])-WEEKNUM(DATE(YEAR(Table1[[#This Row],[Date]]),2,1)-1),WEEKNUM(Table1[[#This Row],[Date]])-WEEKNUM(DATE(YEAR(Table1[[#This Row],[Date]]),2,1)-1))</f>
        <v>14</v>
      </c>
      <c r="H1784" s="126">
        <f t="shared" ca="1" si="57"/>
        <v>0.68</v>
      </c>
      <c r="I17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84" s="3" t="str">
        <f ca="1">IF(Table1[[#This Row],[Quantity]]&gt;=100,"Picked Up","Missed Pickup")</f>
        <v>Picked Up</v>
      </c>
      <c r="K1784" s="48" t="str">
        <f>TEXT(Table1[[#This Row],[Date]],"mmmm")</f>
        <v>May</v>
      </c>
    </row>
    <row r="1785" spans="1:11" x14ac:dyDescent="0.25">
      <c r="A1785" s="27" t="s">
        <v>62</v>
      </c>
      <c r="B1785" s="30" t="s">
        <v>6</v>
      </c>
      <c r="C1785" s="45" t="s">
        <v>21</v>
      </c>
      <c r="D1785" s="4">
        <v>43956</v>
      </c>
      <c r="E1785" s="3">
        <f t="shared" ca="1" si="56"/>
        <v>915</v>
      </c>
      <c r="F17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5" s="50">
        <f>IF(WEEKNUM(Table1[[#This Row],[Date]])-WEEKNUM(DATE(YEAR(Table1[[#This Row],[Date]]),2,1)-1)&lt;=0,52+WEEKNUM(Table1[[#This Row],[Date]])-WEEKNUM(DATE(YEAR(Table1[[#This Row],[Date]]),2,1)-1),WEEKNUM(Table1[[#This Row],[Date]])-WEEKNUM(DATE(YEAR(Table1[[#This Row],[Date]]),2,1)-1))</f>
        <v>14</v>
      </c>
      <c r="H1785" s="126">
        <f t="shared" ca="1" si="57"/>
        <v>0.79</v>
      </c>
      <c r="I17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85" s="3" t="str">
        <f ca="1">IF(Table1[[#This Row],[Quantity]]&gt;=100,"Picked Up","Missed Pickup")</f>
        <v>Picked Up</v>
      </c>
      <c r="K1785" s="48" t="str">
        <f>TEXT(Table1[[#This Row],[Date]],"mmmm")</f>
        <v>May</v>
      </c>
    </row>
    <row r="1786" spans="1:11" x14ac:dyDescent="0.25">
      <c r="A1786" s="27" t="s">
        <v>62</v>
      </c>
      <c r="B1786" s="30" t="s">
        <v>76</v>
      </c>
      <c r="C1786" s="45" t="s">
        <v>23</v>
      </c>
      <c r="D1786" s="4">
        <v>43956</v>
      </c>
      <c r="E1786" s="3">
        <f t="shared" ca="1" si="56"/>
        <v>134</v>
      </c>
      <c r="F17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6" s="50">
        <f>IF(WEEKNUM(Table1[[#This Row],[Date]])-WEEKNUM(DATE(YEAR(Table1[[#This Row],[Date]]),2,1)-1)&lt;=0,52+WEEKNUM(Table1[[#This Row],[Date]])-WEEKNUM(DATE(YEAR(Table1[[#This Row],[Date]]),2,1)-1),WEEKNUM(Table1[[#This Row],[Date]])-WEEKNUM(DATE(YEAR(Table1[[#This Row],[Date]]),2,1)-1))</f>
        <v>14</v>
      </c>
      <c r="H1786" s="126">
        <f t="shared" ca="1" si="57"/>
        <v>0.7</v>
      </c>
      <c r="I17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86" s="3" t="str">
        <f ca="1">IF(Table1[[#This Row],[Quantity]]&gt;=100,"Picked Up","Missed Pickup")</f>
        <v>Picked Up</v>
      </c>
      <c r="K1786" s="48" t="str">
        <f>TEXT(Table1[[#This Row],[Date]],"mmmm")</f>
        <v>May</v>
      </c>
    </row>
    <row r="1787" spans="1:11" x14ac:dyDescent="0.25">
      <c r="A1787" s="27" t="s">
        <v>61</v>
      </c>
      <c r="B1787" s="30" t="s">
        <v>7</v>
      </c>
      <c r="C1787" s="45" t="s">
        <v>20</v>
      </c>
      <c r="D1787" s="4">
        <v>43956</v>
      </c>
      <c r="E1787" s="3">
        <f t="shared" ca="1" si="56"/>
        <v>577</v>
      </c>
      <c r="F17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7" s="50">
        <f>IF(WEEKNUM(Table1[[#This Row],[Date]])-WEEKNUM(DATE(YEAR(Table1[[#This Row],[Date]]),2,1)-1)&lt;=0,52+WEEKNUM(Table1[[#This Row],[Date]])-WEEKNUM(DATE(YEAR(Table1[[#This Row],[Date]]),2,1)-1),WEEKNUM(Table1[[#This Row],[Date]])-WEEKNUM(DATE(YEAR(Table1[[#This Row],[Date]]),2,1)-1))</f>
        <v>14</v>
      </c>
      <c r="H1787" s="126">
        <f t="shared" ca="1" si="57"/>
        <v>0.75</v>
      </c>
      <c r="I17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87" s="3" t="str">
        <f ca="1">IF(Table1[[#This Row],[Quantity]]&gt;=100,"Picked Up","Missed Pickup")</f>
        <v>Picked Up</v>
      </c>
      <c r="K1787" s="48" t="str">
        <f>TEXT(Table1[[#This Row],[Date]],"mmmm")</f>
        <v>May</v>
      </c>
    </row>
    <row r="1788" spans="1:11" x14ac:dyDescent="0.25">
      <c r="A1788" s="29" t="s">
        <v>61</v>
      </c>
      <c r="B1788" s="31" t="s">
        <v>8</v>
      </c>
      <c r="C1788" s="45" t="s">
        <v>20</v>
      </c>
      <c r="D1788" s="4">
        <v>43956</v>
      </c>
      <c r="E1788" s="3">
        <f t="shared" ca="1" si="56"/>
        <v>61</v>
      </c>
      <c r="F17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8" s="50">
        <f>IF(WEEKNUM(Table1[[#This Row],[Date]])-WEEKNUM(DATE(YEAR(Table1[[#This Row],[Date]]),2,1)-1)&lt;=0,52+WEEKNUM(Table1[[#This Row],[Date]])-WEEKNUM(DATE(YEAR(Table1[[#This Row],[Date]]),2,1)-1),WEEKNUM(Table1[[#This Row],[Date]])-WEEKNUM(DATE(YEAR(Table1[[#This Row],[Date]]),2,1)-1))</f>
        <v>14</v>
      </c>
      <c r="H1788" s="126">
        <f t="shared" ca="1" si="57"/>
        <v>0.73</v>
      </c>
      <c r="I17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88" s="3" t="str">
        <f ca="1">IF(Table1[[#This Row],[Quantity]]&gt;=100,"Picked Up","Missed Pickup")</f>
        <v>Missed Pickup</v>
      </c>
      <c r="K1788" s="48" t="str">
        <f>TEXT(Table1[[#This Row],[Date]],"mmmm")</f>
        <v>May</v>
      </c>
    </row>
    <row r="1789" spans="1:11" x14ac:dyDescent="0.25">
      <c r="A1789" s="25" t="s">
        <v>61</v>
      </c>
      <c r="B1789" s="25" t="s">
        <v>73</v>
      </c>
      <c r="C1789" s="45" t="s">
        <v>20</v>
      </c>
      <c r="D1789" s="4">
        <v>43956</v>
      </c>
      <c r="E1789" s="3">
        <f t="shared" ca="1" si="56"/>
        <v>240</v>
      </c>
      <c r="F17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89" s="50">
        <f>IF(WEEKNUM(Table1[[#This Row],[Date]])-WEEKNUM(DATE(YEAR(Table1[[#This Row],[Date]]),2,1)-1)&lt;=0,52+WEEKNUM(Table1[[#This Row],[Date]])-WEEKNUM(DATE(YEAR(Table1[[#This Row],[Date]]),2,1)-1),WEEKNUM(Table1[[#This Row],[Date]])-WEEKNUM(DATE(YEAR(Table1[[#This Row],[Date]]),2,1)-1))</f>
        <v>14</v>
      </c>
      <c r="H1789" s="126">
        <f t="shared" ca="1" si="57"/>
        <v>0.7</v>
      </c>
      <c r="I17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89" s="3" t="str">
        <f ca="1">IF(Table1[[#This Row],[Quantity]]&gt;=100,"Picked Up","Missed Pickup")</f>
        <v>Picked Up</v>
      </c>
      <c r="K1789" s="48" t="str">
        <f>TEXT(Table1[[#This Row],[Date]],"mmmm")</f>
        <v>May</v>
      </c>
    </row>
    <row r="1790" spans="1:11" x14ac:dyDescent="0.25">
      <c r="A1790" s="25" t="s">
        <v>61</v>
      </c>
      <c r="B1790" s="25" t="s">
        <v>77</v>
      </c>
      <c r="C1790" s="45" t="s">
        <v>20</v>
      </c>
      <c r="D1790" s="4">
        <v>43956</v>
      </c>
      <c r="E1790" s="3">
        <f t="shared" ca="1" si="56"/>
        <v>256</v>
      </c>
      <c r="F17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0" s="50">
        <f>IF(WEEKNUM(Table1[[#This Row],[Date]])-WEEKNUM(DATE(YEAR(Table1[[#This Row],[Date]]),2,1)-1)&lt;=0,52+WEEKNUM(Table1[[#This Row],[Date]])-WEEKNUM(DATE(YEAR(Table1[[#This Row],[Date]]),2,1)-1),WEEKNUM(Table1[[#This Row],[Date]])-WEEKNUM(DATE(YEAR(Table1[[#This Row],[Date]]),2,1)-1))</f>
        <v>14</v>
      </c>
      <c r="H1790" s="126">
        <f t="shared" ca="1" si="57"/>
        <v>0.74</v>
      </c>
      <c r="I17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90" s="3" t="str">
        <f ca="1">IF(Table1[[#This Row],[Quantity]]&gt;=100,"Picked Up","Missed Pickup")</f>
        <v>Picked Up</v>
      </c>
      <c r="K1790" s="48" t="str">
        <f>TEXT(Table1[[#This Row],[Date]],"mmmm")</f>
        <v>May</v>
      </c>
    </row>
    <row r="1791" spans="1:11" x14ac:dyDescent="0.25">
      <c r="A1791" s="27" t="s">
        <v>64</v>
      </c>
      <c r="B1791" s="30" t="s">
        <v>70</v>
      </c>
      <c r="C1791" s="45" t="s">
        <v>22</v>
      </c>
      <c r="D1791" s="4">
        <v>43957</v>
      </c>
      <c r="E1791" s="3">
        <f t="shared" ca="1" si="56"/>
        <v>275</v>
      </c>
      <c r="F17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1" s="50">
        <f>IF(WEEKNUM(Table1[[#This Row],[Date]])-WEEKNUM(DATE(YEAR(Table1[[#This Row],[Date]]),2,1)-1)&lt;=0,52+WEEKNUM(Table1[[#This Row],[Date]])-WEEKNUM(DATE(YEAR(Table1[[#This Row],[Date]]),2,1)-1),WEEKNUM(Table1[[#This Row],[Date]])-WEEKNUM(DATE(YEAR(Table1[[#This Row],[Date]]),2,1)-1))</f>
        <v>14</v>
      </c>
      <c r="H1791" s="126">
        <f t="shared" ca="1" si="57"/>
        <v>0.69</v>
      </c>
      <c r="I17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91" s="3" t="str">
        <f ca="1">IF(Table1[[#This Row],[Quantity]]&gt;=100,"Picked Up","Missed Pickup")</f>
        <v>Picked Up</v>
      </c>
      <c r="K1791" s="48" t="str">
        <f>TEXT(Table1[[#This Row],[Date]],"mmmm")</f>
        <v>May</v>
      </c>
    </row>
    <row r="1792" spans="1:11" x14ac:dyDescent="0.25">
      <c r="A1792" s="27" t="s">
        <v>64</v>
      </c>
      <c r="B1792" s="30" t="s">
        <v>71</v>
      </c>
      <c r="C1792" s="45" t="s">
        <v>23</v>
      </c>
      <c r="D1792" s="4">
        <v>43957</v>
      </c>
      <c r="E1792" s="3">
        <f t="shared" ca="1" si="56"/>
        <v>295</v>
      </c>
      <c r="F17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2" s="50">
        <f>IF(WEEKNUM(Table1[[#This Row],[Date]])-WEEKNUM(DATE(YEAR(Table1[[#This Row],[Date]]),2,1)-1)&lt;=0,52+WEEKNUM(Table1[[#This Row],[Date]])-WEEKNUM(DATE(YEAR(Table1[[#This Row],[Date]]),2,1)-1),WEEKNUM(Table1[[#This Row],[Date]])-WEEKNUM(DATE(YEAR(Table1[[#This Row],[Date]]),2,1)-1))</f>
        <v>14</v>
      </c>
      <c r="H1792" s="126">
        <f t="shared" ca="1" si="57"/>
        <v>0.79</v>
      </c>
      <c r="I17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92" s="3" t="str">
        <f ca="1">IF(Table1[[#This Row],[Quantity]]&gt;=100,"Picked Up","Missed Pickup")</f>
        <v>Picked Up</v>
      </c>
      <c r="K1792" s="48" t="str">
        <f>TEXT(Table1[[#This Row],[Date]],"mmmm")</f>
        <v>May</v>
      </c>
    </row>
    <row r="1793" spans="1:11" x14ac:dyDescent="0.25">
      <c r="A1793" s="27" t="s">
        <v>65</v>
      </c>
      <c r="B1793" s="30" t="s">
        <v>67</v>
      </c>
      <c r="C1793" s="45" t="s">
        <v>20</v>
      </c>
      <c r="D1793" s="4">
        <v>43957</v>
      </c>
      <c r="E1793" s="3">
        <f t="shared" ca="1" si="56"/>
        <v>408</v>
      </c>
      <c r="F17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3" s="50">
        <f>IF(WEEKNUM(Table1[[#This Row],[Date]])-WEEKNUM(DATE(YEAR(Table1[[#This Row],[Date]]),2,1)-1)&lt;=0,52+WEEKNUM(Table1[[#This Row],[Date]])-WEEKNUM(DATE(YEAR(Table1[[#This Row],[Date]]),2,1)-1),WEEKNUM(Table1[[#This Row],[Date]])-WEEKNUM(DATE(YEAR(Table1[[#This Row],[Date]]),2,1)-1))</f>
        <v>14</v>
      </c>
      <c r="H1793" s="126">
        <f t="shared" ca="1" si="57"/>
        <v>0.8</v>
      </c>
      <c r="I17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93" s="3" t="str">
        <f ca="1">IF(Table1[[#This Row],[Quantity]]&gt;=100,"Picked Up","Missed Pickup")</f>
        <v>Picked Up</v>
      </c>
      <c r="K1793" s="48" t="str">
        <f>TEXT(Table1[[#This Row],[Date]],"mmmm")</f>
        <v>May</v>
      </c>
    </row>
    <row r="1794" spans="1:11" x14ac:dyDescent="0.25">
      <c r="A1794" s="27" t="s">
        <v>63</v>
      </c>
      <c r="B1794" s="30" t="s">
        <v>4</v>
      </c>
      <c r="C1794" s="45" t="s">
        <v>20</v>
      </c>
      <c r="D1794" s="4">
        <v>43957</v>
      </c>
      <c r="E1794" s="3">
        <f t="shared" ca="1" si="56"/>
        <v>701</v>
      </c>
      <c r="F17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4" s="50">
        <f>IF(WEEKNUM(Table1[[#This Row],[Date]])-WEEKNUM(DATE(YEAR(Table1[[#This Row],[Date]]),2,1)-1)&lt;=0,52+WEEKNUM(Table1[[#This Row],[Date]])-WEEKNUM(DATE(YEAR(Table1[[#This Row],[Date]]),2,1)-1),WEEKNUM(Table1[[#This Row],[Date]])-WEEKNUM(DATE(YEAR(Table1[[#This Row],[Date]]),2,1)-1))</f>
        <v>14</v>
      </c>
      <c r="H1794" s="126">
        <f t="shared" ca="1" si="57"/>
        <v>0.73</v>
      </c>
      <c r="I17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94" s="3" t="str">
        <f ca="1">IF(Table1[[#This Row],[Quantity]]&gt;=100,"Picked Up","Missed Pickup")</f>
        <v>Picked Up</v>
      </c>
      <c r="K1794" s="48" t="str">
        <f>TEXT(Table1[[#This Row],[Date]],"mmmm")</f>
        <v>May</v>
      </c>
    </row>
    <row r="1795" spans="1:11" x14ac:dyDescent="0.25">
      <c r="A1795" s="27" t="s">
        <v>63</v>
      </c>
      <c r="B1795" s="30" t="s">
        <v>74</v>
      </c>
      <c r="C1795" s="45" t="s">
        <v>20</v>
      </c>
      <c r="D1795" s="4">
        <v>43957</v>
      </c>
      <c r="E1795" s="3">
        <f t="shared" ref="E1795:E1858" ca="1" si="58">RANDBETWEEN(0,1000)</f>
        <v>236</v>
      </c>
      <c r="F17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5" s="50">
        <f>IF(WEEKNUM(Table1[[#This Row],[Date]])-WEEKNUM(DATE(YEAR(Table1[[#This Row],[Date]]),2,1)-1)&lt;=0,52+WEEKNUM(Table1[[#This Row],[Date]])-WEEKNUM(DATE(YEAR(Table1[[#This Row],[Date]]),2,1)-1),WEEKNUM(Table1[[#This Row],[Date]])-WEEKNUM(DATE(YEAR(Table1[[#This Row],[Date]]),2,1)-1))</f>
        <v>14</v>
      </c>
      <c r="H1795" s="126">
        <f t="shared" ref="H1795:H1858" ca="1" si="59">RANDBETWEEN(67,80)/100</f>
        <v>0.69</v>
      </c>
      <c r="I17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95" s="3" t="str">
        <f ca="1">IF(Table1[[#This Row],[Quantity]]&gt;=100,"Picked Up","Missed Pickup")</f>
        <v>Picked Up</v>
      </c>
      <c r="K1795" s="48" t="str">
        <f>TEXT(Table1[[#This Row],[Date]],"mmmm")</f>
        <v>May</v>
      </c>
    </row>
    <row r="1796" spans="1:11" x14ac:dyDescent="0.25">
      <c r="A1796" s="27" t="s">
        <v>63</v>
      </c>
      <c r="B1796" s="30" t="s">
        <v>75</v>
      </c>
      <c r="C1796" s="45" t="s">
        <v>20</v>
      </c>
      <c r="D1796" s="4">
        <v>43957</v>
      </c>
      <c r="E1796" s="3">
        <f t="shared" ca="1" si="58"/>
        <v>632</v>
      </c>
      <c r="F17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6" s="50">
        <f>IF(WEEKNUM(Table1[[#This Row],[Date]])-WEEKNUM(DATE(YEAR(Table1[[#This Row],[Date]]),2,1)-1)&lt;=0,52+WEEKNUM(Table1[[#This Row],[Date]])-WEEKNUM(DATE(YEAR(Table1[[#This Row],[Date]]),2,1)-1),WEEKNUM(Table1[[#This Row],[Date]])-WEEKNUM(DATE(YEAR(Table1[[#This Row],[Date]]),2,1)-1))</f>
        <v>14</v>
      </c>
      <c r="H1796" s="126">
        <f t="shared" ca="1" si="59"/>
        <v>0.79</v>
      </c>
      <c r="I17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96" s="3" t="str">
        <f ca="1">IF(Table1[[#This Row],[Quantity]]&gt;=100,"Picked Up","Missed Pickup")</f>
        <v>Picked Up</v>
      </c>
      <c r="K1796" s="48" t="str">
        <f>TEXT(Table1[[#This Row],[Date]],"mmmm")</f>
        <v>May</v>
      </c>
    </row>
    <row r="1797" spans="1:11" x14ac:dyDescent="0.25">
      <c r="A1797" s="27" t="s">
        <v>62</v>
      </c>
      <c r="B1797" s="30" t="s">
        <v>9</v>
      </c>
      <c r="C1797" s="45" t="s">
        <v>23</v>
      </c>
      <c r="D1797" s="4">
        <v>43957</v>
      </c>
      <c r="E1797" s="3">
        <f t="shared" ca="1" si="58"/>
        <v>815</v>
      </c>
      <c r="F17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7" s="50">
        <f>IF(WEEKNUM(Table1[[#This Row],[Date]])-WEEKNUM(DATE(YEAR(Table1[[#This Row],[Date]]),2,1)-1)&lt;=0,52+WEEKNUM(Table1[[#This Row],[Date]])-WEEKNUM(DATE(YEAR(Table1[[#This Row],[Date]]),2,1)-1),WEEKNUM(Table1[[#This Row],[Date]])-WEEKNUM(DATE(YEAR(Table1[[#This Row],[Date]]),2,1)-1))</f>
        <v>14</v>
      </c>
      <c r="H1797" s="126">
        <f t="shared" ca="1" si="59"/>
        <v>0.67</v>
      </c>
      <c r="I17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797" s="3" t="str">
        <f ca="1">IF(Table1[[#This Row],[Quantity]]&gt;=100,"Picked Up","Missed Pickup")</f>
        <v>Picked Up</v>
      </c>
      <c r="K1797" s="48" t="str">
        <f>TEXT(Table1[[#This Row],[Date]],"mmmm")</f>
        <v>May</v>
      </c>
    </row>
    <row r="1798" spans="1:11" x14ac:dyDescent="0.25">
      <c r="A1798" s="27" t="s">
        <v>62</v>
      </c>
      <c r="B1798" s="30" t="s">
        <v>4</v>
      </c>
      <c r="C1798" s="45" t="s">
        <v>20</v>
      </c>
      <c r="D1798" s="4">
        <v>43957</v>
      </c>
      <c r="E1798" s="3">
        <f t="shared" ca="1" si="58"/>
        <v>209</v>
      </c>
      <c r="F17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8" s="50">
        <f>IF(WEEKNUM(Table1[[#This Row],[Date]])-WEEKNUM(DATE(YEAR(Table1[[#This Row],[Date]]),2,1)-1)&lt;=0,52+WEEKNUM(Table1[[#This Row],[Date]])-WEEKNUM(DATE(YEAR(Table1[[#This Row],[Date]]),2,1)-1),WEEKNUM(Table1[[#This Row],[Date]])-WEEKNUM(DATE(YEAR(Table1[[#This Row],[Date]]),2,1)-1))</f>
        <v>14</v>
      </c>
      <c r="H1798" s="126">
        <f t="shared" ca="1" si="59"/>
        <v>0.76</v>
      </c>
      <c r="I17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98" s="3" t="str">
        <f ca="1">IF(Table1[[#This Row],[Quantity]]&gt;=100,"Picked Up","Missed Pickup")</f>
        <v>Picked Up</v>
      </c>
      <c r="K1798" s="48" t="str">
        <f>TEXT(Table1[[#This Row],[Date]],"mmmm")</f>
        <v>May</v>
      </c>
    </row>
    <row r="1799" spans="1:11" x14ac:dyDescent="0.25">
      <c r="A1799" s="27" t="s">
        <v>62</v>
      </c>
      <c r="B1799" s="30" t="s">
        <v>72</v>
      </c>
      <c r="C1799" s="45" t="s">
        <v>20</v>
      </c>
      <c r="D1799" s="4">
        <v>43957</v>
      </c>
      <c r="E1799" s="3">
        <f t="shared" ca="1" si="58"/>
        <v>186</v>
      </c>
      <c r="F17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799" s="50">
        <f>IF(WEEKNUM(Table1[[#This Row],[Date]])-WEEKNUM(DATE(YEAR(Table1[[#This Row],[Date]]),2,1)-1)&lt;=0,52+WEEKNUM(Table1[[#This Row],[Date]])-WEEKNUM(DATE(YEAR(Table1[[#This Row],[Date]]),2,1)-1),WEEKNUM(Table1[[#This Row],[Date]])-WEEKNUM(DATE(YEAR(Table1[[#This Row],[Date]]),2,1)-1))</f>
        <v>14</v>
      </c>
      <c r="H1799" s="126">
        <f t="shared" ca="1" si="59"/>
        <v>0.7</v>
      </c>
      <c r="I17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799" s="3" t="str">
        <f ca="1">IF(Table1[[#This Row],[Quantity]]&gt;=100,"Picked Up","Missed Pickup")</f>
        <v>Picked Up</v>
      </c>
      <c r="K1799" s="48" t="str">
        <f>TEXT(Table1[[#This Row],[Date]],"mmmm")</f>
        <v>May</v>
      </c>
    </row>
    <row r="1800" spans="1:11" x14ac:dyDescent="0.25">
      <c r="A1800" s="27" t="s">
        <v>62</v>
      </c>
      <c r="B1800" s="30" t="s">
        <v>5</v>
      </c>
      <c r="C1800" s="45" t="s">
        <v>22</v>
      </c>
      <c r="D1800" s="4">
        <v>43957</v>
      </c>
      <c r="E1800" s="3">
        <f t="shared" ca="1" si="58"/>
        <v>801</v>
      </c>
      <c r="F18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0" s="50">
        <f>IF(WEEKNUM(Table1[[#This Row],[Date]])-WEEKNUM(DATE(YEAR(Table1[[#This Row],[Date]]),2,1)-1)&lt;=0,52+WEEKNUM(Table1[[#This Row],[Date]])-WEEKNUM(DATE(YEAR(Table1[[#This Row],[Date]]),2,1)-1),WEEKNUM(Table1[[#This Row],[Date]])-WEEKNUM(DATE(YEAR(Table1[[#This Row],[Date]]),2,1)-1))</f>
        <v>14</v>
      </c>
      <c r="H1800" s="126">
        <f t="shared" ca="1" si="59"/>
        <v>0.72</v>
      </c>
      <c r="I18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0" s="3" t="str">
        <f ca="1">IF(Table1[[#This Row],[Quantity]]&gt;=100,"Picked Up","Missed Pickup")</f>
        <v>Picked Up</v>
      </c>
      <c r="K1800" s="48" t="str">
        <f>TEXT(Table1[[#This Row],[Date]],"mmmm")</f>
        <v>May</v>
      </c>
    </row>
    <row r="1801" spans="1:11" x14ac:dyDescent="0.25">
      <c r="A1801" s="27" t="s">
        <v>62</v>
      </c>
      <c r="B1801" s="30" t="s">
        <v>6</v>
      </c>
      <c r="C1801" s="45" t="s">
        <v>21</v>
      </c>
      <c r="D1801" s="4">
        <v>43957</v>
      </c>
      <c r="E1801" s="3">
        <f t="shared" ca="1" si="58"/>
        <v>743</v>
      </c>
      <c r="F18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1" s="50">
        <f>IF(WEEKNUM(Table1[[#This Row],[Date]])-WEEKNUM(DATE(YEAR(Table1[[#This Row],[Date]]),2,1)-1)&lt;=0,52+WEEKNUM(Table1[[#This Row],[Date]])-WEEKNUM(DATE(YEAR(Table1[[#This Row],[Date]]),2,1)-1),WEEKNUM(Table1[[#This Row],[Date]])-WEEKNUM(DATE(YEAR(Table1[[#This Row],[Date]]),2,1)-1))</f>
        <v>14</v>
      </c>
      <c r="H1801" s="126">
        <f t="shared" ca="1" si="59"/>
        <v>0.76</v>
      </c>
      <c r="I18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1" s="3" t="str">
        <f ca="1">IF(Table1[[#This Row],[Quantity]]&gt;=100,"Picked Up","Missed Pickup")</f>
        <v>Picked Up</v>
      </c>
      <c r="K1801" s="48" t="str">
        <f>TEXT(Table1[[#This Row],[Date]],"mmmm")</f>
        <v>May</v>
      </c>
    </row>
    <row r="1802" spans="1:11" x14ac:dyDescent="0.25">
      <c r="A1802" s="27" t="s">
        <v>62</v>
      </c>
      <c r="B1802" s="30" t="s">
        <v>76</v>
      </c>
      <c r="C1802" s="45" t="s">
        <v>23</v>
      </c>
      <c r="D1802" s="4">
        <v>43957</v>
      </c>
      <c r="E1802" s="3">
        <f t="shared" ca="1" si="58"/>
        <v>238</v>
      </c>
      <c r="F18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2" s="50">
        <f>IF(WEEKNUM(Table1[[#This Row],[Date]])-WEEKNUM(DATE(YEAR(Table1[[#This Row],[Date]]),2,1)-1)&lt;=0,52+WEEKNUM(Table1[[#This Row],[Date]])-WEEKNUM(DATE(YEAR(Table1[[#This Row],[Date]]),2,1)-1),WEEKNUM(Table1[[#This Row],[Date]])-WEEKNUM(DATE(YEAR(Table1[[#This Row],[Date]]),2,1)-1))</f>
        <v>14</v>
      </c>
      <c r="H1802" s="126">
        <f t="shared" ca="1" si="59"/>
        <v>0.72</v>
      </c>
      <c r="I18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2" s="3" t="str">
        <f ca="1">IF(Table1[[#This Row],[Quantity]]&gt;=100,"Picked Up","Missed Pickup")</f>
        <v>Picked Up</v>
      </c>
      <c r="K1802" s="48" t="str">
        <f>TEXT(Table1[[#This Row],[Date]],"mmmm")</f>
        <v>May</v>
      </c>
    </row>
    <row r="1803" spans="1:11" x14ac:dyDescent="0.25">
      <c r="A1803" s="27" t="s">
        <v>61</v>
      </c>
      <c r="B1803" s="30" t="s">
        <v>7</v>
      </c>
      <c r="C1803" s="45" t="s">
        <v>20</v>
      </c>
      <c r="D1803" s="4">
        <v>43957</v>
      </c>
      <c r="E1803" s="3">
        <f t="shared" ca="1" si="58"/>
        <v>367</v>
      </c>
      <c r="F18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3" s="50">
        <f>IF(WEEKNUM(Table1[[#This Row],[Date]])-WEEKNUM(DATE(YEAR(Table1[[#This Row],[Date]]),2,1)-1)&lt;=0,52+WEEKNUM(Table1[[#This Row],[Date]])-WEEKNUM(DATE(YEAR(Table1[[#This Row],[Date]]),2,1)-1),WEEKNUM(Table1[[#This Row],[Date]])-WEEKNUM(DATE(YEAR(Table1[[#This Row],[Date]]),2,1)-1))</f>
        <v>14</v>
      </c>
      <c r="H1803" s="126">
        <f t="shared" ca="1" si="59"/>
        <v>0.75</v>
      </c>
      <c r="I18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03" s="3" t="str">
        <f ca="1">IF(Table1[[#This Row],[Quantity]]&gt;=100,"Picked Up","Missed Pickup")</f>
        <v>Picked Up</v>
      </c>
      <c r="K1803" s="48" t="str">
        <f>TEXT(Table1[[#This Row],[Date]],"mmmm")</f>
        <v>May</v>
      </c>
    </row>
    <row r="1804" spans="1:11" x14ac:dyDescent="0.25">
      <c r="A1804" s="29" t="s">
        <v>61</v>
      </c>
      <c r="B1804" s="31" t="s">
        <v>8</v>
      </c>
      <c r="C1804" s="45" t="s">
        <v>20</v>
      </c>
      <c r="D1804" s="4">
        <v>43957</v>
      </c>
      <c r="E1804" s="3">
        <f t="shared" ca="1" si="58"/>
        <v>140</v>
      </c>
      <c r="F18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4" s="50">
        <f>IF(WEEKNUM(Table1[[#This Row],[Date]])-WEEKNUM(DATE(YEAR(Table1[[#This Row],[Date]]),2,1)-1)&lt;=0,52+WEEKNUM(Table1[[#This Row],[Date]])-WEEKNUM(DATE(YEAR(Table1[[#This Row],[Date]]),2,1)-1),WEEKNUM(Table1[[#This Row],[Date]])-WEEKNUM(DATE(YEAR(Table1[[#This Row],[Date]]),2,1)-1))</f>
        <v>14</v>
      </c>
      <c r="H1804" s="126">
        <f t="shared" ca="1" si="59"/>
        <v>0.67</v>
      </c>
      <c r="I18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4" s="3" t="str">
        <f ca="1">IF(Table1[[#This Row],[Quantity]]&gt;=100,"Picked Up","Missed Pickup")</f>
        <v>Picked Up</v>
      </c>
      <c r="K1804" s="48" t="str">
        <f>TEXT(Table1[[#This Row],[Date]],"mmmm")</f>
        <v>May</v>
      </c>
    </row>
    <row r="1805" spans="1:11" x14ac:dyDescent="0.25">
      <c r="A1805" s="25" t="s">
        <v>61</v>
      </c>
      <c r="B1805" s="25" t="s">
        <v>73</v>
      </c>
      <c r="C1805" s="45" t="s">
        <v>20</v>
      </c>
      <c r="D1805" s="4">
        <v>43957</v>
      </c>
      <c r="E1805" s="3">
        <f t="shared" ca="1" si="58"/>
        <v>242</v>
      </c>
      <c r="F18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5" s="50">
        <f>IF(WEEKNUM(Table1[[#This Row],[Date]])-WEEKNUM(DATE(YEAR(Table1[[#This Row],[Date]]),2,1)-1)&lt;=0,52+WEEKNUM(Table1[[#This Row],[Date]])-WEEKNUM(DATE(YEAR(Table1[[#This Row],[Date]]),2,1)-1),WEEKNUM(Table1[[#This Row],[Date]])-WEEKNUM(DATE(YEAR(Table1[[#This Row],[Date]]),2,1)-1))</f>
        <v>14</v>
      </c>
      <c r="H1805" s="126">
        <f t="shared" ca="1" si="59"/>
        <v>0.7</v>
      </c>
      <c r="I18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5" s="3" t="str">
        <f ca="1">IF(Table1[[#This Row],[Quantity]]&gt;=100,"Picked Up","Missed Pickup")</f>
        <v>Picked Up</v>
      </c>
      <c r="K1805" s="48" t="str">
        <f>TEXT(Table1[[#This Row],[Date]],"mmmm")</f>
        <v>May</v>
      </c>
    </row>
    <row r="1806" spans="1:11" x14ac:dyDescent="0.25">
      <c r="A1806" s="25" t="s">
        <v>61</v>
      </c>
      <c r="B1806" s="25" t="s">
        <v>77</v>
      </c>
      <c r="C1806" s="45" t="s">
        <v>20</v>
      </c>
      <c r="D1806" s="4">
        <v>43957</v>
      </c>
      <c r="E1806" s="3">
        <f t="shared" ca="1" si="58"/>
        <v>618</v>
      </c>
      <c r="F18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6" s="50">
        <f>IF(WEEKNUM(Table1[[#This Row],[Date]])-WEEKNUM(DATE(YEAR(Table1[[#This Row],[Date]]),2,1)-1)&lt;=0,52+WEEKNUM(Table1[[#This Row],[Date]])-WEEKNUM(DATE(YEAR(Table1[[#This Row],[Date]]),2,1)-1),WEEKNUM(Table1[[#This Row],[Date]])-WEEKNUM(DATE(YEAR(Table1[[#This Row],[Date]]),2,1)-1))</f>
        <v>14</v>
      </c>
      <c r="H1806" s="126">
        <f t="shared" ca="1" si="59"/>
        <v>0.68</v>
      </c>
      <c r="I18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6" s="3" t="str">
        <f ca="1">IF(Table1[[#This Row],[Quantity]]&gt;=100,"Picked Up","Missed Pickup")</f>
        <v>Picked Up</v>
      </c>
      <c r="K1806" s="48" t="str">
        <f>TEXT(Table1[[#This Row],[Date]],"mmmm")</f>
        <v>May</v>
      </c>
    </row>
    <row r="1807" spans="1:11" x14ac:dyDescent="0.25">
      <c r="A1807" s="27" t="s">
        <v>64</v>
      </c>
      <c r="B1807" s="30" t="s">
        <v>70</v>
      </c>
      <c r="C1807" s="45" t="s">
        <v>22</v>
      </c>
      <c r="D1807" s="4">
        <v>43958</v>
      </c>
      <c r="E1807" s="3">
        <f t="shared" ca="1" si="58"/>
        <v>779</v>
      </c>
      <c r="F18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7" s="50">
        <f>IF(WEEKNUM(Table1[[#This Row],[Date]])-WEEKNUM(DATE(YEAR(Table1[[#This Row],[Date]]),2,1)-1)&lt;=0,52+WEEKNUM(Table1[[#This Row],[Date]])-WEEKNUM(DATE(YEAR(Table1[[#This Row],[Date]]),2,1)-1),WEEKNUM(Table1[[#This Row],[Date]])-WEEKNUM(DATE(YEAR(Table1[[#This Row],[Date]]),2,1)-1))</f>
        <v>14</v>
      </c>
      <c r="H1807" s="126">
        <f t="shared" ca="1" si="59"/>
        <v>0.71</v>
      </c>
      <c r="I18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7" s="3" t="str">
        <f ca="1">IF(Table1[[#This Row],[Quantity]]&gt;=100,"Picked Up","Missed Pickup")</f>
        <v>Picked Up</v>
      </c>
      <c r="K1807" s="48" t="str">
        <f>TEXT(Table1[[#This Row],[Date]],"mmmm")</f>
        <v>May</v>
      </c>
    </row>
    <row r="1808" spans="1:11" x14ac:dyDescent="0.25">
      <c r="A1808" s="27" t="s">
        <v>64</v>
      </c>
      <c r="B1808" s="30" t="s">
        <v>71</v>
      </c>
      <c r="C1808" s="45" t="s">
        <v>23</v>
      </c>
      <c r="D1808" s="4">
        <v>43958</v>
      </c>
      <c r="E1808" s="3">
        <f t="shared" ca="1" si="58"/>
        <v>550</v>
      </c>
      <c r="F18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8" s="50">
        <f>IF(WEEKNUM(Table1[[#This Row],[Date]])-WEEKNUM(DATE(YEAR(Table1[[#This Row],[Date]]),2,1)-1)&lt;=0,52+WEEKNUM(Table1[[#This Row],[Date]])-WEEKNUM(DATE(YEAR(Table1[[#This Row],[Date]]),2,1)-1),WEEKNUM(Table1[[#This Row],[Date]])-WEEKNUM(DATE(YEAR(Table1[[#This Row],[Date]]),2,1)-1))</f>
        <v>14</v>
      </c>
      <c r="H1808" s="126">
        <f t="shared" ca="1" si="59"/>
        <v>0.78</v>
      </c>
      <c r="I18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8" s="3" t="str">
        <f ca="1">IF(Table1[[#This Row],[Quantity]]&gt;=100,"Picked Up","Missed Pickup")</f>
        <v>Picked Up</v>
      </c>
      <c r="K1808" s="48" t="str">
        <f>TEXT(Table1[[#This Row],[Date]],"mmmm")</f>
        <v>May</v>
      </c>
    </row>
    <row r="1809" spans="1:11" x14ac:dyDescent="0.25">
      <c r="A1809" s="27" t="s">
        <v>65</v>
      </c>
      <c r="B1809" s="30" t="s">
        <v>67</v>
      </c>
      <c r="C1809" s="45" t="s">
        <v>20</v>
      </c>
      <c r="D1809" s="4">
        <v>43958</v>
      </c>
      <c r="E1809" s="3">
        <f t="shared" ca="1" si="58"/>
        <v>330</v>
      </c>
      <c r="F18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09" s="50">
        <f>IF(WEEKNUM(Table1[[#This Row],[Date]])-WEEKNUM(DATE(YEAR(Table1[[#This Row],[Date]]),2,1)-1)&lt;=0,52+WEEKNUM(Table1[[#This Row],[Date]])-WEEKNUM(DATE(YEAR(Table1[[#This Row],[Date]]),2,1)-1),WEEKNUM(Table1[[#This Row],[Date]])-WEEKNUM(DATE(YEAR(Table1[[#This Row],[Date]]),2,1)-1))</f>
        <v>14</v>
      </c>
      <c r="H1809" s="126">
        <f t="shared" ca="1" si="59"/>
        <v>0.68</v>
      </c>
      <c r="I18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09" s="3" t="str">
        <f ca="1">IF(Table1[[#This Row],[Quantity]]&gt;=100,"Picked Up","Missed Pickup")</f>
        <v>Picked Up</v>
      </c>
      <c r="K1809" s="48" t="str">
        <f>TEXT(Table1[[#This Row],[Date]],"mmmm")</f>
        <v>May</v>
      </c>
    </row>
    <row r="1810" spans="1:11" x14ac:dyDescent="0.25">
      <c r="A1810" s="27" t="s">
        <v>63</v>
      </c>
      <c r="B1810" s="30" t="s">
        <v>4</v>
      </c>
      <c r="C1810" s="45" t="s">
        <v>20</v>
      </c>
      <c r="D1810" s="4">
        <v>43958</v>
      </c>
      <c r="E1810" s="3">
        <f t="shared" ca="1" si="58"/>
        <v>368</v>
      </c>
      <c r="F18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0" s="50">
        <f>IF(WEEKNUM(Table1[[#This Row],[Date]])-WEEKNUM(DATE(YEAR(Table1[[#This Row],[Date]]),2,1)-1)&lt;=0,52+WEEKNUM(Table1[[#This Row],[Date]])-WEEKNUM(DATE(YEAR(Table1[[#This Row],[Date]]),2,1)-1),WEEKNUM(Table1[[#This Row],[Date]])-WEEKNUM(DATE(YEAR(Table1[[#This Row],[Date]]),2,1)-1))</f>
        <v>14</v>
      </c>
      <c r="H1810" s="126">
        <f t="shared" ca="1" si="59"/>
        <v>0.78</v>
      </c>
      <c r="I18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0" s="3" t="str">
        <f ca="1">IF(Table1[[#This Row],[Quantity]]&gt;=100,"Picked Up","Missed Pickup")</f>
        <v>Picked Up</v>
      </c>
      <c r="K1810" s="48" t="str">
        <f>TEXT(Table1[[#This Row],[Date]],"mmmm")</f>
        <v>May</v>
      </c>
    </row>
    <row r="1811" spans="1:11" x14ac:dyDescent="0.25">
      <c r="A1811" s="27" t="s">
        <v>63</v>
      </c>
      <c r="B1811" s="30" t="s">
        <v>74</v>
      </c>
      <c r="C1811" s="45" t="s">
        <v>20</v>
      </c>
      <c r="D1811" s="4">
        <v>43958</v>
      </c>
      <c r="E1811" s="3">
        <f t="shared" ca="1" si="58"/>
        <v>527</v>
      </c>
      <c r="F18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1" s="50">
        <f>IF(WEEKNUM(Table1[[#This Row],[Date]])-WEEKNUM(DATE(YEAR(Table1[[#This Row],[Date]]),2,1)-1)&lt;=0,52+WEEKNUM(Table1[[#This Row],[Date]])-WEEKNUM(DATE(YEAR(Table1[[#This Row],[Date]]),2,1)-1),WEEKNUM(Table1[[#This Row],[Date]])-WEEKNUM(DATE(YEAR(Table1[[#This Row],[Date]]),2,1)-1))</f>
        <v>14</v>
      </c>
      <c r="H1811" s="126">
        <f t="shared" ca="1" si="59"/>
        <v>0.71</v>
      </c>
      <c r="I18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11" s="3" t="str">
        <f ca="1">IF(Table1[[#This Row],[Quantity]]&gt;=100,"Picked Up","Missed Pickup")</f>
        <v>Picked Up</v>
      </c>
      <c r="K1811" s="48" t="str">
        <f>TEXT(Table1[[#This Row],[Date]],"mmmm")</f>
        <v>May</v>
      </c>
    </row>
    <row r="1812" spans="1:11" x14ac:dyDescent="0.25">
      <c r="A1812" s="27" t="s">
        <v>63</v>
      </c>
      <c r="B1812" s="30" t="s">
        <v>75</v>
      </c>
      <c r="C1812" s="45" t="s">
        <v>20</v>
      </c>
      <c r="D1812" s="4">
        <v>43958</v>
      </c>
      <c r="E1812" s="3">
        <f t="shared" ca="1" si="58"/>
        <v>687</v>
      </c>
      <c r="F18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2" s="50">
        <f>IF(WEEKNUM(Table1[[#This Row],[Date]])-WEEKNUM(DATE(YEAR(Table1[[#This Row],[Date]]),2,1)-1)&lt;=0,52+WEEKNUM(Table1[[#This Row],[Date]])-WEEKNUM(DATE(YEAR(Table1[[#This Row],[Date]]),2,1)-1),WEEKNUM(Table1[[#This Row],[Date]])-WEEKNUM(DATE(YEAR(Table1[[#This Row],[Date]]),2,1)-1))</f>
        <v>14</v>
      </c>
      <c r="H1812" s="126">
        <f t="shared" ca="1" si="59"/>
        <v>0.73</v>
      </c>
      <c r="I18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12" s="3" t="str">
        <f ca="1">IF(Table1[[#This Row],[Quantity]]&gt;=100,"Picked Up","Missed Pickup")</f>
        <v>Picked Up</v>
      </c>
      <c r="K1812" s="48" t="str">
        <f>TEXT(Table1[[#This Row],[Date]],"mmmm")</f>
        <v>May</v>
      </c>
    </row>
    <row r="1813" spans="1:11" x14ac:dyDescent="0.25">
      <c r="A1813" s="27" t="s">
        <v>62</v>
      </c>
      <c r="B1813" s="30" t="s">
        <v>9</v>
      </c>
      <c r="C1813" s="45" t="s">
        <v>23</v>
      </c>
      <c r="D1813" s="4">
        <v>43958</v>
      </c>
      <c r="E1813" s="3">
        <f t="shared" ca="1" si="58"/>
        <v>829</v>
      </c>
      <c r="F18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3" s="50">
        <f>IF(WEEKNUM(Table1[[#This Row],[Date]])-WEEKNUM(DATE(YEAR(Table1[[#This Row],[Date]]),2,1)-1)&lt;=0,52+WEEKNUM(Table1[[#This Row],[Date]])-WEEKNUM(DATE(YEAR(Table1[[#This Row],[Date]]),2,1)-1),WEEKNUM(Table1[[#This Row],[Date]])-WEEKNUM(DATE(YEAR(Table1[[#This Row],[Date]]),2,1)-1))</f>
        <v>14</v>
      </c>
      <c r="H1813" s="126">
        <f t="shared" ca="1" si="59"/>
        <v>0.78</v>
      </c>
      <c r="I18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3" s="3" t="str">
        <f ca="1">IF(Table1[[#This Row],[Quantity]]&gt;=100,"Picked Up","Missed Pickup")</f>
        <v>Picked Up</v>
      </c>
      <c r="K1813" s="48" t="str">
        <f>TEXT(Table1[[#This Row],[Date]],"mmmm")</f>
        <v>May</v>
      </c>
    </row>
    <row r="1814" spans="1:11" x14ac:dyDescent="0.25">
      <c r="A1814" s="27" t="s">
        <v>62</v>
      </c>
      <c r="B1814" s="30" t="s">
        <v>4</v>
      </c>
      <c r="C1814" s="45" t="s">
        <v>20</v>
      </c>
      <c r="D1814" s="4">
        <v>43958</v>
      </c>
      <c r="E1814" s="3">
        <f t="shared" ca="1" si="58"/>
        <v>167</v>
      </c>
      <c r="F18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4" s="50">
        <f>IF(WEEKNUM(Table1[[#This Row],[Date]])-WEEKNUM(DATE(YEAR(Table1[[#This Row],[Date]]),2,1)-1)&lt;=0,52+WEEKNUM(Table1[[#This Row],[Date]])-WEEKNUM(DATE(YEAR(Table1[[#This Row],[Date]]),2,1)-1),WEEKNUM(Table1[[#This Row],[Date]])-WEEKNUM(DATE(YEAR(Table1[[#This Row],[Date]]),2,1)-1))</f>
        <v>14</v>
      </c>
      <c r="H1814" s="126">
        <f t="shared" ca="1" si="59"/>
        <v>0.76</v>
      </c>
      <c r="I18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4" s="3" t="str">
        <f ca="1">IF(Table1[[#This Row],[Quantity]]&gt;=100,"Picked Up","Missed Pickup")</f>
        <v>Picked Up</v>
      </c>
      <c r="K1814" s="48" t="str">
        <f>TEXT(Table1[[#This Row],[Date]],"mmmm")</f>
        <v>May</v>
      </c>
    </row>
    <row r="1815" spans="1:11" x14ac:dyDescent="0.25">
      <c r="A1815" s="27" t="s">
        <v>62</v>
      </c>
      <c r="B1815" s="30" t="s">
        <v>72</v>
      </c>
      <c r="C1815" s="45" t="s">
        <v>20</v>
      </c>
      <c r="D1815" s="4">
        <v>43958</v>
      </c>
      <c r="E1815" s="3">
        <f t="shared" ca="1" si="58"/>
        <v>580</v>
      </c>
      <c r="F18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5" s="50">
        <f>IF(WEEKNUM(Table1[[#This Row],[Date]])-WEEKNUM(DATE(YEAR(Table1[[#This Row],[Date]]),2,1)-1)&lt;=0,52+WEEKNUM(Table1[[#This Row],[Date]])-WEEKNUM(DATE(YEAR(Table1[[#This Row],[Date]]),2,1)-1),WEEKNUM(Table1[[#This Row],[Date]])-WEEKNUM(DATE(YEAR(Table1[[#This Row],[Date]]),2,1)-1))</f>
        <v>14</v>
      </c>
      <c r="H1815" s="126">
        <f t="shared" ca="1" si="59"/>
        <v>0.8</v>
      </c>
      <c r="I18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5" s="3" t="str">
        <f ca="1">IF(Table1[[#This Row],[Quantity]]&gt;=100,"Picked Up","Missed Pickup")</f>
        <v>Picked Up</v>
      </c>
      <c r="K1815" s="48" t="str">
        <f>TEXT(Table1[[#This Row],[Date]],"mmmm")</f>
        <v>May</v>
      </c>
    </row>
    <row r="1816" spans="1:11" x14ac:dyDescent="0.25">
      <c r="A1816" s="27" t="s">
        <v>62</v>
      </c>
      <c r="B1816" s="30" t="s">
        <v>5</v>
      </c>
      <c r="C1816" s="45" t="s">
        <v>22</v>
      </c>
      <c r="D1816" s="4">
        <v>43958</v>
      </c>
      <c r="E1816" s="3">
        <f t="shared" ca="1" si="58"/>
        <v>552</v>
      </c>
      <c r="F18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6" s="50">
        <f>IF(WEEKNUM(Table1[[#This Row],[Date]])-WEEKNUM(DATE(YEAR(Table1[[#This Row],[Date]]),2,1)-1)&lt;=0,52+WEEKNUM(Table1[[#This Row],[Date]])-WEEKNUM(DATE(YEAR(Table1[[#This Row],[Date]]),2,1)-1),WEEKNUM(Table1[[#This Row],[Date]])-WEEKNUM(DATE(YEAR(Table1[[#This Row],[Date]]),2,1)-1))</f>
        <v>14</v>
      </c>
      <c r="H1816" s="126">
        <f t="shared" ca="1" si="59"/>
        <v>0.68</v>
      </c>
      <c r="I18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16" s="3" t="str">
        <f ca="1">IF(Table1[[#This Row],[Quantity]]&gt;=100,"Picked Up","Missed Pickup")</f>
        <v>Picked Up</v>
      </c>
      <c r="K1816" s="48" t="str">
        <f>TEXT(Table1[[#This Row],[Date]],"mmmm")</f>
        <v>May</v>
      </c>
    </row>
    <row r="1817" spans="1:11" x14ac:dyDescent="0.25">
      <c r="A1817" s="27" t="s">
        <v>62</v>
      </c>
      <c r="B1817" s="30" t="s">
        <v>6</v>
      </c>
      <c r="C1817" s="45" t="s">
        <v>21</v>
      </c>
      <c r="D1817" s="4">
        <v>43958</v>
      </c>
      <c r="E1817" s="3">
        <f t="shared" ca="1" si="58"/>
        <v>523</v>
      </c>
      <c r="F18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7" s="50">
        <f>IF(WEEKNUM(Table1[[#This Row],[Date]])-WEEKNUM(DATE(YEAR(Table1[[#This Row],[Date]]),2,1)-1)&lt;=0,52+WEEKNUM(Table1[[#This Row],[Date]])-WEEKNUM(DATE(YEAR(Table1[[#This Row],[Date]]),2,1)-1),WEEKNUM(Table1[[#This Row],[Date]])-WEEKNUM(DATE(YEAR(Table1[[#This Row],[Date]]),2,1)-1))</f>
        <v>14</v>
      </c>
      <c r="H1817" s="126">
        <f t="shared" ca="1" si="59"/>
        <v>0.73</v>
      </c>
      <c r="I18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7" s="3" t="str">
        <f ca="1">IF(Table1[[#This Row],[Quantity]]&gt;=100,"Picked Up","Missed Pickup")</f>
        <v>Picked Up</v>
      </c>
      <c r="K1817" s="48" t="str">
        <f>TEXT(Table1[[#This Row],[Date]],"mmmm")</f>
        <v>May</v>
      </c>
    </row>
    <row r="1818" spans="1:11" x14ac:dyDescent="0.25">
      <c r="A1818" s="27" t="s">
        <v>62</v>
      </c>
      <c r="B1818" s="30" t="s">
        <v>76</v>
      </c>
      <c r="C1818" s="45" t="s">
        <v>23</v>
      </c>
      <c r="D1818" s="4">
        <v>43958</v>
      </c>
      <c r="E1818" s="3">
        <f t="shared" ca="1" si="58"/>
        <v>295</v>
      </c>
      <c r="F18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8" s="50">
        <f>IF(WEEKNUM(Table1[[#This Row],[Date]])-WEEKNUM(DATE(YEAR(Table1[[#This Row],[Date]]),2,1)-1)&lt;=0,52+WEEKNUM(Table1[[#This Row],[Date]])-WEEKNUM(DATE(YEAR(Table1[[#This Row],[Date]]),2,1)-1),WEEKNUM(Table1[[#This Row],[Date]])-WEEKNUM(DATE(YEAR(Table1[[#This Row],[Date]]),2,1)-1))</f>
        <v>14</v>
      </c>
      <c r="H1818" s="126">
        <f t="shared" ca="1" si="59"/>
        <v>0.7</v>
      </c>
      <c r="I18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8" s="3" t="str">
        <f ca="1">IF(Table1[[#This Row],[Quantity]]&gt;=100,"Picked Up","Missed Pickup")</f>
        <v>Picked Up</v>
      </c>
      <c r="K1818" s="48" t="str">
        <f>TEXT(Table1[[#This Row],[Date]],"mmmm")</f>
        <v>May</v>
      </c>
    </row>
    <row r="1819" spans="1:11" x14ac:dyDescent="0.25">
      <c r="A1819" s="27" t="s">
        <v>61</v>
      </c>
      <c r="B1819" s="30" t="s">
        <v>7</v>
      </c>
      <c r="C1819" s="45" t="s">
        <v>20</v>
      </c>
      <c r="D1819" s="4">
        <v>43958</v>
      </c>
      <c r="E1819" s="3">
        <f t="shared" ca="1" si="58"/>
        <v>217</v>
      </c>
      <c r="F18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19" s="50">
        <f>IF(WEEKNUM(Table1[[#This Row],[Date]])-WEEKNUM(DATE(YEAR(Table1[[#This Row],[Date]]),2,1)-1)&lt;=0,52+WEEKNUM(Table1[[#This Row],[Date]])-WEEKNUM(DATE(YEAR(Table1[[#This Row],[Date]]),2,1)-1),WEEKNUM(Table1[[#This Row],[Date]])-WEEKNUM(DATE(YEAR(Table1[[#This Row],[Date]]),2,1)-1))</f>
        <v>14</v>
      </c>
      <c r="H1819" s="126">
        <f t="shared" ca="1" si="59"/>
        <v>0.68</v>
      </c>
      <c r="I18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19" s="3" t="str">
        <f ca="1">IF(Table1[[#This Row],[Quantity]]&gt;=100,"Picked Up","Missed Pickup")</f>
        <v>Picked Up</v>
      </c>
      <c r="K1819" s="48" t="str">
        <f>TEXT(Table1[[#This Row],[Date]],"mmmm")</f>
        <v>May</v>
      </c>
    </row>
    <row r="1820" spans="1:11" x14ac:dyDescent="0.25">
      <c r="A1820" s="29" t="s">
        <v>61</v>
      </c>
      <c r="B1820" s="31" t="s">
        <v>8</v>
      </c>
      <c r="C1820" s="45" t="s">
        <v>20</v>
      </c>
      <c r="D1820" s="4">
        <v>43958</v>
      </c>
      <c r="E1820" s="3">
        <f t="shared" ca="1" si="58"/>
        <v>40</v>
      </c>
      <c r="F18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0" s="50">
        <f>IF(WEEKNUM(Table1[[#This Row],[Date]])-WEEKNUM(DATE(YEAR(Table1[[#This Row],[Date]]),2,1)-1)&lt;=0,52+WEEKNUM(Table1[[#This Row],[Date]])-WEEKNUM(DATE(YEAR(Table1[[#This Row],[Date]]),2,1)-1),WEEKNUM(Table1[[#This Row],[Date]])-WEEKNUM(DATE(YEAR(Table1[[#This Row],[Date]]),2,1)-1))</f>
        <v>14</v>
      </c>
      <c r="H1820" s="126">
        <f t="shared" ca="1" si="59"/>
        <v>0.76</v>
      </c>
      <c r="I18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20" s="3" t="str">
        <f ca="1">IF(Table1[[#This Row],[Quantity]]&gt;=100,"Picked Up","Missed Pickup")</f>
        <v>Missed Pickup</v>
      </c>
      <c r="K1820" s="48" t="str">
        <f>TEXT(Table1[[#This Row],[Date]],"mmmm")</f>
        <v>May</v>
      </c>
    </row>
    <row r="1821" spans="1:11" x14ac:dyDescent="0.25">
      <c r="A1821" s="25" t="s">
        <v>61</v>
      </c>
      <c r="B1821" s="25" t="s">
        <v>73</v>
      </c>
      <c r="C1821" s="45" t="s">
        <v>20</v>
      </c>
      <c r="D1821" s="4">
        <v>43958</v>
      </c>
      <c r="E1821" s="3">
        <f t="shared" ca="1" si="58"/>
        <v>836</v>
      </c>
      <c r="F18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1" s="50">
        <f>IF(WEEKNUM(Table1[[#This Row],[Date]])-WEEKNUM(DATE(YEAR(Table1[[#This Row],[Date]]),2,1)-1)&lt;=0,52+WEEKNUM(Table1[[#This Row],[Date]])-WEEKNUM(DATE(YEAR(Table1[[#This Row],[Date]]),2,1)-1),WEEKNUM(Table1[[#This Row],[Date]])-WEEKNUM(DATE(YEAR(Table1[[#This Row],[Date]]),2,1)-1))</f>
        <v>14</v>
      </c>
      <c r="H1821" s="126">
        <f t="shared" ca="1" si="59"/>
        <v>0.67</v>
      </c>
      <c r="I18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21" s="3" t="str">
        <f ca="1">IF(Table1[[#This Row],[Quantity]]&gt;=100,"Picked Up","Missed Pickup")</f>
        <v>Picked Up</v>
      </c>
      <c r="K1821" s="48" t="str">
        <f>TEXT(Table1[[#This Row],[Date]],"mmmm")</f>
        <v>May</v>
      </c>
    </row>
    <row r="1822" spans="1:11" x14ac:dyDescent="0.25">
      <c r="A1822" s="25" t="s">
        <v>61</v>
      </c>
      <c r="B1822" s="25" t="s">
        <v>77</v>
      </c>
      <c r="C1822" s="45" t="s">
        <v>20</v>
      </c>
      <c r="D1822" s="4">
        <v>43958</v>
      </c>
      <c r="E1822" s="3">
        <f t="shared" ca="1" si="58"/>
        <v>734</v>
      </c>
      <c r="F18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2" s="50">
        <f>IF(WEEKNUM(Table1[[#This Row],[Date]])-WEEKNUM(DATE(YEAR(Table1[[#This Row],[Date]]),2,1)-1)&lt;=0,52+WEEKNUM(Table1[[#This Row],[Date]])-WEEKNUM(DATE(YEAR(Table1[[#This Row],[Date]]),2,1)-1),WEEKNUM(Table1[[#This Row],[Date]])-WEEKNUM(DATE(YEAR(Table1[[#This Row],[Date]]),2,1)-1))</f>
        <v>14</v>
      </c>
      <c r="H1822" s="126">
        <f t="shared" ca="1" si="59"/>
        <v>0.67</v>
      </c>
      <c r="I18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22" s="3" t="str">
        <f ca="1">IF(Table1[[#This Row],[Quantity]]&gt;=100,"Picked Up","Missed Pickup")</f>
        <v>Picked Up</v>
      </c>
      <c r="K1822" s="48" t="str">
        <f>TEXT(Table1[[#This Row],[Date]],"mmmm")</f>
        <v>May</v>
      </c>
    </row>
    <row r="1823" spans="1:11" x14ac:dyDescent="0.25">
      <c r="A1823" s="27" t="s">
        <v>64</v>
      </c>
      <c r="B1823" s="30" t="s">
        <v>70</v>
      </c>
      <c r="C1823" s="50" t="s">
        <v>22</v>
      </c>
      <c r="D1823" s="4">
        <v>43959</v>
      </c>
      <c r="E1823" s="3">
        <f t="shared" ca="1" si="58"/>
        <v>320</v>
      </c>
      <c r="F18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3" s="50">
        <f>IF(WEEKNUM(Table1[[#This Row],[Date]])-WEEKNUM(DATE(YEAR(Table1[[#This Row],[Date]]),2,1)-1)&lt;=0,52+WEEKNUM(Table1[[#This Row],[Date]])-WEEKNUM(DATE(YEAR(Table1[[#This Row],[Date]]),2,1)-1),WEEKNUM(Table1[[#This Row],[Date]])-WEEKNUM(DATE(YEAR(Table1[[#This Row],[Date]]),2,1)-1))</f>
        <v>14</v>
      </c>
      <c r="H1823" s="126">
        <f t="shared" ca="1" si="59"/>
        <v>0.73</v>
      </c>
      <c r="I18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23" s="3" t="str">
        <f ca="1">IF(Table1[[#This Row],[Quantity]]&gt;=100,"Picked Up","Missed Pickup")</f>
        <v>Picked Up</v>
      </c>
      <c r="K1823" s="48" t="str">
        <f>TEXT(Table1[[#This Row],[Date]],"mmmm")</f>
        <v>May</v>
      </c>
    </row>
    <row r="1824" spans="1:11" x14ac:dyDescent="0.25">
      <c r="A1824" s="27" t="s">
        <v>64</v>
      </c>
      <c r="B1824" s="30" t="s">
        <v>71</v>
      </c>
      <c r="C1824" s="50" t="s">
        <v>23</v>
      </c>
      <c r="D1824" s="4">
        <v>43959</v>
      </c>
      <c r="E1824" s="3">
        <f t="shared" ca="1" si="58"/>
        <v>832</v>
      </c>
      <c r="F18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4" s="50">
        <f>IF(WEEKNUM(Table1[[#This Row],[Date]])-WEEKNUM(DATE(YEAR(Table1[[#This Row],[Date]]),2,1)-1)&lt;=0,52+WEEKNUM(Table1[[#This Row],[Date]])-WEEKNUM(DATE(YEAR(Table1[[#This Row],[Date]]),2,1)-1),WEEKNUM(Table1[[#This Row],[Date]])-WEEKNUM(DATE(YEAR(Table1[[#This Row],[Date]]),2,1)-1))</f>
        <v>14</v>
      </c>
      <c r="H1824" s="126">
        <f t="shared" ca="1" si="59"/>
        <v>0.8</v>
      </c>
      <c r="I18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24" s="3" t="str">
        <f ca="1">IF(Table1[[#This Row],[Quantity]]&gt;=100,"Picked Up","Missed Pickup")</f>
        <v>Picked Up</v>
      </c>
      <c r="K1824" s="48" t="str">
        <f>TEXT(Table1[[#This Row],[Date]],"mmmm")</f>
        <v>May</v>
      </c>
    </row>
    <row r="1825" spans="1:11" x14ac:dyDescent="0.25">
      <c r="A1825" s="27" t="s">
        <v>65</v>
      </c>
      <c r="B1825" s="30" t="s">
        <v>67</v>
      </c>
      <c r="C1825" s="50" t="s">
        <v>20</v>
      </c>
      <c r="D1825" s="4">
        <v>43959</v>
      </c>
      <c r="E1825" s="3">
        <f t="shared" ca="1" si="58"/>
        <v>25</v>
      </c>
      <c r="F18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5" s="50">
        <f>IF(WEEKNUM(Table1[[#This Row],[Date]])-WEEKNUM(DATE(YEAR(Table1[[#This Row],[Date]]),2,1)-1)&lt;=0,52+WEEKNUM(Table1[[#This Row],[Date]])-WEEKNUM(DATE(YEAR(Table1[[#This Row],[Date]]),2,1)-1),WEEKNUM(Table1[[#This Row],[Date]])-WEEKNUM(DATE(YEAR(Table1[[#This Row],[Date]]),2,1)-1))</f>
        <v>14</v>
      </c>
      <c r="H1825" s="126">
        <f t="shared" ca="1" si="59"/>
        <v>0.7</v>
      </c>
      <c r="I18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25" s="3" t="str">
        <f ca="1">IF(Table1[[#This Row],[Quantity]]&gt;=100,"Picked Up","Missed Pickup")</f>
        <v>Missed Pickup</v>
      </c>
      <c r="K1825" s="48" t="str">
        <f>TEXT(Table1[[#This Row],[Date]],"mmmm")</f>
        <v>May</v>
      </c>
    </row>
    <row r="1826" spans="1:11" x14ac:dyDescent="0.25">
      <c r="A1826" s="27" t="s">
        <v>63</v>
      </c>
      <c r="B1826" s="30" t="s">
        <v>4</v>
      </c>
      <c r="C1826" s="50" t="s">
        <v>20</v>
      </c>
      <c r="D1826" s="4">
        <v>43959</v>
      </c>
      <c r="E1826" s="3">
        <f t="shared" ca="1" si="58"/>
        <v>842</v>
      </c>
      <c r="F18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6" s="50">
        <f>IF(WEEKNUM(Table1[[#This Row],[Date]])-WEEKNUM(DATE(YEAR(Table1[[#This Row],[Date]]),2,1)-1)&lt;=0,52+WEEKNUM(Table1[[#This Row],[Date]])-WEEKNUM(DATE(YEAR(Table1[[#This Row],[Date]]),2,1)-1),WEEKNUM(Table1[[#This Row],[Date]])-WEEKNUM(DATE(YEAR(Table1[[#This Row],[Date]]),2,1)-1))</f>
        <v>14</v>
      </c>
      <c r="H1826" s="126">
        <f t="shared" ca="1" si="59"/>
        <v>0.73</v>
      </c>
      <c r="I18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26" s="3" t="str">
        <f ca="1">IF(Table1[[#This Row],[Quantity]]&gt;=100,"Picked Up","Missed Pickup")</f>
        <v>Picked Up</v>
      </c>
      <c r="K1826" s="48" t="str">
        <f>TEXT(Table1[[#This Row],[Date]],"mmmm")</f>
        <v>May</v>
      </c>
    </row>
    <row r="1827" spans="1:11" x14ac:dyDescent="0.25">
      <c r="A1827" s="27" t="s">
        <v>63</v>
      </c>
      <c r="B1827" s="30" t="s">
        <v>74</v>
      </c>
      <c r="C1827" s="50" t="s">
        <v>20</v>
      </c>
      <c r="D1827" s="4">
        <v>43959</v>
      </c>
      <c r="E1827" s="3">
        <f t="shared" ca="1" si="58"/>
        <v>354</v>
      </c>
      <c r="F18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7" s="50">
        <f>IF(WEEKNUM(Table1[[#This Row],[Date]])-WEEKNUM(DATE(YEAR(Table1[[#This Row],[Date]]),2,1)-1)&lt;=0,52+WEEKNUM(Table1[[#This Row],[Date]])-WEEKNUM(DATE(YEAR(Table1[[#This Row],[Date]]),2,1)-1),WEEKNUM(Table1[[#This Row],[Date]])-WEEKNUM(DATE(YEAR(Table1[[#This Row],[Date]]),2,1)-1))</f>
        <v>14</v>
      </c>
      <c r="H1827" s="126">
        <f t="shared" ca="1" si="59"/>
        <v>0.76</v>
      </c>
      <c r="I18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27" s="3" t="str">
        <f ca="1">IF(Table1[[#This Row],[Quantity]]&gt;=100,"Picked Up","Missed Pickup")</f>
        <v>Picked Up</v>
      </c>
      <c r="K1827" s="48" t="str">
        <f>TEXT(Table1[[#This Row],[Date]],"mmmm")</f>
        <v>May</v>
      </c>
    </row>
    <row r="1828" spans="1:11" x14ac:dyDescent="0.25">
      <c r="A1828" s="27" t="s">
        <v>63</v>
      </c>
      <c r="B1828" s="30" t="s">
        <v>75</v>
      </c>
      <c r="C1828" s="50" t="s">
        <v>20</v>
      </c>
      <c r="D1828" s="4">
        <v>43959</v>
      </c>
      <c r="E1828" s="3">
        <f t="shared" ca="1" si="58"/>
        <v>879</v>
      </c>
      <c r="F18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8" s="50">
        <f>IF(WEEKNUM(Table1[[#This Row],[Date]])-WEEKNUM(DATE(YEAR(Table1[[#This Row],[Date]]),2,1)-1)&lt;=0,52+WEEKNUM(Table1[[#This Row],[Date]])-WEEKNUM(DATE(YEAR(Table1[[#This Row],[Date]]),2,1)-1),WEEKNUM(Table1[[#This Row],[Date]])-WEEKNUM(DATE(YEAR(Table1[[#This Row],[Date]]),2,1)-1))</f>
        <v>14</v>
      </c>
      <c r="H1828" s="126">
        <f t="shared" ca="1" si="59"/>
        <v>0.68</v>
      </c>
      <c r="I18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28" s="3" t="str">
        <f ca="1">IF(Table1[[#This Row],[Quantity]]&gt;=100,"Picked Up","Missed Pickup")</f>
        <v>Picked Up</v>
      </c>
      <c r="K1828" s="48" t="str">
        <f>TEXT(Table1[[#This Row],[Date]],"mmmm")</f>
        <v>May</v>
      </c>
    </row>
    <row r="1829" spans="1:11" x14ac:dyDescent="0.25">
      <c r="A1829" s="27" t="s">
        <v>62</v>
      </c>
      <c r="B1829" s="30" t="s">
        <v>9</v>
      </c>
      <c r="C1829" s="50" t="s">
        <v>23</v>
      </c>
      <c r="D1829" s="4">
        <v>43959</v>
      </c>
      <c r="E1829" s="3">
        <f t="shared" ca="1" si="58"/>
        <v>204</v>
      </c>
      <c r="F18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29" s="50">
        <f>IF(WEEKNUM(Table1[[#This Row],[Date]])-WEEKNUM(DATE(YEAR(Table1[[#This Row],[Date]]),2,1)-1)&lt;=0,52+WEEKNUM(Table1[[#This Row],[Date]])-WEEKNUM(DATE(YEAR(Table1[[#This Row],[Date]]),2,1)-1),WEEKNUM(Table1[[#This Row],[Date]])-WEEKNUM(DATE(YEAR(Table1[[#This Row],[Date]]),2,1)-1))</f>
        <v>14</v>
      </c>
      <c r="H1829" s="126">
        <f t="shared" ca="1" si="59"/>
        <v>0.72</v>
      </c>
      <c r="I18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29" s="3" t="str">
        <f ca="1">IF(Table1[[#This Row],[Quantity]]&gt;=100,"Picked Up","Missed Pickup")</f>
        <v>Picked Up</v>
      </c>
      <c r="K1829" s="48" t="str">
        <f>TEXT(Table1[[#This Row],[Date]],"mmmm")</f>
        <v>May</v>
      </c>
    </row>
    <row r="1830" spans="1:11" x14ac:dyDescent="0.25">
      <c r="A1830" s="27" t="s">
        <v>62</v>
      </c>
      <c r="B1830" s="30" t="s">
        <v>4</v>
      </c>
      <c r="C1830" s="50" t="s">
        <v>20</v>
      </c>
      <c r="D1830" s="4">
        <v>43959</v>
      </c>
      <c r="E1830" s="3">
        <f t="shared" ca="1" si="58"/>
        <v>561</v>
      </c>
      <c r="F18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0" s="50">
        <f>IF(WEEKNUM(Table1[[#This Row],[Date]])-WEEKNUM(DATE(YEAR(Table1[[#This Row],[Date]]),2,1)-1)&lt;=0,52+WEEKNUM(Table1[[#This Row],[Date]])-WEEKNUM(DATE(YEAR(Table1[[#This Row],[Date]]),2,1)-1),WEEKNUM(Table1[[#This Row],[Date]])-WEEKNUM(DATE(YEAR(Table1[[#This Row],[Date]]),2,1)-1))</f>
        <v>14</v>
      </c>
      <c r="H1830" s="126">
        <f t="shared" ca="1" si="59"/>
        <v>0.69</v>
      </c>
      <c r="I18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0" s="3" t="str">
        <f ca="1">IF(Table1[[#This Row],[Quantity]]&gt;=100,"Picked Up","Missed Pickup")</f>
        <v>Picked Up</v>
      </c>
      <c r="K1830" s="48" t="str">
        <f>TEXT(Table1[[#This Row],[Date]],"mmmm")</f>
        <v>May</v>
      </c>
    </row>
    <row r="1831" spans="1:11" x14ac:dyDescent="0.25">
      <c r="A1831" s="27" t="s">
        <v>62</v>
      </c>
      <c r="B1831" s="30" t="s">
        <v>72</v>
      </c>
      <c r="C1831" s="50" t="s">
        <v>20</v>
      </c>
      <c r="D1831" s="4">
        <v>43959</v>
      </c>
      <c r="E1831" s="3">
        <f t="shared" ca="1" si="58"/>
        <v>110</v>
      </c>
      <c r="F18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1" s="50">
        <f>IF(WEEKNUM(Table1[[#This Row],[Date]])-WEEKNUM(DATE(YEAR(Table1[[#This Row],[Date]]),2,1)-1)&lt;=0,52+WEEKNUM(Table1[[#This Row],[Date]])-WEEKNUM(DATE(YEAR(Table1[[#This Row],[Date]]),2,1)-1),WEEKNUM(Table1[[#This Row],[Date]])-WEEKNUM(DATE(YEAR(Table1[[#This Row],[Date]]),2,1)-1))</f>
        <v>14</v>
      </c>
      <c r="H1831" s="126">
        <f t="shared" ca="1" si="59"/>
        <v>0.69</v>
      </c>
      <c r="I18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1" s="3" t="str">
        <f ca="1">IF(Table1[[#This Row],[Quantity]]&gt;=100,"Picked Up","Missed Pickup")</f>
        <v>Picked Up</v>
      </c>
      <c r="K1831" s="48" t="str">
        <f>TEXT(Table1[[#This Row],[Date]],"mmmm")</f>
        <v>May</v>
      </c>
    </row>
    <row r="1832" spans="1:11" x14ac:dyDescent="0.25">
      <c r="A1832" s="27" t="s">
        <v>62</v>
      </c>
      <c r="B1832" s="30" t="s">
        <v>5</v>
      </c>
      <c r="C1832" s="50" t="s">
        <v>22</v>
      </c>
      <c r="D1832" s="4">
        <v>43959</v>
      </c>
      <c r="E1832" s="3">
        <f t="shared" ca="1" si="58"/>
        <v>877</v>
      </c>
      <c r="F18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2" s="50">
        <f>IF(WEEKNUM(Table1[[#This Row],[Date]])-WEEKNUM(DATE(YEAR(Table1[[#This Row],[Date]]),2,1)-1)&lt;=0,52+WEEKNUM(Table1[[#This Row],[Date]])-WEEKNUM(DATE(YEAR(Table1[[#This Row],[Date]]),2,1)-1),WEEKNUM(Table1[[#This Row],[Date]])-WEEKNUM(DATE(YEAR(Table1[[#This Row],[Date]]),2,1)-1))</f>
        <v>14</v>
      </c>
      <c r="H1832" s="126">
        <f t="shared" ca="1" si="59"/>
        <v>0.71</v>
      </c>
      <c r="I18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2" s="3" t="str">
        <f ca="1">IF(Table1[[#This Row],[Quantity]]&gt;=100,"Picked Up","Missed Pickup")</f>
        <v>Picked Up</v>
      </c>
      <c r="K1832" s="48" t="str">
        <f>TEXT(Table1[[#This Row],[Date]],"mmmm")</f>
        <v>May</v>
      </c>
    </row>
    <row r="1833" spans="1:11" x14ac:dyDescent="0.25">
      <c r="A1833" s="27" t="s">
        <v>62</v>
      </c>
      <c r="B1833" s="30" t="s">
        <v>6</v>
      </c>
      <c r="C1833" s="50" t="s">
        <v>21</v>
      </c>
      <c r="D1833" s="4">
        <v>43959</v>
      </c>
      <c r="E1833" s="3">
        <f t="shared" ca="1" si="58"/>
        <v>733</v>
      </c>
      <c r="F18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3" s="50">
        <f>IF(WEEKNUM(Table1[[#This Row],[Date]])-WEEKNUM(DATE(YEAR(Table1[[#This Row],[Date]]),2,1)-1)&lt;=0,52+WEEKNUM(Table1[[#This Row],[Date]])-WEEKNUM(DATE(YEAR(Table1[[#This Row],[Date]]),2,1)-1),WEEKNUM(Table1[[#This Row],[Date]])-WEEKNUM(DATE(YEAR(Table1[[#This Row],[Date]]),2,1)-1))</f>
        <v>14</v>
      </c>
      <c r="H1833" s="126">
        <f t="shared" ca="1" si="59"/>
        <v>0.78</v>
      </c>
      <c r="I18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3" s="3" t="str">
        <f ca="1">IF(Table1[[#This Row],[Quantity]]&gt;=100,"Picked Up","Missed Pickup")</f>
        <v>Picked Up</v>
      </c>
      <c r="K1833" s="48" t="str">
        <f>TEXT(Table1[[#This Row],[Date]],"mmmm")</f>
        <v>May</v>
      </c>
    </row>
    <row r="1834" spans="1:11" x14ac:dyDescent="0.25">
      <c r="A1834" s="27" t="s">
        <v>62</v>
      </c>
      <c r="B1834" s="30" t="s">
        <v>76</v>
      </c>
      <c r="C1834" s="50" t="s">
        <v>23</v>
      </c>
      <c r="D1834" s="4">
        <v>43959</v>
      </c>
      <c r="E1834" s="3">
        <f t="shared" ca="1" si="58"/>
        <v>705</v>
      </c>
      <c r="F18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4" s="50">
        <f>IF(WEEKNUM(Table1[[#This Row],[Date]])-WEEKNUM(DATE(YEAR(Table1[[#This Row],[Date]]),2,1)-1)&lt;=0,52+WEEKNUM(Table1[[#This Row],[Date]])-WEEKNUM(DATE(YEAR(Table1[[#This Row],[Date]]),2,1)-1),WEEKNUM(Table1[[#This Row],[Date]])-WEEKNUM(DATE(YEAR(Table1[[#This Row],[Date]]),2,1)-1))</f>
        <v>14</v>
      </c>
      <c r="H1834" s="126">
        <f t="shared" ca="1" si="59"/>
        <v>0.78</v>
      </c>
      <c r="I18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4" s="3" t="str">
        <f ca="1">IF(Table1[[#This Row],[Quantity]]&gt;=100,"Picked Up","Missed Pickup")</f>
        <v>Picked Up</v>
      </c>
      <c r="K1834" s="48" t="str">
        <f>TEXT(Table1[[#This Row],[Date]],"mmmm")</f>
        <v>May</v>
      </c>
    </row>
    <row r="1835" spans="1:11" x14ac:dyDescent="0.25">
      <c r="A1835" s="27" t="s">
        <v>61</v>
      </c>
      <c r="B1835" s="30" t="s">
        <v>7</v>
      </c>
      <c r="C1835" s="50" t="s">
        <v>20</v>
      </c>
      <c r="D1835" s="4">
        <v>43959</v>
      </c>
      <c r="E1835" s="3">
        <f t="shared" ca="1" si="58"/>
        <v>163</v>
      </c>
      <c r="F18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5" s="50">
        <f>IF(WEEKNUM(Table1[[#This Row],[Date]])-WEEKNUM(DATE(YEAR(Table1[[#This Row],[Date]]),2,1)-1)&lt;=0,52+WEEKNUM(Table1[[#This Row],[Date]])-WEEKNUM(DATE(YEAR(Table1[[#This Row],[Date]]),2,1)-1),WEEKNUM(Table1[[#This Row],[Date]])-WEEKNUM(DATE(YEAR(Table1[[#This Row],[Date]]),2,1)-1))</f>
        <v>14</v>
      </c>
      <c r="H1835" s="126">
        <f t="shared" ca="1" si="59"/>
        <v>0.69</v>
      </c>
      <c r="I18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5" s="3" t="str">
        <f ca="1">IF(Table1[[#This Row],[Quantity]]&gt;=100,"Picked Up","Missed Pickup")</f>
        <v>Picked Up</v>
      </c>
      <c r="K1835" s="48" t="str">
        <f>TEXT(Table1[[#This Row],[Date]],"mmmm")</f>
        <v>May</v>
      </c>
    </row>
    <row r="1836" spans="1:11" x14ac:dyDescent="0.25">
      <c r="A1836" s="29" t="s">
        <v>61</v>
      </c>
      <c r="B1836" s="31" t="s">
        <v>8</v>
      </c>
      <c r="C1836" s="50" t="s">
        <v>20</v>
      </c>
      <c r="D1836" s="4">
        <v>43959</v>
      </c>
      <c r="E1836" s="3">
        <f t="shared" ca="1" si="58"/>
        <v>521</v>
      </c>
      <c r="F18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6" s="50">
        <f>IF(WEEKNUM(Table1[[#This Row],[Date]])-WEEKNUM(DATE(YEAR(Table1[[#This Row],[Date]]),2,1)-1)&lt;=0,52+WEEKNUM(Table1[[#This Row],[Date]])-WEEKNUM(DATE(YEAR(Table1[[#This Row],[Date]]),2,1)-1),WEEKNUM(Table1[[#This Row],[Date]])-WEEKNUM(DATE(YEAR(Table1[[#This Row],[Date]]),2,1)-1))</f>
        <v>14</v>
      </c>
      <c r="H1836" s="126">
        <f t="shared" ca="1" si="59"/>
        <v>0.78</v>
      </c>
      <c r="I18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6" s="3" t="str">
        <f ca="1">IF(Table1[[#This Row],[Quantity]]&gt;=100,"Picked Up","Missed Pickup")</f>
        <v>Picked Up</v>
      </c>
      <c r="K1836" s="48" t="str">
        <f>TEXT(Table1[[#This Row],[Date]],"mmmm")</f>
        <v>May</v>
      </c>
    </row>
    <row r="1837" spans="1:11" x14ac:dyDescent="0.25">
      <c r="A1837" s="3" t="s">
        <v>61</v>
      </c>
      <c r="B1837" s="3" t="s">
        <v>73</v>
      </c>
      <c r="C1837" s="50" t="s">
        <v>20</v>
      </c>
      <c r="D1837" s="4">
        <v>43959</v>
      </c>
      <c r="E1837" s="3">
        <f t="shared" ca="1" si="58"/>
        <v>594</v>
      </c>
      <c r="F18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7" s="50">
        <f>IF(WEEKNUM(Table1[[#This Row],[Date]])-WEEKNUM(DATE(YEAR(Table1[[#This Row],[Date]]),2,1)-1)&lt;=0,52+WEEKNUM(Table1[[#This Row],[Date]])-WEEKNUM(DATE(YEAR(Table1[[#This Row],[Date]]),2,1)-1),WEEKNUM(Table1[[#This Row],[Date]])-WEEKNUM(DATE(YEAR(Table1[[#This Row],[Date]]),2,1)-1))</f>
        <v>14</v>
      </c>
      <c r="H1837" s="126">
        <f t="shared" ca="1" si="59"/>
        <v>0.75</v>
      </c>
      <c r="I18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37" s="3" t="str">
        <f ca="1">IF(Table1[[#This Row],[Quantity]]&gt;=100,"Picked Up","Missed Pickup")</f>
        <v>Picked Up</v>
      </c>
      <c r="K1837" s="48" t="str">
        <f>TEXT(Table1[[#This Row],[Date]],"mmmm")</f>
        <v>May</v>
      </c>
    </row>
    <row r="1838" spans="1:11" x14ac:dyDescent="0.25">
      <c r="A1838" s="3" t="s">
        <v>61</v>
      </c>
      <c r="B1838" s="3" t="s">
        <v>77</v>
      </c>
      <c r="C1838" s="50" t="s">
        <v>20</v>
      </c>
      <c r="D1838" s="4">
        <v>43959</v>
      </c>
      <c r="E1838" s="3">
        <f t="shared" ca="1" si="58"/>
        <v>334</v>
      </c>
      <c r="F18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8" s="50">
        <f>IF(WEEKNUM(Table1[[#This Row],[Date]])-WEEKNUM(DATE(YEAR(Table1[[#This Row],[Date]]),2,1)-1)&lt;=0,52+WEEKNUM(Table1[[#This Row],[Date]])-WEEKNUM(DATE(YEAR(Table1[[#This Row],[Date]]),2,1)-1),WEEKNUM(Table1[[#This Row],[Date]])-WEEKNUM(DATE(YEAR(Table1[[#This Row],[Date]]),2,1)-1))</f>
        <v>14</v>
      </c>
      <c r="H1838" s="126">
        <f t="shared" ca="1" si="59"/>
        <v>0.73</v>
      </c>
      <c r="I18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38" s="3" t="str">
        <f ca="1">IF(Table1[[#This Row],[Quantity]]&gt;=100,"Picked Up","Missed Pickup")</f>
        <v>Picked Up</v>
      </c>
      <c r="K1838" s="48" t="str">
        <f>TEXT(Table1[[#This Row],[Date]],"mmmm")</f>
        <v>May</v>
      </c>
    </row>
    <row r="1839" spans="1:11" x14ac:dyDescent="0.25">
      <c r="A1839" s="27" t="s">
        <v>64</v>
      </c>
      <c r="B1839" s="30" t="s">
        <v>70</v>
      </c>
      <c r="C1839" s="50" t="s">
        <v>22</v>
      </c>
      <c r="D1839" s="4">
        <v>43960</v>
      </c>
      <c r="E1839" s="3">
        <f t="shared" ca="1" si="58"/>
        <v>222</v>
      </c>
      <c r="F18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39" s="50">
        <f>IF(WEEKNUM(Table1[[#This Row],[Date]])-WEEKNUM(DATE(YEAR(Table1[[#This Row],[Date]]),2,1)-1)&lt;=0,52+WEEKNUM(Table1[[#This Row],[Date]])-WEEKNUM(DATE(YEAR(Table1[[#This Row],[Date]]),2,1)-1),WEEKNUM(Table1[[#This Row],[Date]])-WEEKNUM(DATE(YEAR(Table1[[#This Row],[Date]]),2,1)-1))</f>
        <v>14</v>
      </c>
      <c r="H1839" s="126">
        <f t="shared" ca="1" si="59"/>
        <v>0.74</v>
      </c>
      <c r="I18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39" s="3" t="str">
        <f ca="1">IF(Table1[[#This Row],[Quantity]]&gt;=100,"Picked Up","Missed Pickup")</f>
        <v>Picked Up</v>
      </c>
      <c r="K1839" s="48" t="str">
        <f>TEXT(Table1[[#This Row],[Date]],"mmmm")</f>
        <v>May</v>
      </c>
    </row>
    <row r="1840" spans="1:11" x14ac:dyDescent="0.25">
      <c r="A1840" s="27" t="s">
        <v>64</v>
      </c>
      <c r="B1840" s="30" t="s">
        <v>71</v>
      </c>
      <c r="C1840" s="50" t="s">
        <v>23</v>
      </c>
      <c r="D1840" s="4">
        <v>43960</v>
      </c>
      <c r="E1840" s="3">
        <f t="shared" ca="1" si="58"/>
        <v>992</v>
      </c>
      <c r="F18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0" s="50">
        <f>IF(WEEKNUM(Table1[[#This Row],[Date]])-WEEKNUM(DATE(YEAR(Table1[[#This Row],[Date]]),2,1)-1)&lt;=0,52+WEEKNUM(Table1[[#This Row],[Date]])-WEEKNUM(DATE(YEAR(Table1[[#This Row],[Date]]),2,1)-1),WEEKNUM(Table1[[#This Row],[Date]])-WEEKNUM(DATE(YEAR(Table1[[#This Row],[Date]]),2,1)-1))</f>
        <v>14</v>
      </c>
      <c r="H1840" s="126">
        <f t="shared" ca="1" si="59"/>
        <v>0.79</v>
      </c>
      <c r="I18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0" s="3" t="str">
        <f ca="1">IF(Table1[[#This Row],[Quantity]]&gt;=100,"Picked Up","Missed Pickup")</f>
        <v>Picked Up</v>
      </c>
      <c r="K1840" s="48" t="str">
        <f>TEXT(Table1[[#This Row],[Date]],"mmmm")</f>
        <v>May</v>
      </c>
    </row>
    <row r="1841" spans="1:11" x14ac:dyDescent="0.25">
      <c r="A1841" s="27" t="s">
        <v>65</v>
      </c>
      <c r="B1841" s="30" t="s">
        <v>67</v>
      </c>
      <c r="C1841" s="50" t="s">
        <v>20</v>
      </c>
      <c r="D1841" s="4">
        <v>43960</v>
      </c>
      <c r="E1841" s="3">
        <f t="shared" ca="1" si="58"/>
        <v>816</v>
      </c>
      <c r="F18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1" s="50">
        <f>IF(WEEKNUM(Table1[[#This Row],[Date]])-WEEKNUM(DATE(YEAR(Table1[[#This Row],[Date]]),2,1)-1)&lt;=0,52+WEEKNUM(Table1[[#This Row],[Date]])-WEEKNUM(DATE(YEAR(Table1[[#This Row],[Date]]),2,1)-1),WEEKNUM(Table1[[#This Row],[Date]])-WEEKNUM(DATE(YEAR(Table1[[#This Row],[Date]]),2,1)-1))</f>
        <v>14</v>
      </c>
      <c r="H1841" s="126">
        <f t="shared" ca="1" si="59"/>
        <v>0.78</v>
      </c>
      <c r="I18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1" s="3" t="str">
        <f ca="1">IF(Table1[[#This Row],[Quantity]]&gt;=100,"Picked Up","Missed Pickup")</f>
        <v>Picked Up</v>
      </c>
      <c r="K1841" s="48" t="str">
        <f>TEXT(Table1[[#This Row],[Date]],"mmmm")</f>
        <v>May</v>
      </c>
    </row>
    <row r="1842" spans="1:11" x14ac:dyDescent="0.25">
      <c r="A1842" s="27" t="s">
        <v>63</v>
      </c>
      <c r="B1842" s="30" t="s">
        <v>4</v>
      </c>
      <c r="C1842" s="50" t="s">
        <v>20</v>
      </c>
      <c r="D1842" s="4">
        <v>43960</v>
      </c>
      <c r="E1842" s="3">
        <f t="shared" ca="1" si="58"/>
        <v>448</v>
      </c>
      <c r="F18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2" s="50">
        <f>IF(WEEKNUM(Table1[[#This Row],[Date]])-WEEKNUM(DATE(YEAR(Table1[[#This Row],[Date]]),2,1)-1)&lt;=0,52+WEEKNUM(Table1[[#This Row],[Date]])-WEEKNUM(DATE(YEAR(Table1[[#This Row],[Date]]),2,1)-1),WEEKNUM(Table1[[#This Row],[Date]])-WEEKNUM(DATE(YEAR(Table1[[#This Row],[Date]]),2,1)-1))</f>
        <v>14</v>
      </c>
      <c r="H1842" s="126">
        <f t="shared" ca="1" si="59"/>
        <v>0.69</v>
      </c>
      <c r="I18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42" s="3" t="str">
        <f ca="1">IF(Table1[[#This Row],[Quantity]]&gt;=100,"Picked Up","Missed Pickup")</f>
        <v>Picked Up</v>
      </c>
      <c r="K1842" s="48" t="str">
        <f>TEXT(Table1[[#This Row],[Date]],"mmmm")</f>
        <v>May</v>
      </c>
    </row>
    <row r="1843" spans="1:11" x14ac:dyDescent="0.25">
      <c r="A1843" s="27" t="s">
        <v>63</v>
      </c>
      <c r="B1843" s="30" t="s">
        <v>74</v>
      </c>
      <c r="C1843" s="50" t="s">
        <v>20</v>
      </c>
      <c r="D1843" s="4">
        <v>43960</v>
      </c>
      <c r="E1843" s="3">
        <f t="shared" ca="1" si="58"/>
        <v>519</v>
      </c>
      <c r="F18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3" s="50">
        <f>IF(WEEKNUM(Table1[[#This Row],[Date]])-WEEKNUM(DATE(YEAR(Table1[[#This Row],[Date]]),2,1)-1)&lt;=0,52+WEEKNUM(Table1[[#This Row],[Date]])-WEEKNUM(DATE(YEAR(Table1[[#This Row],[Date]]),2,1)-1),WEEKNUM(Table1[[#This Row],[Date]])-WEEKNUM(DATE(YEAR(Table1[[#This Row],[Date]]),2,1)-1))</f>
        <v>14</v>
      </c>
      <c r="H1843" s="126">
        <f t="shared" ca="1" si="59"/>
        <v>0.76</v>
      </c>
      <c r="I18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43" s="3" t="str">
        <f ca="1">IF(Table1[[#This Row],[Quantity]]&gt;=100,"Picked Up","Missed Pickup")</f>
        <v>Picked Up</v>
      </c>
      <c r="K1843" s="48" t="str">
        <f>TEXT(Table1[[#This Row],[Date]],"mmmm")</f>
        <v>May</v>
      </c>
    </row>
    <row r="1844" spans="1:11" x14ac:dyDescent="0.25">
      <c r="A1844" s="27" t="s">
        <v>63</v>
      </c>
      <c r="B1844" s="30" t="s">
        <v>75</v>
      </c>
      <c r="C1844" s="50" t="s">
        <v>20</v>
      </c>
      <c r="D1844" s="4">
        <v>43960</v>
      </c>
      <c r="E1844" s="3">
        <f t="shared" ca="1" si="58"/>
        <v>644</v>
      </c>
      <c r="F18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4" s="50">
        <f>IF(WEEKNUM(Table1[[#This Row],[Date]])-WEEKNUM(DATE(YEAR(Table1[[#This Row],[Date]]),2,1)-1)&lt;=0,52+WEEKNUM(Table1[[#This Row],[Date]])-WEEKNUM(DATE(YEAR(Table1[[#This Row],[Date]]),2,1)-1),WEEKNUM(Table1[[#This Row],[Date]])-WEEKNUM(DATE(YEAR(Table1[[#This Row],[Date]]),2,1)-1))</f>
        <v>14</v>
      </c>
      <c r="H1844" s="126">
        <f t="shared" ca="1" si="59"/>
        <v>0.78</v>
      </c>
      <c r="I18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4" s="3" t="str">
        <f ca="1">IF(Table1[[#This Row],[Quantity]]&gt;=100,"Picked Up","Missed Pickup")</f>
        <v>Picked Up</v>
      </c>
      <c r="K1844" s="48" t="str">
        <f>TEXT(Table1[[#This Row],[Date]],"mmmm")</f>
        <v>May</v>
      </c>
    </row>
    <row r="1845" spans="1:11" x14ac:dyDescent="0.25">
      <c r="A1845" s="27" t="s">
        <v>62</v>
      </c>
      <c r="B1845" s="30" t="s">
        <v>9</v>
      </c>
      <c r="C1845" s="50" t="s">
        <v>23</v>
      </c>
      <c r="D1845" s="4">
        <v>43960</v>
      </c>
      <c r="E1845" s="3">
        <f t="shared" ca="1" si="58"/>
        <v>712</v>
      </c>
      <c r="F18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5" s="50">
        <f>IF(WEEKNUM(Table1[[#This Row],[Date]])-WEEKNUM(DATE(YEAR(Table1[[#This Row],[Date]]),2,1)-1)&lt;=0,52+WEEKNUM(Table1[[#This Row],[Date]])-WEEKNUM(DATE(YEAR(Table1[[#This Row],[Date]]),2,1)-1),WEEKNUM(Table1[[#This Row],[Date]])-WEEKNUM(DATE(YEAR(Table1[[#This Row],[Date]]),2,1)-1))</f>
        <v>14</v>
      </c>
      <c r="H1845" s="126">
        <f t="shared" ca="1" si="59"/>
        <v>0.78</v>
      </c>
      <c r="I1845" s="3" t="s">
        <v>32</v>
      </c>
      <c r="J1845" s="3" t="str">
        <f ca="1">IF(Table1[[#This Row],[Quantity]]&gt;=100,"Picked Up","Missed Pickup")</f>
        <v>Picked Up</v>
      </c>
      <c r="K1845" s="48" t="str">
        <f>TEXT(Table1[[#This Row],[Date]],"mmmm")</f>
        <v>May</v>
      </c>
    </row>
    <row r="1846" spans="1:11" x14ac:dyDescent="0.25">
      <c r="A1846" s="27" t="s">
        <v>62</v>
      </c>
      <c r="B1846" s="30" t="s">
        <v>4</v>
      </c>
      <c r="C1846" s="50" t="s">
        <v>20</v>
      </c>
      <c r="D1846" s="4">
        <v>43960</v>
      </c>
      <c r="E1846" s="3">
        <f t="shared" ca="1" si="58"/>
        <v>237</v>
      </c>
      <c r="F18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6" s="50">
        <f>IF(WEEKNUM(Table1[[#This Row],[Date]])-WEEKNUM(DATE(YEAR(Table1[[#This Row],[Date]]),2,1)-1)&lt;=0,52+WEEKNUM(Table1[[#This Row],[Date]])-WEEKNUM(DATE(YEAR(Table1[[#This Row],[Date]]),2,1)-1),WEEKNUM(Table1[[#This Row],[Date]])-WEEKNUM(DATE(YEAR(Table1[[#This Row],[Date]]),2,1)-1))</f>
        <v>14</v>
      </c>
      <c r="H1846" s="126">
        <f t="shared" ca="1" si="59"/>
        <v>0.8</v>
      </c>
      <c r="I18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6" s="3" t="str">
        <f ca="1">IF(Table1[[#This Row],[Quantity]]&gt;=100,"Picked Up","Missed Pickup")</f>
        <v>Picked Up</v>
      </c>
      <c r="K1846" s="48" t="str">
        <f>TEXT(Table1[[#This Row],[Date]],"mmmm")</f>
        <v>May</v>
      </c>
    </row>
    <row r="1847" spans="1:11" x14ac:dyDescent="0.25">
      <c r="A1847" s="27" t="s">
        <v>62</v>
      </c>
      <c r="B1847" s="30" t="s">
        <v>72</v>
      </c>
      <c r="C1847" s="50" t="s">
        <v>20</v>
      </c>
      <c r="D1847" s="4">
        <v>43960</v>
      </c>
      <c r="E1847" s="3">
        <f t="shared" ca="1" si="58"/>
        <v>300</v>
      </c>
      <c r="F18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7" s="50">
        <f>IF(WEEKNUM(Table1[[#This Row],[Date]])-WEEKNUM(DATE(YEAR(Table1[[#This Row],[Date]]),2,1)-1)&lt;=0,52+WEEKNUM(Table1[[#This Row],[Date]])-WEEKNUM(DATE(YEAR(Table1[[#This Row],[Date]]),2,1)-1),WEEKNUM(Table1[[#This Row],[Date]])-WEEKNUM(DATE(YEAR(Table1[[#This Row],[Date]]),2,1)-1))</f>
        <v>14</v>
      </c>
      <c r="H1847" s="126">
        <f t="shared" ca="1" si="59"/>
        <v>0.72</v>
      </c>
      <c r="I18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7" s="3" t="str">
        <f ca="1">IF(Table1[[#This Row],[Quantity]]&gt;=100,"Picked Up","Missed Pickup")</f>
        <v>Picked Up</v>
      </c>
      <c r="K1847" s="48" t="str">
        <f>TEXT(Table1[[#This Row],[Date]],"mmmm")</f>
        <v>May</v>
      </c>
    </row>
    <row r="1848" spans="1:11" x14ac:dyDescent="0.25">
      <c r="A1848" s="27" t="s">
        <v>62</v>
      </c>
      <c r="B1848" s="30" t="s">
        <v>5</v>
      </c>
      <c r="C1848" s="50" t="s">
        <v>22</v>
      </c>
      <c r="D1848" s="4">
        <v>43960</v>
      </c>
      <c r="E1848" s="3">
        <f t="shared" ca="1" si="58"/>
        <v>61</v>
      </c>
      <c r="F18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8" s="50">
        <f>IF(WEEKNUM(Table1[[#This Row],[Date]])-WEEKNUM(DATE(YEAR(Table1[[#This Row],[Date]]),2,1)-1)&lt;=0,52+WEEKNUM(Table1[[#This Row],[Date]])-WEEKNUM(DATE(YEAR(Table1[[#This Row],[Date]]),2,1)-1),WEEKNUM(Table1[[#This Row],[Date]])-WEEKNUM(DATE(YEAR(Table1[[#This Row],[Date]]),2,1)-1))</f>
        <v>14</v>
      </c>
      <c r="H1848" s="126">
        <f t="shared" ca="1" si="59"/>
        <v>0.73</v>
      </c>
      <c r="I18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8" s="3" t="str">
        <f ca="1">IF(Table1[[#This Row],[Quantity]]&gt;=100,"Picked Up","Missed Pickup")</f>
        <v>Missed Pickup</v>
      </c>
      <c r="K1848" s="48" t="str">
        <f>TEXT(Table1[[#This Row],[Date]],"mmmm")</f>
        <v>May</v>
      </c>
    </row>
    <row r="1849" spans="1:11" x14ac:dyDescent="0.25">
      <c r="A1849" s="27" t="s">
        <v>62</v>
      </c>
      <c r="B1849" s="30" t="s">
        <v>6</v>
      </c>
      <c r="C1849" s="50" t="s">
        <v>21</v>
      </c>
      <c r="D1849" s="4">
        <v>43960</v>
      </c>
      <c r="E1849" s="3">
        <f t="shared" ca="1" si="58"/>
        <v>360</v>
      </c>
      <c r="F18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49" s="50">
        <f>IF(WEEKNUM(Table1[[#This Row],[Date]])-WEEKNUM(DATE(YEAR(Table1[[#This Row],[Date]]),2,1)-1)&lt;=0,52+WEEKNUM(Table1[[#This Row],[Date]])-WEEKNUM(DATE(YEAR(Table1[[#This Row],[Date]]),2,1)-1),WEEKNUM(Table1[[#This Row],[Date]])-WEEKNUM(DATE(YEAR(Table1[[#This Row],[Date]]),2,1)-1))</f>
        <v>14</v>
      </c>
      <c r="H1849" s="126">
        <f t="shared" ca="1" si="59"/>
        <v>0.69</v>
      </c>
      <c r="I18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49" s="3" t="str">
        <f ca="1">IF(Table1[[#This Row],[Quantity]]&gt;=100,"Picked Up","Missed Pickup")</f>
        <v>Picked Up</v>
      </c>
      <c r="K1849" s="48" t="str">
        <f>TEXT(Table1[[#This Row],[Date]],"mmmm")</f>
        <v>May</v>
      </c>
    </row>
    <row r="1850" spans="1:11" x14ac:dyDescent="0.25">
      <c r="A1850" s="27" t="s">
        <v>62</v>
      </c>
      <c r="B1850" s="30" t="s">
        <v>76</v>
      </c>
      <c r="C1850" s="50" t="s">
        <v>23</v>
      </c>
      <c r="D1850" s="4">
        <v>43960</v>
      </c>
      <c r="E1850" s="3">
        <f t="shared" ca="1" si="58"/>
        <v>529</v>
      </c>
      <c r="F18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50" s="50">
        <f>IF(WEEKNUM(Table1[[#This Row],[Date]])-WEEKNUM(DATE(YEAR(Table1[[#This Row],[Date]]),2,1)-1)&lt;=0,52+WEEKNUM(Table1[[#This Row],[Date]])-WEEKNUM(DATE(YEAR(Table1[[#This Row],[Date]]),2,1)-1),WEEKNUM(Table1[[#This Row],[Date]])-WEEKNUM(DATE(YEAR(Table1[[#This Row],[Date]]),2,1)-1))</f>
        <v>14</v>
      </c>
      <c r="H1850" s="126">
        <f t="shared" ca="1" si="59"/>
        <v>0.69</v>
      </c>
      <c r="I18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50" s="3" t="str">
        <f ca="1">IF(Table1[[#This Row],[Quantity]]&gt;=100,"Picked Up","Missed Pickup")</f>
        <v>Picked Up</v>
      </c>
      <c r="K1850" s="48" t="str">
        <f>TEXT(Table1[[#This Row],[Date]],"mmmm")</f>
        <v>May</v>
      </c>
    </row>
    <row r="1851" spans="1:11" x14ac:dyDescent="0.25">
      <c r="A1851" s="27" t="s">
        <v>61</v>
      </c>
      <c r="B1851" s="30" t="s">
        <v>7</v>
      </c>
      <c r="C1851" s="50" t="s">
        <v>20</v>
      </c>
      <c r="D1851" s="4">
        <v>43960</v>
      </c>
      <c r="E1851" s="3">
        <f t="shared" ca="1" si="58"/>
        <v>607</v>
      </c>
      <c r="F18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51" s="50">
        <f>IF(WEEKNUM(Table1[[#This Row],[Date]])-WEEKNUM(DATE(YEAR(Table1[[#This Row],[Date]]),2,1)-1)&lt;=0,52+WEEKNUM(Table1[[#This Row],[Date]])-WEEKNUM(DATE(YEAR(Table1[[#This Row],[Date]]),2,1)-1),WEEKNUM(Table1[[#This Row],[Date]])-WEEKNUM(DATE(YEAR(Table1[[#This Row],[Date]]),2,1)-1))</f>
        <v>14</v>
      </c>
      <c r="H1851" s="126">
        <f t="shared" ca="1" si="59"/>
        <v>0.72</v>
      </c>
      <c r="I1851" s="3" t="s">
        <v>32</v>
      </c>
      <c r="J1851" s="3" t="str">
        <f ca="1">IF(Table1[[#This Row],[Quantity]]&gt;=100,"Picked Up","Missed Pickup")</f>
        <v>Picked Up</v>
      </c>
      <c r="K1851" s="48" t="str">
        <f>TEXT(Table1[[#This Row],[Date]],"mmmm")</f>
        <v>May</v>
      </c>
    </row>
    <row r="1852" spans="1:11" x14ac:dyDescent="0.25">
      <c r="A1852" s="29" t="s">
        <v>61</v>
      </c>
      <c r="B1852" s="31" t="s">
        <v>8</v>
      </c>
      <c r="C1852" s="50" t="s">
        <v>20</v>
      </c>
      <c r="D1852" s="4">
        <v>43960</v>
      </c>
      <c r="E1852" s="3">
        <f t="shared" ca="1" si="58"/>
        <v>947</v>
      </c>
      <c r="F18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52" s="50">
        <f>IF(WEEKNUM(Table1[[#This Row],[Date]])-WEEKNUM(DATE(YEAR(Table1[[#This Row],[Date]]),2,1)-1)&lt;=0,52+WEEKNUM(Table1[[#This Row],[Date]])-WEEKNUM(DATE(YEAR(Table1[[#This Row],[Date]]),2,1)-1),WEEKNUM(Table1[[#This Row],[Date]])-WEEKNUM(DATE(YEAR(Table1[[#This Row],[Date]]),2,1)-1))</f>
        <v>14</v>
      </c>
      <c r="H1852" s="126">
        <f t="shared" ca="1" si="59"/>
        <v>0.74</v>
      </c>
      <c r="I18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52" s="3" t="str">
        <f ca="1">IF(Table1[[#This Row],[Quantity]]&gt;=100,"Picked Up","Missed Pickup")</f>
        <v>Picked Up</v>
      </c>
      <c r="K1852" s="48" t="str">
        <f>TEXT(Table1[[#This Row],[Date]],"mmmm")</f>
        <v>May</v>
      </c>
    </row>
    <row r="1853" spans="1:11" x14ac:dyDescent="0.25">
      <c r="A1853" s="3" t="s">
        <v>61</v>
      </c>
      <c r="B1853" s="3" t="s">
        <v>73</v>
      </c>
      <c r="C1853" s="50" t="s">
        <v>20</v>
      </c>
      <c r="D1853" s="4">
        <v>43960</v>
      </c>
      <c r="E1853" s="3">
        <f t="shared" ca="1" si="58"/>
        <v>394</v>
      </c>
      <c r="F18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53" s="50">
        <f>IF(WEEKNUM(Table1[[#This Row],[Date]])-WEEKNUM(DATE(YEAR(Table1[[#This Row],[Date]]),2,1)-1)&lt;=0,52+WEEKNUM(Table1[[#This Row],[Date]])-WEEKNUM(DATE(YEAR(Table1[[#This Row],[Date]]),2,1)-1),WEEKNUM(Table1[[#This Row],[Date]])-WEEKNUM(DATE(YEAR(Table1[[#This Row],[Date]]),2,1)-1))</f>
        <v>14</v>
      </c>
      <c r="H1853" s="126">
        <f t="shared" ca="1" si="59"/>
        <v>0.75</v>
      </c>
      <c r="I18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53" s="3" t="str">
        <f ca="1">IF(Table1[[#This Row],[Quantity]]&gt;=100,"Picked Up","Missed Pickup")</f>
        <v>Picked Up</v>
      </c>
      <c r="K1853" s="48" t="str">
        <f>TEXT(Table1[[#This Row],[Date]],"mmmm")</f>
        <v>May</v>
      </c>
    </row>
    <row r="1854" spans="1:11" x14ac:dyDescent="0.25">
      <c r="A1854" s="3" t="s">
        <v>61</v>
      </c>
      <c r="B1854" s="3" t="s">
        <v>77</v>
      </c>
      <c r="C1854" s="50" t="s">
        <v>20</v>
      </c>
      <c r="D1854" s="4">
        <v>43960</v>
      </c>
      <c r="E1854" s="3">
        <f t="shared" ca="1" si="58"/>
        <v>633</v>
      </c>
      <c r="F18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W1</v>
      </c>
      <c r="G1854" s="50">
        <f>IF(WEEKNUM(Table1[[#This Row],[Date]])-WEEKNUM(DATE(YEAR(Table1[[#This Row],[Date]]),2,1)-1)&lt;=0,52+WEEKNUM(Table1[[#This Row],[Date]])-WEEKNUM(DATE(YEAR(Table1[[#This Row],[Date]]),2,1)-1),WEEKNUM(Table1[[#This Row],[Date]])-WEEKNUM(DATE(YEAR(Table1[[#This Row],[Date]]),2,1)-1))</f>
        <v>14</v>
      </c>
      <c r="H1854" s="126">
        <f t="shared" ca="1" si="59"/>
        <v>0.78</v>
      </c>
      <c r="I18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54" s="3" t="str">
        <f ca="1">IF(Table1[[#This Row],[Quantity]]&gt;=100,"Picked Up","Missed Pickup")</f>
        <v>Picked Up</v>
      </c>
      <c r="K1854" s="48" t="str">
        <f>TEXT(Table1[[#This Row],[Date]],"mmmm")</f>
        <v>May</v>
      </c>
    </row>
    <row r="1855" spans="1:11" x14ac:dyDescent="0.25">
      <c r="A1855" s="27" t="s">
        <v>64</v>
      </c>
      <c r="B1855" s="30" t="s">
        <v>70</v>
      </c>
      <c r="C1855" s="50" t="s">
        <v>22</v>
      </c>
      <c r="D1855" s="4">
        <v>43961</v>
      </c>
      <c r="E1855" s="3">
        <f t="shared" ca="1" si="58"/>
        <v>592</v>
      </c>
      <c r="F18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55" s="50">
        <f>IF(WEEKNUM(Table1[[#This Row],[Date]])-WEEKNUM(DATE(YEAR(Table1[[#This Row],[Date]]),2,1)-1)&lt;=0,52+WEEKNUM(Table1[[#This Row],[Date]])-WEEKNUM(DATE(YEAR(Table1[[#This Row],[Date]]),2,1)-1),WEEKNUM(Table1[[#This Row],[Date]])-WEEKNUM(DATE(YEAR(Table1[[#This Row],[Date]]),2,1)-1))</f>
        <v>15</v>
      </c>
      <c r="H1855" s="126">
        <f t="shared" ca="1" si="59"/>
        <v>0.67</v>
      </c>
      <c r="I18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55" s="3" t="str">
        <f ca="1">IF(Table1[[#This Row],[Quantity]]&gt;=100,"Picked Up","Missed Pickup")</f>
        <v>Picked Up</v>
      </c>
      <c r="K1855" s="48" t="str">
        <f>TEXT(Table1[[#This Row],[Date]],"mmmm")</f>
        <v>May</v>
      </c>
    </row>
    <row r="1856" spans="1:11" x14ac:dyDescent="0.25">
      <c r="A1856" s="27" t="s">
        <v>64</v>
      </c>
      <c r="B1856" s="30" t="s">
        <v>71</v>
      </c>
      <c r="C1856" s="50" t="s">
        <v>23</v>
      </c>
      <c r="D1856" s="4">
        <v>43961</v>
      </c>
      <c r="E1856" s="3">
        <f t="shared" ca="1" si="58"/>
        <v>449</v>
      </c>
      <c r="F18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56" s="50">
        <f>IF(WEEKNUM(Table1[[#This Row],[Date]])-WEEKNUM(DATE(YEAR(Table1[[#This Row],[Date]]),2,1)-1)&lt;=0,52+WEEKNUM(Table1[[#This Row],[Date]])-WEEKNUM(DATE(YEAR(Table1[[#This Row],[Date]]),2,1)-1),WEEKNUM(Table1[[#This Row],[Date]])-WEEKNUM(DATE(YEAR(Table1[[#This Row],[Date]]),2,1)-1))</f>
        <v>15</v>
      </c>
      <c r="H1856" s="126">
        <f t="shared" ca="1" si="59"/>
        <v>0.76</v>
      </c>
      <c r="I18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56" s="3" t="str">
        <f ca="1">IF(Table1[[#This Row],[Quantity]]&gt;=100,"Picked Up","Missed Pickup")</f>
        <v>Picked Up</v>
      </c>
      <c r="K1856" s="48" t="str">
        <f>TEXT(Table1[[#This Row],[Date]],"mmmm")</f>
        <v>May</v>
      </c>
    </row>
    <row r="1857" spans="1:11" x14ac:dyDescent="0.25">
      <c r="A1857" s="27" t="s">
        <v>65</v>
      </c>
      <c r="B1857" s="30" t="s">
        <v>67</v>
      </c>
      <c r="C1857" s="50" t="s">
        <v>20</v>
      </c>
      <c r="D1857" s="4">
        <v>43961</v>
      </c>
      <c r="E1857" s="3">
        <f t="shared" ca="1" si="58"/>
        <v>13</v>
      </c>
      <c r="F18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57" s="50">
        <f>IF(WEEKNUM(Table1[[#This Row],[Date]])-WEEKNUM(DATE(YEAR(Table1[[#This Row],[Date]]),2,1)-1)&lt;=0,52+WEEKNUM(Table1[[#This Row],[Date]])-WEEKNUM(DATE(YEAR(Table1[[#This Row],[Date]]),2,1)-1),WEEKNUM(Table1[[#This Row],[Date]])-WEEKNUM(DATE(YEAR(Table1[[#This Row],[Date]]),2,1)-1))</f>
        <v>15</v>
      </c>
      <c r="H1857" s="126">
        <f t="shared" ca="1" si="59"/>
        <v>0.79</v>
      </c>
      <c r="I18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57" s="3" t="str">
        <f ca="1">IF(Table1[[#This Row],[Quantity]]&gt;=100,"Picked Up","Missed Pickup")</f>
        <v>Missed Pickup</v>
      </c>
      <c r="K1857" s="48" t="str">
        <f>TEXT(Table1[[#This Row],[Date]],"mmmm")</f>
        <v>May</v>
      </c>
    </row>
    <row r="1858" spans="1:11" x14ac:dyDescent="0.25">
      <c r="A1858" s="27" t="s">
        <v>63</v>
      </c>
      <c r="B1858" s="30" t="s">
        <v>4</v>
      </c>
      <c r="C1858" s="50" t="s">
        <v>20</v>
      </c>
      <c r="D1858" s="4">
        <v>43961</v>
      </c>
      <c r="E1858" s="3">
        <f t="shared" ca="1" si="58"/>
        <v>742</v>
      </c>
      <c r="F18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58" s="50">
        <f>IF(WEEKNUM(Table1[[#This Row],[Date]])-WEEKNUM(DATE(YEAR(Table1[[#This Row],[Date]]),2,1)-1)&lt;=0,52+WEEKNUM(Table1[[#This Row],[Date]])-WEEKNUM(DATE(YEAR(Table1[[#This Row],[Date]]),2,1)-1),WEEKNUM(Table1[[#This Row],[Date]])-WEEKNUM(DATE(YEAR(Table1[[#This Row],[Date]]),2,1)-1))</f>
        <v>15</v>
      </c>
      <c r="H1858" s="126">
        <f t="shared" ca="1" si="59"/>
        <v>0.72</v>
      </c>
      <c r="I18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58" s="3" t="str">
        <f ca="1">IF(Table1[[#This Row],[Quantity]]&gt;=100,"Picked Up","Missed Pickup")</f>
        <v>Picked Up</v>
      </c>
      <c r="K1858" s="48" t="str">
        <f>TEXT(Table1[[#This Row],[Date]],"mmmm")</f>
        <v>May</v>
      </c>
    </row>
    <row r="1859" spans="1:11" x14ac:dyDescent="0.25">
      <c r="A1859" s="27" t="s">
        <v>63</v>
      </c>
      <c r="B1859" s="30" t="s">
        <v>74</v>
      </c>
      <c r="C1859" s="50" t="s">
        <v>20</v>
      </c>
      <c r="D1859" s="4">
        <v>43961</v>
      </c>
      <c r="E1859" s="3">
        <f t="shared" ref="E1859:E1922" ca="1" si="60">RANDBETWEEN(0,1000)</f>
        <v>454</v>
      </c>
      <c r="F18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59" s="50">
        <f>IF(WEEKNUM(Table1[[#This Row],[Date]])-WEEKNUM(DATE(YEAR(Table1[[#This Row],[Date]]),2,1)-1)&lt;=0,52+WEEKNUM(Table1[[#This Row],[Date]])-WEEKNUM(DATE(YEAR(Table1[[#This Row],[Date]]),2,1)-1),WEEKNUM(Table1[[#This Row],[Date]])-WEEKNUM(DATE(YEAR(Table1[[#This Row],[Date]]),2,1)-1))</f>
        <v>15</v>
      </c>
      <c r="H1859" s="126">
        <f t="shared" ref="H1859:H1922" ca="1" si="61">RANDBETWEEN(67,80)/100</f>
        <v>0.73</v>
      </c>
      <c r="I18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59" s="3" t="str">
        <f ca="1">IF(Table1[[#This Row],[Quantity]]&gt;=100,"Picked Up","Missed Pickup")</f>
        <v>Picked Up</v>
      </c>
      <c r="K1859" s="48" t="str">
        <f>TEXT(Table1[[#This Row],[Date]],"mmmm")</f>
        <v>May</v>
      </c>
    </row>
    <row r="1860" spans="1:11" x14ac:dyDescent="0.25">
      <c r="A1860" s="27" t="s">
        <v>63</v>
      </c>
      <c r="B1860" s="30" t="s">
        <v>75</v>
      </c>
      <c r="C1860" s="50" t="s">
        <v>20</v>
      </c>
      <c r="D1860" s="4">
        <v>43961</v>
      </c>
      <c r="E1860" s="3">
        <f t="shared" ca="1" si="60"/>
        <v>360</v>
      </c>
      <c r="F18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0" s="50">
        <f>IF(WEEKNUM(Table1[[#This Row],[Date]])-WEEKNUM(DATE(YEAR(Table1[[#This Row],[Date]]),2,1)-1)&lt;=0,52+WEEKNUM(Table1[[#This Row],[Date]])-WEEKNUM(DATE(YEAR(Table1[[#This Row],[Date]]),2,1)-1),WEEKNUM(Table1[[#This Row],[Date]])-WEEKNUM(DATE(YEAR(Table1[[#This Row],[Date]]),2,1)-1))</f>
        <v>15</v>
      </c>
      <c r="H1860" s="126">
        <f t="shared" ca="1" si="61"/>
        <v>0.79</v>
      </c>
      <c r="I18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0" s="3" t="str">
        <f ca="1">IF(Table1[[#This Row],[Quantity]]&gt;=100,"Picked Up","Missed Pickup")</f>
        <v>Picked Up</v>
      </c>
      <c r="K1860" s="48" t="str">
        <f>TEXT(Table1[[#This Row],[Date]],"mmmm")</f>
        <v>May</v>
      </c>
    </row>
    <row r="1861" spans="1:11" x14ac:dyDescent="0.25">
      <c r="A1861" s="27" t="s">
        <v>62</v>
      </c>
      <c r="B1861" s="30" t="s">
        <v>9</v>
      </c>
      <c r="C1861" s="50" t="s">
        <v>23</v>
      </c>
      <c r="D1861" s="4">
        <v>43961</v>
      </c>
      <c r="E1861" s="3">
        <f t="shared" ca="1" si="60"/>
        <v>770</v>
      </c>
      <c r="F18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1" s="50">
        <f>IF(WEEKNUM(Table1[[#This Row],[Date]])-WEEKNUM(DATE(YEAR(Table1[[#This Row],[Date]]),2,1)-1)&lt;=0,52+WEEKNUM(Table1[[#This Row],[Date]])-WEEKNUM(DATE(YEAR(Table1[[#This Row],[Date]]),2,1)-1),WEEKNUM(Table1[[#This Row],[Date]])-WEEKNUM(DATE(YEAR(Table1[[#This Row],[Date]]),2,1)-1))</f>
        <v>15</v>
      </c>
      <c r="H1861" s="126">
        <f t="shared" ca="1" si="61"/>
        <v>0.74</v>
      </c>
      <c r="I18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1" s="3" t="str">
        <f ca="1">IF(Table1[[#This Row],[Quantity]]&gt;=100,"Picked Up","Missed Pickup")</f>
        <v>Picked Up</v>
      </c>
      <c r="K1861" s="48" t="str">
        <f>TEXT(Table1[[#This Row],[Date]],"mmmm")</f>
        <v>May</v>
      </c>
    </row>
    <row r="1862" spans="1:11" x14ac:dyDescent="0.25">
      <c r="A1862" s="27" t="s">
        <v>62</v>
      </c>
      <c r="B1862" s="30" t="s">
        <v>4</v>
      </c>
      <c r="C1862" s="50" t="s">
        <v>20</v>
      </c>
      <c r="D1862" s="4">
        <v>43961</v>
      </c>
      <c r="E1862" s="3">
        <f t="shared" ca="1" si="60"/>
        <v>346</v>
      </c>
      <c r="F18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2" s="50">
        <f>IF(WEEKNUM(Table1[[#This Row],[Date]])-WEEKNUM(DATE(YEAR(Table1[[#This Row],[Date]]),2,1)-1)&lt;=0,52+WEEKNUM(Table1[[#This Row],[Date]])-WEEKNUM(DATE(YEAR(Table1[[#This Row],[Date]]),2,1)-1),WEEKNUM(Table1[[#This Row],[Date]])-WEEKNUM(DATE(YEAR(Table1[[#This Row],[Date]]),2,1)-1))</f>
        <v>15</v>
      </c>
      <c r="H1862" s="126">
        <f t="shared" ca="1" si="61"/>
        <v>0.68</v>
      </c>
      <c r="I18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62" s="3" t="str">
        <f ca="1">IF(Table1[[#This Row],[Quantity]]&gt;=100,"Picked Up","Missed Pickup")</f>
        <v>Picked Up</v>
      </c>
      <c r="K1862" s="48" t="str">
        <f>TEXT(Table1[[#This Row],[Date]],"mmmm")</f>
        <v>May</v>
      </c>
    </row>
    <row r="1863" spans="1:11" x14ac:dyDescent="0.25">
      <c r="A1863" s="27" t="s">
        <v>62</v>
      </c>
      <c r="B1863" s="30" t="s">
        <v>72</v>
      </c>
      <c r="C1863" s="50" t="s">
        <v>20</v>
      </c>
      <c r="D1863" s="4">
        <v>43961</v>
      </c>
      <c r="E1863" s="3">
        <f t="shared" ca="1" si="60"/>
        <v>96</v>
      </c>
      <c r="F18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3" s="50">
        <f>IF(WEEKNUM(Table1[[#This Row],[Date]])-WEEKNUM(DATE(YEAR(Table1[[#This Row],[Date]]),2,1)-1)&lt;=0,52+WEEKNUM(Table1[[#This Row],[Date]])-WEEKNUM(DATE(YEAR(Table1[[#This Row],[Date]]),2,1)-1),WEEKNUM(Table1[[#This Row],[Date]])-WEEKNUM(DATE(YEAR(Table1[[#This Row],[Date]]),2,1)-1))</f>
        <v>15</v>
      </c>
      <c r="H1863" s="126">
        <f t="shared" ca="1" si="61"/>
        <v>0.7</v>
      </c>
      <c r="I18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3" s="3" t="str">
        <f ca="1">IF(Table1[[#This Row],[Quantity]]&gt;=100,"Picked Up","Missed Pickup")</f>
        <v>Missed Pickup</v>
      </c>
      <c r="K1863" s="48" t="str">
        <f>TEXT(Table1[[#This Row],[Date]],"mmmm")</f>
        <v>May</v>
      </c>
    </row>
    <row r="1864" spans="1:11" x14ac:dyDescent="0.25">
      <c r="A1864" s="27" t="s">
        <v>62</v>
      </c>
      <c r="B1864" s="30" t="s">
        <v>5</v>
      </c>
      <c r="C1864" s="50" t="s">
        <v>22</v>
      </c>
      <c r="D1864" s="4">
        <v>43961</v>
      </c>
      <c r="E1864" s="3">
        <f t="shared" ca="1" si="60"/>
        <v>278</v>
      </c>
      <c r="F18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4" s="50">
        <f>IF(WEEKNUM(Table1[[#This Row],[Date]])-WEEKNUM(DATE(YEAR(Table1[[#This Row],[Date]]),2,1)-1)&lt;=0,52+WEEKNUM(Table1[[#This Row],[Date]])-WEEKNUM(DATE(YEAR(Table1[[#This Row],[Date]]),2,1)-1),WEEKNUM(Table1[[#This Row],[Date]])-WEEKNUM(DATE(YEAR(Table1[[#This Row],[Date]]),2,1)-1))</f>
        <v>15</v>
      </c>
      <c r="H1864" s="126">
        <f t="shared" ca="1" si="61"/>
        <v>0.76</v>
      </c>
      <c r="I18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4" s="3" t="str">
        <f ca="1">IF(Table1[[#This Row],[Quantity]]&gt;=100,"Picked Up","Missed Pickup")</f>
        <v>Picked Up</v>
      </c>
      <c r="K1864" s="48" t="str">
        <f>TEXT(Table1[[#This Row],[Date]],"mmmm")</f>
        <v>May</v>
      </c>
    </row>
    <row r="1865" spans="1:11" x14ac:dyDescent="0.25">
      <c r="A1865" s="27" t="s">
        <v>62</v>
      </c>
      <c r="B1865" s="30" t="s">
        <v>6</v>
      </c>
      <c r="C1865" s="50" t="s">
        <v>21</v>
      </c>
      <c r="D1865" s="4">
        <v>43961</v>
      </c>
      <c r="E1865" s="3">
        <f t="shared" ca="1" si="60"/>
        <v>397</v>
      </c>
      <c r="F18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5" s="50">
        <f>IF(WEEKNUM(Table1[[#This Row],[Date]])-WEEKNUM(DATE(YEAR(Table1[[#This Row],[Date]]),2,1)-1)&lt;=0,52+WEEKNUM(Table1[[#This Row],[Date]])-WEEKNUM(DATE(YEAR(Table1[[#This Row],[Date]]),2,1)-1),WEEKNUM(Table1[[#This Row],[Date]])-WEEKNUM(DATE(YEAR(Table1[[#This Row],[Date]]),2,1)-1))</f>
        <v>15</v>
      </c>
      <c r="H1865" s="126">
        <f t="shared" ca="1" si="61"/>
        <v>0.8</v>
      </c>
      <c r="I18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5" s="3" t="str">
        <f ca="1">IF(Table1[[#This Row],[Quantity]]&gt;=100,"Picked Up","Missed Pickup")</f>
        <v>Picked Up</v>
      </c>
      <c r="K1865" s="48" t="str">
        <f>TEXT(Table1[[#This Row],[Date]],"mmmm")</f>
        <v>May</v>
      </c>
    </row>
    <row r="1866" spans="1:11" x14ac:dyDescent="0.25">
      <c r="A1866" s="27" t="s">
        <v>62</v>
      </c>
      <c r="B1866" s="30" t="s">
        <v>76</v>
      </c>
      <c r="C1866" s="50" t="s">
        <v>23</v>
      </c>
      <c r="D1866" s="4">
        <v>43961</v>
      </c>
      <c r="E1866" s="3">
        <f t="shared" ca="1" si="60"/>
        <v>144</v>
      </c>
      <c r="F18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6" s="50">
        <f>IF(WEEKNUM(Table1[[#This Row],[Date]])-WEEKNUM(DATE(YEAR(Table1[[#This Row],[Date]]),2,1)-1)&lt;=0,52+WEEKNUM(Table1[[#This Row],[Date]])-WEEKNUM(DATE(YEAR(Table1[[#This Row],[Date]]),2,1)-1),WEEKNUM(Table1[[#This Row],[Date]])-WEEKNUM(DATE(YEAR(Table1[[#This Row],[Date]]),2,1)-1))</f>
        <v>15</v>
      </c>
      <c r="H1866" s="126">
        <f t="shared" ca="1" si="61"/>
        <v>0.68</v>
      </c>
      <c r="I18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66" s="3" t="str">
        <f ca="1">IF(Table1[[#This Row],[Quantity]]&gt;=100,"Picked Up","Missed Pickup")</f>
        <v>Picked Up</v>
      </c>
      <c r="K1866" s="48" t="str">
        <f>TEXT(Table1[[#This Row],[Date]],"mmmm")</f>
        <v>May</v>
      </c>
    </row>
    <row r="1867" spans="1:11" x14ac:dyDescent="0.25">
      <c r="A1867" s="27" t="s">
        <v>61</v>
      </c>
      <c r="B1867" s="30" t="s">
        <v>7</v>
      </c>
      <c r="C1867" s="50" t="s">
        <v>20</v>
      </c>
      <c r="D1867" s="4">
        <v>43961</v>
      </c>
      <c r="E1867" s="3">
        <f t="shared" ca="1" si="60"/>
        <v>384</v>
      </c>
      <c r="F18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7" s="50">
        <f>IF(WEEKNUM(Table1[[#This Row],[Date]])-WEEKNUM(DATE(YEAR(Table1[[#This Row],[Date]]),2,1)-1)&lt;=0,52+WEEKNUM(Table1[[#This Row],[Date]])-WEEKNUM(DATE(YEAR(Table1[[#This Row],[Date]]),2,1)-1),WEEKNUM(Table1[[#This Row],[Date]])-WEEKNUM(DATE(YEAR(Table1[[#This Row],[Date]]),2,1)-1))</f>
        <v>15</v>
      </c>
      <c r="H1867" s="126">
        <f t="shared" ca="1" si="61"/>
        <v>0.69</v>
      </c>
      <c r="I18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7" s="3" t="str">
        <f ca="1">IF(Table1[[#This Row],[Quantity]]&gt;=100,"Picked Up","Missed Pickup")</f>
        <v>Picked Up</v>
      </c>
      <c r="K1867" s="48" t="str">
        <f>TEXT(Table1[[#This Row],[Date]],"mmmm")</f>
        <v>May</v>
      </c>
    </row>
    <row r="1868" spans="1:11" x14ac:dyDescent="0.25">
      <c r="A1868" s="29" t="s">
        <v>61</v>
      </c>
      <c r="B1868" s="31" t="s">
        <v>8</v>
      </c>
      <c r="C1868" s="50" t="s">
        <v>20</v>
      </c>
      <c r="D1868" s="4">
        <v>43961</v>
      </c>
      <c r="E1868" s="3">
        <f t="shared" ca="1" si="60"/>
        <v>892</v>
      </c>
      <c r="F18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8" s="50">
        <f>IF(WEEKNUM(Table1[[#This Row],[Date]])-WEEKNUM(DATE(YEAR(Table1[[#This Row],[Date]]),2,1)-1)&lt;=0,52+WEEKNUM(Table1[[#This Row],[Date]])-WEEKNUM(DATE(YEAR(Table1[[#This Row],[Date]]),2,1)-1),WEEKNUM(Table1[[#This Row],[Date]])-WEEKNUM(DATE(YEAR(Table1[[#This Row],[Date]]),2,1)-1))</f>
        <v>15</v>
      </c>
      <c r="H1868" s="126">
        <f t="shared" ca="1" si="61"/>
        <v>0.74</v>
      </c>
      <c r="I18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68" s="3" t="str">
        <f ca="1">IF(Table1[[#This Row],[Quantity]]&gt;=100,"Picked Up","Missed Pickup")</f>
        <v>Picked Up</v>
      </c>
      <c r="K1868" s="48" t="str">
        <f>TEXT(Table1[[#This Row],[Date]],"mmmm")</f>
        <v>May</v>
      </c>
    </row>
    <row r="1869" spans="1:11" x14ac:dyDescent="0.25">
      <c r="A1869" s="3" t="s">
        <v>61</v>
      </c>
      <c r="B1869" s="3" t="s">
        <v>73</v>
      </c>
      <c r="C1869" s="50" t="s">
        <v>20</v>
      </c>
      <c r="D1869" s="4">
        <v>43961</v>
      </c>
      <c r="E1869" s="3">
        <f t="shared" ca="1" si="60"/>
        <v>147</v>
      </c>
      <c r="F18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69" s="50">
        <f>IF(WEEKNUM(Table1[[#This Row],[Date]])-WEEKNUM(DATE(YEAR(Table1[[#This Row],[Date]]),2,1)-1)&lt;=0,52+WEEKNUM(Table1[[#This Row],[Date]])-WEEKNUM(DATE(YEAR(Table1[[#This Row],[Date]]),2,1)-1),WEEKNUM(Table1[[#This Row],[Date]])-WEEKNUM(DATE(YEAR(Table1[[#This Row],[Date]]),2,1)-1))</f>
        <v>15</v>
      </c>
      <c r="H1869" s="126">
        <f t="shared" ca="1" si="61"/>
        <v>0.68</v>
      </c>
      <c r="I18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69" s="3" t="str">
        <f ca="1">IF(Table1[[#This Row],[Quantity]]&gt;=100,"Picked Up","Missed Pickup")</f>
        <v>Picked Up</v>
      </c>
      <c r="K1869" s="48" t="str">
        <f>TEXT(Table1[[#This Row],[Date]],"mmmm")</f>
        <v>May</v>
      </c>
    </row>
    <row r="1870" spans="1:11" x14ac:dyDescent="0.25">
      <c r="A1870" s="3" t="s">
        <v>61</v>
      </c>
      <c r="B1870" s="3" t="s">
        <v>77</v>
      </c>
      <c r="C1870" s="50" t="s">
        <v>20</v>
      </c>
      <c r="D1870" s="4">
        <v>43961</v>
      </c>
      <c r="E1870" s="3">
        <f t="shared" ca="1" si="60"/>
        <v>699</v>
      </c>
      <c r="F18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0" s="50">
        <f>IF(WEEKNUM(Table1[[#This Row],[Date]])-WEEKNUM(DATE(YEAR(Table1[[#This Row],[Date]]),2,1)-1)&lt;=0,52+WEEKNUM(Table1[[#This Row],[Date]])-WEEKNUM(DATE(YEAR(Table1[[#This Row],[Date]]),2,1)-1),WEEKNUM(Table1[[#This Row],[Date]])-WEEKNUM(DATE(YEAR(Table1[[#This Row],[Date]]),2,1)-1))</f>
        <v>15</v>
      </c>
      <c r="H1870" s="126">
        <f t="shared" ca="1" si="61"/>
        <v>0.75</v>
      </c>
      <c r="I18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70" s="3" t="str">
        <f ca="1">IF(Table1[[#This Row],[Quantity]]&gt;=100,"Picked Up","Missed Pickup")</f>
        <v>Picked Up</v>
      </c>
      <c r="K1870" s="48" t="str">
        <f>TEXT(Table1[[#This Row],[Date]],"mmmm")</f>
        <v>May</v>
      </c>
    </row>
    <row r="1871" spans="1:11" x14ac:dyDescent="0.25">
      <c r="A1871" s="27" t="s">
        <v>64</v>
      </c>
      <c r="B1871" s="30" t="s">
        <v>70</v>
      </c>
      <c r="C1871" s="50" t="s">
        <v>22</v>
      </c>
      <c r="D1871" s="4">
        <v>43962</v>
      </c>
      <c r="E1871" s="3">
        <f t="shared" ca="1" si="60"/>
        <v>579</v>
      </c>
      <c r="F18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1" s="50">
        <f>IF(WEEKNUM(Table1[[#This Row],[Date]])-WEEKNUM(DATE(YEAR(Table1[[#This Row],[Date]]),2,1)-1)&lt;=0,52+WEEKNUM(Table1[[#This Row],[Date]])-WEEKNUM(DATE(YEAR(Table1[[#This Row],[Date]]),2,1)-1),WEEKNUM(Table1[[#This Row],[Date]])-WEEKNUM(DATE(YEAR(Table1[[#This Row],[Date]]),2,1)-1))</f>
        <v>15</v>
      </c>
      <c r="H1871" s="126">
        <f t="shared" ca="1" si="61"/>
        <v>0.68</v>
      </c>
      <c r="I18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71" s="3" t="str">
        <f ca="1">IF(Table1[[#This Row],[Quantity]]&gt;=100,"Picked Up","Missed Pickup")</f>
        <v>Picked Up</v>
      </c>
      <c r="K1871" s="48" t="str">
        <f>TEXT(Table1[[#This Row],[Date]],"mmmm")</f>
        <v>May</v>
      </c>
    </row>
    <row r="1872" spans="1:11" x14ac:dyDescent="0.25">
      <c r="A1872" s="27" t="s">
        <v>64</v>
      </c>
      <c r="B1872" s="30" t="s">
        <v>71</v>
      </c>
      <c r="C1872" s="50" t="s">
        <v>23</v>
      </c>
      <c r="D1872" s="4">
        <v>43962</v>
      </c>
      <c r="E1872" s="3">
        <f t="shared" ca="1" si="60"/>
        <v>903</v>
      </c>
      <c r="F18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2" s="50">
        <f>IF(WEEKNUM(Table1[[#This Row],[Date]])-WEEKNUM(DATE(YEAR(Table1[[#This Row],[Date]]),2,1)-1)&lt;=0,52+WEEKNUM(Table1[[#This Row],[Date]])-WEEKNUM(DATE(YEAR(Table1[[#This Row],[Date]]),2,1)-1),WEEKNUM(Table1[[#This Row],[Date]])-WEEKNUM(DATE(YEAR(Table1[[#This Row],[Date]]),2,1)-1))</f>
        <v>15</v>
      </c>
      <c r="H1872" s="126">
        <f t="shared" ca="1" si="61"/>
        <v>0.78</v>
      </c>
      <c r="I18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72" s="3" t="str">
        <f ca="1">IF(Table1[[#This Row],[Quantity]]&gt;=100,"Picked Up","Missed Pickup")</f>
        <v>Picked Up</v>
      </c>
      <c r="K1872" s="48" t="str">
        <f>TEXT(Table1[[#This Row],[Date]],"mmmm")</f>
        <v>May</v>
      </c>
    </row>
    <row r="1873" spans="1:11" x14ac:dyDescent="0.25">
      <c r="A1873" s="27" t="s">
        <v>65</v>
      </c>
      <c r="B1873" s="30" t="s">
        <v>67</v>
      </c>
      <c r="C1873" s="50" t="s">
        <v>20</v>
      </c>
      <c r="D1873" s="4">
        <v>43962</v>
      </c>
      <c r="E1873" s="3">
        <f t="shared" ca="1" si="60"/>
        <v>513</v>
      </c>
      <c r="F18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3" s="50">
        <f>IF(WEEKNUM(Table1[[#This Row],[Date]])-WEEKNUM(DATE(YEAR(Table1[[#This Row],[Date]]),2,1)-1)&lt;=0,52+WEEKNUM(Table1[[#This Row],[Date]])-WEEKNUM(DATE(YEAR(Table1[[#This Row],[Date]]),2,1)-1),WEEKNUM(Table1[[#This Row],[Date]])-WEEKNUM(DATE(YEAR(Table1[[#This Row],[Date]]),2,1)-1))</f>
        <v>15</v>
      </c>
      <c r="H1873" s="126">
        <f t="shared" ca="1" si="61"/>
        <v>0.76</v>
      </c>
      <c r="I18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73" s="3" t="str">
        <f ca="1">IF(Table1[[#This Row],[Quantity]]&gt;=100,"Picked Up","Missed Pickup")</f>
        <v>Picked Up</v>
      </c>
      <c r="K1873" s="48" t="str">
        <f>TEXT(Table1[[#This Row],[Date]],"mmmm")</f>
        <v>May</v>
      </c>
    </row>
    <row r="1874" spans="1:11" x14ac:dyDescent="0.25">
      <c r="A1874" s="27" t="s">
        <v>63</v>
      </c>
      <c r="B1874" s="30" t="s">
        <v>4</v>
      </c>
      <c r="C1874" s="50" t="s">
        <v>20</v>
      </c>
      <c r="D1874" s="4">
        <v>43962</v>
      </c>
      <c r="E1874" s="3">
        <f t="shared" ca="1" si="60"/>
        <v>311</v>
      </c>
      <c r="F18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4" s="50">
        <f>IF(WEEKNUM(Table1[[#This Row],[Date]])-WEEKNUM(DATE(YEAR(Table1[[#This Row],[Date]]),2,1)-1)&lt;=0,52+WEEKNUM(Table1[[#This Row],[Date]])-WEEKNUM(DATE(YEAR(Table1[[#This Row],[Date]]),2,1)-1),WEEKNUM(Table1[[#This Row],[Date]])-WEEKNUM(DATE(YEAR(Table1[[#This Row],[Date]]),2,1)-1))</f>
        <v>15</v>
      </c>
      <c r="H1874" s="126">
        <f t="shared" ca="1" si="61"/>
        <v>0.78</v>
      </c>
      <c r="I18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74" s="3" t="str">
        <f ca="1">IF(Table1[[#This Row],[Quantity]]&gt;=100,"Picked Up","Missed Pickup")</f>
        <v>Picked Up</v>
      </c>
      <c r="K1874" s="48" t="str">
        <f>TEXT(Table1[[#This Row],[Date]],"mmmm")</f>
        <v>May</v>
      </c>
    </row>
    <row r="1875" spans="1:11" x14ac:dyDescent="0.25">
      <c r="A1875" s="27" t="s">
        <v>63</v>
      </c>
      <c r="B1875" s="30" t="s">
        <v>74</v>
      </c>
      <c r="C1875" s="50" t="s">
        <v>20</v>
      </c>
      <c r="D1875" s="4">
        <v>43962</v>
      </c>
      <c r="E1875" s="3">
        <f t="shared" ca="1" si="60"/>
        <v>635</v>
      </c>
      <c r="F18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5" s="50">
        <f>IF(WEEKNUM(Table1[[#This Row],[Date]])-WEEKNUM(DATE(YEAR(Table1[[#This Row],[Date]]),2,1)-1)&lt;=0,52+WEEKNUM(Table1[[#This Row],[Date]])-WEEKNUM(DATE(YEAR(Table1[[#This Row],[Date]]),2,1)-1),WEEKNUM(Table1[[#This Row],[Date]])-WEEKNUM(DATE(YEAR(Table1[[#This Row],[Date]]),2,1)-1))</f>
        <v>15</v>
      </c>
      <c r="H1875" s="126">
        <f t="shared" ca="1" si="61"/>
        <v>0.77</v>
      </c>
      <c r="I18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75" s="3" t="str">
        <f ca="1">IF(Table1[[#This Row],[Quantity]]&gt;=100,"Picked Up","Missed Pickup")</f>
        <v>Picked Up</v>
      </c>
      <c r="K1875" s="48" t="str">
        <f>TEXT(Table1[[#This Row],[Date]],"mmmm")</f>
        <v>May</v>
      </c>
    </row>
    <row r="1876" spans="1:11" x14ac:dyDescent="0.25">
      <c r="A1876" s="27" t="s">
        <v>63</v>
      </c>
      <c r="B1876" s="30" t="s">
        <v>75</v>
      </c>
      <c r="C1876" s="50" t="s">
        <v>20</v>
      </c>
      <c r="D1876" s="4">
        <v>43962</v>
      </c>
      <c r="E1876" s="3">
        <f t="shared" ca="1" si="60"/>
        <v>920</v>
      </c>
      <c r="F18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6" s="50">
        <f>IF(WEEKNUM(Table1[[#This Row],[Date]])-WEEKNUM(DATE(YEAR(Table1[[#This Row],[Date]]),2,1)-1)&lt;=0,52+WEEKNUM(Table1[[#This Row],[Date]])-WEEKNUM(DATE(YEAR(Table1[[#This Row],[Date]]),2,1)-1),WEEKNUM(Table1[[#This Row],[Date]])-WEEKNUM(DATE(YEAR(Table1[[#This Row],[Date]]),2,1)-1))</f>
        <v>15</v>
      </c>
      <c r="H1876" s="126">
        <f t="shared" ca="1" si="61"/>
        <v>0.72</v>
      </c>
      <c r="I18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76" s="3" t="str">
        <f ca="1">IF(Table1[[#This Row],[Quantity]]&gt;=100,"Picked Up","Missed Pickup")</f>
        <v>Picked Up</v>
      </c>
      <c r="K1876" s="48" t="str">
        <f>TEXT(Table1[[#This Row],[Date]],"mmmm")</f>
        <v>May</v>
      </c>
    </row>
    <row r="1877" spans="1:11" x14ac:dyDescent="0.25">
      <c r="A1877" s="27" t="s">
        <v>62</v>
      </c>
      <c r="B1877" s="30" t="s">
        <v>9</v>
      </c>
      <c r="C1877" s="50" t="s">
        <v>23</v>
      </c>
      <c r="D1877" s="4">
        <v>43962</v>
      </c>
      <c r="E1877" s="3">
        <f t="shared" ca="1" si="60"/>
        <v>352</v>
      </c>
      <c r="F18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7" s="50">
        <f>IF(WEEKNUM(Table1[[#This Row],[Date]])-WEEKNUM(DATE(YEAR(Table1[[#This Row],[Date]]),2,1)-1)&lt;=0,52+WEEKNUM(Table1[[#This Row],[Date]])-WEEKNUM(DATE(YEAR(Table1[[#This Row],[Date]]),2,1)-1),WEEKNUM(Table1[[#This Row],[Date]])-WEEKNUM(DATE(YEAR(Table1[[#This Row],[Date]]),2,1)-1))</f>
        <v>15</v>
      </c>
      <c r="H1877" s="126">
        <f t="shared" ca="1" si="61"/>
        <v>0.68</v>
      </c>
      <c r="I18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77" s="3" t="str">
        <f ca="1">IF(Table1[[#This Row],[Quantity]]&gt;=100,"Picked Up","Missed Pickup")</f>
        <v>Picked Up</v>
      </c>
      <c r="K1877" s="48" t="str">
        <f>TEXT(Table1[[#This Row],[Date]],"mmmm")</f>
        <v>May</v>
      </c>
    </row>
    <row r="1878" spans="1:11" x14ac:dyDescent="0.25">
      <c r="A1878" s="27" t="s">
        <v>62</v>
      </c>
      <c r="B1878" s="30" t="s">
        <v>4</v>
      </c>
      <c r="C1878" s="50" t="s">
        <v>20</v>
      </c>
      <c r="D1878" s="4">
        <v>43962</v>
      </c>
      <c r="E1878" s="3">
        <f t="shared" ca="1" si="60"/>
        <v>784</v>
      </c>
      <c r="F18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8" s="50">
        <f>IF(WEEKNUM(Table1[[#This Row],[Date]])-WEEKNUM(DATE(YEAR(Table1[[#This Row],[Date]]),2,1)-1)&lt;=0,52+WEEKNUM(Table1[[#This Row],[Date]])-WEEKNUM(DATE(YEAR(Table1[[#This Row],[Date]]),2,1)-1),WEEKNUM(Table1[[#This Row],[Date]])-WEEKNUM(DATE(YEAR(Table1[[#This Row],[Date]]),2,1)-1))</f>
        <v>15</v>
      </c>
      <c r="H1878" s="126">
        <f t="shared" ca="1" si="61"/>
        <v>0.69</v>
      </c>
      <c r="I18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78" s="3" t="str">
        <f ca="1">IF(Table1[[#This Row],[Quantity]]&gt;=100,"Picked Up","Missed Pickup")</f>
        <v>Picked Up</v>
      </c>
      <c r="K1878" s="48" t="str">
        <f>TEXT(Table1[[#This Row],[Date]],"mmmm")</f>
        <v>May</v>
      </c>
    </row>
    <row r="1879" spans="1:11" x14ac:dyDescent="0.25">
      <c r="A1879" s="27" t="s">
        <v>62</v>
      </c>
      <c r="B1879" s="30" t="s">
        <v>72</v>
      </c>
      <c r="C1879" s="50" t="s">
        <v>20</v>
      </c>
      <c r="D1879" s="4">
        <v>43962</v>
      </c>
      <c r="E1879" s="3">
        <f t="shared" ca="1" si="60"/>
        <v>464</v>
      </c>
      <c r="F18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79" s="50">
        <f>IF(WEEKNUM(Table1[[#This Row],[Date]])-WEEKNUM(DATE(YEAR(Table1[[#This Row],[Date]]),2,1)-1)&lt;=0,52+WEEKNUM(Table1[[#This Row],[Date]])-WEEKNUM(DATE(YEAR(Table1[[#This Row],[Date]]),2,1)-1),WEEKNUM(Table1[[#This Row],[Date]])-WEEKNUM(DATE(YEAR(Table1[[#This Row],[Date]]),2,1)-1))</f>
        <v>15</v>
      </c>
      <c r="H1879" s="126">
        <f t="shared" ca="1" si="61"/>
        <v>0.67</v>
      </c>
      <c r="I18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79" s="3" t="str">
        <f ca="1">IF(Table1[[#This Row],[Quantity]]&gt;=100,"Picked Up","Missed Pickup")</f>
        <v>Picked Up</v>
      </c>
      <c r="K1879" s="48" t="str">
        <f>TEXT(Table1[[#This Row],[Date]],"mmmm")</f>
        <v>May</v>
      </c>
    </row>
    <row r="1880" spans="1:11" x14ac:dyDescent="0.25">
      <c r="A1880" s="27" t="s">
        <v>62</v>
      </c>
      <c r="B1880" s="30" t="s">
        <v>5</v>
      </c>
      <c r="C1880" s="50" t="s">
        <v>22</v>
      </c>
      <c r="D1880" s="4">
        <v>43962</v>
      </c>
      <c r="E1880" s="3">
        <f t="shared" ca="1" si="60"/>
        <v>23</v>
      </c>
      <c r="F18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0" s="50">
        <f>IF(WEEKNUM(Table1[[#This Row],[Date]])-WEEKNUM(DATE(YEAR(Table1[[#This Row],[Date]]),2,1)-1)&lt;=0,52+WEEKNUM(Table1[[#This Row],[Date]])-WEEKNUM(DATE(YEAR(Table1[[#This Row],[Date]]),2,1)-1),WEEKNUM(Table1[[#This Row],[Date]])-WEEKNUM(DATE(YEAR(Table1[[#This Row],[Date]]),2,1)-1))</f>
        <v>15</v>
      </c>
      <c r="H1880" s="126">
        <f t="shared" ca="1" si="61"/>
        <v>0.68</v>
      </c>
      <c r="I18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80" s="3" t="str">
        <f ca="1">IF(Table1[[#This Row],[Quantity]]&gt;=100,"Picked Up","Missed Pickup")</f>
        <v>Missed Pickup</v>
      </c>
      <c r="K1880" s="48" t="str">
        <f>TEXT(Table1[[#This Row],[Date]],"mmmm")</f>
        <v>May</v>
      </c>
    </row>
    <row r="1881" spans="1:11" x14ac:dyDescent="0.25">
      <c r="A1881" s="27" t="s">
        <v>62</v>
      </c>
      <c r="B1881" s="30" t="s">
        <v>6</v>
      </c>
      <c r="C1881" s="50" t="s">
        <v>21</v>
      </c>
      <c r="D1881" s="4">
        <v>43962</v>
      </c>
      <c r="E1881" s="3">
        <f t="shared" ca="1" si="60"/>
        <v>690</v>
      </c>
      <c r="F18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1" s="50">
        <f>IF(WEEKNUM(Table1[[#This Row],[Date]])-WEEKNUM(DATE(YEAR(Table1[[#This Row],[Date]]),2,1)-1)&lt;=0,52+WEEKNUM(Table1[[#This Row],[Date]])-WEEKNUM(DATE(YEAR(Table1[[#This Row],[Date]]),2,1)-1),WEEKNUM(Table1[[#This Row],[Date]])-WEEKNUM(DATE(YEAR(Table1[[#This Row],[Date]]),2,1)-1))</f>
        <v>15</v>
      </c>
      <c r="H1881" s="126">
        <f t="shared" ca="1" si="61"/>
        <v>0.74</v>
      </c>
      <c r="I18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1" s="3" t="str">
        <f ca="1">IF(Table1[[#This Row],[Quantity]]&gt;=100,"Picked Up","Missed Pickup")</f>
        <v>Picked Up</v>
      </c>
      <c r="K1881" s="48" t="str">
        <f>TEXT(Table1[[#This Row],[Date]],"mmmm")</f>
        <v>May</v>
      </c>
    </row>
    <row r="1882" spans="1:11" x14ac:dyDescent="0.25">
      <c r="A1882" s="27" t="s">
        <v>62</v>
      </c>
      <c r="B1882" s="30" t="s">
        <v>76</v>
      </c>
      <c r="C1882" s="50" t="s">
        <v>23</v>
      </c>
      <c r="D1882" s="4">
        <v>43962</v>
      </c>
      <c r="E1882" s="3">
        <f t="shared" ca="1" si="60"/>
        <v>647</v>
      </c>
      <c r="F18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2" s="50">
        <f>IF(WEEKNUM(Table1[[#This Row],[Date]])-WEEKNUM(DATE(YEAR(Table1[[#This Row],[Date]]),2,1)-1)&lt;=0,52+WEEKNUM(Table1[[#This Row],[Date]])-WEEKNUM(DATE(YEAR(Table1[[#This Row],[Date]]),2,1)-1),WEEKNUM(Table1[[#This Row],[Date]])-WEEKNUM(DATE(YEAR(Table1[[#This Row],[Date]]),2,1)-1))</f>
        <v>15</v>
      </c>
      <c r="H1882" s="126">
        <f t="shared" ca="1" si="61"/>
        <v>0.71</v>
      </c>
      <c r="I18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2" s="3" t="str">
        <f ca="1">IF(Table1[[#This Row],[Quantity]]&gt;=100,"Picked Up","Missed Pickup")</f>
        <v>Picked Up</v>
      </c>
      <c r="K1882" s="48" t="str">
        <f>TEXT(Table1[[#This Row],[Date]],"mmmm")</f>
        <v>May</v>
      </c>
    </row>
    <row r="1883" spans="1:11" x14ac:dyDescent="0.25">
      <c r="A1883" s="27" t="s">
        <v>61</v>
      </c>
      <c r="B1883" s="30" t="s">
        <v>7</v>
      </c>
      <c r="C1883" s="50" t="s">
        <v>20</v>
      </c>
      <c r="D1883" s="4">
        <v>43962</v>
      </c>
      <c r="E1883" s="3">
        <f t="shared" ca="1" si="60"/>
        <v>1</v>
      </c>
      <c r="F18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3" s="50">
        <f>IF(WEEKNUM(Table1[[#This Row],[Date]])-WEEKNUM(DATE(YEAR(Table1[[#This Row],[Date]]),2,1)-1)&lt;=0,52+WEEKNUM(Table1[[#This Row],[Date]])-WEEKNUM(DATE(YEAR(Table1[[#This Row],[Date]]),2,1)-1),WEEKNUM(Table1[[#This Row],[Date]])-WEEKNUM(DATE(YEAR(Table1[[#This Row],[Date]]),2,1)-1))</f>
        <v>15</v>
      </c>
      <c r="H1883" s="126">
        <f t="shared" ca="1" si="61"/>
        <v>0.8</v>
      </c>
      <c r="I18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3" s="3" t="str">
        <f ca="1">IF(Table1[[#This Row],[Quantity]]&gt;=100,"Picked Up","Missed Pickup")</f>
        <v>Missed Pickup</v>
      </c>
      <c r="K1883" s="48" t="str">
        <f>TEXT(Table1[[#This Row],[Date]],"mmmm")</f>
        <v>May</v>
      </c>
    </row>
    <row r="1884" spans="1:11" x14ac:dyDescent="0.25">
      <c r="A1884" s="29" t="s">
        <v>61</v>
      </c>
      <c r="B1884" s="31" t="s">
        <v>8</v>
      </c>
      <c r="C1884" s="50" t="s">
        <v>20</v>
      </c>
      <c r="D1884" s="4">
        <v>43962</v>
      </c>
      <c r="E1884" s="3">
        <f t="shared" ca="1" si="60"/>
        <v>131</v>
      </c>
      <c r="F18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4" s="50">
        <f>IF(WEEKNUM(Table1[[#This Row],[Date]])-WEEKNUM(DATE(YEAR(Table1[[#This Row],[Date]]),2,1)-1)&lt;=0,52+WEEKNUM(Table1[[#This Row],[Date]])-WEEKNUM(DATE(YEAR(Table1[[#This Row],[Date]]),2,1)-1),WEEKNUM(Table1[[#This Row],[Date]])-WEEKNUM(DATE(YEAR(Table1[[#This Row],[Date]]),2,1)-1))</f>
        <v>15</v>
      </c>
      <c r="H1884" s="126">
        <f t="shared" ca="1" si="61"/>
        <v>0.79</v>
      </c>
      <c r="I18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4" s="3" t="str">
        <f ca="1">IF(Table1[[#This Row],[Quantity]]&gt;=100,"Picked Up","Missed Pickup")</f>
        <v>Picked Up</v>
      </c>
      <c r="K1884" s="48" t="str">
        <f>TEXT(Table1[[#This Row],[Date]],"mmmm")</f>
        <v>May</v>
      </c>
    </row>
    <row r="1885" spans="1:11" x14ac:dyDescent="0.25">
      <c r="A1885" s="3" t="s">
        <v>61</v>
      </c>
      <c r="B1885" s="3" t="s">
        <v>73</v>
      </c>
      <c r="C1885" s="50" t="s">
        <v>20</v>
      </c>
      <c r="D1885" s="4">
        <v>43962</v>
      </c>
      <c r="E1885" s="3">
        <f t="shared" ca="1" si="60"/>
        <v>691</v>
      </c>
      <c r="F18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5" s="50">
        <f>IF(WEEKNUM(Table1[[#This Row],[Date]])-WEEKNUM(DATE(YEAR(Table1[[#This Row],[Date]]),2,1)-1)&lt;=0,52+WEEKNUM(Table1[[#This Row],[Date]])-WEEKNUM(DATE(YEAR(Table1[[#This Row],[Date]]),2,1)-1),WEEKNUM(Table1[[#This Row],[Date]])-WEEKNUM(DATE(YEAR(Table1[[#This Row],[Date]]),2,1)-1))</f>
        <v>15</v>
      </c>
      <c r="H1885" s="126">
        <f t="shared" ca="1" si="61"/>
        <v>0.77</v>
      </c>
      <c r="I18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85" s="3" t="str">
        <f ca="1">IF(Table1[[#This Row],[Quantity]]&gt;=100,"Picked Up","Missed Pickup")</f>
        <v>Picked Up</v>
      </c>
      <c r="K1885" s="48" t="str">
        <f>TEXT(Table1[[#This Row],[Date]],"mmmm")</f>
        <v>May</v>
      </c>
    </row>
    <row r="1886" spans="1:11" x14ac:dyDescent="0.25">
      <c r="A1886" s="3" t="s">
        <v>61</v>
      </c>
      <c r="B1886" s="3" t="s">
        <v>77</v>
      </c>
      <c r="C1886" s="50" t="s">
        <v>20</v>
      </c>
      <c r="D1886" s="4">
        <v>43962</v>
      </c>
      <c r="E1886" s="3">
        <f t="shared" ca="1" si="60"/>
        <v>284</v>
      </c>
      <c r="F18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6" s="50">
        <f>IF(WEEKNUM(Table1[[#This Row],[Date]])-WEEKNUM(DATE(YEAR(Table1[[#This Row],[Date]]),2,1)-1)&lt;=0,52+WEEKNUM(Table1[[#This Row],[Date]])-WEEKNUM(DATE(YEAR(Table1[[#This Row],[Date]]),2,1)-1),WEEKNUM(Table1[[#This Row],[Date]])-WEEKNUM(DATE(YEAR(Table1[[#This Row],[Date]]),2,1)-1))</f>
        <v>15</v>
      </c>
      <c r="H1886" s="126">
        <f t="shared" ca="1" si="61"/>
        <v>0.8</v>
      </c>
      <c r="I18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6" s="3" t="str">
        <f ca="1">IF(Table1[[#This Row],[Quantity]]&gt;=100,"Picked Up","Missed Pickup")</f>
        <v>Picked Up</v>
      </c>
      <c r="K1886" s="48" t="str">
        <f>TEXT(Table1[[#This Row],[Date]],"mmmm")</f>
        <v>May</v>
      </c>
    </row>
    <row r="1887" spans="1:11" x14ac:dyDescent="0.25">
      <c r="A1887" s="27" t="s">
        <v>64</v>
      </c>
      <c r="B1887" s="30" t="s">
        <v>70</v>
      </c>
      <c r="C1887" s="50" t="s">
        <v>22</v>
      </c>
      <c r="D1887" s="4">
        <v>43963</v>
      </c>
      <c r="E1887" s="3">
        <f t="shared" ca="1" si="60"/>
        <v>656</v>
      </c>
      <c r="F18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7" s="50">
        <f>IF(WEEKNUM(Table1[[#This Row],[Date]])-WEEKNUM(DATE(YEAR(Table1[[#This Row],[Date]]),2,1)-1)&lt;=0,52+WEEKNUM(Table1[[#This Row],[Date]])-WEEKNUM(DATE(YEAR(Table1[[#This Row],[Date]]),2,1)-1),WEEKNUM(Table1[[#This Row],[Date]])-WEEKNUM(DATE(YEAR(Table1[[#This Row],[Date]]),2,1)-1))</f>
        <v>15</v>
      </c>
      <c r="H1887" s="126">
        <f t="shared" ca="1" si="61"/>
        <v>0.78</v>
      </c>
      <c r="I18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7" s="3" t="str">
        <f ca="1">IF(Table1[[#This Row],[Quantity]]&gt;=100,"Picked Up","Missed Pickup")</f>
        <v>Picked Up</v>
      </c>
      <c r="K1887" s="48" t="str">
        <f>TEXT(Table1[[#This Row],[Date]],"mmmm")</f>
        <v>May</v>
      </c>
    </row>
    <row r="1888" spans="1:11" x14ac:dyDescent="0.25">
      <c r="A1888" s="27" t="s">
        <v>64</v>
      </c>
      <c r="B1888" s="30" t="s">
        <v>71</v>
      </c>
      <c r="C1888" s="50" t="s">
        <v>23</v>
      </c>
      <c r="D1888" s="4">
        <v>43963</v>
      </c>
      <c r="E1888" s="3">
        <f t="shared" ca="1" si="60"/>
        <v>361</v>
      </c>
      <c r="F18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8" s="50">
        <f>IF(WEEKNUM(Table1[[#This Row],[Date]])-WEEKNUM(DATE(YEAR(Table1[[#This Row],[Date]]),2,1)-1)&lt;=0,52+WEEKNUM(Table1[[#This Row],[Date]])-WEEKNUM(DATE(YEAR(Table1[[#This Row],[Date]]),2,1)-1),WEEKNUM(Table1[[#This Row],[Date]])-WEEKNUM(DATE(YEAR(Table1[[#This Row],[Date]]),2,1)-1))</f>
        <v>15</v>
      </c>
      <c r="H1888" s="126">
        <f t="shared" ca="1" si="61"/>
        <v>0.67</v>
      </c>
      <c r="I18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8" s="3" t="str">
        <f ca="1">IF(Table1[[#This Row],[Quantity]]&gt;=100,"Picked Up","Missed Pickup")</f>
        <v>Picked Up</v>
      </c>
      <c r="K1888" s="48" t="str">
        <f>TEXT(Table1[[#This Row],[Date]],"mmmm")</f>
        <v>May</v>
      </c>
    </row>
    <row r="1889" spans="1:11" x14ac:dyDescent="0.25">
      <c r="A1889" s="27" t="s">
        <v>65</v>
      </c>
      <c r="B1889" s="30" t="s">
        <v>67</v>
      </c>
      <c r="C1889" s="50" t="s">
        <v>20</v>
      </c>
      <c r="D1889" s="4">
        <v>43963</v>
      </c>
      <c r="E1889" s="3">
        <f t="shared" ca="1" si="60"/>
        <v>162</v>
      </c>
      <c r="F18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89" s="50">
        <f>IF(WEEKNUM(Table1[[#This Row],[Date]])-WEEKNUM(DATE(YEAR(Table1[[#This Row],[Date]]),2,1)-1)&lt;=0,52+WEEKNUM(Table1[[#This Row],[Date]])-WEEKNUM(DATE(YEAR(Table1[[#This Row],[Date]]),2,1)-1),WEEKNUM(Table1[[#This Row],[Date]])-WEEKNUM(DATE(YEAR(Table1[[#This Row],[Date]]),2,1)-1))</f>
        <v>15</v>
      </c>
      <c r="H1889" s="126">
        <f t="shared" ca="1" si="61"/>
        <v>0.67</v>
      </c>
      <c r="I18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89" s="3" t="str">
        <f ca="1">IF(Table1[[#This Row],[Quantity]]&gt;=100,"Picked Up","Missed Pickup")</f>
        <v>Picked Up</v>
      </c>
      <c r="K1889" s="48" t="str">
        <f>TEXT(Table1[[#This Row],[Date]],"mmmm")</f>
        <v>May</v>
      </c>
    </row>
    <row r="1890" spans="1:11" x14ac:dyDescent="0.25">
      <c r="A1890" s="27" t="s">
        <v>63</v>
      </c>
      <c r="B1890" s="30" t="s">
        <v>4</v>
      </c>
      <c r="C1890" s="50" t="s">
        <v>20</v>
      </c>
      <c r="D1890" s="4">
        <v>43963</v>
      </c>
      <c r="E1890" s="3">
        <f t="shared" ca="1" si="60"/>
        <v>57</v>
      </c>
      <c r="F18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0" s="50">
        <f>IF(WEEKNUM(Table1[[#This Row],[Date]])-WEEKNUM(DATE(YEAR(Table1[[#This Row],[Date]]),2,1)-1)&lt;=0,52+WEEKNUM(Table1[[#This Row],[Date]])-WEEKNUM(DATE(YEAR(Table1[[#This Row],[Date]]),2,1)-1),WEEKNUM(Table1[[#This Row],[Date]])-WEEKNUM(DATE(YEAR(Table1[[#This Row],[Date]]),2,1)-1))</f>
        <v>15</v>
      </c>
      <c r="H1890" s="126">
        <f t="shared" ca="1" si="61"/>
        <v>0.67</v>
      </c>
      <c r="I18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90" s="3" t="str">
        <f ca="1">IF(Table1[[#This Row],[Quantity]]&gt;=100,"Picked Up","Missed Pickup")</f>
        <v>Missed Pickup</v>
      </c>
      <c r="K1890" s="48" t="str">
        <f>TEXT(Table1[[#This Row],[Date]],"mmmm")</f>
        <v>May</v>
      </c>
    </row>
    <row r="1891" spans="1:11" x14ac:dyDescent="0.25">
      <c r="A1891" s="27" t="s">
        <v>63</v>
      </c>
      <c r="B1891" s="30" t="s">
        <v>74</v>
      </c>
      <c r="C1891" s="50" t="s">
        <v>20</v>
      </c>
      <c r="D1891" s="4">
        <v>43963</v>
      </c>
      <c r="E1891" s="3">
        <f t="shared" ca="1" si="60"/>
        <v>524</v>
      </c>
      <c r="F18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1" s="50">
        <f>IF(WEEKNUM(Table1[[#This Row],[Date]])-WEEKNUM(DATE(YEAR(Table1[[#This Row],[Date]]),2,1)-1)&lt;=0,52+WEEKNUM(Table1[[#This Row],[Date]])-WEEKNUM(DATE(YEAR(Table1[[#This Row],[Date]]),2,1)-1),WEEKNUM(Table1[[#This Row],[Date]])-WEEKNUM(DATE(YEAR(Table1[[#This Row],[Date]]),2,1)-1))</f>
        <v>15</v>
      </c>
      <c r="H1891" s="126">
        <f t="shared" ca="1" si="61"/>
        <v>0.71</v>
      </c>
      <c r="I18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91" s="3" t="str">
        <f ca="1">IF(Table1[[#This Row],[Quantity]]&gt;=100,"Picked Up","Missed Pickup")</f>
        <v>Picked Up</v>
      </c>
      <c r="K1891" s="48" t="str">
        <f>TEXT(Table1[[#This Row],[Date]],"mmmm")</f>
        <v>May</v>
      </c>
    </row>
    <row r="1892" spans="1:11" x14ac:dyDescent="0.25">
      <c r="A1892" s="27" t="s">
        <v>63</v>
      </c>
      <c r="B1892" s="30" t="s">
        <v>75</v>
      </c>
      <c r="C1892" s="50" t="s">
        <v>20</v>
      </c>
      <c r="D1892" s="4">
        <v>43963</v>
      </c>
      <c r="E1892" s="3">
        <f t="shared" ca="1" si="60"/>
        <v>933</v>
      </c>
      <c r="F18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2" s="50">
        <f>IF(WEEKNUM(Table1[[#This Row],[Date]])-WEEKNUM(DATE(YEAR(Table1[[#This Row],[Date]]),2,1)-1)&lt;=0,52+WEEKNUM(Table1[[#This Row],[Date]])-WEEKNUM(DATE(YEAR(Table1[[#This Row],[Date]]),2,1)-1),WEEKNUM(Table1[[#This Row],[Date]])-WEEKNUM(DATE(YEAR(Table1[[#This Row],[Date]]),2,1)-1))</f>
        <v>15</v>
      </c>
      <c r="H1892" s="126">
        <f t="shared" ca="1" si="61"/>
        <v>0.7</v>
      </c>
      <c r="I18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892" s="3" t="str">
        <f ca="1">IF(Table1[[#This Row],[Quantity]]&gt;=100,"Picked Up","Missed Pickup")</f>
        <v>Picked Up</v>
      </c>
      <c r="K1892" s="48" t="str">
        <f>TEXT(Table1[[#This Row],[Date]],"mmmm")</f>
        <v>May</v>
      </c>
    </row>
    <row r="1893" spans="1:11" x14ac:dyDescent="0.25">
      <c r="A1893" s="27" t="s">
        <v>62</v>
      </c>
      <c r="B1893" s="30" t="s">
        <v>9</v>
      </c>
      <c r="C1893" s="50" t="s">
        <v>23</v>
      </c>
      <c r="D1893" s="4">
        <v>43963</v>
      </c>
      <c r="E1893" s="3">
        <f t="shared" ca="1" si="60"/>
        <v>837</v>
      </c>
      <c r="F18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3" s="50">
        <f>IF(WEEKNUM(Table1[[#This Row],[Date]])-WEEKNUM(DATE(YEAR(Table1[[#This Row],[Date]]),2,1)-1)&lt;=0,52+WEEKNUM(Table1[[#This Row],[Date]])-WEEKNUM(DATE(YEAR(Table1[[#This Row],[Date]]),2,1)-1),WEEKNUM(Table1[[#This Row],[Date]])-WEEKNUM(DATE(YEAR(Table1[[#This Row],[Date]]),2,1)-1))</f>
        <v>15</v>
      </c>
      <c r="H1893" s="126">
        <f t="shared" ca="1" si="61"/>
        <v>0.73</v>
      </c>
      <c r="I18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3" s="3" t="str">
        <f ca="1">IF(Table1[[#This Row],[Quantity]]&gt;=100,"Picked Up","Missed Pickup")</f>
        <v>Picked Up</v>
      </c>
      <c r="K1893" s="48" t="str">
        <f>TEXT(Table1[[#This Row],[Date]],"mmmm")</f>
        <v>May</v>
      </c>
    </row>
    <row r="1894" spans="1:11" x14ac:dyDescent="0.25">
      <c r="A1894" s="27" t="s">
        <v>62</v>
      </c>
      <c r="B1894" s="30" t="s">
        <v>4</v>
      </c>
      <c r="C1894" s="50" t="s">
        <v>20</v>
      </c>
      <c r="D1894" s="4">
        <v>43963</v>
      </c>
      <c r="E1894" s="3">
        <f t="shared" ca="1" si="60"/>
        <v>223</v>
      </c>
      <c r="F18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4" s="50">
        <f>IF(WEEKNUM(Table1[[#This Row],[Date]])-WEEKNUM(DATE(YEAR(Table1[[#This Row],[Date]]),2,1)-1)&lt;=0,52+WEEKNUM(Table1[[#This Row],[Date]])-WEEKNUM(DATE(YEAR(Table1[[#This Row],[Date]]),2,1)-1),WEEKNUM(Table1[[#This Row],[Date]])-WEEKNUM(DATE(YEAR(Table1[[#This Row],[Date]]),2,1)-1))</f>
        <v>15</v>
      </c>
      <c r="H1894" s="126">
        <f t="shared" ca="1" si="61"/>
        <v>0.7</v>
      </c>
      <c r="I18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4" s="3" t="str">
        <f ca="1">IF(Table1[[#This Row],[Quantity]]&gt;=100,"Picked Up","Missed Pickup")</f>
        <v>Picked Up</v>
      </c>
      <c r="K1894" s="48" t="str">
        <f>TEXT(Table1[[#This Row],[Date]],"mmmm")</f>
        <v>May</v>
      </c>
    </row>
    <row r="1895" spans="1:11" x14ac:dyDescent="0.25">
      <c r="A1895" s="27" t="s">
        <v>62</v>
      </c>
      <c r="B1895" s="30" t="s">
        <v>72</v>
      </c>
      <c r="C1895" s="50" t="s">
        <v>20</v>
      </c>
      <c r="D1895" s="4">
        <v>43963</v>
      </c>
      <c r="E1895" s="3">
        <f t="shared" ca="1" si="60"/>
        <v>100</v>
      </c>
      <c r="F18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5" s="50">
        <f>IF(WEEKNUM(Table1[[#This Row],[Date]])-WEEKNUM(DATE(YEAR(Table1[[#This Row],[Date]]),2,1)-1)&lt;=0,52+WEEKNUM(Table1[[#This Row],[Date]])-WEEKNUM(DATE(YEAR(Table1[[#This Row],[Date]]),2,1)-1),WEEKNUM(Table1[[#This Row],[Date]])-WEEKNUM(DATE(YEAR(Table1[[#This Row],[Date]]),2,1)-1))</f>
        <v>15</v>
      </c>
      <c r="H1895" s="126">
        <f t="shared" ca="1" si="61"/>
        <v>0.79</v>
      </c>
      <c r="I18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5" s="3" t="str">
        <f ca="1">IF(Table1[[#This Row],[Quantity]]&gt;=100,"Picked Up","Missed Pickup")</f>
        <v>Picked Up</v>
      </c>
      <c r="K1895" s="48" t="str">
        <f>TEXT(Table1[[#This Row],[Date]],"mmmm")</f>
        <v>May</v>
      </c>
    </row>
    <row r="1896" spans="1:11" x14ac:dyDescent="0.25">
      <c r="A1896" s="27" t="s">
        <v>62</v>
      </c>
      <c r="B1896" s="30" t="s">
        <v>5</v>
      </c>
      <c r="C1896" s="50" t="s">
        <v>22</v>
      </c>
      <c r="D1896" s="4">
        <v>43963</v>
      </c>
      <c r="E1896" s="3">
        <f t="shared" ca="1" si="60"/>
        <v>804</v>
      </c>
      <c r="F18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6" s="50">
        <f>IF(WEEKNUM(Table1[[#This Row],[Date]])-WEEKNUM(DATE(YEAR(Table1[[#This Row],[Date]]),2,1)-1)&lt;=0,52+WEEKNUM(Table1[[#This Row],[Date]])-WEEKNUM(DATE(YEAR(Table1[[#This Row],[Date]]),2,1)-1),WEEKNUM(Table1[[#This Row],[Date]])-WEEKNUM(DATE(YEAR(Table1[[#This Row],[Date]]),2,1)-1))</f>
        <v>15</v>
      </c>
      <c r="H1896" s="126">
        <f t="shared" ca="1" si="61"/>
        <v>0.7</v>
      </c>
      <c r="I18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6" s="3" t="str">
        <f ca="1">IF(Table1[[#This Row],[Quantity]]&gt;=100,"Picked Up","Missed Pickup")</f>
        <v>Picked Up</v>
      </c>
      <c r="K1896" s="48" t="str">
        <f>TEXT(Table1[[#This Row],[Date]],"mmmm")</f>
        <v>May</v>
      </c>
    </row>
    <row r="1897" spans="1:11" x14ac:dyDescent="0.25">
      <c r="A1897" s="27" t="s">
        <v>62</v>
      </c>
      <c r="B1897" s="30" t="s">
        <v>6</v>
      </c>
      <c r="C1897" s="50" t="s">
        <v>21</v>
      </c>
      <c r="D1897" s="4">
        <v>43963</v>
      </c>
      <c r="E1897" s="3">
        <f t="shared" ca="1" si="60"/>
        <v>186</v>
      </c>
      <c r="F18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7" s="50">
        <f>IF(WEEKNUM(Table1[[#This Row],[Date]])-WEEKNUM(DATE(YEAR(Table1[[#This Row],[Date]]),2,1)-1)&lt;=0,52+WEEKNUM(Table1[[#This Row],[Date]])-WEEKNUM(DATE(YEAR(Table1[[#This Row],[Date]]),2,1)-1),WEEKNUM(Table1[[#This Row],[Date]])-WEEKNUM(DATE(YEAR(Table1[[#This Row],[Date]]),2,1)-1))</f>
        <v>15</v>
      </c>
      <c r="H1897" s="126">
        <f t="shared" ca="1" si="61"/>
        <v>0.74</v>
      </c>
      <c r="I18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7" s="3" t="str">
        <f ca="1">IF(Table1[[#This Row],[Quantity]]&gt;=100,"Picked Up","Missed Pickup")</f>
        <v>Picked Up</v>
      </c>
      <c r="K1897" s="48" t="str">
        <f>TEXT(Table1[[#This Row],[Date]],"mmmm")</f>
        <v>May</v>
      </c>
    </row>
    <row r="1898" spans="1:11" x14ac:dyDescent="0.25">
      <c r="A1898" s="27" t="s">
        <v>62</v>
      </c>
      <c r="B1898" s="30" t="s">
        <v>76</v>
      </c>
      <c r="C1898" s="50" t="s">
        <v>23</v>
      </c>
      <c r="D1898" s="4">
        <v>43963</v>
      </c>
      <c r="E1898" s="3">
        <f t="shared" ca="1" si="60"/>
        <v>276</v>
      </c>
      <c r="F18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8" s="50">
        <f>IF(WEEKNUM(Table1[[#This Row],[Date]])-WEEKNUM(DATE(YEAR(Table1[[#This Row],[Date]]),2,1)-1)&lt;=0,52+WEEKNUM(Table1[[#This Row],[Date]])-WEEKNUM(DATE(YEAR(Table1[[#This Row],[Date]]),2,1)-1),WEEKNUM(Table1[[#This Row],[Date]])-WEEKNUM(DATE(YEAR(Table1[[#This Row],[Date]]),2,1)-1))</f>
        <v>15</v>
      </c>
      <c r="H1898" s="126">
        <f t="shared" ca="1" si="61"/>
        <v>0.77</v>
      </c>
      <c r="I18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8" s="3" t="str">
        <f ca="1">IF(Table1[[#This Row],[Quantity]]&gt;=100,"Picked Up","Missed Pickup")</f>
        <v>Picked Up</v>
      </c>
      <c r="K1898" s="48" t="str">
        <f>TEXT(Table1[[#This Row],[Date]],"mmmm")</f>
        <v>May</v>
      </c>
    </row>
    <row r="1899" spans="1:11" x14ac:dyDescent="0.25">
      <c r="A1899" s="27" t="s">
        <v>61</v>
      </c>
      <c r="B1899" s="30" t="s">
        <v>7</v>
      </c>
      <c r="C1899" s="50" t="s">
        <v>20</v>
      </c>
      <c r="D1899" s="4">
        <v>43963</v>
      </c>
      <c r="E1899" s="3">
        <f t="shared" ca="1" si="60"/>
        <v>498</v>
      </c>
      <c r="F18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899" s="50">
        <f>IF(WEEKNUM(Table1[[#This Row],[Date]])-WEEKNUM(DATE(YEAR(Table1[[#This Row],[Date]]),2,1)-1)&lt;=0,52+WEEKNUM(Table1[[#This Row],[Date]])-WEEKNUM(DATE(YEAR(Table1[[#This Row],[Date]]),2,1)-1),WEEKNUM(Table1[[#This Row],[Date]])-WEEKNUM(DATE(YEAR(Table1[[#This Row],[Date]]),2,1)-1))</f>
        <v>15</v>
      </c>
      <c r="H1899" s="126">
        <f t="shared" ca="1" si="61"/>
        <v>0.78</v>
      </c>
      <c r="I18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899" s="3" t="str">
        <f ca="1">IF(Table1[[#This Row],[Quantity]]&gt;=100,"Picked Up","Missed Pickup")</f>
        <v>Picked Up</v>
      </c>
      <c r="K1899" s="48" t="str">
        <f>TEXT(Table1[[#This Row],[Date]],"mmmm")</f>
        <v>May</v>
      </c>
    </row>
    <row r="1900" spans="1:11" x14ac:dyDescent="0.25">
      <c r="A1900" s="29" t="s">
        <v>61</v>
      </c>
      <c r="B1900" s="31" t="s">
        <v>8</v>
      </c>
      <c r="C1900" s="50" t="s">
        <v>20</v>
      </c>
      <c r="D1900" s="4">
        <v>43963</v>
      </c>
      <c r="E1900" s="3">
        <f t="shared" ca="1" si="60"/>
        <v>443</v>
      </c>
      <c r="F19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0" s="50">
        <f>IF(WEEKNUM(Table1[[#This Row],[Date]])-WEEKNUM(DATE(YEAR(Table1[[#This Row],[Date]]),2,1)-1)&lt;=0,52+WEEKNUM(Table1[[#This Row],[Date]])-WEEKNUM(DATE(YEAR(Table1[[#This Row],[Date]]),2,1)-1),WEEKNUM(Table1[[#This Row],[Date]])-WEEKNUM(DATE(YEAR(Table1[[#This Row],[Date]]),2,1)-1))</f>
        <v>15</v>
      </c>
      <c r="H1900" s="126">
        <f t="shared" ca="1" si="61"/>
        <v>0.8</v>
      </c>
      <c r="I19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0" s="3" t="str">
        <f ca="1">IF(Table1[[#This Row],[Quantity]]&gt;=100,"Picked Up","Missed Pickup")</f>
        <v>Picked Up</v>
      </c>
      <c r="K1900" s="48" t="str">
        <f>TEXT(Table1[[#This Row],[Date]],"mmmm")</f>
        <v>May</v>
      </c>
    </row>
    <row r="1901" spans="1:11" x14ac:dyDescent="0.25">
      <c r="A1901" s="3" t="s">
        <v>61</v>
      </c>
      <c r="B1901" s="3" t="s">
        <v>73</v>
      </c>
      <c r="C1901" s="50" t="s">
        <v>20</v>
      </c>
      <c r="D1901" s="4">
        <v>43963</v>
      </c>
      <c r="E1901" s="3">
        <f t="shared" ca="1" si="60"/>
        <v>338</v>
      </c>
      <c r="F19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1" s="50">
        <f>IF(WEEKNUM(Table1[[#This Row],[Date]])-WEEKNUM(DATE(YEAR(Table1[[#This Row],[Date]]),2,1)-1)&lt;=0,52+WEEKNUM(Table1[[#This Row],[Date]])-WEEKNUM(DATE(YEAR(Table1[[#This Row],[Date]]),2,1)-1),WEEKNUM(Table1[[#This Row],[Date]])-WEEKNUM(DATE(YEAR(Table1[[#This Row],[Date]]),2,1)-1))</f>
        <v>15</v>
      </c>
      <c r="H1901" s="126">
        <f t="shared" ca="1" si="61"/>
        <v>0.67</v>
      </c>
      <c r="I19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1" s="3" t="str">
        <f ca="1">IF(Table1[[#This Row],[Quantity]]&gt;=100,"Picked Up","Missed Pickup")</f>
        <v>Picked Up</v>
      </c>
      <c r="K1901" s="48" t="str">
        <f>TEXT(Table1[[#This Row],[Date]],"mmmm")</f>
        <v>May</v>
      </c>
    </row>
    <row r="1902" spans="1:11" x14ac:dyDescent="0.25">
      <c r="A1902" s="3" t="s">
        <v>61</v>
      </c>
      <c r="B1902" s="3" t="s">
        <v>77</v>
      </c>
      <c r="C1902" s="50" t="s">
        <v>20</v>
      </c>
      <c r="D1902" s="4">
        <v>43963</v>
      </c>
      <c r="E1902" s="3">
        <f t="shared" ca="1" si="60"/>
        <v>201</v>
      </c>
      <c r="F19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2" s="50">
        <f>IF(WEEKNUM(Table1[[#This Row],[Date]])-WEEKNUM(DATE(YEAR(Table1[[#This Row],[Date]]),2,1)-1)&lt;=0,52+WEEKNUM(Table1[[#This Row],[Date]])-WEEKNUM(DATE(YEAR(Table1[[#This Row],[Date]]),2,1)-1),WEEKNUM(Table1[[#This Row],[Date]])-WEEKNUM(DATE(YEAR(Table1[[#This Row],[Date]]),2,1)-1))</f>
        <v>15</v>
      </c>
      <c r="H1902" s="126">
        <f t="shared" ca="1" si="61"/>
        <v>0.67</v>
      </c>
      <c r="I19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2" s="3" t="str">
        <f ca="1">IF(Table1[[#This Row],[Quantity]]&gt;=100,"Picked Up","Missed Pickup")</f>
        <v>Picked Up</v>
      </c>
      <c r="K1902" s="48" t="str">
        <f>TEXT(Table1[[#This Row],[Date]],"mmmm")</f>
        <v>May</v>
      </c>
    </row>
    <row r="1903" spans="1:11" x14ac:dyDescent="0.25">
      <c r="A1903" s="27" t="s">
        <v>64</v>
      </c>
      <c r="B1903" s="30" t="s">
        <v>70</v>
      </c>
      <c r="C1903" s="50" t="s">
        <v>22</v>
      </c>
      <c r="D1903" s="4">
        <v>43964</v>
      </c>
      <c r="E1903" s="3">
        <f t="shared" ca="1" si="60"/>
        <v>759</v>
      </c>
      <c r="F19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3" s="50">
        <f>IF(WEEKNUM(Table1[[#This Row],[Date]])-WEEKNUM(DATE(YEAR(Table1[[#This Row],[Date]]),2,1)-1)&lt;=0,52+WEEKNUM(Table1[[#This Row],[Date]])-WEEKNUM(DATE(YEAR(Table1[[#This Row],[Date]]),2,1)-1),WEEKNUM(Table1[[#This Row],[Date]])-WEEKNUM(DATE(YEAR(Table1[[#This Row],[Date]]),2,1)-1))</f>
        <v>15</v>
      </c>
      <c r="H1903" s="126">
        <f t="shared" ca="1" si="61"/>
        <v>0.67</v>
      </c>
      <c r="I19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3" s="3" t="str">
        <f ca="1">IF(Table1[[#This Row],[Quantity]]&gt;=100,"Picked Up","Missed Pickup")</f>
        <v>Picked Up</v>
      </c>
      <c r="K1903" s="48" t="str">
        <f>TEXT(Table1[[#This Row],[Date]],"mmmm")</f>
        <v>May</v>
      </c>
    </row>
    <row r="1904" spans="1:11" x14ac:dyDescent="0.25">
      <c r="A1904" s="27" t="s">
        <v>64</v>
      </c>
      <c r="B1904" s="30" t="s">
        <v>71</v>
      </c>
      <c r="C1904" s="50" t="s">
        <v>23</v>
      </c>
      <c r="D1904" s="4">
        <v>43964</v>
      </c>
      <c r="E1904" s="3">
        <f t="shared" ca="1" si="60"/>
        <v>145</v>
      </c>
      <c r="F19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4" s="50">
        <f>IF(WEEKNUM(Table1[[#This Row],[Date]])-WEEKNUM(DATE(YEAR(Table1[[#This Row],[Date]]),2,1)-1)&lt;=0,52+WEEKNUM(Table1[[#This Row],[Date]])-WEEKNUM(DATE(YEAR(Table1[[#This Row],[Date]]),2,1)-1),WEEKNUM(Table1[[#This Row],[Date]])-WEEKNUM(DATE(YEAR(Table1[[#This Row],[Date]]),2,1)-1))</f>
        <v>15</v>
      </c>
      <c r="H1904" s="126">
        <f t="shared" ca="1" si="61"/>
        <v>0.71</v>
      </c>
      <c r="I19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4" s="3" t="str">
        <f ca="1">IF(Table1[[#This Row],[Quantity]]&gt;=100,"Picked Up","Missed Pickup")</f>
        <v>Picked Up</v>
      </c>
      <c r="K1904" s="48" t="str">
        <f>TEXT(Table1[[#This Row],[Date]],"mmmm")</f>
        <v>May</v>
      </c>
    </row>
    <row r="1905" spans="1:11" x14ac:dyDescent="0.25">
      <c r="A1905" s="27" t="s">
        <v>65</v>
      </c>
      <c r="B1905" s="30" t="s">
        <v>67</v>
      </c>
      <c r="C1905" s="50" t="s">
        <v>20</v>
      </c>
      <c r="D1905" s="4">
        <v>43964</v>
      </c>
      <c r="E1905" s="3">
        <f t="shared" ca="1" si="60"/>
        <v>694</v>
      </c>
      <c r="F19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5" s="50">
        <f>IF(WEEKNUM(Table1[[#This Row],[Date]])-WEEKNUM(DATE(YEAR(Table1[[#This Row],[Date]]),2,1)-1)&lt;=0,52+WEEKNUM(Table1[[#This Row],[Date]])-WEEKNUM(DATE(YEAR(Table1[[#This Row],[Date]]),2,1)-1),WEEKNUM(Table1[[#This Row],[Date]])-WEEKNUM(DATE(YEAR(Table1[[#This Row],[Date]]),2,1)-1))</f>
        <v>15</v>
      </c>
      <c r="H1905" s="126">
        <f t="shared" ca="1" si="61"/>
        <v>0.8</v>
      </c>
      <c r="I19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5" s="3" t="str">
        <f ca="1">IF(Table1[[#This Row],[Quantity]]&gt;=100,"Picked Up","Missed Pickup")</f>
        <v>Picked Up</v>
      </c>
      <c r="K1905" s="48" t="str">
        <f>TEXT(Table1[[#This Row],[Date]],"mmmm")</f>
        <v>May</v>
      </c>
    </row>
    <row r="1906" spans="1:11" x14ac:dyDescent="0.25">
      <c r="A1906" s="27" t="s">
        <v>63</v>
      </c>
      <c r="B1906" s="30" t="s">
        <v>4</v>
      </c>
      <c r="C1906" s="50" t="s">
        <v>20</v>
      </c>
      <c r="D1906" s="4">
        <v>43964</v>
      </c>
      <c r="E1906" s="3">
        <f t="shared" ca="1" si="60"/>
        <v>800</v>
      </c>
      <c r="F19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6" s="50">
        <f>IF(WEEKNUM(Table1[[#This Row],[Date]])-WEEKNUM(DATE(YEAR(Table1[[#This Row],[Date]]),2,1)-1)&lt;=0,52+WEEKNUM(Table1[[#This Row],[Date]])-WEEKNUM(DATE(YEAR(Table1[[#This Row],[Date]]),2,1)-1),WEEKNUM(Table1[[#This Row],[Date]])-WEEKNUM(DATE(YEAR(Table1[[#This Row],[Date]]),2,1)-1))</f>
        <v>15</v>
      </c>
      <c r="H1906" s="126">
        <f t="shared" ca="1" si="61"/>
        <v>0.73</v>
      </c>
      <c r="I19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06" s="3" t="str">
        <f ca="1">IF(Table1[[#This Row],[Quantity]]&gt;=100,"Picked Up","Missed Pickup")</f>
        <v>Picked Up</v>
      </c>
      <c r="K1906" s="48" t="str">
        <f>TEXT(Table1[[#This Row],[Date]],"mmmm")</f>
        <v>May</v>
      </c>
    </row>
    <row r="1907" spans="1:11" x14ac:dyDescent="0.25">
      <c r="A1907" s="27" t="s">
        <v>63</v>
      </c>
      <c r="B1907" s="30" t="s">
        <v>74</v>
      </c>
      <c r="C1907" s="50" t="s">
        <v>20</v>
      </c>
      <c r="D1907" s="4">
        <v>43964</v>
      </c>
      <c r="E1907" s="3">
        <f t="shared" ca="1" si="60"/>
        <v>757</v>
      </c>
      <c r="F19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7" s="50">
        <f>IF(WEEKNUM(Table1[[#This Row],[Date]])-WEEKNUM(DATE(YEAR(Table1[[#This Row],[Date]]),2,1)-1)&lt;=0,52+WEEKNUM(Table1[[#This Row],[Date]])-WEEKNUM(DATE(YEAR(Table1[[#This Row],[Date]]),2,1)-1),WEEKNUM(Table1[[#This Row],[Date]])-WEEKNUM(DATE(YEAR(Table1[[#This Row],[Date]]),2,1)-1))</f>
        <v>15</v>
      </c>
      <c r="H1907" s="126">
        <f t="shared" ca="1" si="61"/>
        <v>0.74</v>
      </c>
      <c r="I19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07" s="3" t="str">
        <f ca="1">IF(Table1[[#This Row],[Quantity]]&gt;=100,"Picked Up","Missed Pickup")</f>
        <v>Picked Up</v>
      </c>
      <c r="K1907" s="48" t="str">
        <f>TEXT(Table1[[#This Row],[Date]],"mmmm")</f>
        <v>May</v>
      </c>
    </row>
    <row r="1908" spans="1:11" x14ac:dyDescent="0.25">
      <c r="A1908" s="27" t="s">
        <v>63</v>
      </c>
      <c r="B1908" s="30" t="s">
        <v>75</v>
      </c>
      <c r="C1908" s="50" t="s">
        <v>20</v>
      </c>
      <c r="D1908" s="4">
        <v>43964</v>
      </c>
      <c r="E1908" s="3">
        <f t="shared" ca="1" si="60"/>
        <v>909</v>
      </c>
      <c r="F19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8" s="50">
        <f>IF(WEEKNUM(Table1[[#This Row],[Date]])-WEEKNUM(DATE(YEAR(Table1[[#This Row],[Date]]),2,1)-1)&lt;=0,52+WEEKNUM(Table1[[#This Row],[Date]])-WEEKNUM(DATE(YEAR(Table1[[#This Row],[Date]]),2,1)-1),WEEKNUM(Table1[[#This Row],[Date]])-WEEKNUM(DATE(YEAR(Table1[[#This Row],[Date]]),2,1)-1))</f>
        <v>15</v>
      </c>
      <c r="H1908" s="126">
        <f t="shared" ca="1" si="61"/>
        <v>0.77</v>
      </c>
      <c r="I19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08" s="3" t="str">
        <f ca="1">IF(Table1[[#This Row],[Quantity]]&gt;=100,"Picked Up","Missed Pickup")</f>
        <v>Picked Up</v>
      </c>
      <c r="K1908" s="48" t="str">
        <f>TEXT(Table1[[#This Row],[Date]],"mmmm")</f>
        <v>May</v>
      </c>
    </row>
    <row r="1909" spans="1:11" x14ac:dyDescent="0.25">
      <c r="A1909" s="27" t="s">
        <v>62</v>
      </c>
      <c r="B1909" s="30" t="s">
        <v>9</v>
      </c>
      <c r="C1909" s="50" t="s">
        <v>23</v>
      </c>
      <c r="D1909" s="4">
        <v>43964</v>
      </c>
      <c r="E1909" s="3">
        <f t="shared" ca="1" si="60"/>
        <v>640</v>
      </c>
      <c r="F19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09" s="50">
        <f>IF(WEEKNUM(Table1[[#This Row],[Date]])-WEEKNUM(DATE(YEAR(Table1[[#This Row],[Date]]),2,1)-1)&lt;=0,52+WEEKNUM(Table1[[#This Row],[Date]])-WEEKNUM(DATE(YEAR(Table1[[#This Row],[Date]]),2,1)-1),WEEKNUM(Table1[[#This Row],[Date]])-WEEKNUM(DATE(YEAR(Table1[[#This Row],[Date]]),2,1)-1))</f>
        <v>15</v>
      </c>
      <c r="H1909" s="126">
        <f t="shared" ca="1" si="61"/>
        <v>0.76</v>
      </c>
      <c r="I19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09" s="3" t="str">
        <f ca="1">IF(Table1[[#This Row],[Quantity]]&gt;=100,"Picked Up","Missed Pickup")</f>
        <v>Picked Up</v>
      </c>
      <c r="K1909" s="48" t="str">
        <f>TEXT(Table1[[#This Row],[Date]],"mmmm")</f>
        <v>May</v>
      </c>
    </row>
    <row r="1910" spans="1:11" x14ac:dyDescent="0.25">
      <c r="A1910" s="27" t="s">
        <v>62</v>
      </c>
      <c r="B1910" s="30" t="s">
        <v>4</v>
      </c>
      <c r="C1910" s="50" t="s">
        <v>20</v>
      </c>
      <c r="D1910" s="4">
        <v>43964</v>
      </c>
      <c r="E1910" s="3">
        <f t="shared" ca="1" si="60"/>
        <v>899</v>
      </c>
      <c r="F19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0" s="50">
        <f>IF(WEEKNUM(Table1[[#This Row],[Date]])-WEEKNUM(DATE(YEAR(Table1[[#This Row],[Date]]),2,1)-1)&lt;=0,52+WEEKNUM(Table1[[#This Row],[Date]])-WEEKNUM(DATE(YEAR(Table1[[#This Row],[Date]]),2,1)-1),WEEKNUM(Table1[[#This Row],[Date]])-WEEKNUM(DATE(YEAR(Table1[[#This Row],[Date]]),2,1)-1))</f>
        <v>15</v>
      </c>
      <c r="H1910" s="126">
        <f t="shared" ca="1" si="61"/>
        <v>0.75</v>
      </c>
      <c r="I19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0" s="3" t="str">
        <f ca="1">IF(Table1[[#This Row],[Quantity]]&gt;=100,"Picked Up","Missed Pickup")</f>
        <v>Picked Up</v>
      </c>
      <c r="K1910" s="48" t="str">
        <f>TEXT(Table1[[#This Row],[Date]],"mmmm")</f>
        <v>May</v>
      </c>
    </row>
    <row r="1911" spans="1:11" x14ac:dyDescent="0.25">
      <c r="A1911" s="27" t="s">
        <v>62</v>
      </c>
      <c r="B1911" s="30" t="s">
        <v>72</v>
      </c>
      <c r="C1911" s="50" t="s">
        <v>20</v>
      </c>
      <c r="D1911" s="4">
        <v>43964</v>
      </c>
      <c r="E1911" s="3">
        <f t="shared" ca="1" si="60"/>
        <v>282</v>
      </c>
      <c r="F19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1" s="50">
        <f>IF(WEEKNUM(Table1[[#This Row],[Date]])-WEEKNUM(DATE(YEAR(Table1[[#This Row],[Date]]),2,1)-1)&lt;=0,52+WEEKNUM(Table1[[#This Row],[Date]])-WEEKNUM(DATE(YEAR(Table1[[#This Row],[Date]]),2,1)-1),WEEKNUM(Table1[[#This Row],[Date]])-WEEKNUM(DATE(YEAR(Table1[[#This Row],[Date]]),2,1)-1))</f>
        <v>15</v>
      </c>
      <c r="H1911" s="126">
        <f t="shared" ca="1" si="61"/>
        <v>0.74</v>
      </c>
      <c r="I19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1" s="3" t="str">
        <f ca="1">IF(Table1[[#This Row],[Quantity]]&gt;=100,"Picked Up","Missed Pickup")</f>
        <v>Picked Up</v>
      </c>
      <c r="K1911" s="48" t="str">
        <f>TEXT(Table1[[#This Row],[Date]],"mmmm")</f>
        <v>May</v>
      </c>
    </row>
    <row r="1912" spans="1:11" x14ac:dyDescent="0.25">
      <c r="A1912" s="27" t="s">
        <v>62</v>
      </c>
      <c r="B1912" s="30" t="s">
        <v>5</v>
      </c>
      <c r="C1912" s="50" t="s">
        <v>22</v>
      </c>
      <c r="D1912" s="4">
        <v>43964</v>
      </c>
      <c r="E1912" s="3">
        <f t="shared" ca="1" si="60"/>
        <v>134</v>
      </c>
      <c r="F19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2" s="50">
        <f>IF(WEEKNUM(Table1[[#This Row],[Date]])-WEEKNUM(DATE(YEAR(Table1[[#This Row],[Date]]),2,1)-1)&lt;=0,52+WEEKNUM(Table1[[#This Row],[Date]])-WEEKNUM(DATE(YEAR(Table1[[#This Row],[Date]]),2,1)-1),WEEKNUM(Table1[[#This Row],[Date]])-WEEKNUM(DATE(YEAR(Table1[[#This Row],[Date]]),2,1)-1))</f>
        <v>15</v>
      </c>
      <c r="H1912" s="126">
        <f t="shared" ca="1" si="61"/>
        <v>0.79</v>
      </c>
      <c r="I19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2" s="3" t="str">
        <f ca="1">IF(Table1[[#This Row],[Quantity]]&gt;=100,"Picked Up","Missed Pickup")</f>
        <v>Picked Up</v>
      </c>
      <c r="K1912" s="48" t="str">
        <f>TEXT(Table1[[#This Row],[Date]],"mmmm")</f>
        <v>May</v>
      </c>
    </row>
    <row r="1913" spans="1:11" x14ac:dyDescent="0.25">
      <c r="A1913" s="27" t="s">
        <v>62</v>
      </c>
      <c r="B1913" s="30" t="s">
        <v>6</v>
      </c>
      <c r="C1913" s="50" t="s">
        <v>21</v>
      </c>
      <c r="D1913" s="4">
        <v>43964</v>
      </c>
      <c r="E1913" s="3">
        <f t="shared" ca="1" si="60"/>
        <v>319</v>
      </c>
      <c r="F19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3" s="50">
        <f>IF(WEEKNUM(Table1[[#This Row],[Date]])-WEEKNUM(DATE(YEAR(Table1[[#This Row],[Date]]),2,1)-1)&lt;=0,52+WEEKNUM(Table1[[#This Row],[Date]])-WEEKNUM(DATE(YEAR(Table1[[#This Row],[Date]]),2,1)-1),WEEKNUM(Table1[[#This Row],[Date]])-WEEKNUM(DATE(YEAR(Table1[[#This Row],[Date]]),2,1)-1))</f>
        <v>15</v>
      </c>
      <c r="H1913" s="126">
        <f t="shared" ca="1" si="61"/>
        <v>0.8</v>
      </c>
      <c r="I19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3" s="3" t="str">
        <f ca="1">IF(Table1[[#This Row],[Quantity]]&gt;=100,"Picked Up","Missed Pickup")</f>
        <v>Picked Up</v>
      </c>
      <c r="K1913" s="48" t="str">
        <f>TEXT(Table1[[#This Row],[Date]],"mmmm")</f>
        <v>May</v>
      </c>
    </row>
    <row r="1914" spans="1:11" x14ac:dyDescent="0.25">
      <c r="A1914" s="27" t="s">
        <v>62</v>
      </c>
      <c r="B1914" s="30" t="s">
        <v>76</v>
      </c>
      <c r="C1914" s="50" t="s">
        <v>23</v>
      </c>
      <c r="D1914" s="4">
        <v>43964</v>
      </c>
      <c r="E1914" s="3">
        <f t="shared" ca="1" si="60"/>
        <v>584</v>
      </c>
      <c r="F19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4" s="50">
        <f>IF(WEEKNUM(Table1[[#This Row],[Date]])-WEEKNUM(DATE(YEAR(Table1[[#This Row],[Date]]),2,1)-1)&lt;=0,52+WEEKNUM(Table1[[#This Row],[Date]])-WEEKNUM(DATE(YEAR(Table1[[#This Row],[Date]]),2,1)-1),WEEKNUM(Table1[[#This Row],[Date]])-WEEKNUM(DATE(YEAR(Table1[[#This Row],[Date]]),2,1)-1))</f>
        <v>15</v>
      </c>
      <c r="H1914" s="126">
        <f t="shared" ca="1" si="61"/>
        <v>0.78</v>
      </c>
      <c r="I19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4" s="3" t="str">
        <f ca="1">IF(Table1[[#This Row],[Quantity]]&gt;=100,"Picked Up","Missed Pickup")</f>
        <v>Picked Up</v>
      </c>
      <c r="K1914" s="48" t="str">
        <f>TEXT(Table1[[#This Row],[Date]],"mmmm")</f>
        <v>May</v>
      </c>
    </row>
    <row r="1915" spans="1:11" x14ac:dyDescent="0.25">
      <c r="A1915" s="27" t="s">
        <v>61</v>
      </c>
      <c r="B1915" s="30" t="s">
        <v>7</v>
      </c>
      <c r="C1915" s="50" t="s">
        <v>20</v>
      </c>
      <c r="D1915" s="4">
        <v>43964</v>
      </c>
      <c r="E1915" s="3">
        <f t="shared" ca="1" si="60"/>
        <v>842</v>
      </c>
      <c r="F19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5" s="50">
        <f>IF(WEEKNUM(Table1[[#This Row],[Date]])-WEEKNUM(DATE(YEAR(Table1[[#This Row],[Date]]),2,1)-1)&lt;=0,52+WEEKNUM(Table1[[#This Row],[Date]])-WEEKNUM(DATE(YEAR(Table1[[#This Row],[Date]]),2,1)-1),WEEKNUM(Table1[[#This Row],[Date]])-WEEKNUM(DATE(YEAR(Table1[[#This Row],[Date]]),2,1)-1))</f>
        <v>15</v>
      </c>
      <c r="H1915" s="126">
        <f t="shared" ca="1" si="61"/>
        <v>0.69</v>
      </c>
      <c r="I19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5" s="3" t="str">
        <f ca="1">IF(Table1[[#This Row],[Quantity]]&gt;=100,"Picked Up","Missed Pickup")</f>
        <v>Picked Up</v>
      </c>
      <c r="K1915" s="48" t="str">
        <f>TEXT(Table1[[#This Row],[Date]],"mmmm")</f>
        <v>May</v>
      </c>
    </row>
    <row r="1916" spans="1:11" x14ac:dyDescent="0.25">
      <c r="A1916" s="29" t="s">
        <v>61</v>
      </c>
      <c r="B1916" s="31" t="s">
        <v>8</v>
      </c>
      <c r="C1916" s="50" t="s">
        <v>20</v>
      </c>
      <c r="D1916" s="4">
        <v>43964</v>
      </c>
      <c r="E1916" s="3">
        <f t="shared" ca="1" si="60"/>
        <v>878</v>
      </c>
      <c r="F19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6" s="50">
        <f>IF(WEEKNUM(Table1[[#This Row],[Date]])-WEEKNUM(DATE(YEAR(Table1[[#This Row],[Date]]),2,1)-1)&lt;=0,52+WEEKNUM(Table1[[#This Row],[Date]])-WEEKNUM(DATE(YEAR(Table1[[#This Row],[Date]]),2,1)-1),WEEKNUM(Table1[[#This Row],[Date]])-WEEKNUM(DATE(YEAR(Table1[[#This Row],[Date]]),2,1)-1))</f>
        <v>15</v>
      </c>
      <c r="H1916" s="126">
        <f t="shared" ca="1" si="61"/>
        <v>0.79</v>
      </c>
      <c r="I19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6" s="3" t="str">
        <f ca="1">IF(Table1[[#This Row],[Quantity]]&gt;=100,"Picked Up","Missed Pickup")</f>
        <v>Picked Up</v>
      </c>
      <c r="K1916" s="48" t="str">
        <f>TEXT(Table1[[#This Row],[Date]],"mmmm")</f>
        <v>May</v>
      </c>
    </row>
    <row r="1917" spans="1:11" x14ac:dyDescent="0.25">
      <c r="A1917" s="3" t="s">
        <v>61</v>
      </c>
      <c r="B1917" s="3" t="s">
        <v>73</v>
      </c>
      <c r="C1917" s="50" t="s">
        <v>20</v>
      </c>
      <c r="D1917" s="4">
        <v>43964</v>
      </c>
      <c r="E1917" s="3">
        <f t="shared" ca="1" si="60"/>
        <v>627</v>
      </c>
      <c r="F19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7" s="50">
        <f>IF(WEEKNUM(Table1[[#This Row],[Date]])-WEEKNUM(DATE(YEAR(Table1[[#This Row],[Date]]),2,1)-1)&lt;=0,52+WEEKNUM(Table1[[#This Row],[Date]])-WEEKNUM(DATE(YEAR(Table1[[#This Row],[Date]]),2,1)-1),WEEKNUM(Table1[[#This Row],[Date]])-WEEKNUM(DATE(YEAR(Table1[[#This Row],[Date]]),2,1)-1))</f>
        <v>15</v>
      </c>
      <c r="H1917" s="126">
        <f t="shared" ca="1" si="61"/>
        <v>0.76</v>
      </c>
      <c r="I19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17" s="3" t="str">
        <f ca="1">IF(Table1[[#This Row],[Quantity]]&gt;=100,"Picked Up","Missed Pickup")</f>
        <v>Picked Up</v>
      </c>
      <c r="K1917" s="48" t="str">
        <f>TEXT(Table1[[#This Row],[Date]],"mmmm")</f>
        <v>May</v>
      </c>
    </row>
    <row r="1918" spans="1:11" x14ac:dyDescent="0.25">
      <c r="A1918" s="3" t="s">
        <v>61</v>
      </c>
      <c r="B1918" s="3" t="s">
        <v>77</v>
      </c>
      <c r="C1918" s="50" t="s">
        <v>20</v>
      </c>
      <c r="D1918" s="4">
        <v>43964</v>
      </c>
      <c r="E1918" s="3">
        <f t="shared" ca="1" si="60"/>
        <v>919</v>
      </c>
      <c r="F19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8" s="50">
        <f>IF(WEEKNUM(Table1[[#This Row],[Date]])-WEEKNUM(DATE(YEAR(Table1[[#This Row],[Date]]),2,1)-1)&lt;=0,52+WEEKNUM(Table1[[#This Row],[Date]])-WEEKNUM(DATE(YEAR(Table1[[#This Row],[Date]]),2,1)-1),WEEKNUM(Table1[[#This Row],[Date]])-WEEKNUM(DATE(YEAR(Table1[[#This Row],[Date]]),2,1)-1))</f>
        <v>15</v>
      </c>
      <c r="H1918" s="126">
        <f t="shared" ca="1" si="61"/>
        <v>0.8</v>
      </c>
      <c r="I19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8" s="3" t="str">
        <f ca="1">IF(Table1[[#This Row],[Quantity]]&gt;=100,"Picked Up","Missed Pickup")</f>
        <v>Picked Up</v>
      </c>
      <c r="K1918" s="48" t="str">
        <f>TEXT(Table1[[#This Row],[Date]],"mmmm")</f>
        <v>May</v>
      </c>
    </row>
    <row r="1919" spans="1:11" x14ac:dyDescent="0.25">
      <c r="A1919" s="27" t="s">
        <v>64</v>
      </c>
      <c r="B1919" s="30" t="s">
        <v>70</v>
      </c>
      <c r="C1919" s="50" t="s">
        <v>22</v>
      </c>
      <c r="D1919" s="4">
        <v>43965</v>
      </c>
      <c r="E1919" s="3">
        <f t="shared" ca="1" si="60"/>
        <v>86</v>
      </c>
      <c r="F19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19" s="50">
        <f>IF(WEEKNUM(Table1[[#This Row],[Date]])-WEEKNUM(DATE(YEAR(Table1[[#This Row],[Date]]),2,1)-1)&lt;=0,52+WEEKNUM(Table1[[#This Row],[Date]])-WEEKNUM(DATE(YEAR(Table1[[#This Row],[Date]]),2,1)-1),WEEKNUM(Table1[[#This Row],[Date]])-WEEKNUM(DATE(YEAR(Table1[[#This Row],[Date]]),2,1)-1))</f>
        <v>15</v>
      </c>
      <c r="H1919" s="126">
        <f t="shared" ca="1" si="61"/>
        <v>0.68</v>
      </c>
      <c r="I19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19" s="3" t="str">
        <f ca="1">IF(Table1[[#This Row],[Quantity]]&gt;=100,"Picked Up","Missed Pickup")</f>
        <v>Missed Pickup</v>
      </c>
      <c r="K1919" s="48" t="str">
        <f>TEXT(Table1[[#This Row],[Date]],"mmmm")</f>
        <v>May</v>
      </c>
    </row>
    <row r="1920" spans="1:11" x14ac:dyDescent="0.25">
      <c r="A1920" s="27" t="s">
        <v>64</v>
      </c>
      <c r="B1920" s="30" t="s">
        <v>71</v>
      </c>
      <c r="C1920" s="50" t="s">
        <v>23</v>
      </c>
      <c r="D1920" s="4">
        <v>43965</v>
      </c>
      <c r="E1920" s="3">
        <f t="shared" ca="1" si="60"/>
        <v>483</v>
      </c>
      <c r="F19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0" s="50">
        <f>IF(WEEKNUM(Table1[[#This Row],[Date]])-WEEKNUM(DATE(YEAR(Table1[[#This Row],[Date]]),2,1)-1)&lt;=0,52+WEEKNUM(Table1[[#This Row],[Date]])-WEEKNUM(DATE(YEAR(Table1[[#This Row],[Date]]),2,1)-1),WEEKNUM(Table1[[#This Row],[Date]])-WEEKNUM(DATE(YEAR(Table1[[#This Row],[Date]]),2,1)-1))</f>
        <v>15</v>
      </c>
      <c r="H1920" s="126">
        <f t="shared" ca="1" si="61"/>
        <v>0.74</v>
      </c>
      <c r="I19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20" s="3" t="str">
        <f ca="1">IF(Table1[[#This Row],[Quantity]]&gt;=100,"Picked Up","Missed Pickup")</f>
        <v>Picked Up</v>
      </c>
      <c r="K1920" s="48" t="str">
        <f>TEXT(Table1[[#This Row],[Date]],"mmmm")</f>
        <v>May</v>
      </c>
    </row>
    <row r="1921" spans="1:11" x14ac:dyDescent="0.25">
      <c r="A1921" s="27" t="s">
        <v>65</v>
      </c>
      <c r="B1921" s="30" t="s">
        <v>67</v>
      </c>
      <c r="C1921" s="50" t="s">
        <v>20</v>
      </c>
      <c r="D1921" s="4">
        <v>43965</v>
      </c>
      <c r="E1921" s="3">
        <f t="shared" ca="1" si="60"/>
        <v>77</v>
      </c>
      <c r="F19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1" s="50">
        <f>IF(WEEKNUM(Table1[[#This Row],[Date]])-WEEKNUM(DATE(YEAR(Table1[[#This Row],[Date]]),2,1)-1)&lt;=0,52+WEEKNUM(Table1[[#This Row],[Date]])-WEEKNUM(DATE(YEAR(Table1[[#This Row],[Date]]),2,1)-1),WEEKNUM(Table1[[#This Row],[Date]])-WEEKNUM(DATE(YEAR(Table1[[#This Row],[Date]]),2,1)-1))</f>
        <v>15</v>
      </c>
      <c r="H1921" s="126">
        <f t="shared" ca="1" si="61"/>
        <v>0.67</v>
      </c>
      <c r="I19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21" s="3" t="str">
        <f ca="1">IF(Table1[[#This Row],[Quantity]]&gt;=100,"Picked Up","Missed Pickup")</f>
        <v>Missed Pickup</v>
      </c>
      <c r="K1921" s="48" t="str">
        <f>TEXT(Table1[[#This Row],[Date]],"mmmm")</f>
        <v>May</v>
      </c>
    </row>
    <row r="1922" spans="1:11" x14ac:dyDescent="0.25">
      <c r="A1922" s="27" t="s">
        <v>63</v>
      </c>
      <c r="B1922" s="30" t="s">
        <v>4</v>
      </c>
      <c r="C1922" s="50" t="s">
        <v>20</v>
      </c>
      <c r="D1922" s="4">
        <v>43965</v>
      </c>
      <c r="E1922" s="3">
        <f t="shared" ca="1" si="60"/>
        <v>245</v>
      </c>
      <c r="F19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2" s="50">
        <f>IF(WEEKNUM(Table1[[#This Row],[Date]])-WEEKNUM(DATE(YEAR(Table1[[#This Row],[Date]]),2,1)-1)&lt;=0,52+WEEKNUM(Table1[[#This Row],[Date]])-WEEKNUM(DATE(YEAR(Table1[[#This Row],[Date]]),2,1)-1),WEEKNUM(Table1[[#This Row],[Date]])-WEEKNUM(DATE(YEAR(Table1[[#This Row],[Date]]),2,1)-1))</f>
        <v>15</v>
      </c>
      <c r="H1922" s="126">
        <f t="shared" ca="1" si="61"/>
        <v>0.68</v>
      </c>
      <c r="I19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22" s="3" t="str">
        <f ca="1">IF(Table1[[#This Row],[Quantity]]&gt;=100,"Picked Up","Missed Pickup")</f>
        <v>Picked Up</v>
      </c>
      <c r="K1922" s="48" t="str">
        <f>TEXT(Table1[[#This Row],[Date]],"mmmm")</f>
        <v>May</v>
      </c>
    </row>
    <row r="1923" spans="1:11" x14ac:dyDescent="0.25">
      <c r="A1923" s="27" t="s">
        <v>63</v>
      </c>
      <c r="B1923" s="30" t="s">
        <v>74</v>
      </c>
      <c r="C1923" s="50" t="s">
        <v>20</v>
      </c>
      <c r="D1923" s="4">
        <v>43965</v>
      </c>
      <c r="E1923" s="3">
        <f t="shared" ref="E1923:E1986" ca="1" si="62">RANDBETWEEN(0,1000)</f>
        <v>43</v>
      </c>
      <c r="F19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3" s="50">
        <f>IF(WEEKNUM(Table1[[#This Row],[Date]])-WEEKNUM(DATE(YEAR(Table1[[#This Row],[Date]]),2,1)-1)&lt;=0,52+WEEKNUM(Table1[[#This Row],[Date]])-WEEKNUM(DATE(YEAR(Table1[[#This Row],[Date]]),2,1)-1),WEEKNUM(Table1[[#This Row],[Date]])-WEEKNUM(DATE(YEAR(Table1[[#This Row],[Date]]),2,1)-1))</f>
        <v>15</v>
      </c>
      <c r="H1923" s="126">
        <f t="shared" ref="H1923:H1986" ca="1" si="63">RANDBETWEEN(67,80)/100</f>
        <v>0.67</v>
      </c>
      <c r="I19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23" s="3" t="str">
        <f ca="1">IF(Table1[[#This Row],[Quantity]]&gt;=100,"Picked Up","Missed Pickup")</f>
        <v>Missed Pickup</v>
      </c>
      <c r="K1923" s="48" t="str">
        <f>TEXT(Table1[[#This Row],[Date]],"mmmm")</f>
        <v>May</v>
      </c>
    </row>
    <row r="1924" spans="1:11" x14ac:dyDescent="0.25">
      <c r="A1924" s="27" t="s">
        <v>63</v>
      </c>
      <c r="B1924" s="30" t="s">
        <v>75</v>
      </c>
      <c r="C1924" s="50" t="s">
        <v>20</v>
      </c>
      <c r="D1924" s="4">
        <v>43965</v>
      </c>
      <c r="E1924" s="3">
        <f t="shared" ca="1" si="62"/>
        <v>626</v>
      </c>
      <c r="F19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4" s="50">
        <f>IF(WEEKNUM(Table1[[#This Row],[Date]])-WEEKNUM(DATE(YEAR(Table1[[#This Row],[Date]]),2,1)-1)&lt;=0,52+WEEKNUM(Table1[[#This Row],[Date]])-WEEKNUM(DATE(YEAR(Table1[[#This Row],[Date]]),2,1)-1),WEEKNUM(Table1[[#This Row],[Date]])-WEEKNUM(DATE(YEAR(Table1[[#This Row],[Date]]),2,1)-1))</f>
        <v>15</v>
      </c>
      <c r="H1924" s="126">
        <f t="shared" ca="1" si="63"/>
        <v>0.74</v>
      </c>
      <c r="I19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24" s="3" t="str">
        <f ca="1">IF(Table1[[#This Row],[Quantity]]&gt;=100,"Picked Up","Missed Pickup")</f>
        <v>Picked Up</v>
      </c>
      <c r="K1924" s="48" t="str">
        <f>TEXT(Table1[[#This Row],[Date]],"mmmm")</f>
        <v>May</v>
      </c>
    </row>
    <row r="1925" spans="1:11" x14ac:dyDescent="0.25">
      <c r="A1925" s="27" t="s">
        <v>62</v>
      </c>
      <c r="B1925" s="30" t="s">
        <v>9</v>
      </c>
      <c r="C1925" s="50" t="s">
        <v>23</v>
      </c>
      <c r="D1925" s="4">
        <v>43965</v>
      </c>
      <c r="E1925" s="3">
        <f t="shared" ca="1" si="62"/>
        <v>230</v>
      </c>
      <c r="F19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5" s="50">
        <f>IF(WEEKNUM(Table1[[#This Row],[Date]])-WEEKNUM(DATE(YEAR(Table1[[#This Row],[Date]]),2,1)-1)&lt;=0,52+WEEKNUM(Table1[[#This Row],[Date]])-WEEKNUM(DATE(YEAR(Table1[[#This Row],[Date]]),2,1)-1),WEEKNUM(Table1[[#This Row],[Date]])-WEEKNUM(DATE(YEAR(Table1[[#This Row],[Date]]),2,1)-1))</f>
        <v>15</v>
      </c>
      <c r="H1925" s="126">
        <f t="shared" ca="1" si="63"/>
        <v>0.79</v>
      </c>
      <c r="I19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25" s="3" t="str">
        <f ca="1">IF(Table1[[#This Row],[Quantity]]&gt;=100,"Picked Up","Missed Pickup")</f>
        <v>Picked Up</v>
      </c>
      <c r="K1925" s="48" t="str">
        <f>TEXT(Table1[[#This Row],[Date]],"mmmm")</f>
        <v>May</v>
      </c>
    </row>
    <row r="1926" spans="1:11" x14ac:dyDescent="0.25">
      <c r="A1926" s="27" t="s">
        <v>62</v>
      </c>
      <c r="B1926" s="30" t="s">
        <v>4</v>
      </c>
      <c r="C1926" s="50" t="s">
        <v>20</v>
      </c>
      <c r="D1926" s="4">
        <v>43965</v>
      </c>
      <c r="E1926" s="3">
        <f t="shared" ca="1" si="62"/>
        <v>842</v>
      </c>
      <c r="F19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6" s="50">
        <f>IF(WEEKNUM(Table1[[#This Row],[Date]])-WEEKNUM(DATE(YEAR(Table1[[#This Row],[Date]]),2,1)-1)&lt;=0,52+WEEKNUM(Table1[[#This Row],[Date]])-WEEKNUM(DATE(YEAR(Table1[[#This Row],[Date]]),2,1)-1),WEEKNUM(Table1[[#This Row],[Date]])-WEEKNUM(DATE(YEAR(Table1[[#This Row],[Date]]),2,1)-1))</f>
        <v>15</v>
      </c>
      <c r="H1926" s="126">
        <f t="shared" ca="1" si="63"/>
        <v>0.76</v>
      </c>
      <c r="I19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26" s="3" t="str">
        <f ca="1">IF(Table1[[#This Row],[Quantity]]&gt;=100,"Picked Up","Missed Pickup")</f>
        <v>Picked Up</v>
      </c>
      <c r="K1926" s="48" t="str">
        <f>TEXT(Table1[[#This Row],[Date]],"mmmm")</f>
        <v>May</v>
      </c>
    </row>
    <row r="1927" spans="1:11" x14ac:dyDescent="0.25">
      <c r="A1927" s="27" t="s">
        <v>62</v>
      </c>
      <c r="B1927" s="30" t="s">
        <v>72</v>
      </c>
      <c r="C1927" s="50" t="s">
        <v>20</v>
      </c>
      <c r="D1927" s="4">
        <v>43965</v>
      </c>
      <c r="E1927" s="3">
        <f t="shared" ca="1" si="62"/>
        <v>130</v>
      </c>
      <c r="F19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7" s="50">
        <f>IF(WEEKNUM(Table1[[#This Row],[Date]])-WEEKNUM(DATE(YEAR(Table1[[#This Row],[Date]]),2,1)-1)&lt;=0,52+WEEKNUM(Table1[[#This Row],[Date]])-WEEKNUM(DATE(YEAR(Table1[[#This Row],[Date]]),2,1)-1),WEEKNUM(Table1[[#This Row],[Date]])-WEEKNUM(DATE(YEAR(Table1[[#This Row],[Date]]),2,1)-1))</f>
        <v>15</v>
      </c>
      <c r="H1927" s="126">
        <f t="shared" ca="1" si="63"/>
        <v>0.78</v>
      </c>
      <c r="I19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27" s="3" t="str">
        <f ca="1">IF(Table1[[#This Row],[Quantity]]&gt;=100,"Picked Up","Missed Pickup")</f>
        <v>Picked Up</v>
      </c>
      <c r="K1927" s="48" t="str">
        <f>TEXT(Table1[[#This Row],[Date]],"mmmm")</f>
        <v>May</v>
      </c>
    </row>
    <row r="1928" spans="1:11" x14ac:dyDescent="0.25">
      <c r="A1928" s="27" t="s">
        <v>62</v>
      </c>
      <c r="B1928" s="30" t="s">
        <v>5</v>
      </c>
      <c r="C1928" s="50" t="s">
        <v>22</v>
      </c>
      <c r="D1928" s="4">
        <v>43965</v>
      </c>
      <c r="E1928" s="3">
        <f t="shared" ca="1" si="62"/>
        <v>280</v>
      </c>
      <c r="F19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8" s="50">
        <f>IF(WEEKNUM(Table1[[#This Row],[Date]])-WEEKNUM(DATE(YEAR(Table1[[#This Row],[Date]]),2,1)-1)&lt;=0,52+WEEKNUM(Table1[[#This Row],[Date]])-WEEKNUM(DATE(YEAR(Table1[[#This Row],[Date]]),2,1)-1),WEEKNUM(Table1[[#This Row],[Date]])-WEEKNUM(DATE(YEAR(Table1[[#This Row],[Date]]),2,1)-1))</f>
        <v>15</v>
      </c>
      <c r="H1928" s="126">
        <f t="shared" ca="1" si="63"/>
        <v>0.67</v>
      </c>
      <c r="I19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28" s="3" t="str">
        <f ca="1">IF(Table1[[#This Row],[Quantity]]&gt;=100,"Picked Up","Missed Pickup")</f>
        <v>Picked Up</v>
      </c>
      <c r="K1928" s="48" t="str">
        <f>TEXT(Table1[[#This Row],[Date]],"mmmm")</f>
        <v>May</v>
      </c>
    </row>
    <row r="1929" spans="1:11" x14ac:dyDescent="0.25">
      <c r="A1929" s="27" t="s">
        <v>62</v>
      </c>
      <c r="B1929" s="30" t="s">
        <v>6</v>
      </c>
      <c r="C1929" s="50" t="s">
        <v>21</v>
      </c>
      <c r="D1929" s="4">
        <v>43965</v>
      </c>
      <c r="E1929" s="3">
        <f t="shared" ca="1" si="62"/>
        <v>600</v>
      </c>
      <c r="F19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29" s="50">
        <f>IF(WEEKNUM(Table1[[#This Row],[Date]])-WEEKNUM(DATE(YEAR(Table1[[#This Row],[Date]]),2,1)-1)&lt;=0,52+WEEKNUM(Table1[[#This Row],[Date]])-WEEKNUM(DATE(YEAR(Table1[[#This Row],[Date]]),2,1)-1),WEEKNUM(Table1[[#This Row],[Date]])-WEEKNUM(DATE(YEAR(Table1[[#This Row],[Date]]),2,1)-1))</f>
        <v>15</v>
      </c>
      <c r="H1929" s="126">
        <f t="shared" ca="1" si="63"/>
        <v>0.73</v>
      </c>
      <c r="I19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29" s="3" t="str">
        <f ca="1">IF(Table1[[#This Row],[Quantity]]&gt;=100,"Picked Up","Missed Pickup")</f>
        <v>Picked Up</v>
      </c>
      <c r="K1929" s="48" t="str">
        <f>TEXT(Table1[[#This Row],[Date]],"mmmm")</f>
        <v>May</v>
      </c>
    </row>
    <row r="1930" spans="1:11" x14ac:dyDescent="0.25">
      <c r="A1930" s="27" t="s">
        <v>62</v>
      </c>
      <c r="B1930" s="30" t="s">
        <v>76</v>
      </c>
      <c r="C1930" s="50" t="s">
        <v>23</v>
      </c>
      <c r="D1930" s="4">
        <v>43965</v>
      </c>
      <c r="E1930" s="3">
        <f t="shared" ca="1" si="62"/>
        <v>867</v>
      </c>
      <c r="F19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0" s="50">
        <f>IF(WEEKNUM(Table1[[#This Row],[Date]])-WEEKNUM(DATE(YEAR(Table1[[#This Row],[Date]]),2,1)-1)&lt;=0,52+WEEKNUM(Table1[[#This Row],[Date]])-WEEKNUM(DATE(YEAR(Table1[[#This Row],[Date]]),2,1)-1),WEEKNUM(Table1[[#This Row],[Date]])-WEEKNUM(DATE(YEAR(Table1[[#This Row],[Date]]),2,1)-1))</f>
        <v>15</v>
      </c>
      <c r="H1930" s="126">
        <f t="shared" ca="1" si="63"/>
        <v>0.72</v>
      </c>
      <c r="I19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0" s="3" t="str">
        <f ca="1">IF(Table1[[#This Row],[Quantity]]&gt;=100,"Picked Up","Missed Pickup")</f>
        <v>Picked Up</v>
      </c>
      <c r="K1930" s="48" t="str">
        <f>TEXT(Table1[[#This Row],[Date]],"mmmm")</f>
        <v>May</v>
      </c>
    </row>
    <row r="1931" spans="1:11" x14ac:dyDescent="0.25">
      <c r="A1931" s="27" t="s">
        <v>61</v>
      </c>
      <c r="B1931" s="30" t="s">
        <v>7</v>
      </c>
      <c r="C1931" s="50" t="s">
        <v>20</v>
      </c>
      <c r="D1931" s="4">
        <v>43965</v>
      </c>
      <c r="E1931" s="3">
        <f t="shared" ca="1" si="62"/>
        <v>84</v>
      </c>
      <c r="F19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1" s="50">
        <f>IF(WEEKNUM(Table1[[#This Row],[Date]])-WEEKNUM(DATE(YEAR(Table1[[#This Row],[Date]]),2,1)-1)&lt;=0,52+WEEKNUM(Table1[[#This Row],[Date]])-WEEKNUM(DATE(YEAR(Table1[[#This Row],[Date]]),2,1)-1),WEEKNUM(Table1[[#This Row],[Date]])-WEEKNUM(DATE(YEAR(Table1[[#This Row],[Date]]),2,1)-1))</f>
        <v>15</v>
      </c>
      <c r="H1931" s="126">
        <f t="shared" ca="1" si="63"/>
        <v>0.71</v>
      </c>
      <c r="I19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1" s="3" t="str">
        <f ca="1">IF(Table1[[#This Row],[Quantity]]&gt;=100,"Picked Up","Missed Pickup")</f>
        <v>Missed Pickup</v>
      </c>
      <c r="K1931" s="48" t="str">
        <f>TEXT(Table1[[#This Row],[Date]],"mmmm")</f>
        <v>May</v>
      </c>
    </row>
    <row r="1932" spans="1:11" x14ac:dyDescent="0.25">
      <c r="A1932" s="29" t="s">
        <v>61</v>
      </c>
      <c r="B1932" s="31" t="s">
        <v>8</v>
      </c>
      <c r="C1932" s="50" t="s">
        <v>20</v>
      </c>
      <c r="D1932" s="4">
        <v>43965</v>
      </c>
      <c r="E1932" s="3">
        <f t="shared" ca="1" si="62"/>
        <v>940</v>
      </c>
      <c r="F19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2" s="50">
        <f>IF(WEEKNUM(Table1[[#This Row],[Date]])-WEEKNUM(DATE(YEAR(Table1[[#This Row],[Date]]),2,1)-1)&lt;=0,52+WEEKNUM(Table1[[#This Row],[Date]])-WEEKNUM(DATE(YEAR(Table1[[#This Row],[Date]]),2,1)-1),WEEKNUM(Table1[[#This Row],[Date]])-WEEKNUM(DATE(YEAR(Table1[[#This Row],[Date]]),2,1)-1))</f>
        <v>15</v>
      </c>
      <c r="H1932" s="126">
        <f t="shared" ca="1" si="63"/>
        <v>0.7</v>
      </c>
      <c r="I19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2" s="3" t="str">
        <f ca="1">IF(Table1[[#This Row],[Quantity]]&gt;=100,"Picked Up","Missed Pickup")</f>
        <v>Picked Up</v>
      </c>
      <c r="K1932" s="48" t="str">
        <f>TEXT(Table1[[#This Row],[Date]],"mmmm")</f>
        <v>May</v>
      </c>
    </row>
    <row r="1933" spans="1:11" x14ac:dyDescent="0.25">
      <c r="A1933" s="3" t="s">
        <v>61</v>
      </c>
      <c r="B1933" s="3" t="s">
        <v>73</v>
      </c>
      <c r="C1933" s="50" t="s">
        <v>20</v>
      </c>
      <c r="D1933" s="4">
        <v>43965</v>
      </c>
      <c r="E1933" s="3">
        <f t="shared" ca="1" si="62"/>
        <v>965</v>
      </c>
      <c r="F19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3" s="50">
        <f>IF(WEEKNUM(Table1[[#This Row],[Date]])-WEEKNUM(DATE(YEAR(Table1[[#This Row],[Date]]),2,1)-1)&lt;=0,52+WEEKNUM(Table1[[#This Row],[Date]])-WEEKNUM(DATE(YEAR(Table1[[#This Row],[Date]]),2,1)-1),WEEKNUM(Table1[[#This Row],[Date]])-WEEKNUM(DATE(YEAR(Table1[[#This Row],[Date]]),2,1)-1))</f>
        <v>15</v>
      </c>
      <c r="H1933" s="126">
        <f t="shared" ca="1" si="63"/>
        <v>0.73</v>
      </c>
      <c r="I19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33" s="3" t="str">
        <f ca="1">IF(Table1[[#This Row],[Quantity]]&gt;=100,"Picked Up","Missed Pickup")</f>
        <v>Picked Up</v>
      </c>
      <c r="K1933" s="48" t="str">
        <f>TEXT(Table1[[#This Row],[Date]],"mmmm")</f>
        <v>May</v>
      </c>
    </row>
    <row r="1934" spans="1:11" x14ac:dyDescent="0.25">
      <c r="A1934" s="3" t="s">
        <v>61</v>
      </c>
      <c r="B1934" s="3" t="s">
        <v>77</v>
      </c>
      <c r="C1934" s="50" t="s">
        <v>20</v>
      </c>
      <c r="D1934" s="4">
        <v>43965</v>
      </c>
      <c r="E1934" s="3">
        <f t="shared" ca="1" si="62"/>
        <v>824</v>
      </c>
      <c r="F19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4" s="50">
        <f>IF(WEEKNUM(Table1[[#This Row],[Date]])-WEEKNUM(DATE(YEAR(Table1[[#This Row],[Date]]),2,1)-1)&lt;=0,52+WEEKNUM(Table1[[#This Row],[Date]])-WEEKNUM(DATE(YEAR(Table1[[#This Row],[Date]]),2,1)-1),WEEKNUM(Table1[[#This Row],[Date]])-WEEKNUM(DATE(YEAR(Table1[[#This Row],[Date]]),2,1)-1))</f>
        <v>15</v>
      </c>
      <c r="H1934" s="126">
        <f t="shared" ca="1" si="63"/>
        <v>0.71</v>
      </c>
      <c r="I19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4" s="3" t="str">
        <f ca="1">IF(Table1[[#This Row],[Quantity]]&gt;=100,"Picked Up","Missed Pickup")</f>
        <v>Picked Up</v>
      </c>
      <c r="K1934" s="48" t="str">
        <f>TEXT(Table1[[#This Row],[Date]],"mmmm")</f>
        <v>May</v>
      </c>
    </row>
    <row r="1935" spans="1:11" x14ac:dyDescent="0.25">
      <c r="A1935" s="27" t="s">
        <v>64</v>
      </c>
      <c r="B1935" s="30" t="s">
        <v>70</v>
      </c>
      <c r="C1935" s="50" t="s">
        <v>22</v>
      </c>
      <c r="D1935" s="4">
        <v>43966</v>
      </c>
      <c r="E1935" s="3">
        <f t="shared" ca="1" si="62"/>
        <v>458</v>
      </c>
      <c r="F19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5" s="50">
        <f>IF(WEEKNUM(Table1[[#This Row],[Date]])-WEEKNUM(DATE(YEAR(Table1[[#This Row],[Date]]),2,1)-1)&lt;=0,52+WEEKNUM(Table1[[#This Row],[Date]])-WEEKNUM(DATE(YEAR(Table1[[#This Row],[Date]]),2,1)-1),WEEKNUM(Table1[[#This Row],[Date]])-WEEKNUM(DATE(YEAR(Table1[[#This Row],[Date]]),2,1)-1))</f>
        <v>15</v>
      </c>
      <c r="H1935" s="126">
        <f t="shared" ca="1" si="63"/>
        <v>0.67</v>
      </c>
      <c r="I19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5" s="3" t="str">
        <f ca="1">IF(Table1[[#This Row],[Quantity]]&gt;=100,"Picked Up","Missed Pickup")</f>
        <v>Picked Up</v>
      </c>
      <c r="K1935" s="48" t="str">
        <f>TEXT(Table1[[#This Row],[Date]],"mmmm")</f>
        <v>May</v>
      </c>
    </row>
    <row r="1936" spans="1:11" x14ac:dyDescent="0.25">
      <c r="A1936" s="27" t="s">
        <v>64</v>
      </c>
      <c r="B1936" s="30" t="s">
        <v>71</v>
      </c>
      <c r="C1936" s="50" t="s">
        <v>23</v>
      </c>
      <c r="D1936" s="4">
        <v>43966</v>
      </c>
      <c r="E1936" s="3">
        <f t="shared" ca="1" si="62"/>
        <v>114</v>
      </c>
      <c r="F19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6" s="50">
        <f>IF(WEEKNUM(Table1[[#This Row],[Date]])-WEEKNUM(DATE(YEAR(Table1[[#This Row],[Date]]),2,1)-1)&lt;=0,52+WEEKNUM(Table1[[#This Row],[Date]])-WEEKNUM(DATE(YEAR(Table1[[#This Row],[Date]]),2,1)-1),WEEKNUM(Table1[[#This Row],[Date]])-WEEKNUM(DATE(YEAR(Table1[[#This Row],[Date]]),2,1)-1))</f>
        <v>15</v>
      </c>
      <c r="H1936" s="126">
        <f t="shared" ca="1" si="63"/>
        <v>0.78</v>
      </c>
      <c r="I19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6" s="3" t="str">
        <f ca="1">IF(Table1[[#This Row],[Quantity]]&gt;=100,"Picked Up","Missed Pickup")</f>
        <v>Picked Up</v>
      </c>
      <c r="K1936" s="48" t="str">
        <f>TEXT(Table1[[#This Row],[Date]],"mmmm")</f>
        <v>May</v>
      </c>
    </row>
    <row r="1937" spans="1:11" x14ac:dyDescent="0.25">
      <c r="A1937" s="27" t="s">
        <v>65</v>
      </c>
      <c r="B1937" s="30" t="s">
        <v>67</v>
      </c>
      <c r="C1937" s="50" t="s">
        <v>20</v>
      </c>
      <c r="D1937" s="4">
        <v>43966</v>
      </c>
      <c r="E1937" s="3">
        <f t="shared" ca="1" si="62"/>
        <v>945</v>
      </c>
      <c r="F19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7" s="50">
        <f>IF(WEEKNUM(Table1[[#This Row],[Date]])-WEEKNUM(DATE(YEAR(Table1[[#This Row],[Date]]),2,1)-1)&lt;=0,52+WEEKNUM(Table1[[#This Row],[Date]])-WEEKNUM(DATE(YEAR(Table1[[#This Row],[Date]]),2,1)-1),WEEKNUM(Table1[[#This Row],[Date]])-WEEKNUM(DATE(YEAR(Table1[[#This Row],[Date]]),2,1)-1))</f>
        <v>15</v>
      </c>
      <c r="H1937" s="126">
        <f t="shared" ca="1" si="63"/>
        <v>0.7</v>
      </c>
      <c r="I19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37" s="3" t="str">
        <f ca="1">IF(Table1[[#This Row],[Quantity]]&gt;=100,"Picked Up","Missed Pickup")</f>
        <v>Picked Up</v>
      </c>
      <c r="K1937" s="48" t="str">
        <f>TEXT(Table1[[#This Row],[Date]],"mmmm")</f>
        <v>May</v>
      </c>
    </row>
    <row r="1938" spans="1:11" x14ac:dyDescent="0.25">
      <c r="A1938" s="27" t="s">
        <v>63</v>
      </c>
      <c r="B1938" s="30" t="s">
        <v>4</v>
      </c>
      <c r="C1938" s="50" t="s">
        <v>20</v>
      </c>
      <c r="D1938" s="4">
        <v>43966</v>
      </c>
      <c r="E1938" s="3">
        <f t="shared" ca="1" si="62"/>
        <v>388</v>
      </c>
      <c r="F19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8" s="50">
        <f>IF(WEEKNUM(Table1[[#This Row],[Date]])-WEEKNUM(DATE(YEAR(Table1[[#This Row],[Date]]),2,1)-1)&lt;=0,52+WEEKNUM(Table1[[#This Row],[Date]])-WEEKNUM(DATE(YEAR(Table1[[#This Row],[Date]]),2,1)-1),WEEKNUM(Table1[[#This Row],[Date]])-WEEKNUM(DATE(YEAR(Table1[[#This Row],[Date]]),2,1)-1))</f>
        <v>15</v>
      </c>
      <c r="H1938" s="126">
        <f t="shared" ca="1" si="63"/>
        <v>0.79</v>
      </c>
      <c r="I19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38" s="3" t="str">
        <f ca="1">IF(Table1[[#This Row],[Quantity]]&gt;=100,"Picked Up","Missed Pickup")</f>
        <v>Picked Up</v>
      </c>
      <c r="K1938" s="48" t="str">
        <f>TEXT(Table1[[#This Row],[Date]],"mmmm")</f>
        <v>May</v>
      </c>
    </row>
    <row r="1939" spans="1:11" x14ac:dyDescent="0.25">
      <c r="A1939" s="27" t="s">
        <v>63</v>
      </c>
      <c r="B1939" s="30" t="s">
        <v>74</v>
      </c>
      <c r="C1939" s="50" t="s">
        <v>20</v>
      </c>
      <c r="D1939" s="4">
        <v>43966</v>
      </c>
      <c r="E1939" s="3">
        <f t="shared" ca="1" si="62"/>
        <v>527</v>
      </c>
      <c r="F19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39" s="50">
        <f>IF(WEEKNUM(Table1[[#This Row],[Date]])-WEEKNUM(DATE(YEAR(Table1[[#This Row],[Date]]),2,1)-1)&lt;=0,52+WEEKNUM(Table1[[#This Row],[Date]])-WEEKNUM(DATE(YEAR(Table1[[#This Row],[Date]]),2,1)-1),WEEKNUM(Table1[[#This Row],[Date]])-WEEKNUM(DATE(YEAR(Table1[[#This Row],[Date]]),2,1)-1))</f>
        <v>15</v>
      </c>
      <c r="H1939" s="126">
        <f t="shared" ca="1" si="63"/>
        <v>0.68</v>
      </c>
      <c r="I19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39" s="3" t="str">
        <f ca="1">IF(Table1[[#This Row],[Quantity]]&gt;=100,"Picked Up","Missed Pickup")</f>
        <v>Picked Up</v>
      </c>
      <c r="K1939" s="48" t="str">
        <f>TEXT(Table1[[#This Row],[Date]],"mmmm")</f>
        <v>May</v>
      </c>
    </row>
    <row r="1940" spans="1:11" x14ac:dyDescent="0.25">
      <c r="A1940" s="27" t="s">
        <v>63</v>
      </c>
      <c r="B1940" s="30" t="s">
        <v>75</v>
      </c>
      <c r="C1940" s="50" t="s">
        <v>20</v>
      </c>
      <c r="D1940" s="4">
        <v>43966</v>
      </c>
      <c r="E1940" s="3">
        <f t="shared" ca="1" si="62"/>
        <v>43</v>
      </c>
      <c r="F19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0" s="50">
        <f>IF(WEEKNUM(Table1[[#This Row],[Date]])-WEEKNUM(DATE(YEAR(Table1[[#This Row],[Date]]),2,1)-1)&lt;=0,52+WEEKNUM(Table1[[#This Row],[Date]])-WEEKNUM(DATE(YEAR(Table1[[#This Row],[Date]]),2,1)-1),WEEKNUM(Table1[[#This Row],[Date]])-WEEKNUM(DATE(YEAR(Table1[[#This Row],[Date]]),2,1)-1))</f>
        <v>15</v>
      </c>
      <c r="H1940" s="126">
        <f t="shared" ca="1" si="63"/>
        <v>0.8</v>
      </c>
      <c r="I19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0" s="3" t="str">
        <f ca="1">IF(Table1[[#This Row],[Quantity]]&gt;=100,"Picked Up","Missed Pickup")</f>
        <v>Missed Pickup</v>
      </c>
      <c r="K1940" s="48" t="str">
        <f>TEXT(Table1[[#This Row],[Date]],"mmmm")</f>
        <v>May</v>
      </c>
    </row>
    <row r="1941" spans="1:11" x14ac:dyDescent="0.25">
      <c r="A1941" s="27" t="s">
        <v>62</v>
      </c>
      <c r="B1941" s="30" t="s">
        <v>9</v>
      </c>
      <c r="C1941" s="50" t="s">
        <v>23</v>
      </c>
      <c r="D1941" s="4">
        <v>43966</v>
      </c>
      <c r="E1941" s="3">
        <f t="shared" ca="1" si="62"/>
        <v>957</v>
      </c>
      <c r="F19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1" s="50">
        <f>IF(WEEKNUM(Table1[[#This Row],[Date]])-WEEKNUM(DATE(YEAR(Table1[[#This Row],[Date]]),2,1)-1)&lt;=0,52+WEEKNUM(Table1[[#This Row],[Date]])-WEEKNUM(DATE(YEAR(Table1[[#This Row],[Date]]),2,1)-1),WEEKNUM(Table1[[#This Row],[Date]])-WEEKNUM(DATE(YEAR(Table1[[#This Row],[Date]]),2,1)-1))</f>
        <v>15</v>
      </c>
      <c r="H1941" s="126">
        <f t="shared" ca="1" si="63"/>
        <v>0.8</v>
      </c>
      <c r="I19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1" s="3" t="str">
        <f ca="1">IF(Table1[[#This Row],[Quantity]]&gt;=100,"Picked Up","Missed Pickup")</f>
        <v>Picked Up</v>
      </c>
      <c r="K1941" s="48" t="str">
        <f>TEXT(Table1[[#This Row],[Date]],"mmmm")</f>
        <v>May</v>
      </c>
    </row>
    <row r="1942" spans="1:11" x14ac:dyDescent="0.25">
      <c r="A1942" s="27" t="s">
        <v>62</v>
      </c>
      <c r="B1942" s="30" t="s">
        <v>4</v>
      </c>
      <c r="C1942" s="50" t="s">
        <v>20</v>
      </c>
      <c r="D1942" s="4">
        <v>43966</v>
      </c>
      <c r="E1942" s="3">
        <f t="shared" ca="1" si="62"/>
        <v>952</v>
      </c>
      <c r="F19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2" s="50">
        <f>IF(WEEKNUM(Table1[[#This Row],[Date]])-WEEKNUM(DATE(YEAR(Table1[[#This Row],[Date]]),2,1)-1)&lt;=0,52+WEEKNUM(Table1[[#This Row],[Date]])-WEEKNUM(DATE(YEAR(Table1[[#This Row],[Date]]),2,1)-1),WEEKNUM(Table1[[#This Row],[Date]])-WEEKNUM(DATE(YEAR(Table1[[#This Row],[Date]]),2,1)-1))</f>
        <v>15</v>
      </c>
      <c r="H1942" s="126">
        <f t="shared" ca="1" si="63"/>
        <v>0.79</v>
      </c>
      <c r="I19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2" s="3" t="str">
        <f ca="1">IF(Table1[[#This Row],[Quantity]]&gt;=100,"Picked Up","Missed Pickup")</f>
        <v>Picked Up</v>
      </c>
      <c r="K1942" s="48" t="str">
        <f>TEXT(Table1[[#This Row],[Date]],"mmmm")</f>
        <v>May</v>
      </c>
    </row>
    <row r="1943" spans="1:11" x14ac:dyDescent="0.25">
      <c r="A1943" s="27" t="s">
        <v>62</v>
      </c>
      <c r="B1943" s="30" t="s">
        <v>72</v>
      </c>
      <c r="C1943" s="50" t="s">
        <v>20</v>
      </c>
      <c r="D1943" s="4">
        <v>43966</v>
      </c>
      <c r="E1943" s="3">
        <f t="shared" ca="1" si="62"/>
        <v>55</v>
      </c>
      <c r="F19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3" s="50">
        <f>IF(WEEKNUM(Table1[[#This Row],[Date]])-WEEKNUM(DATE(YEAR(Table1[[#This Row],[Date]]),2,1)-1)&lt;=0,52+WEEKNUM(Table1[[#This Row],[Date]])-WEEKNUM(DATE(YEAR(Table1[[#This Row],[Date]]),2,1)-1),WEEKNUM(Table1[[#This Row],[Date]])-WEEKNUM(DATE(YEAR(Table1[[#This Row],[Date]]),2,1)-1))</f>
        <v>15</v>
      </c>
      <c r="H1943" s="126">
        <f t="shared" ca="1" si="63"/>
        <v>0.77</v>
      </c>
      <c r="I19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3" s="3" t="str">
        <f ca="1">IF(Table1[[#This Row],[Quantity]]&gt;=100,"Picked Up","Missed Pickup")</f>
        <v>Missed Pickup</v>
      </c>
      <c r="K1943" s="48" t="str">
        <f>TEXT(Table1[[#This Row],[Date]],"mmmm")</f>
        <v>May</v>
      </c>
    </row>
    <row r="1944" spans="1:11" x14ac:dyDescent="0.25">
      <c r="A1944" s="27" t="s">
        <v>62</v>
      </c>
      <c r="B1944" s="30" t="s">
        <v>5</v>
      </c>
      <c r="C1944" s="50" t="s">
        <v>22</v>
      </c>
      <c r="D1944" s="4">
        <v>43966</v>
      </c>
      <c r="E1944" s="3">
        <f t="shared" ca="1" si="62"/>
        <v>725</v>
      </c>
      <c r="F19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4" s="50">
        <f>IF(WEEKNUM(Table1[[#This Row],[Date]])-WEEKNUM(DATE(YEAR(Table1[[#This Row],[Date]]),2,1)-1)&lt;=0,52+WEEKNUM(Table1[[#This Row],[Date]])-WEEKNUM(DATE(YEAR(Table1[[#This Row],[Date]]),2,1)-1),WEEKNUM(Table1[[#This Row],[Date]])-WEEKNUM(DATE(YEAR(Table1[[#This Row],[Date]]),2,1)-1))</f>
        <v>15</v>
      </c>
      <c r="H1944" s="126">
        <f t="shared" ca="1" si="63"/>
        <v>0.73</v>
      </c>
      <c r="I19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4" s="3" t="str">
        <f ca="1">IF(Table1[[#This Row],[Quantity]]&gt;=100,"Picked Up","Missed Pickup")</f>
        <v>Picked Up</v>
      </c>
      <c r="K1944" s="48" t="str">
        <f>TEXT(Table1[[#This Row],[Date]],"mmmm")</f>
        <v>May</v>
      </c>
    </row>
    <row r="1945" spans="1:11" x14ac:dyDescent="0.25">
      <c r="A1945" s="27" t="s">
        <v>62</v>
      </c>
      <c r="B1945" s="30" t="s">
        <v>6</v>
      </c>
      <c r="C1945" s="50" t="s">
        <v>21</v>
      </c>
      <c r="D1945" s="4">
        <v>43966</v>
      </c>
      <c r="E1945" s="3">
        <f t="shared" ca="1" si="62"/>
        <v>144</v>
      </c>
      <c r="F19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5" s="50">
        <f>IF(WEEKNUM(Table1[[#This Row],[Date]])-WEEKNUM(DATE(YEAR(Table1[[#This Row],[Date]]),2,1)-1)&lt;=0,52+WEEKNUM(Table1[[#This Row],[Date]])-WEEKNUM(DATE(YEAR(Table1[[#This Row],[Date]]),2,1)-1),WEEKNUM(Table1[[#This Row],[Date]])-WEEKNUM(DATE(YEAR(Table1[[#This Row],[Date]]),2,1)-1))</f>
        <v>15</v>
      </c>
      <c r="H1945" s="126">
        <f t="shared" ca="1" si="63"/>
        <v>0.69</v>
      </c>
      <c r="I19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5" s="3" t="str">
        <f ca="1">IF(Table1[[#This Row],[Quantity]]&gt;=100,"Picked Up","Missed Pickup")</f>
        <v>Picked Up</v>
      </c>
      <c r="K1945" s="48" t="str">
        <f>TEXT(Table1[[#This Row],[Date]],"mmmm")</f>
        <v>May</v>
      </c>
    </row>
    <row r="1946" spans="1:11" x14ac:dyDescent="0.25">
      <c r="A1946" s="27" t="s">
        <v>62</v>
      </c>
      <c r="B1946" s="30" t="s">
        <v>76</v>
      </c>
      <c r="C1946" s="50" t="s">
        <v>23</v>
      </c>
      <c r="D1946" s="4">
        <v>43966</v>
      </c>
      <c r="E1946" s="3">
        <f t="shared" ca="1" si="62"/>
        <v>380</v>
      </c>
      <c r="F19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6" s="50">
        <f>IF(WEEKNUM(Table1[[#This Row],[Date]])-WEEKNUM(DATE(YEAR(Table1[[#This Row],[Date]]),2,1)-1)&lt;=0,52+WEEKNUM(Table1[[#This Row],[Date]])-WEEKNUM(DATE(YEAR(Table1[[#This Row],[Date]]),2,1)-1),WEEKNUM(Table1[[#This Row],[Date]])-WEEKNUM(DATE(YEAR(Table1[[#This Row],[Date]]),2,1)-1))</f>
        <v>15</v>
      </c>
      <c r="H1946" s="126">
        <f t="shared" ca="1" si="63"/>
        <v>0.78</v>
      </c>
      <c r="I19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6" s="3" t="str">
        <f ca="1">IF(Table1[[#This Row],[Quantity]]&gt;=100,"Picked Up","Missed Pickup")</f>
        <v>Picked Up</v>
      </c>
      <c r="K1946" s="48" t="str">
        <f>TEXT(Table1[[#This Row],[Date]],"mmmm")</f>
        <v>May</v>
      </c>
    </row>
    <row r="1947" spans="1:11" x14ac:dyDescent="0.25">
      <c r="A1947" s="27" t="s">
        <v>61</v>
      </c>
      <c r="B1947" s="30" t="s">
        <v>7</v>
      </c>
      <c r="C1947" s="50" t="s">
        <v>20</v>
      </c>
      <c r="D1947" s="4">
        <v>43966</v>
      </c>
      <c r="E1947" s="3">
        <f t="shared" ca="1" si="62"/>
        <v>224</v>
      </c>
      <c r="F19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7" s="50">
        <f>IF(WEEKNUM(Table1[[#This Row],[Date]])-WEEKNUM(DATE(YEAR(Table1[[#This Row],[Date]]),2,1)-1)&lt;=0,52+WEEKNUM(Table1[[#This Row],[Date]])-WEEKNUM(DATE(YEAR(Table1[[#This Row],[Date]]),2,1)-1),WEEKNUM(Table1[[#This Row],[Date]])-WEEKNUM(DATE(YEAR(Table1[[#This Row],[Date]]),2,1)-1))</f>
        <v>15</v>
      </c>
      <c r="H1947" s="126">
        <f t="shared" ca="1" si="63"/>
        <v>0.77</v>
      </c>
      <c r="I19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47" s="3" t="str">
        <f ca="1">IF(Table1[[#This Row],[Quantity]]&gt;=100,"Picked Up","Missed Pickup")</f>
        <v>Picked Up</v>
      </c>
      <c r="K1947" s="48" t="str">
        <f>TEXT(Table1[[#This Row],[Date]],"mmmm")</f>
        <v>May</v>
      </c>
    </row>
    <row r="1948" spans="1:11" x14ac:dyDescent="0.25">
      <c r="A1948" s="29" t="s">
        <v>61</v>
      </c>
      <c r="B1948" s="31" t="s">
        <v>8</v>
      </c>
      <c r="C1948" s="50" t="s">
        <v>20</v>
      </c>
      <c r="D1948" s="4">
        <v>43966</v>
      </c>
      <c r="E1948" s="3">
        <f t="shared" ca="1" si="62"/>
        <v>137</v>
      </c>
      <c r="F19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8" s="50">
        <f>IF(WEEKNUM(Table1[[#This Row],[Date]])-WEEKNUM(DATE(YEAR(Table1[[#This Row],[Date]]),2,1)-1)&lt;=0,52+WEEKNUM(Table1[[#This Row],[Date]])-WEEKNUM(DATE(YEAR(Table1[[#This Row],[Date]]),2,1)-1),WEEKNUM(Table1[[#This Row],[Date]])-WEEKNUM(DATE(YEAR(Table1[[#This Row],[Date]]),2,1)-1))</f>
        <v>15</v>
      </c>
      <c r="H1948" s="126">
        <f t="shared" ca="1" si="63"/>
        <v>0.75</v>
      </c>
      <c r="I19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48" s="3" t="str">
        <f ca="1">IF(Table1[[#This Row],[Quantity]]&gt;=100,"Picked Up","Missed Pickup")</f>
        <v>Picked Up</v>
      </c>
      <c r="K1948" s="48" t="str">
        <f>TEXT(Table1[[#This Row],[Date]],"mmmm")</f>
        <v>May</v>
      </c>
    </row>
    <row r="1949" spans="1:11" x14ac:dyDescent="0.25">
      <c r="A1949" s="3" t="s">
        <v>61</v>
      </c>
      <c r="B1949" s="3" t="s">
        <v>73</v>
      </c>
      <c r="C1949" s="50" t="s">
        <v>20</v>
      </c>
      <c r="D1949" s="4">
        <v>43966</v>
      </c>
      <c r="E1949" s="3">
        <f t="shared" ca="1" si="62"/>
        <v>20</v>
      </c>
      <c r="F19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49" s="50">
        <f>IF(WEEKNUM(Table1[[#This Row],[Date]])-WEEKNUM(DATE(YEAR(Table1[[#This Row],[Date]]),2,1)-1)&lt;=0,52+WEEKNUM(Table1[[#This Row],[Date]])-WEEKNUM(DATE(YEAR(Table1[[#This Row],[Date]]),2,1)-1),WEEKNUM(Table1[[#This Row],[Date]])-WEEKNUM(DATE(YEAR(Table1[[#This Row],[Date]]),2,1)-1))</f>
        <v>15</v>
      </c>
      <c r="H1949" s="126">
        <f t="shared" ca="1" si="63"/>
        <v>0.68</v>
      </c>
      <c r="I19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49" s="3" t="str">
        <f ca="1">IF(Table1[[#This Row],[Quantity]]&gt;=100,"Picked Up","Missed Pickup")</f>
        <v>Missed Pickup</v>
      </c>
      <c r="K1949" s="48" t="str">
        <f>TEXT(Table1[[#This Row],[Date]],"mmmm")</f>
        <v>May</v>
      </c>
    </row>
    <row r="1950" spans="1:11" x14ac:dyDescent="0.25">
      <c r="A1950" s="3" t="s">
        <v>61</v>
      </c>
      <c r="B1950" s="3" t="s">
        <v>77</v>
      </c>
      <c r="C1950" s="50" t="s">
        <v>20</v>
      </c>
      <c r="D1950" s="4">
        <v>43966</v>
      </c>
      <c r="E1950" s="3">
        <f t="shared" ca="1" si="62"/>
        <v>915</v>
      </c>
      <c r="F19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0" s="50">
        <f>IF(WEEKNUM(Table1[[#This Row],[Date]])-WEEKNUM(DATE(YEAR(Table1[[#This Row],[Date]]),2,1)-1)&lt;=0,52+WEEKNUM(Table1[[#This Row],[Date]])-WEEKNUM(DATE(YEAR(Table1[[#This Row],[Date]]),2,1)-1),WEEKNUM(Table1[[#This Row],[Date]])-WEEKNUM(DATE(YEAR(Table1[[#This Row],[Date]]),2,1)-1))</f>
        <v>15</v>
      </c>
      <c r="H1950" s="126">
        <f t="shared" ca="1" si="63"/>
        <v>0.8</v>
      </c>
      <c r="I19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0" s="3" t="str">
        <f ca="1">IF(Table1[[#This Row],[Quantity]]&gt;=100,"Picked Up","Missed Pickup")</f>
        <v>Picked Up</v>
      </c>
      <c r="K1950" s="48" t="str">
        <f>TEXT(Table1[[#This Row],[Date]],"mmmm")</f>
        <v>May</v>
      </c>
    </row>
    <row r="1951" spans="1:11" x14ac:dyDescent="0.25">
      <c r="A1951" s="27" t="s">
        <v>64</v>
      </c>
      <c r="B1951" s="30" t="s">
        <v>70</v>
      </c>
      <c r="C1951" s="50" t="s">
        <v>22</v>
      </c>
      <c r="D1951" s="4">
        <v>43967</v>
      </c>
      <c r="E1951" s="3">
        <f t="shared" ca="1" si="62"/>
        <v>462</v>
      </c>
      <c r="F19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1" s="50">
        <f>IF(WEEKNUM(Table1[[#This Row],[Date]])-WEEKNUM(DATE(YEAR(Table1[[#This Row],[Date]]),2,1)-1)&lt;=0,52+WEEKNUM(Table1[[#This Row],[Date]])-WEEKNUM(DATE(YEAR(Table1[[#This Row],[Date]]),2,1)-1),WEEKNUM(Table1[[#This Row],[Date]])-WEEKNUM(DATE(YEAR(Table1[[#This Row],[Date]]),2,1)-1))</f>
        <v>15</v>
      </c>
      <c r="H1951" s="126">
        <f t="shared" ca="1" si="63"/>
        <v>0.72</v>
      </c>
      <c r="I19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1" s="3" t="str">
        <f ca="1">IF(Table1[[#This Row],[Quantity]]&gt;=100,"Picked Up","Missed Pickup")</f>
        <v>Picked Up</v>
      </c>
      <c r="K1951" s="48" t="str">
        <f>TEXT(Table1[[#This Row],[Date]],"mmmm")</f>
        <v>May</v>
      </c>
    </row>
    <row r="1952" spans="1:11" x14ac:dyDescent="0.25">
      <c r="A1952" s="27" t="s">
        <v>64</v>
      </c>
      <c r="B1952" s="30" t="s">
        <v>71</v>
      </c>
      <c r="C1952" s="50" t="s">
        <v>23</v>
      </c>
      <c r="D1952" s="4">
        <v>43967</v>
      </c>
      <c r="E1952" s="3">
        <f t="shared" ca="1" si="62"/>
        <v>77</v>
      </c>
      <c r="F19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2" s="50">
        <f>IF(WEEKNUM(Table1[[#This Row],[Date]])-WEEKNUM(DATE(YEAR(Table1[[#This Row],[Date]]),2,1)-1)&lt;=0,52+WEEKNUM(Table1[[#This Row],[Date]])-WEEKNUM(DATE(YEAR(Table1[[#This Row],[Date]]),2,1)-1),WEEKNUM(Table1[[#This Row],[Date]])-WEEKNUM(DATE(YEAR(Table1[[#This Row],[Date]]),2,1)-1))</f>
        <v>15</v>
      </c>
      <c r="H1952" s="126">
        <f t="shared" ca="1" si="63"/>
        <v>0.74</v>
      </c>
      <c r="I19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2" s="3" t="str">
        <f ca="1">IF(Table1[[#This Row],[Quantity]]&gt;=100,"Picked Up","Missed Pickup")</f>
        <v>Missed Pickup</v>
      </c>
      <c r="K1952" s="48" t="str">
        <f>TEXT(Table1[[#This Row],[Date]],"mmmm")</f>
        <v>May</v>
      </c>
    </row>
    <row r="1953" spans="1:11" x14ac:dyDescent="0.25">
      <c r="A1953" s="27" t="s">
        <v>65</v>
      </c>
      <c r="B1953" s="30" t="s">
        <v>67</v>
      </c>
      <c r="C1953" s="50" t="s">
        <v>20</v>
      </c>
      <c r="D1953" s="4">
        <v>43967</v>
      </c>
      <c r="E1953" s="3">
        <f t="shared" ca="1" si="62"/>
        <v>876</v>
      </c>
      <c r="F19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3" s="50">
        <f>IF(WEEKNUM(Table1[[#This Row],[Date]])-WEEKNUM(DATE(YEAR(Table1[[#This Row],[Date]]),2,1)-1)&lt;=0,52+WEEKNUM(Table1[[#This Row],[Date]])-WEEKNUM(DATE(YEAR(Table1[[#This Row],[Date]]),2,1)-1),WEEKNUM(Table1[[#This Row],[Date]])-WEEKNUM(DATE(YEAR(Table1[[#This Row],[Date]]),2,1)-1))</f>
        <v>15</v>
      </c>
      <c r="H1953" s="126">
        <f t="shared" ca="1" si="63"/>
        <v>0.73</v>
      </c>
      <c r="I19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53" s="3" t="str">
        <f ca="1">IF(Table1[[#This Row],[Quantity]]&gt;=100,"Picked Up","Missed Pickup")</f>
        <v>Picked Up</v>
      </c>
      <c r="K1953" s="48" t="str">
        <f>TEXT(Table1[[#This Row],[Date]],"mmmm")</f>
        <v>May</v>
      </c>
    </row>
    <row r="1954" spans="1:11" x14ac:dyDescent="0.25">
      <c r="A1954" s="27" t="s">
        <v>63</v>
      </c>
      <c r="B1954" s="30" t="s">
        <v>4</v>
      </c>
      <c r="C1954" s="50" t="s">
        <v>20</v>
      </c>
      <c r="D1954" s="4">
        <v>43967</v>
      </c>
      <c r="E1954" s="3">
        <f t="shared" ca="1" si="62"/>
        <v>233</v>
      </c>
      <c r="F19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4" s="50">
        <f>IF(WEEKNUM(Table1[[#This Row],[Date]])-WEEKNUM(DATE(YEAR(Table1[[#This Row],[Date]]),2,1)-1)&lt;=0,52+WEEKNUM(Table1[[#This Row],[Date]])-WEEKNUM(DATE(YEAR(Table1[[#This Row],[Date]]),2,1)-1),WEEKNUM(Table1[[#This Row],[Date]])-WEEKNUM(DATE(YEAR(Table1[[#This Row],[Date]]),2,1)-1))</f>
        <v>15</v>
      </c>
      <c r="H1954" s="126">
        <f t="shared" ca="1" si="63"/>
        <v>0.79</v>
      </c>
      <c r="I19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4" s="3" t="str">
        <f ca="1">IF(Table1[[#This Row],[Quantity]]&gt;=100,"Picked Up","Missed Pickup")</f>
        <v>Picked Up</v>
      </c>
      <c r="K1954" s="48" t="str">
        <f>TEXT(Table1[[#This Row],[Date]],"mmmm")</f>
        <v>May</v>
      </c>
    </row>
    <row r="1955" spans="1:11" x14ac:dyDescent="0.25">
      <c r="A1955" s="27" t="s">
        <v>63</v>
      </c>
      <c r="B1955" s="30" t="s">
        <v>74</v>
      </c>
      <c r="C1955" s="50" t="s">
        <v>20</v>
      </c>
      <c r="D1955" s="4">
        <v>43967</v>
      </c>
      <c r="E1955" s="3">
        <f t="shared" ca="1" si="62"/>
        <v>998</v>
      </c>
      <c r="F19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5" s="50">
        <f>IF(WEEKNUM(Table1[[#This Row],[Date]])-WEEKNUM(DATE(YEAR(Table1[[#This Row],[Date]]),2,1)-1)&lt;=0,52+WEEKNUM(Table1[[#This Row],[Date]])-WEEKNUM(DATE(YEAR(Table1[[#This Row],[Date]]),2,1)-1),WEEKNUM(Table1[[#This Row],[Date]])-WEEKNUM(DATE(YEAR(Table1[[#This Row],[Date]]),2,1)-1))</f>
        <v>15</v>
      </c>
      <c r="H1955" s="126">
        <f t="shared" ca="1" si="63"/>
        <v>0.7</v>
      </c>
      <c r="I19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55" s="3" t="str">
        <f ca="1">IF(Table1[[#This Row],[Quantity]]&gt;=100,"Picked Up","Missed Pickup")</f>
        <v>Picked Up</v>
      </c>
      <c r="K1955" s="48" t="str">
        <f>TEXT(Table1[[#This Row],[Date]],"mmmm")</f>
        <v>May</v>
      </c>
    </row>
    <row r="1956" spans="1:11" x14ac:dyDescent="0.25">
      <c r="A1956" s="27" t="s">
        <v>63</v>
      </c>
      <c r="B1956" s="30" t="s">
        <v>75</v>
      </c>
      <c r="C1956" s="50" t="s">
        <v>20</v>
      </c>
      <c r="D1956" s="4">
        <v>43967</v>
      </c>
      <c r="E1956" s="3">
        <f t="shared" ca="1" si="62"/>
        <v>358</v>
      </c>
      <c r="F19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6" s="50">
        <f>IF(WEEKNUM(Table1[[#This Row],[Date]])-WEEKNUM(DATE(YEAR(Table1[[#This Row],[Date]]),2,1)-1)&lt;=0,52+WEEKNUM(Table1[[#This Row],[Date]])-WEEKNUM(DATE(YEAR(Table1[[#This Row],[Date]]),2,1)-1),WEEKNUM(Table1[[#This Row],[Date]])-WEEKNUM(DATE(YEAR(Table1[[#This Row],[Date]]),2,1)-1))</f>
        <v>15</v>
      </c>
      <c r="H1956" s="126">
        <f t="shared" ca="1" si="63"/>
        <v>0.68</v>
      </c>
      <c r="I19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56" s="3" t="str">
        <f ca="1">IF(Table1[[#This Row],[Quantity]]&gt;=100,"Picked Up","Missed Pickup")</f>
        <v>Picked Up</v>
      </c>
      <c r="K1956" s="48" t="str">
        <f>TEXT(Table1[[#This Row],[Date]],"mmmm")</f>
        <v>May</v>
      </c>
    </row>
    <row r="1957" spans="1:11" x14ac:dyDescent="0.25">
      <c r="A1957" s="27" t="s">
        <v>62</v>
      </c>
      <c r="B1957" s="30" t="s">
        <v>9</v>
      </c>
      <c r="C1957" s="50" t="s">
        <v>23</v>
      </c>
      <c r="D1957" s="4">
        <v>43967</v>
      </c>
      <c r="E1957" s="3">
        <f t="shared" ca="1" si="62"/>
        <v>515</v>
      </c>
      <c r="F19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7" s="50">
        <f>IF(WEEKNUM(Table1[[#This Row],[Date]])-WEEKNUM(DATE(YEAR(Table1[[#This Row],[Date]]),2,1)-1)&lt;=0,52+WEEKNUM(Table1[[#This Row],[Date]])-WEEKNUM(DATE(YEAR(Table1[[#This Row],[Date]]),2,1)-1),WEEKNUM(Table1[[#This Row],[Date]])-WEEKNUM(DATE(YEAR(Table1[[#This Row],[Date]]),2,1)-1))</f>
        <v>15</v>
      </c>
      <c r="H1957" s="126">
        <f t="shared" ca="1" si="63"/>
        <v>0.72</v>
      </c>
      <c r="I19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7" s="3" t="str">
        <f ca="1">IF(Table1[[#This Row],[Quantity]]&gt;=100,"Picked Up","Missed Pickup")</f>
        <v>Picked Up</v>
      </c>
      <c r="K1957" s="48" t="str">
        <f>TEXT(Table1[[#This Row],[Date]],"mmmm")</f>
        <v>May</v>
      </c>
    </row>
    <row r="1958" spans="1:11" x14ac:dyDescent="0.25">
      <c r="A1958" s="27" t="s">
        <v>62</v>
      </c>
      <c r="B1958" s="30" t="s">
        <v>4</v>
      </c>
      <c r="C1958" s="50" t="s">
        <v>20</v>
      </c>
      <c r="D1958" s="4">
        <v>43967</v>
      </c>
      <c r="E1958" s="3">
        <f t="shared" ca="1" si="62"/>
        <v>527</v>
      </c>
      <c r="F19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8" s="50">
        <f>IF(WEEKNUM(Table1[[#This Row],[Date]])-WEEKNUM(DATE(YEAR(Table1[[#This Row],[Date]]),2,1)-1)&lt;=0,52+WEEKNUM(Table1[[#This Row],[Date]])-WEEKNUM(DATE(YEAR(Table1[[#This Row],[Date]]),2,1)-1),WEEKNUM(Table1[[#This Row],[Date]])-WEEKNUM(DATE(YEAR(Table1[[#This Row],[Date]]),2,1)-1))</f>
        <v>15</v>
      </c>
      <c r="H1958" s="126">
        <f t="shared" ca="1" si="63"/>
        <v>0.76</v>
      </c>
      <c r="I19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8" s="3" t="str">
        <f ca="1">IF(Table1[[#This Row],[Quantity]]&gt;=100,"Picked Up","Missed Pickup")</f>
        <v>Picked Up</v>
      </c>
      <c r="K1958" s="48" t="str">
        <f>TEXT(Table1[[#This Row],[Date]],"mmmm")</f>
        <v>May</v>
      </c>
    </row>
    <row r="1959" spans="1:11" x14ac:dyDescent="0.25">
      <c r="A1959" s="27" t="s">
        <v>62</v>
      </c>
      <c r="B1959" s="30" t="s">
        <v>72</v>
      </c>
      <c r="C1959" s="50" t="s">
        <v>20</v>
      </c>
      <c r="D1959" s="4">
        <v>43967</v>
      </c>
      <c r="E1959" s="3">
        <f t="shared" ca="1" si="62"/>
        <v>342</v>
      </c>
      <c r="F19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59" s="50">
        <f>IF(WEEKNUM(Table1[[#This Row],[Date]])-WEEKNUM(DATE(YEAR(Table1[[#This Row],[Date]]),2,1)-1)&lt;=0,52+WEEKNUM(Table1[[#This Row],[Date]])-WEEKNUM(DATE(YEAR(Table1[[#This Row],[Date]]),2,1)-1),WEEKNUM(Table1[[#This Row],[Date]])-WEEKNUM(DATE(YEAR(Table1[[#This Row],[Date]]),2,1)-1))</f>
        <v>15</v>
      </c>
      <c r="H1959" s="126">
        <f t="shared" ca="1" si="63"/>
        <v>0.78</v>
      </c>
      <c r="I19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59" s="3" t="str">
        <f ca="1">IF(Table1[[#This Row],[Quantity]]&gt;=100,"Picked Up","Missed Pickup")</f>
        <v>Picked Up</v>
      </c>
      <c r="K1959" s="48" t="str">
        <f>TEXT(Table1[[#This Row],[Date]],"mmmm")</f>
        <v>May</v>
      </c>
    </row>
    <row r="1960" spans="1:11" x14ac:dyDescent="0.25">
      <c r="A1960" s="27" t="s">
        <v>62</v>
      </c>
      <c r="B1960" s="30" t="s">
        <v>5</v>
      </c>
      <c r="C1960" s="50" t="s">
        <v>22</v>
      </c>
      <c r="D1960" s="4">
        <v>43967</v>
      </c>
      <c r="E1960" s="3">
        <f t="shared" ca="1" si="62"/>
        <v>29</v>
      </c>
      <c r="F19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0" s="50">
        <f>IF(WEEKNUM(Table1[[#This Row],[Date]])-WEEKNUM(DATE(YEAR(Table1[[#This Row],[Date]]),2,1)-1)&lt;=0,52+WEEKNUM(Table1[[#This Row],[Date]])-WEEKNUM(DATE(YEAR(Table1[[#This Row],[Date]]),2,1)-1),WEEKNUM(Table1[[#This Row],[Date]])-WEEKNUM(DATE(YEAR(Table1[[#This Row],[Date]]),2,1)-1))</f>
        <v>15</v>
      </c>
      <c r="H1960" s="126">
        <f t="shared" ca="1" si="63"/>
        <v>0.72</v>
      </c>
      <c r="I19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0" s="3" t="str">
        <f ca="1">IF(Table1[[#This Row],[Quantity]]&gt;=100,"Picked Up","Missed Pickup")</f>
        <v>Missed Pickup</v>
      </c>
      <c r="K1960" s="48" t="str">
        <f>TEXT(Table1[[#This Row],[Date]],"mmmm")</f>
        <v>May</v>
      </c>
    </row>
    <row r="1961" spans="1:11" x14ac:dyDescent="0.25">
      <c r="A1961" s="27" t="s">
        <v>62</v>
      </c>
      <c r="B1961" s="30" t="s">
        <v>6</v>
      </c>
      <c r="C1961" s="50" t="s">
        <v>21</v>
      </c>
      <c r="D1961" s="4">
        <v>43967</v>
      </c>
      <c r="E1961" s="3">
        <f t="shared" ca="1" si="62"/>
        <v>429</v>
      </c>
      <c r="F19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1" s="50">
        <f>IF(WEEKNUM(Table1[[#This Row],[Date]])-WEEKNUM(DATE(YEAR(Table1[[#This Row],[Date]]),2,1)-1)&lt;=0,52+WEEKNUM(Table1[[#This Row],[Date]])-WEEKNUM(DATE(YEAR(Table1[[#This Row],[Date]]),2,1)-1),WEEKNUM(Table1[[#This Row],[Date]])-WEEKNUM(DATE(YEAR(Table1[[#This Row],[Date]]),2,1)-1))</f>
        <v>15</v>
      </c>
      <c r="H1961" s="126">
        <f t="shared" ca="1" si="63"/>
        <v>0.73</v>
      </c>
      <c r="I19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1" s="3" t="str">
        <f ca="1">IF(Table1[[#This Row],[Quantity]]&gt;=100,"Picked Up","Missed Pickup")</f>
        <v>Picked Up</v>
      </c>
      <c r="K1961" s="48" t="str">
        <f>TEXT(Table1[[#This Row],[Date]],"mmmm")</f>
        <v>May</v>
      </c>
    </row>
    <row r="1962" spans="1:11" x14ac:dyDescent="0.25">
      <c r="A1962" s="27" t="s">
        <v>62</v>
      </c>
      <c r="B1962" s="30" t="s">
        <v>76</v>
      </c>
      <c r="C1962" s="50" t="s">
        <v>23</v>
      </c>
      <c r="D1962" s="4">
        <v>43967</v>
      </c>
      <c r="E1962" s="3">
        <f t="shared" ca="1" si="62"/>
        <v>677</v>
      </c>
      <c r="F19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2" s="50">
        <f>IF(WEEKNUM(Table1[[#This Row],[Date]])-WEEKNUM(DATE(YEAR(Table1[[#This Row],[Date]]),2,1)-1)&lt;=0,52+WEEKNUM(Table1[[#This Row],[Date]])-WEEKNUM(DATE(YEAR(Table1[[#This Row],[Date]]),2,1)-1),WEEKNUM(Table1[[#This Row],[Date]])-WEEKNUM(DATE(YEAR(Table1[[#This Row],[Date]]),2,1)-1))</f>
        <v>15</v>
      </c>
      <c r="H1962" s="126">
        <f t="shared" ca="1" si="63"/>
        <v>0.68</v>
      </c>
      <c r="I19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62" s="3" t="str">
        <f ca="1">IF(Table1[[#This Row],[Quantity]]&gt;=100,"Picked Up","Missed Pickup")</f>
        <v>Picked Up</v>
      </c>
      <c r="K1962" s="48" t="str">
        <f>TEXT(Table1[[#This Row],[Date]],"mmmm")</f>
        <v>May</v>
      </c>
    </row>
    <row r="1963" spans="1:11" x14ac:dyDescent="0.25">
      <c r="A1963" s="27" t="s">
        <v>61</v>
      </c>
      <c r="B1963" s="30" t="s">
        <v>7</v>
      </c>
      <c r="C1963" s="50" t="s">
        <v>20</v>
      </c>
      <c r="D1963" s="4">
        <v>43967</v>
      </c>
      <c r="E1963" s="3">
        <f t="shared" ca="1" si="62"/>
        <v>430</v>
      </c>
      <c r="F19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3" s="50">
        <f>IF(WEEKNUM(Table1[[#This Row],[Date]])-WEEKNUM(DATE(YEAR(Table1[[#This Row],[Date]]),2,1)-1)&lt;=0,52+WEEKNUM(Table1[[#This Row],[Date]])-WEEKNUM(DATE(YEAR(Table1[[#This Row],[Date]]),2,1)-1),WEEKNUM(Table1[[#This Row],[Date]])-WEEKNUM(DATE(YEAR(Table1[[#This Row],[Date]]),2,1)-1))</f>
        <v>15</v>
      </c>
      <c r="H1963" s="126">
        <f t="shared" ca="1" si="63"/>
        <v>0.75</v>
      </c>
      <c r="I19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63" s="3" t="str">
        <f ca="1">IF(Table1[[#This Row],[Quantity]]&gt;=100,"Picked Up","Missed Pickup")</f>
        <v>Picked Up</v>
      </c>
      <c r="K1963" s="48" t="str">
        <f>TEXT(Table1[[#This Row],[Date]],"mmmm")</f>
        <v>May</v>
      </c>
    </row>
    <row r="1964" spans="1:11" x14ac:dyDescent="0.25">
      <c r="A1964" s="29" t="s">
        <v>61</v>
      </c>
      <c r="B1964" s="31" t="s">
        <v>8</v>
      </c>
      <c r="C1964" s="50" t="s">
        <v>20</v>
      </c>
      <c r="D1964" s="4">
        <v>43967</v>
      </c>
      <c r="E1964" s="3">
        <f t="shared" ca="1" si="62"/>
        <v>662</v>
      </c>
      <c r="F19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4" s="50">
        <f>IF(WEEKNUM(Table1[[#This Row],[Date]])-WEEKNUM(DATE(YEAR(Table1[[#This Row],[Date]]),2,1)-1)&lt;=0,52+WEEKNUM(Table1[[#This Row],[Date]])-WEEKNUM(DATE(YEAR(Table1[[#This Row],[Date]]),2,1)-1),WEEKNUM(Table1[[#This Row],[Date]])-WEEKNUM(DATE(YEAR(Table1[[#This Row],[Date]]),2,1)-1))</f>
        <v>15</v>
      </c>
      <c r="H1964" s="126">
        <f t="shared" ca="1" si="63"/>
        <v>0.68</v>
      </c>
      <c r="I19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4" s="3" t="str">
        <f ca="1">IF(Table1[[#This Row],[Quantity]]&gt;=100,"Picked Up","Missed Pickup")</f>
        <v>Picked Up</v>
      </c>
      <c r="K1964" s="48" t="str">
        <f>TEXT(Table1[[#This Row],[Date]],"mmmm")</f>
        <v>May</v>
      </c>
    </row>
    <row r="1965" spans="1:11" x14ac:dyDescent="0.25">
      <c r="A1965" s="3" t="s">
        <v>61</v>
      </c>
      <c r="B1965" s="3" t="s">
        <v>73</v>
      </c>
      <c r="C1965" s="50" t="s">
        <v>20</v>
      </c>
      <c r="D1965" s="4">
        <v>43967</v>
      </c>
      <c r="E1965" s="3">
        <f t="shared" ca="1" si="62"/>
        <v>307</v>
      </c>
      <c r="F19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5" s="50">
        <f>IF(WEEKNUM(Table1[[#This Row],[Date]])-WEEKNUM(DATE(YEAR(Table1[[#This Row],[Date]]),2,1)-1)&lt;=0,52+WEEKNUM(Table1[[#This Row],[Date]])-WEEKNUM(DATE(YEAR(Table1[[#This Row],[Date]]),2,1)-1),WEEKNUM(Table1[[#This Row],[Date]])-WEEKNUM(DATE(YEAR(Table1[[#This Row],[Date]]),2,1)-1))</f>
        <v>15</v>
      </c>
      <c r="H1965" s="126">
        <f t="shared" ca="1" si="63"/>
        <v>0.68</v>
      </c>
      <c r="I19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5" s="3" t="str">
        <f ca="1">IF(Table1[[#This Row],[Quantity]]&gt;=100,"Picked Up","Missed Pickup")</f>
        <v>Picked Up</v>
      </c>
      <c r="K1965" s="48" t="str">
        <f>TEXT(Table1[[#This Row],[Date]],"mmmm")</f>
        <v>May</v>
      </c>
    </row>
    <row r="1966" spans="1:11" x14ac:dyDescent="0.25">
      <c r="A1966" s="3" t="s">
        <v>61</v>
      </c>
      <c r="B1966" s="3" t="s">
        <v>77</v>
      </c>
      <c r="C1966" s="50" t="s">
        <v>20</v>
      </c>
      <c r="D1966" s="4">
        <v>43967</v>
      </c>
      <c r="E1966" s="3">
        <f t="shared" ca="1" si="62"/>
        <v>144</v>
      </c>
      <c r="F19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W2</v>
      </c>
      <c r="G1966" s="50">
        <f>IF(WEEKNUM(Table1[[#This Row],[Date]])-WEEKNUM(DATE(YEAR(Table1[[#This Row],[Date]]),2,1)-1)&lt;=0,52+WEEKNUM(Table1[[#This Row],[Date]])-WEEKNUM(DATE(YEAR(Table1[[#This Row],[Date]]),2,1)-1),WEEKNUM(Table1[[#This Row],[Date]])-WEEKNUM(DATE(YEAR(Table1[[#This Row],[Date]]),2,1)-1))</f>
        <v>15</v>
      </c>
      <c r="H1966" s="126">
        <f t="shared" ca="1" si="63"/>
        <v>0.67</v>
      </c>
      <c r="I19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6" s="3" t="str">
        <f ca="1">IF(Table1[[#This Row],[Quantity]]&gt;=100,"Picked Up","Missed Pickup")</f>
        <v>Picked Up</v>
      </c>
      <c r="K1966" s="48" t="str">
        <f>TEXT(Table1[[#This Row],[Date]],"mmmm")</f>
        <v>May</v>
      </c>
    </row>
    <row r="1967" spans="1:11" x14ac:dyDescent="0.25">
      <c r="A1967" s="27" t="s">
        <v>64</v>
      </c>
      <c r="B1967" s="30" t="s">
        <v>70</v>
      </c>
      <c r="C1967" s="50" t="s">
        <v>22</v>
      </c>
      <c r="D1967" s="4">
        <v>43968</v>
      </c>
      <c r="E1967" s="3">
        <f t="shared" ca="1" si="62"/>
        <v>256</v>
      </c>
      <c r="F19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67" s="50">
        <f>IF(WEEKNUM(Table1[[#This Row],[Date]])-WEEKNUM(DATE(YEAR(Table1[[#This Row],[Date]]),2,1)-1)&lt;=0,52+WEEKNUM(Table1[[#This Row],[Date]])-WEEKNUM(DATE(YEAR(Table1[[#This Row],[Date]]),2,1)-1),WEEKNUM(Table1[[#This Row],[Date]])-WEEKNUM(DATE(YEAR(Table1[[#This Row],[Date]]),2,1)-1))</f>
        <v>16</v>
      </c>
      <c r="H1967" s="126">
        <f t="shared" ca="1" si="63"/>
        <v>0.74</v>
      </c>
      <c r="I19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7" s="3" t="str">
        <f ca="1">IF(Table1[[#This Row],[Quantity]]&gt;=100,"Picked Up","Missed Pickup")</f>
        <v>Picked Up</v>
      </c>
      <c r="K1967" s="48" t="str">
        <f>TEXT(Table1[[#This Row],[Date]],"mmmm")</f>
        <v>May</v>
      </c>
    </row>
    <row r="1968" spans="1:11" x14ac:dyDescent="0.25">
      <c r="A1968" s="27" t="s">
        <v>64</v>
      </c>
      <c r="B1968" s="30" t="s">
        <v>71</v>
      </c>
      <c r="C1968" s="50" t="s">
        <v>23</v>
      </c>
      <c r="D1968" s="4">
        <v>43968</v>
      </c>
      <c r="E1968" s="3">
        <f t="shared" ca="1" si="62"/>
        <v>384</v>
      </c>
      <c r="F19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68" s="50">
        <f>IF(WEEKNUM(Table1[[#This Row],[Date]])-WEEKNUM(DATE(YEAR(Table1[[#This Row],[Date]]),2,1)-1)&lt;=0,52+WEEKNUM(Table1[[#This Row],[Date]])-WEEKNUM(DATE(YEAR(Table1[[#This Row],[Date]]),2,1)-1),WEEKNUM(Table1[[#This Row],[Date]])-WEEKNUM(DATE(YEAR(Table1[[#This Row],[Date]]),2,1)-1))</f>
        <v>16</v>
      </c>
      <c r="H1968" s="126">
        <f t="shared" ca="1" si="63"/>
        <v>0.69</v>
      </c>
      <c r="I19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68" s="3" t="str">
        <f ca="1">IF(Table1[[#This Row],[Quantity]]&gt;=100,"Picked Up","Missed Pickup")</f>
        <v>Picked Up</v>
      </c>
      <c r="K1968" s="48" t="str">
        <f>TEXT(Table1[[#This Row],[Date]],"mmmm")</f>
        <v>May</v>
      </c>
    </row>
    <row r="1969" spans="1:11" x14ac:dyDescent="0.25">
      <c r="A1969" s="27" t="s">
        <v>65</v>
      </c>
      <c r="B1969" s="30" t="s">
        <v>67</v>
      </c>
      <c r="C1969" s="50" t="s">
        <v>20</v>
      </c>
      <c r="D1969" s="4">
        <v>43968</v>
      </c>
      <c r="E1969" s="3">
        <f t="shared" ca="1" si="62"/>
        <v>478</v>
      </c>
      <c r="F19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69" s="50">
        <f>IF(WEEKNUM(Table1[[#This Row],[Date]])-WEEKNUM(DATE(YEAR(Table1[[#This Row],[Date]]),2,1)-1)&lt;=0,52+WEEKNUM(Table1[[#This Row],[Date]])-WEEKNUM(DATE(YEAR(Table1[[#This Row],[Date]]),2,1)-1),WEEKNUM(Table1[[#This Row],[Date]])-WEEKNUM(DATE(YEAR(Table1[[#This Row],[Date]]),2,1)-1))</f>
        <v>16</v>
      </c>
      <c r="H1969" s="126">
        <f t="shared" ca="1" si="63"/>
        <v>0.72</v>
      </c>
      <c r="I19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69" s="3" t="str">
        <f ca="1">IF(Table1[[#This Row],[Quantity]]&gt;=100,"Picked Up","Missed Pickup")</f>
        <v>Picked Up</v>
      </c>
      <c r="K1969" s="48" t="str">
        <f>TEXT(Table1[[#This Row],[Date]],"mmmm")</f>
        <v>May</v>
      </c>
    </row>
    <row r="1970" spans="1:11" x14ac:dyDescent="0.25">
      <c r="A1970" s="27" t="s">
        <v>63</v>
      </c>
      <c r="B1970" s="30" t="s">
        <v>4</v>
      </c>
      <c r="C1970" s="50" t="s">
        <v>20</v>
      </c>
      <c r="D1970" s="4">
        <v>43968</v>
      </c>
      <c r="E1970" s="3">
        <f t="shared" ca="1" si="62"/>
        <v>541</v>
      </c>
      <c r="F19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0" s="50">
        <f>IF(WEEKNUM(Table1[[#This Row],[Date]])-WEEKNUM(DATE(YEAR(Table1[[#This Row],[Date]]),2,1)-1)&lt;=0,52+WEEKNUM(Table1[[#This Row],[Date]])-WEEKNUM(DATE(YEAR(Table1[[#This Row],[Date]]),2,1)-1),WEEKNUM(Table1[[#This Row],[Date]])-WEEKNUM(DATE(YEAR(Table1[[#This Row],[Date]]),2,1)-1))</f>
        <v>16</v>
      </c>
      <c r="H1970" s="126">
        <f t="shared" ca="1" si="63"/>
        <v>0.67</v>
      </c>
      <c r="I19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70" s="3" t="str">
        <f ca="1">IF(Table1[[#This Row],[Quantity]]&gt;=100,"Picked Up","Missed Pickup")</f>
        <v>Picked Up</v>
      </c>
      <c r="K1970" s="48" t="str">
        <f>TEXT(Table1[[#This Row],[Date]],"mmmm")</f>
        <v>May</v>
      </c>
    </row>
    <row r="1971" spans="1:11" x14ac:dyDescent="0.25">
      <c r="A1971" s="27" t="s">
        <v>63</v>
      </c>
      <c r="B1971" s="30" t="s">
        <v>74</v>
      </c>
      <c r="C1971" s="50" t="s">
        <v>20</v>
      </c>
      <c r="D1971" s="4">
        <v>43968</v>
      </c>
      <c r="E1971" s="3">
        <f t="shared" ca="1" si="62"/>
        <v>727</v>
      </c>
      <c r="F19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1" s="50">
        <f>IF(WEEKNUM(Table1[[#This Row],[Date]])-WEEKNUM(DATE(YEAR(Table1[[#This Row],[Date]]),2,1)-1)&lt;=0,52+WEEKNUM(Table1[[#This Row],[Date]])-WEEKNUM(DATE(YEAR(Table1[[#This Row],[Date]]),2,1)-1),WEEKNUM(Table1[[#This Row],[Date]])-WEEKNUM(DATE(YEAR(Table1[[#This Row],[Date]]),2,1)-1))</f>
        <v>16</v>
      </c>
      <c r="H1971" s="126">
        <f t="shared" ca="1" si="63"/>
        <v>0.74</v>
      </c>
      <c r="I19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71" s="3" t="str">
        <f ca="1">IF(Table1[[#This Row],[Quantity]]&gt;=100,"Picked Up","Missed Pickup")</f>
        <v>Picked Up</v>
      </c>
      <c r="K1971" s="48" t="str">
        <f>TEXT(Table1[[#This Row],[Date]],"mmmm")</f>
        <v>May</v>
      </c>
    </row>
    <row r="1972" spans="1:11" x14ac:dyDescent="0.25">
      <c r="A1972" s="27" t="s">
        <v>63</v>
      </c>
      <c r="B1972" s="30" t="s">
        <v>75</v>
      </c>
      <c r="C1972" s="50" t="s">
        <v>20</v>
      </c>
      <c r="D1972" s="4">
        <v>43968</v>
      </c>
      <c r="E1972" s="3">
        <f t="shared" ca="1" si="62"/>
        <v>491</v>
      </c>
      <c r="F19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2" s="50">
        <f>IF(WEEKNUM(Table1[[#This Row],[Date]])-WEEKNUM(DATE(YEAR(Table1[[#This Row],[Date]]),2,1)-1)&lt;=0,52+WEEKNUM(Table1[[#This Row],[Date]])-WEEKNUM(DATE(YEAR(Table1[[#This Row],[Date]]),2,1)-1),WEEKNUM(Table1[[#This Row],[Date]])-WEEKNUM(DATE(YEAR(Table1[[#This Row],[Date]]),2,1)-1))</f>
        <v>16</v>
      </c>
      <c r="H1972" s="126">
        <f t="shared" ca="1" si="63"/>
        <v>0.76</v>
      </c>
      <c r="I19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72" s="3" t="str">
        <f ca="1">IF(Table1[[#This Row],[Quantity]]&gt;=100,"Picked Up","Missed Pickup")</f>
        <v>Picked Up</v>
      </c>
      <c r="K1972" s="48" t="str">
        <f>TEXT(Table1[[#This Row],[Date]],"mmmm")</f>
        <v>May</v>
      </c>
    </row>
    <row r="1973" spans="1:11" x14ac:dyDescent="0.25">
      <c r="A1973" s="27" t="s">
        <v>62</v>
      </c>
      <c r="B1973" s="30" t="s">
        <v>9</v>
      </c>
      <c r="C1973" s="50" t="s">
        <v>23</v>
      </c>
      <c r="D1973" s="4">
        <v>43968</v>
      </c>
      <c r="E1973" s="3">
        <f t="shared" ca="1" si="62"/>
        <v>614</v>
      </c>
      <c r="F19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3" s="50">
        <f>IF(WEEKNUM(Table1[[#This Row],[Date]])-WEEKNUM(DATE(YEAR(Table1[[#This Row],[Date]]),2,1)-1)&lt;=0,52+WEEKNUM(Table1[[#This Row],[Date]])-WEEKNUM(DATE(YEAR(Table1[[#This Row],[Date]]),2,1)-1),WEEKNUM(Table1[[#This Row],[Date]])-WEEKNUM(DATE(YEAR(Table1[[#This Row],[Date]]),2,1)-1))</f>
        <v>16</v>
      </c>
      <c r="H1973" s="126">
        <f t="shared" ca="1" si="63"/>
        <v>0.79</v>
      </c>
      <c r="I19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3" s="3" t="str">
        <f ca="1">IF(Table1[[#This Row],[Quantity]]&gt;=100,"Picked Up","Missed Pickup")</f>
        <v>Picked Up</v>
      </c>
      <c r="K1973" s="48" t="str">
        <f>TEXT(Table1[[#This Row],[Date]],"mmmm")</f>
        <v>May</v>
      </c>
    </row>
    <row r="1974" spans="1:11" x14ac:dyDescent="0.25">
      <c r="A1974" s="27" t="s">
        <v>62</v>
      </c>
      <c r="B1974" s="30" t="s">
        <v>4</v>
      </c>
      <c r="C1974" s="50" t="s">
        <v>20</v>
      </c>
      <c r="D1974" s="4">
        <v>43968</v>
      </c>
      <c r="E1974" s="3">
        <f t="shared" ca="1" si="62"/>
        <v>676</v>
      </c>
      <c r="F19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4" s="50">
        <f>IF(WEEKNUM(Table1[[#This Row],[Date]])-WEEKNUM(DATE(YEAR(Table1[[#This Row],[Date]]),2,1)-1)&lt;=0,52+WEEKNUM(Table1[[#This Row],[Date]])-WEEKNUM(DATE(YEAR(Table1[[#This Row],[Date]]),2,1)-1),WEEKNUM(Table1[[#This Row],[Date]])-WEEKNUM(DATE(YEAR(Table1[[#This Row],[Date]]),2,1)-1))</f>
        <v>16</v>
      </c>
      <c r="H1974" s="126">
        <f t="shared" ca="1" si="63"/>
        <v>0.71</v>
      </c>
      <c r="I19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4" s="3" t="str">
        <f ca="1">IF(Table1[[#This Row],[Quantity]]&gt;=100,"Picked Up","Missed Pickup")</f>
        <v>Picked Up</v>
      </c>
      <c r="K1974" s="48" t="str">
        <f>TEXT(Table1[[#This Row],[Date]],"mmmm")</f>
        <v>May</v>
      </c>
    </row>
    <row r="1975" spans="1:11" x14ac:dyDescent="0.25">
      <c r="A1975" s="27" t="s">
        <v>62</v>
      </c>
      <c r="B1975" s="30" t="s">
        <v>72</v>
      </c>
      <c r="C1975" s="50" t="s">
        <v>20</v>
      </c>
      <c r="D1975" s="4">
        <v>43968</v>
      </c>
      <c r="E1975" s="3">
        <f t="shared" ca="1" si="62"/>
        <v>551</v>
      </c>
      <c r="F19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5" s="50">
        <f>IF(WEEKNUM(Table1[[#This Row],[Date]])-WEEKNUM(DATE(YEAR(Table1[[#This Row],[Date]]),2,1)-1)&lt;=0,52+WEEKNUM(Table1[[#This Row],[Date]])-WEEKNUM(DATE(YEAR(Table1[[#This Row],[Date]]),2,1)-1),WEEKNUM(Table1[[#This Row],[Date]])-WEEKNUM(DATE(YEAR(Table1[[#This Row],[Date]]),2,1)-1))</f>
        <v>16</v>
      </c>
      <c r="H1975" s="126">
        <f t="shared" ca="1" si="63"/>
        <v>0.69</v>
      </c>
      <c r="I19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5" s="3" t="str">
        <f ca="1">IF(Table1[[#This Row],[Quantity]]&gt;=100,"Picked Up","Missed Pickup")</f>
        <v>Picked Up</v>
      </c>
      <c r="K1975" s="48" t="str">
        <f>TEXT(Table1[[#This Row],[Date]],"mmmm")</f>
        <v>May</v>
      </c>
    </row>
    <row r="1976" spans="1:11" x14ac:dyDescent="0.25">
      <c r="A1976" s="27" t="s">
        <v>62</v>
      </c>
      <c r="B1976" s="30" t="s">
        <v>5</v>
      </c>
      <c r="C1976" s="50" t="s">
        <v>22</v>
      </c>
      <c r="D1976" s="4">
        <v>43968</v>
      </c>
      <c r="E1976" s="3">
        <f t="shared" ca="1" si="62"/>
        <v>725</v>
      </c>
      <c r="F19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6" s="50">
        <f>IF(WEEKNUM(Table1[[#This Row],[Date]])-WEEKNUM(DATE(YEAR(Table1[[#This Row],[Date]]),2,1)-1)&lt;=0,52+WEEKNUM(Table1[[#This Row],[Date]])-WEEKNUM(DATE(YEAR(Table1[[#This Row],[Date]]),2,1)-1),WEEKNUM(Table1[[#This Row],[Date]])-WEEKNUM(DATE(YEAR(Table1[[#This Row],[Date]]),2,1)-1))</f>
        <v>16</v>
      </c>
      <c r="H1976" s="126">
        <f t="shared" ca="1" si="63"/>
        <v>0.73</v>
      </c>
      <c r="I19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6" s="3" t="str">
        <f ca="1">IF(Table1[[#This Row],[Quantity]]&gt;=100,"Picked Up","Missed Pickup")</f>
        <v>Picked Up</v>
      </c>
      <c r="K1976" s="48" t="str">
        <f>TEXT(Table1[[#This Row],[Date]],"mmmm")</f>
        <v>May</v>
      </c>
    </row>
    <row r="1977" spans="1:11" x14ac:dyDescent="0.25">
      <c r="A1977" s="27" t="s">
        <v>62</v>
      </c>
      <c r="B1977" s="30" t="s">
        <v>6</v>
      </c>
      <c r="C1977" s="50" t="s">
        <v>21</v>
      </c>
      <c r="D1977" s="4">
        <v>43968</v>
      </c>
      <c r="E1977" s="3">
        <f t="shared" ca="1" si="62"/>
        <v>557</v>
      </c>
      <c r="F19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7" s="50">
        <f>IF(WEEKNUM(Table1[[#This Row],[Date]])-WEEKNUM(DATE(YEAR(Table1[[#This Row],[Date]]),2,1)-1)&lt;=0,52+WEEKNUM(Table1[[#This Row],[Date]])-WEEKNUM(DATE(YEAR(Table1[[#This Row],[Date]]),2,1)-1),WEEKNUM(Table1[[#This Row],[Date]])-WEEKNUM(DATE(YEAR(Table1[[#This Row],[Date]]),2,1)-1))</f>
        <v>16</v>
      </c>
      <c r="H1977" s="126">
        <f t="shared" ca="1" si="63"/>
        <v>0.78</v>
      </c>
      <c r="I19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7" s="3" t="str">
        <f ca="1">IF(Table1[[#This Row],[Quantity]]&gt;=100,"Picked Up","Missed Pickup")</f>
        <v>Picked Up</v>
      </c>
      <c r="K1977" s="48" t="str">
        <f>TEXT(Table1[[#This Row],[Date]],"mmmm")</f>
        <v>May</v>
      </c>
    </row>
    <row r="1978" spans="1:11" x14ac:dyDescent="0.25">
      <c r="A1978" s="27" t="s">
        <v>62</v>
      </c>
      <c r="B1978" s="30" t="s">
        <v>76</v>
      </c>
      <c r="C1978" s="50" t="s">
        <v>23</v>
      </c>
      <c r="D1978" s="4">
        <v>43968</v>
      </c>
      <c r="E1978" s="3">
        <f t="shared" ca="1" si="62"/>
        <v>162</v>
      </c>
      <c r="F19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8" s="50">
        <f>IF(WEEKNUM(Table1[[#This Row],[Date]])-WEEKNUM(DATE(YEAR(Table1[[#This Row],[Date]]),2,1)-1)&lt;=0,52+WEEKNUM(Table1[[#This Row],[Date]])-WEEKNUM(DATE(YEAR(Table1[[#This Row],[Date]]),2,1)-1),WEEKNUM(Table1[[#This Row],[Date]])-WEEKNUM(DATE(YEAR(Table1[[#This Row],[Date]]),2,1)-1))</f>
        <v>16</v>
      </c>
      <c r="H1978" s="126">
        <f t="shared" ca="1" si="63"/>
        <v>0.71</v>
      </c>
      <c r="I19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8" s="3" t="str">
        <f ca="1">IF(Table1[[#This Row],[Quantity]]&gt;=100,"Picked Up","Missed Pickup")</f>
        <v>Picked Up</v>
      </c>
      <c r="K1978" s="48" t="str">
        <f>TEXT(Table1[[#This Row],[Date]],"mmmm")</f>
        <v>May</v>
      </c>
    </row>
    <row r="1979" spans="1:11" x14ac:dyDescent="0.25">
      <c r="A1979" s="27" t="s">
        <v>61</v>
      </c>
      <c r="B1979" s="30" t="s">
        <v>7</v>
      </c>
      <c r="C1979" s="50" t="s">
        <v>20</v>
      </c>
      <c r="D1979" s="4">
        <v>43968</v>
      </c>
      <c r="E1979" s="3">
        <f t="shared" ca="1" si="62"/>
        <v>87</v>
      </c>
      <c r="F19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79" s="50">
        <f>IF(WEEKNUM(Table1[[#This Row],[Date]])-WEEKNUM(DATE(YEAR(Table1[[#This Row],[Date]]),2,1)-1)&lt;=0,52+WEEKNUM(Table1[[#This Row],[Date]])-WEEKNUM(DATE(YEAR(Table1[[#This Row],[Date]]),2,1)-1),WEEKNUM(Table1[[#This Row],[Date]])-WEEKNUM(DATE(YEAR(Table1[[#This Row],[Date]]),2,1)-1))</f>
        <v>16</v>
      </c>
      <c r="H1979" s="126">
        <f t="shared" ca="1" si="63"/>
        <v>0.67</v>
      </c>
      <c r="I19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79" s="3" t="str">
        <f ca="1">IF(Table1[[#This Row],[Quantity]]&gt;=100,"Picked Up","Missed Pickup")</f>
        <v>Missed Pickup</v>
      </c>
      <c r="K1979" s="48" t="str">
        <f>TEXT(Table1[[#This Row],[Date]],"mmmm")</f>
        <v>May</v>
      </c>
    </row>
    <row r="1980" spans="1:11" x14ac:dyDescent="0.25">
      <c r="A1980" s="29" t="s">
        <v>61</v>
      </c>
      <c r="B1980" s="31" t="s">
        <v>8</v>
      </c>
      <c r="C1980" s="50" t="s">
        <v>20</v>
      </c>
      <c r="D1980" s="4">
        <v>43968</v>
      </c>
      <c r="E1980" s="3">
        <f t="shared" ca="1" si="62"/>
        <v>906</v>
      </c>
      <c r="F19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0" s="50">
        <f>IF(WEEKNUM(Table1[[#This Row],[Date]])-WEEKNUM(DATE(YEAR(Table1[[#This Row],[Date]]),2,1)-1)&lt;=0,52+WEEKNUM(Table1[[#This Row],[Date]])-WEEKNUM(DATE(YEAR(Table1[[#This Row],[Date]]),2,1)-1),WEEKNUM(Table1[[#This Row],[Date]])-WEEKNUM(DATE(YEAR(Table1[[#This Row],[Date]]),2,1)-1))</f>
        <v>16</v>
      </c>
      <c r="H1980" s="126">
        <f t="shared" ca="1" si="63"/>
        <v>0.69</v>
      </c>
      <c r="I19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80" s="3" t="str">
        <f ca="1">IF(Table1[[#This Row],[Quantity]]&gt;=100,"Picked Up","Missed Pickup")</f>
        <v>Picked Up</v>
      </c>
      <c r="K1980" s="48" t="str">
        <f>TEXT(Table1[[#This Row],[Date]],"mmmm")</f>
        <v>May</v>
      </c>
    </row>
    <row r="1981" spans="1:11" x14ac:dyDescent="0.25">
      <c r="A1981" s="3" t="s">
        <v>61</v>
      </c>
      <c r="B1981" s="3" t="s">
        <v>73</v>
      </c>
      <c r="C1981" s="50" t="s">
        <v>20</v>
      </c>
      <c r="D1981" s="4">
        <v>43968</v>
      </c>
      <c r="E1981" s="3">
        <f t="shared" ca="1" si="62"/>
        <v>67</v>
      </c>
      <c r="F19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1" s="50">
        <f>IF(WEEKNUM(Table1[[#This Row],[Date]])-WEEKNUM(DATE(YEAR(Table1[[#This Row],[Date]]),2,1)-1)&lt;=0,52+WEEKNUM(Table1[[#This Row],[Date]])-WEEKNUM(DATE(YEAR(Table1[[#This Row],[Date]]),2,1)-1),WEEKNUM(Table1[[#This Row],[Date]])-WEEKNUM(DATE(YEAR(Table1[[#This Row],[Date]]),2,1)-1))</f>
        <v>16</v>
      </c>
      <c r="H1981" s="126">
        <f t="shared" ca="1" si="63"/>
        <v>0.75</v>
      </c>
      <c r="I19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81" s="3" t="str">
        <f ca="1">IF(Table1[[#This Row],[Quantity]]&gt;=100,"Picked Up","Missed Pickup")</f>
        <v>Missed Pickup</v>
      </c>
      <c r="K1981" s="48" t="str">
        <f>TEXT(Table1[[#This Row],[Date]],"mmmm")</f>
        <v>May</v>
      </c>
    </row>
    <row r="1982" spans="1:11" x14ac:dyDescent="0.25">
      <c r="A1982" s="3" t="s">
        <v>61</v>
      </c>
      <c r="B1982" s="3" t="s">
        <v>77</v>
      </c>
      <c r="C1982" s="50" t="s">
        <v>20</v>
      </c>
      <c r="D1982" s="4">
        <v>43968</v>
      </c>
      <c r="E1982" s="3">
        <f t="shared" ca="1" si="62"/>
        <v>517</v>
      </c>
      <c r="F19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2" s="50">
        <f>IF(WEEKNUM(Table1[[#This Row],[Date]])-WEEKNUM(DATE(YEAR(Table1[[#This Row],[Date]]),2,1)-1)&lt;=0,52+WEEKNUM(Table1[[#This Row],[Date]])-WEEKNUM(DATE(YEAR(Table1[[#This Row],[Date]]),2,1)-1),WEEKNUM(Table1[[#This Row],[Date]])-WEEKNUM(DATE(YEAR(Table1[[#This Row],[Date]]),2,1)-1))</f>
        <v>16</v>
      </c>
      <c r="H1982" s="126">
        <f t="shared" ca="1" si="63"/>
        <v>0.76</v>
      </c>
      <c r="I19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82" s="3" t="str">
        <f ca="1">IF(Table1[[#This Row],[Quantity]]&gt;=100,"Picked Up","Missed Pickup")</f>
        <v>Picked Up</v>
      </c>
      <c r="K1982" s="48" t="str">
        <f>TEXT(Table1[[#This Row],[Date]],"mmmm")</f>
        <v>May</v>
      </c>
    </row>
    <row r="1983" spans="1:11" x14ac:dyDescent="0.25">
      <c r="A1983" s="27" t="s">
        <v>64</v>
      </c>
      <c r="B1983" s="30" t="s">
        <v>70</v>
      </c>
      <c r="C1983" s="50" t="s">
        <v>22</v>
      </c>
      <c r="D1983" s="4">
        <v>43969</v>
      </c>
      <c r="E1983" s="3">
        <f t="shared" ca="1" si="62"/>
        <v>221</v>
      </c>
      <c r="F19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3" s="50">
        <f>IF(WEEKNUM(Table1[[#This Row],[Date]])-WEEKNUM(DATE(YEAR(Table1[[#This Row],[Date]]),2,1)-1)&lt;=0,52+WEEKNUM(Table1[[#This Row],[Date]])-WEEKNUM(DATE(YEAR(Table1[[#This Row],[Date]]),2,1)-1),WEEKNUM(Table1[[#This Row],[Date]])-WEEKNUM(DATE(YEAR(Table1[[#This Row],[Date]]),2,1)-1))</f>
        <v>16</v>
      </c>
      <c r="H1983" s="126">
        <f t="shared" ca="1" si="63"/>
        <v>0.77</v>
      </c>
      <c r="I19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83" s="3" t="str">
        <f ca="1">IF(Table1[[#This Row],[Quantity]]&gt;=100,"Picked Up","Missed Pickup")</f>
        <v>Picked Up</v>
      </c>
      <c r="K1983" s="48" t="str">
        <f>TEXT(Table1[[#This Row],[Date]],"mmmm")</f>
        <v>May</v>
      </c>
    </row>
    <row r="1984" spans="1:11" x14ac:dyDescent="0.25">
      <c r="A1984" s="27" t="s">
        <v>64</v>
      </c>
      <c r="B1984" s="30" t="s">
        <v>71</v>
      </c>
      <c r="C1984" s="50" t="s">
        <v>23</v>
      </c>
      <c r="D1984" s="4">
        <v>43969</v>
      </c>
      <c r="E1984" s="3">
        <f t="shared" ca="1" si="62"/>
        <v>104</v>
      </c>
      <c r="F19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4" s="50">
        <f>IF(WEEKNUM(Table1[[#This Row],[Date]])-WEEKNUM(DATE(YEAR(Table1[[#This Row],[Date]]),2,1)-1)&lt;=0,52+WEEKNUM(Table1[[#This Row],[Date]])-WEEKNUM(DATE(YEAR(Table1[[#This Row],[Date]]),2,1)-1),WEEKNUM(Table1[[#This Row],[Date]])-WEEKNUM(DATE(YEAR(Table1[[#This Row],[Date]]),2,1)-1))</f>
        <v>16</v>
      </c>
      <c r="H1984" s="126">
        <f t="shared" ca="1" si="63"/>
        <v>0.78</v>
      </c>
      <c r="I19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84" s="3" t="str">
        <f ca="1">IF(Table1[[#This Row],[Quantity]]&gt;=100,"Picked Up","Missed Pickup")</f>
        <v>Picked Up</v>
      </c>
      <c r="K1984" s="48" t="str">
        <f>TEXT(Table1[[#This Row],[Date]],"mmmm")</f>
        <v>May</v>
      </c>
    </row>
    <row r="1985" spans="1:11" x14ac:dyDescent="0.25">
      <c r="A1985" s="27" t="s">
        <v>65</v>
      </c>
      <c r="B1985" s="30" t="s">
        <v>67</v>
      </c>
      <c r="C1985" s="50" t="s">
        <v>20</v>
      </c>
      <c r="D1985" s="4">
        <v>43969</v>
      </c>
      <c r="E1985" s="3">
        <f t="shared" ca="1" si="62"/>
        <v>954</v>
      </c>
      <c r="F19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5" s="50">
        <f>IF(WEEKNUM(Table1[[#This Row],[Date]])-WEEKNUM(DATE(YEAR(Table1[[#This Row],[Date]]),2,1)-1)&lt;=0,52+WEEKNUM(Table1[[#This Row],[Date]])-WEEKNUM(DATE(YEAR(Table1[[#This Row],[Date]]),2,1)-1),WEEKNUM(Table1[[#This Row],[Date]])-WEEKNUM(DATE(YEAR(Table1[[#This Row],[Date]]),2,1)-1))</f>
        <v>16</v>
      </c>
      <c r="H1985" s="126">
        <f t="shared" ca="1" si="63"/>
        <v>0.78</v>
      </c>
      <c r="I19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85" s="3" t="str">
        <f ca="1">IF(Table1[[#This Row],[Quantity]]&gt;=100,"Picked Up","Missed Pickup")</f>
        <v>Picked Up</v>
      </c>
      <c r="K1985" s="48" t="str">
        <f>TEXT(Table1[[#This Row],[Date]],"mmmm")</f>
        <v>May</v>
      </c>
    </row>
    <row r="1986" spans="1:11" x14ac:dyDescent="0.25">
      <c r="A1986" s="27" t="s">
        <v>63</v>
      </c>
      <c r="B1986" s="30" t="s">
        <v>4</v>
      </c>
      <c r="C1986" s="50" t="s">
        <v>20</v>
      </c>
      <c r="D1986" s="4">
        <v>43969</v>
      </c>
      <c r="E1986" s="3">
        <f t="shared" ca="1" si="62"/>
        <v>636</v>
      </c>
      <c r="F19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6" s="50">
        <f>IF(WEEKNUM(Table1[[#This Row],[Date]])-WEEKNUM(DATE(YEAR(Table1[[#This Row],[Date]]),2,1)-1)&lt;=0,52+WEEKNUM(Table1[[#This Row],[Date]])-WEEKNUM(DATE(YEAR(Table1[[#This Row],[Date]]),2,1)-1),WEEKNUM(Table1[[#This Row],[Date]])-WEEKNUM(DATE(YEAR(Table1[[#This Row],[Date]]),2,1)-1))</f>
        <v>16</v>
      </c>
      <c r="H1986" s="126">
        <f t="shared" ca="1" si="63"/>
        <v>0.7</v>
      </c>
      <c r="I19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86" s="3" t="str">
        <f ca="1">IF(Table1[[#This Row],[Quantity]]&gt;=100,"Picked Up","Missed Pickup")</f>
        <v>Picked Up</v>
      </c>
      <c r="K1986" s="48" t="str">
        <f>TEXT(Table1[[#This Row],[Date]],"mmmm")</f>
        <v>May</v>
      </c>
    </row>
    <row r="1987" spans="1:11" x14ac:dyDescent="0.25">
      <c r="A1987" s="27" t="s">
        <v>63</v>
      </c>
      <c r="B1987" s="30" t="s">
        <v>74</v>
      </c>
      <c r="C1987" s="50" t="s">
        <v>20</v>
      </c>
      <c r="D1987" s="4">
        <v>43969</v>
      </c>
      <c r="E1987" s="3">
        <f t="shared" ref="E1987:E2050" ca="1" si="64">RANDBETWEEN(0,1000)</f>
        <v>859</v>
      </c>
      <c r="F19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7" s="50">
        <f>IF(WEEKNUM(Table1[[#This Row],[Date]])-WEEKNUM(DATE(YEAR(Table1[[#This Row],[Date]]),2,1)-1)&lt;=0,52+WEEKNUM(Table1[[#This Row],[Date]])-WEEKNUM(DATE(YEAR(Table1[[#This Row],[Date]]),2,1)-1),WEEKNUM(Table1[[#This Row],[Date]])-WEEKNUM(DATE(YEAR(Table1[[#This Row],[Date]]),2,1)-1))</f>
        <v>16</v>
      </c>
      <c r="H1987" s="126">
        <f t="shared" ref="H1987:H2050" ca="1" si="65">RANDBETWEEN(67,80)/100</f>
        <v>0.79</v>
      </c>
      <c r="I19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87" s="3" t="str">
        <f ca="1">IF(Table1[[#This Row],[Quantity]]&gt;=100,"Picked Up","Missed Pickup")</f>
        <v>Picked Up</v>
      </c>
      <c r="K1987" s="48" t="str">
        <f>TEXT(Table1[[#This Row],[Date]],"mmmm")</f>
        <v>May</v>
      </c>
    </row>
    <row r="1988" spans="1:11" x14ac:dyDescent="0.25">
      <c r="A1988" s="27" t="s">
        <v>63</v>
      </c>
      <c r="B1988" s="30" t="s">
        <v>75</v>
      </c>
      <c r="C1988" s="50" t="s">
        <v>20</v>
      </c>
      <c r="D1988" s="4">
        <v>43969</v>
      </c>
      <c r="E1988" s="3">
        <f t="shared" ca="1" si="64"/>
        <v>531</v>
      </c>
      <c r="F19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8" s="50">
        <f>IF(WEEKNUM(Table1[[#This Row],[Date]])-WEEKNUM(DATE(YEAR(Table1[[#This Row],[Date]]),2,1)-1)&lt;=0,52+WEEKNUM(Table1[[#This Row],[Date]])-WEEKNUM(DATE(YEAR(Table1[[#This Row],[Date]]),2,1)-1),WEEKNUM(Table1[[#This Row],[Date]])-WEEKNUM(DATE(YEAR(Table1[[#This Row],[Date]]),2,1)-1))</f>
        <v>16</v>
      </c>
      <c r="H1988" s="126">
        <f t="shared" ca="1" si="65"/>
        <v>0.76</v>
      </c>
      <c r="I19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88" s="3" t="str">
        <f ca="1">IF(Table1[[#This Row],[Quantity]]&gt;=100,"Picked Up","Missed Pickup")</f>
        <v>Picked Up</v>
      </c>
      <c r="K1988" s="48" t="str">
        <f>TEXT(Table1[[#This Row],[Date]],"mmmm")</f>
        <v>May</v>
      </c>
    </row>
    <row r="1989" spans="1:11" x14ac:dyDescent="0.25">
      <c r="A1989" s="27" t="s">
        <v>62</v>
      </c>
      <c r="B1989" s="30" t="s">
        <v>9</v>
      </c>
      <c r="C1989" s="50" t="s">
        <v>23</v>
      </c>
      <c r="D1989" s="4">
        <v>43969</v>
      </c>
      <c r="E1989" s="3">
        <f t="shared" ca="1" si="64"/>
        <v>486</v>
      </c>
      <c r="F19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89" s="50">
        <f>IF(WEEKNUM(Table1[[#This Row],[Date]])-WEEKNUM(DATE(YEAR(Table1[[#This Row],[Date]]),2,1)-1)&lt;=0,52+WEEKNUM(Table1[[#This Row],[Date]])-WEEKNUM(DATE(YEAR(Table1[[#This Row],[Date]]),2,1)-1),WEEKNUM(Table1[[#This Row],[Date]])-WEEKNUM(DATE(YEAR(Table1[[#This Row],[Date]]),2,1)-1))</f>
        <v>16</v>
      </c>
      <c r="H1989" s="126">
        <f t="shared" ca="1" si="65"/>
        <v>0.67</v>
      </c>
      <c r="I19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89" s="3" t="str">
        <f ca="1">IF(Table1[[#This Row],[Quantity]]&gt;=100,"Picked Up","Missed Pickup")</f>
        <v>Picked Up</v>
      </c>
      <c r="K1989" s="48" t="str">
        <f>TEXT(Table1[[#This Row],[Date]],"mmmm")</f>
        <v>May</v>
      </c>
    </row>
    <row r="1990" spans="1:11" x14ac:dyDescent="0.25">
      <c r="A1990" s="27" t="s">
        <v>62</v>
      </c>
      <c r="B1990" s="30" t="s">
        <v>4</v>
      </c>
      <c r="C1990" s="50" t="s">
        <v>20</v>
      </c>
      <c r="D1990" s="4">
        <v>43969</v>
      </c>
      <c r="E1990" s="3">
        <f t="shared" ca="1" si="64"/>
        <v>704</v>
      </c>
      <c r="F19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0" s="50">
        <f>IF(WEEKNUM(Table1[[#This Row],[Date]])-WEEKNUM(DATE(YEAR(Table1[[#This Row],[Date]]),2,1)-1)&lt;=0,52+WEEKNUM(Table1[[#This Row],[Date]])-WEEKNUM(DATE(YEAR(Table1[[#This Row],[Date]]),2,1)-1),WEEKNUM(Table1[[#This Row],[Date]])-WEEKNUM(DATE(YEAR(Table1[[#This Row],[Date]]),2,1)-1))</f>
        <v>16</v>
      </c>
      <c r="H1990" s="126">
        <f t="shared" ca="1" si="65"/>
        <v>0.78</v>
      </c>
      <c r="I19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0" s="3" t="str">
        <f ca="1">IF(Table1[[#This Row],[Quantity]]&gt;=100,"Picked Up","Missed Pickup")</f>
        <v>Picked Up</v>
      </c>
      <c r="K1990" s="48" t="str">
        <f>TEXT(Table1[[#This Row],[Date]],"mmmm")</f>
        <v>May</v>
      </c>
    </row>
    <row r="1991" spans="1:11" x14ac:dyDescent="0.25">
      <c r="A1991" s="27" t="s">
        <v>62</v>
      </c>
      <c r="B1991" s="30" t="s">
        <v>72</v>
      </c>
      <c r="C1991" s="50" t="s">
        <v>20</v>
      </c>
      <c r="D1991" s="4">
        <v>43969</v>
      </c>
      <c r="E1991" s="3">
        <f t="shared" ca="1" si="64"/>
        <v>645</v>
      </c>
      <c r="F19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1" s="50">
        <f>IF(WEEKNUM(Table1[[#This Row],[Date]])-WEEKNUM(DATE(YEAR(Table1[[#This Row],[Date]]),2,1)-1)&lt;=0,52+WEEKNUM(Table1[[#This Row],[Date]])-WEEKNUM(DATE(YEAR(Table1[[#This Row],[Date]]),2,1)-1),WEEKNUM(Table1[[#This Row],[Date]])-WEEKNUM(DATE(YEAR(Table1[[#This Row],[Date]]),2,1)-1))</f>
        <v>16</v>
      </c>
      <c r="H1991" s="126">
        <f t="shared" ca="1" si="65"/>
        <v>0.76</v>
      </c>
      <c r="I19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1" s="3" t="str">
        <f ca="1">IF(Table1[[#This Row],[Quantity]]&gt;=100,"Picked Up","Missed Pickup")</f>
        <v>Picked Up</v>
      </c>
      <c r="K1991" s="48" t="str">
        <f>TEXT(Table1[[#This Row],[Date]],"mmmm")</f>
        <v>May</v>
      </c>
    </row>
    <row r="1992" spans="1:11" x14ac:dyDescent="0.25">
      <c r="A1992" s="27" t="s">
        <v>62</v>
      </c>
      <c r="B1992" s="30" t="s">
        <v>5</v>
      </c>
      <c r="C1992" s="50" t="s">
        <v>22</v>
      </c>
      <c r="D1992" s="4">
        <v>43969</v>
      </c>
      <c r="E1992" s="3">
        <f t="shared" ca="1" si="64"/>
        <v>609</v>
      </c>
      <c r="F19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2" s="50">
        <f>IF(WEEKNUM(Table1[[#This Row],[Date]])-WEEKNUM(DATE(YEAR(Table1[[#This Row],[Date]]),2,1)-1)&lt;=0,52+WEEKNUM(Table1[[#This Row],[Date]])-WEEKNUM(DATE(YEAR(Table1[[#This Row],[Date]]),2,1)-1),WEEKNUM(Table1[[#This Row],[Date]])-WEEKNUM(DATE(YEAR(Table1[[#This Row],[Date]]),2,1)-1))</f>
        <v>16</v>
      </c>
      <c r="H1992" s="126">
        <f t="shared" ca="1" si="65"/>
        <v>0.78</v>
      </c>
      <c r="I19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2" s="3" t="str">
        <f ca="1">IF(Table1[[#This Row],[Quantity]]&gt;=100,"Picked Up","Missed Pickup")</f>
        <v>Picked Up</v>
      </c>
      <c r="K1992" s="48" t="str">
        <f>TEXT(Table1[[#This Row],[Date]],"mmmm")</f>
        <v>May</v>
      </c>
    </row>
    <row r="1993" spans="1:11" x14ac:dyDescent="0.25">
      <c r="A1993" s="27" t="s">
        <v>62</v>
      </c>
      <c r="B1993" s="30" t="s">
        <v>6</v>
      </c>
      <c r="C1993" s="50" t="s">
        <v>21</v>
      </c>
      <c r="D1993" s="4">
        <v>43969</v>
      </c>
      <c r="E1993" s="3">
        <f t="shared" ca="1" si="64"/>
        <v>296</v>
      </c>
      <c r="F19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3" s="50">
        <f>IF(WEEKNUM(Table1[[#This Row],[Date]])-WEEKNUM(DATE(YEAR(Table1[[#This Row],[Date]]),2,1)-1)&lt;=0,52+WEEKNUM(Table1[[#This Row],[Date]])-WEEKNUM(DATE(YEAR(Table1[[#This Row],[Date]]),2,1)-1),WEEKNUM(Table1[[#This Row],[Date]])-WEEKNUM(DATE(YEAR(Table1[[#This Row],[Date]]),2,1)-1))</f>
        <v>16</v>
      </c>
      <c r="H1993" s="126">
        <f t="shared" ca="1" si="65"/>
        <v>0.72</v>
      </c>
      <c r="I19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3" s="3" t="str">
        <f ca="1">IF(Table1[[#This Row],[Quantity]]&gt;=100,"Picked Up","Missed Pickup")</f>
        <v>Picked Up</v>
      </c>
      <c r="K1993" s="48" t="str">
        <f>TEXT(Table1[[#This Row],[Date]],"mmmm")</f>
        <v>May</v>
      </c>
    </row>
    <row r="1994" spans="1:11" x14ac:dyDescent="0.25">
      <c r="A1994" s="27" t="s">
        <v>62</v>
      </c>
      <c r="B1994" s="30" t="s">
        <v>76</v>
      </c>
      <c r="C1994" s="50" t="s">
        <v>23</v>
      </c>
      <c r="D1994" s="4">
        <v>43969</v>
      </c>
      <c r="E1994" s="3">
        <f t="shared" ca="1" si="64"/>
        <v>551</v>
      </c>
      <c r="F19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4" s="50">
        <f>IF(WEEKNUM(Table1[[#This Row],[Date]])-WEEKNUM(DATE(YEAR(Table1[[#This Row],[Date]]),2,1)-1)&lt;=0,52+WEEKNUM(Table1[[#This Row],[Date]])-WEEKNUM(DATE(YEAR(Table1[[#This Row],[Date]]),2,1)-1),WEEKNUM(Table1[[#This Row],[Date]])-WEEKNUM(DATE(YEAR(Table1[[#This Row],[Date]]),2,1)-1))</f>
        <v>16</v>
      </c>
      <c r="H1994" s="126">
        <f t="shared" ca="1" si="65"/>
        <v>0.68</v>
      </c>
      <c r="I19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94" s="3" t="str">
        <f ca="1">IF(Table1[[#This Row],[Quantity]]&gt;=100,"Picked Up","Missed Pickup")</f>
        <v>Picked Up</v>
      </c>
      <c r="K1994" s="48" t="str">
        <f>TEXT(Table1[[#This Row],[Date]],"mmmm")</f>
        <v>May</v>
      </c>
    </row>
    <row r="1995" spans="1:11" x14ac:dyDescent="0.25">
      <c r="A1995" s="27" t="s">
        <v>61</v>
      </c>
      <c r="B1995" s="30" t="s">
        <v>7</v>
      </c>
      <c r="C1995" s="50" t="s">
        <v>20</v>
      </c>
      <c r="D1995" s="4">
        <v>43969</v>
      </c>
      <c r="E1995" s="3">
        <f t="shared" ca="1" si="64"/>
        <v>403</v>
      </c>
      <c r="F19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5" s="50">
        <f>IF(WEEKNUM(Table1[[#This Row],[Date]])-WEEKNUM(DATE(YEAR(Table1[[#This Row],[Date]]),2,1)-1)&lt;=0,52+WEEKNUM(Table1[[#This Row],[Date]])-WEEKNUM(DATE(YEAR(Table1[[#This Row],[Date]]),2,1)-1),WEEKNUM(Table1[[#This Row],[Date]])-WEEKNUM(DATE(YEAR(Table1[[#This Row],[Date]]),2,1)-1))</f>
        <v>16</v>
      </c>
      <c r="H1995" s="126">
        <f t="shared" ca="1" si="65"/>
        <v>0.79</v>
      </c>
      <c r="I19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5" s="3" t="str">
        <f ca="1">IF(Table1[[#This Row],[Quantity]]&gt;=100,"Picked Up","Missed Pickup")</f>
        <v>Picked Up</v>
      </c>
      <c r="K1995" s="48" t="str">
        <f>TEXT(Table1[[#This Row],[Date]],"mmmm")</f>
        <v>May</v>
      </c>
    </row>
    <row r="1996" spans="1:11" x14ac:dyDescent="0.25">
      <c r="A1996" s="29" t="s">
        <v>61</v>
      </c>
      <c r="B1996" s="31" t="s">
        <v>8</v>
      </c>
      <c r="C1996" s="50" t="s">
        <v>20</v>
      </c>
      <c r="D1996" s="4">
        <v>43969</v>
      </c>
      <c r="E1996" s="3">
        <f t="shared" ca="1" si="64"/>
        <v>213</v>
      </c>
      <c r="F19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6" s="50">
        <f>IF(WEEKNUM(Table1[[#This Row],[Date]])-WEEKNUM(DATE(YEAR(Table1[[#This Row],[Date]]),2,1)-1)&lt;=0,52+WEEKNUM(Table1[[#This Row],[Date]])-WEEKNUM(DATE(YEAR(Table1[[#This Row],[Date]]),2,1)-1),WEEKNUM(Table1[[#This Row],[Date]])-WEEKNUM(DATE(YEAR(Table1[[#This Row],[Date]]),2,1)-1))</f>
        <v>16</v>
      </c>
      <c r="H1996" s="126">
        <f t="shared" ca="1" si="65"/>
        <v>0.79</v>
      </c>
      <c r="I19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6" s="3" t="str">
        <f ca="1">IF(Table1[[#This Row],[Quantity]]&gt;=100,"Picked Up","Missed Pickup")</f>
        <v>Picked Up</v>
      </c>
      <c r="K1996" s="48" t="str">
        <f>TEXT(Table1[[#This Row],[Date]],"mmmm")</f>
        <v>May</v>
      </c>
    </row>
    <row r="1997" spans="1:11" x14ac:dyDescent="0.25">
      <c r="A1997" s="3" t="s">
        <v>61</v>
      </c>
      <c r="B1997" s="3" t="s">
        <v>73</v>
      </c>
      <c r="C1997" s="50" t="s">
        <v>20</v>
      </c>
      <c r="D1997" s="4">
        <v>43969</v>
      </c>
      <c r="E1997" s="3">
        <f t="shared" ca="1" si="64"/>
        <v>379</v>
      </c>
      <c r="F19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7" s="50">
        <f>IF(WEEKNUM(Table1[[#This Row],[Date]])-WEEKNUM(DATE(YEAR(Table1[[#This Row],[Date]]),2,1)-1)&lt;=0,52+WEEKNUM(Table1[[#This Row],[Date]])-WEEKNUM(DATE(YEAR(Table1[[#This Row],[Date]]),2,1)-1),WEEKNUM(Table1[[#This Row],[Date]])-WEEKNUM(DATE(YEAR(Table1[[#This Row],[Date]]),2,1)-1))</f>
        <v>16</v>
      </c>
      <c r="H1997" s="126">
        <f t="shared" ca="1" si="65"/>
        <v>0.69</v>
      </c>
      <c r="I19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7" s="3" t="str">
        <f ca="1">IF(Table1[[#This Row],[Quantity]]&gt;=100,"Picked Up","Missed Pickup")</f>
        <v>Picked Up</v>
      </c>
      <c r="K1997" s="48" t="str">
        <f>TEXT(Table1[[#This Row],[Date]],"mmmm")</f>
        <v>May</v>
      </c>
    </row>
    <row r="1998" spans="1:11" x14ac:dyDescent="0.25">
      <c r="A1998" s="3" t="s">
        <v>61</v>
      </c>
      <c r="B1998" s="3" t="s">
        <v>77</v>
      </c>
      <c r="C1998" s="50" t="s">
        <v>20</v>
      </c>
      <c r="D1998" s="4">
        <v>43969</v>
      </c>
      <c r="E1998" s="3">
        <f t="shared" ca="1" si="64"/>
        <v>342</v>
      </c>
      <c r="F19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8" s="50">
        <f>IF(WEEKNUM(Table1[[#This Row],[Date]])-WEEKNUM(DATE(YEAR(Table1[[#This Row],[Date]]),2,1)-1)&lt;=0,52+WEEKNUM(Table1[[#This Row],[Date]])-WEEKNUM(DATE(YEAR(Table1[[#This Row],[Date]]),2,1)-1),WEEKNUM(Table1[[#This Row],[Date]])-WEEKNUM(DATE(YEAR(Table1[[#This Row],[Date]]),2,1)-1))</f>
        <v>16</v>
      </c>
      <c r="H1998" s="126">
        <f t="shared" ca="1" si="65"/>
        <v>0.75</v>
      </c>
      <c r="I19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1998" s="3" t="str">
        <f ca="1">IF(Table1[[#This Row],[Quantity]]&gt;=100,"Picked Up","Missed Pickup")</f>
        <v>Picked Up</v>
      </c>
      <c r="K1998" s="48" t="str">
        <f>TEXT(Table1[[#This Row],[Date]],"mmmm")</f>
        <v>May</v>
      </c>
    </row>
    <row r="1999" spans="1:11" x14ac:dyDescent="0.25">
      <c r="A1999" s="27" t="s">
        <v>64</v>
      </c>
      <c r="B1999" s="30" t="s">
        <v>70</v>
      </c>
      <c r="C1999" s="50" t="s">
        <v>22</v>
      </c>
      <c r="D1999" s="4">
        <v>43970</v>
      </c>
      <c r="E1999" s="3">
        <f t="shared" ca="1" si="64"/>
        <v>291</v>
      </c>
      <c r="F19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1999" s="50">
        <f>IF(WEEKNUM(Table1[[#This Row],[Date]])-WEEKNUM(DATE(YEAR(Table1[[#This Row],[Date]]),2,1)-1)&lt;=0,52+WEEKNUM(Table1[[#This Row],[Date]])-WEEKNUM(DATE(YEAR(Table1[[#This Row],[Date]]),2,1)-1),WEEKNUM(Table1[[#This Row],[Date]])-WEEKNUM(DATE(YEAR(Table1[[#This Row],[Date]]),2,1)-1))</f>
        <v>16</v>
      </c>
      <c r="H1999" s="126">
        <f t="shared" ca="1" si="65"/>
        <v>0.7</v>
      </c>
      <c r="I19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1999" s="3" t="str">
        <f ca="1">IF(Table1[[#This Row],[Quantity]]&gt;=100,"Picked Up","Missed Pickup")</f>
        <v>Picked Up</v>
      </c>
      <c r="K1999" s="48" t="str">
        <f>TEXT(Table1[[#This Row],[Date]],"mmmm")</f>
        <v>May</v>
      </c>
    </row>
    <row r="2000" spans="1:11" x14ac:dyDescent="0.25">
      <c r="A2000" s="27" t="s">
        <v>64</v>
      </c>
      <c r="B2000" s="30" t="s">
        <v>71</v>
      </c>
      <c r="C2000" s="50" t="s">
        <v>23</v>
      </c>
      <c r="D2000" s="4">
        <v>43970</v>
      </c>
      <c r="E2000" s="3">
        <f t="shared" ca="1" si="64"/>
        <v>914</v>
      </c>
      <c r="F20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0" s="50">
        <f>IF(WEEKNUM(Table1[[#This Row],[Date]])-WEEKNUM(DATE(YEAR(Table1[[#This Row],[Date]]),2,1)-1)&lt;=0,52+WEEKNUM(Table1[[#This Row],[Date]])-WEEKNUM(DATE(YEAR(Table1[[#This Row],[Date]]),2,1)-1),WEEKNUM(Table1[[#This Row],[Date]])-WEEKNUM(DATE(YEAR(Table1[[#This Row],[Date]]),2,1)-1))</f>
        <v>16</v>
      </c>
      <c r="H2000" s="126">
        <f t="shared" ca="1" si="65"/>
        <v>0.71</v>
      </c>
      <c r="I20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00" s="3" t="str">
        <f ca="1">IF(Table1[[#This Row],[Quantity]]&gt;=100,"Picked Up","Missed Pickup")</f>
        <v>Picked Up</v>
      </c>
      <c r="K2000" s="48" t="str">
        <f>TEXT(Table1[[#This Row],[Date]],"mmmm")</f>
        <v>May</v>
      </c>
    </row>
    <row r="2001" spans="1:11" x14ac:dyDescent="0.25">
      <c r="A2001" s="27" t="s">
        <v>65</v>
      </c>
      <c r="B2001" s="30" t="s">
        <v>67</v>
      </c>
      <c r="C2001" s="50" t="s">
        <v>20</v>
      </c>
      <c r="D2001" s="4">
        <v>43970</v>
      </c>
      <c r="E2001" s="3">
        <f t="shared" ca="1" si="64"/>
        <v>784</v>
      </c>
      <c r="F20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1" s="50">
        <f>IF(WEEKNUM(Table1[[#This Row],[Date]])-WEEKNUM(DATE(YEAR(Table1[[#This Row],[Date]]),2,1)-1)&lt;=0,52+WEEKNUM(Table1[[#This Row],[Date]])-WEEKNUM(DATE(YEAR(Table1[[#This Row],[Date]]),2,1)-1),WEEKNUM(Table1[[#This Row],[Date]])-WEEKNUM(DATE(YEAR(Table1[[#This Row],[Date]]),2,1)-1))</f>
        <v>16</v>
      </c>
      <c r="H2001" s="126">
        <f t="shared" ca="1" si="65"/>
        <v>0.75</v>
      </c>
      <c r="I20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01" s="3" t="str">
        <f ca="1">IF(Table1[[#This Row],[Quantity]]&gt;=100,"Picked Up","Missed Pickup")</f>
        <v>Picked Up</v>
      </c>
      <c r="K2001" s="48" t="str">
        <f>TEXT(Table1[[#This Row],[Date]],"mmmm")</f>
        <v>May</v>
      </c>
    </row>
    <row r="2002" spans="1:11" x14ac:dyDescent="0.25">
      <c r="A2002" s="27" t="s">
        <v>63</v>
      </c>
      <c r="B2002" s="30" t="s">
        <v>4</v>
      </c>
      <c r="C2002" s="50" t="s">
        <v>20</v>
      </c>
      <c r="D2002" s="4">
        <v>43970</v>
      </c>
      <c r="E2002" s="3">
        <f t="shared" ca="1" si="64"/>
        <v>484</v>
      </c>
      <c r="F20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2" s="50">
        <f>IF(WEEKNUM(Table1[[#This Row],[Date]])-WEEKNUM(DATE(YEAR(Table1[[#This Row],[Date]]),2,1)-1)&lt;=0,52+WEEKNUM(Table1[[#This Row],[Date]])-WEEKNUM(DATE(YEAR(Table1[[#This Row],[Date]]),2,1)-1),WEEKNUM(Table1[[#This Row],[Date]])-WEEKNUM(DATE(YEAR(Table1[[#This Row],[Date]]),2,1)-1))</f>
        <v>16</v>
      </c>
      <c r="H2002" s="126">
        <f t="shared" ca="1" si="65"/>
        <v>0.76</v>
      </c>
      <c r="I20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02" s="3" t="str">
        <f ca="1">IF(Table1[[#This Row],[Quantity]]&gt;=100,"Picked Up","Missed Pickup")</f>
        <v>Picked Up</v>
      </c>
      <c r="K2002" s="48" t="str">
        <f>TEXT(Table1[[#This Row],[Date]],"mmmm")</f>
        <v>May</v>
      </c>
    </row>
    <row r="2003" spans="1:11" x14ac:dyDescent="0.25">
      <c r="A2003" s="27" t="s">
        <v>63</v>
      </c>
      <c r="B2003" s="30" t="s">
        <v>74</v>
      </c>
      <c r="C2003" s="50" t="s">
        <v>20</v>
      </c>
      <c r="D2003" s="4">
        <v>43970</v>
      </c>
      <c r="E2003" s="3">
        <f t="shared" ca="1" si="64"/>
        <v>625</v>
      </c>
      <c r="F20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3" s="50">
        <f>IF(WEEKNUM(Table1[[#This Row],[Date]])-WEEKNUM(DATE(YEAR(Table1[[#This Row],[Date]]),2,1)-1)&lt;=0,52+WEEKNUM(Table1[[#This Row],[Date]])-WEEKNUM(DATE(YEAR(Table1[[#This Row],[Date]]),2,1)-1),WEEKNUM(Table1[[#This Row],[Date]])-WEEKNUM(DATE(YEAR(Table1[[#This Row],[Date]]),2,1)-1))</f>
        <v>16</v>
      </c>
      <c r="H2003" s="126">
        <f t="shared" ca="1" si="65"/>
        <v>0.74</v>
      </c>
      <c r="I20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03" s="3" t="str">
        <f ca="1">IF(Table1[[#This Row],[Quantity]]&gt;=100,"Picked Up","Missed Pickup")</f>
        <v>Picked Up</v>
      </c>
      <c r="K2003" s="48" t="str">
        <f>TEXT(Table1[[#This Row],[Date]],"mmmm")</f>
        <v>May</v>
      </c>
    </row>
    <row r="2004" spans="1:11" x14ac:dyDescent="0.25">
      <c r="A2004" s="27" t="s">
        <v>63</v>
      </c>
      <c r="B2004" s="30" t="s">
        <v>75</v>
      </c>
      <c r="C2004" s="50" t="s">
        <v>20</v>
      </c>
      <c r="D2004" s="4">
        <v>43970</v>
      </c>
      <c r="E2004" s="3">
        <f t="shared" ca="1" si="64"/>
        <v>565</v>
      </c>
      <c r="F20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4" s="50">
        <f>IF(WEEKNUM(Table1[[#This Row],[Date]])-WEEKNUM(DATE(YEAR(Table1[[#This Row],[Date]]),2,1)-1)&lt;=0,52+WEEKNUM(Table1[[#This Row],[Date]])-WEEKNUM(DATE(YEAR(Table1[[#This Row],[Date]]),2,1)-1),WEEKNUM(Table1[[#This Row],[Date]])-WEEKNUM(DATE(YEAR(Table1[[#This Row],[Date]]),2,1)-1))</f>
        <v>16</v>
      </c>
      <c r="H2004" s="126">
        <f t="shared" ca="1" si="65"/>
        <v>0.73</v>
      </c>
      <c r="I20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04" s="3" t="str">
        <f ca="1">IF(Table1[[#This Row],[Quantity]]&gt;=100,"Picked Up","Missed Pickup")</f>
        <v>Picked Up</v>
      </c>
      <c r="K2004" s="48" t="str">
        <f>TEXT(Table1[[#This Row],[Date]],"mmmm")</f>
        <v>May</v>
      </c>
    </row>
    <row r="2005" spans="1:11" x14ac:dyDescent="0.25">
      <c r="A2005" s="27" t="s">
        <v>62</v>
      </c>
      <c r="B2005" s="30" t="s">
        <v>9</v>
      </c>
      <c r="C2005" s="50" t="s">
        <v>23</v>
      </c>
      <c r="D2005" s="4">
        <v>43970</v>
      </c>
      <c r="E2005" s="3">
        <f t="shared" ca="1" si="64"/>
        <v>601</v>
      </c>
      <c r="F20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5" s="50">
        <f>IF(WEEKNUM(Table1[[#This Row],[Date]])-WEEKNUM(DATE(YEAR(Table1[[#This Row],[Date]]),2,1)-1)&lt;=0,52+WEEKNUM(Table1[[#This Row],[Date]])-WEEKNUM(DATE(YEAR(Table1[[#This Row],[Date]]),2,1)-1),WEEKNUM(Table1[[#This Row],[Date]])-WEEKNUM(DATE(YEAR(Table1[[#This Row],[Date]]),2,1)-1))</f>
        <v>16</v>
      </c>
      <c r="H2005" s="126">
        <f t="shared" ca="1" si="65"/>
        <v>0.77</v>
      </c>
      <c r="I20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05" s="3" t="str">
        <f ca="1">IF(Table1[[#This Row],[Quantity]]&gt;=100,"Picked Up","Missed Pickup")</f>
        <v>Picked Up</v>
      </c>
      <c r="K2005" s="48" t="str">
        <f>TEXT(Table1[[#This Row],[Date]],"mmmm")</f>
        <v>May</v>
      </c>
    </row>
    <row r="2006" spans="1:11" x14ac:dyDescent="0.25">
      <c r="A2006" s="27" t="s">
        <v>62</v>
      </c>
      <c r="B2006" s="30" t="s">
        <v>4</v>
      </c>
      <c r="C2006" s="50" t="s">
        <v>20</v>
      </c>
      <c r="D2006" s="4">
        <v>43970</v>
      </c>
      <c r="E2006" s="3">
        <f t="shared" ca="1" si="64"/>
        <v>431</v>
      </c>
      <c r="F20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6" s="50">
        <f>IF(WEEKNUM(Table1[[#This Row],[Date]])-WEEKNUM(DATE(YEAR(Table1[[#This Row],[Date]]),2,1)-1)&lt;=0,52+WEEKNUM(Table1[[#This Row],[Date]])-WEEKNUM(DATE(YEAR(Table1[[#This Row],[Date]]),2,1)-1),WEEKNUM(Table1[[#This Row],[Date]])-WEEKNUM(DATE(YEAR(Table1[[#This Row],[Date]]),2,1)-1))</f>
        <v>16</v>
      </c>
      <c r="H2006" s="126">
        <f t="shared" ca="1" si="65"/>
        <v>0.69</v>
      </c>
      <c r="I20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06" s="3" t="str">
        <f ca="1">IF(Table1[[#This Row],[Quantity]]&gt;=100,"Picked Up","Missed Pickup")</f>
        <v>Picked Up</v>
      </c>
      <c r="K2006" s="48" t="str">
        <f>TEXT(Table1[[#This Row],[Date]],"mmmm")</f>
        <v>May</v>
      </c>
    </row>
    <row r="2007" spans="1:11" x14ac:dyDescent="0.25">
      <c r="A2007" s="27" t="s">
        <v>62</v>
      </c>
      <c r="B2007" s="30" t="s">
        <v>72</v>
      </c>
      <c r="C2007" s="50" t="s">
        <v>20</v>
      </c>
      <c r="D2007" s="4">
        <v>43970</v>
      </c>
      <c r="E2007" s="3">
        <f t="shared" ca="1" si="64"/>
        <v>14</v>
      </c>
      <c r="F20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7" s="50">
        <f>IF(WEEKNUM(Table1[[#This Row],[Date]])-WEEKNUM(DATE(YEAR(Table1[[#This Row],[Date]]),2,1)-1)&lt;=0,52+WEEKNUM(Table1[[#This Row],[Date]])-WEEKNUM(DATE(YEAR(Table1[[#This Row],[Date]]),2,1)-1),WEEKNUM(Table1[[#This Row],[Date]])-WEEKNUM(DATE(YEAR(Table1[[#This Row],[Date]]),2,1)-1))</f>
        <v>16</v>
      </c>
      <c r="H2007" s="126">
        <f t="shared" ca="1" si="65"/>
        <v>0.67</v>
      </c>
      <c r="I20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07" s="3" t="str">
        <f ca="1">IF(Table1[[#This Row],[Quantity]]&gt;=100,"Picked Up","Missed Pickup")</f>
        <v>Missed Pickup</v>
      </c>
      <c r="K2007" s="48" t="str">
        <f>TEXT(Table1[[#This Row],[Date]],"mmmm")</f>
        <v>May</v>
      </c>
    </row>
    <row r="2008" spans="1:11" x14ac:dyDescent="0.25">
      <c r="A2008" s="27" t="s">
        <v>62</v>
      </c>
      <c r="B2008" s="30" t="s">
        <v>5</v>
      </c>
      <c r="C2008" s="50" t="s">
        <v>22</v>
      </c>
      <c r="D2008" s="4">
        <v>43970</v>
      </c>
      <c r="E2008" s="3">
        <f t="shared" ca="1" si="64"/>
        <v>781</v>
      </c>
      <c r="F20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8" s="50">
        <f>IF(WEEKNUM(Table1[[#This Row],[Date]])-WEEKNUM(DATE(YEAR(Table1[[#This Row],[Date]]),2,1)-1)&lt;=0,52+WEEKNUM(Table1[[#This Row],[Date]])-WEEKNUM(DATE(YEAR(Table1[[#This Row],[Date]]),2,1)-1),WEEKNUM(Table1[[#This Row],[Date]])-WEEKNUM(DATE(YEAR(Table1[[#This Row],[Date]]),2,1)-1))</f>
        <v>16</v>
      </c>
      <c r="H2008" s="126">
        <f t="shared" ca="1" si="65"/>
        <v>0.78</v>
      </c>
      <c r="I20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08" s="3" t="str">
        <f ca="1">IF(Table1[[#This Row],[Quantity]]&gt;=100,"Picked Up","Missed Pickup")</f>
        <v>Picked Up</v>
      </c>
      <c r="K2008" s="48" t="str">
        <f>TEXT(Table1[[#This Row],[Date]],"mmmm")</f>
        <v>May</v>
      </c>
    </row>
    <row r="2009" spans="1:11" x14ac:dyDescent="0.25">
      <c r="A2009" s="27" t="s">
        <v>62</v>
      </c>
      <c r="B2009" s="30" t="s">
        <v>6</v>
      </c>
      <c r="C2009" s="50" t="s">
        <v>21</v>
      </c>
      <c r="D2009" s="4">
        <v>43970</v>
      </c>
      <c r="E2009" s="3">
        <f t="shared" ca="1" si="64"/>
        <v>742</v>
      </c>
      <c r="F20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09" s="50">
        <f>IF(WEEKNUM(Table1[[#This Row],[Date]])-WEEKNUM(DATE(YEAR(Table1[[#This Row],[Date]]),2,1)-1)&lt;=0,52+WEEKNUM(Table1[[#This Row],[Date]])-WEEKNUM(DATE(YEAR(Table1[[#This Row],[Date]]),2,1)-1),WEEKNUM(Table1[[#This Row],[Date]])-WEEKNUM(DATE(YEAR(Table1[[#This Row],[Date]]),2,1)-1))</f>
        <v>16</v>
      </c>
      <c r="H2009" s="126">
        <f t="shared" ca="1" si="65"/>
        <v>0.7</v>
      </c>
      <c r="I20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09" s="3" t="str">
        <f ca="1">IF(Table1[[#This Row],[Quantity]]&gt;=100,"Picked Up","Missed Pickup")</f>
        <v>Picked Up</v>
      </c>
      <c r="K2009" s="48" t="str">
        <f>TEXT(Table1[[#This Row],[Date]],"mmmm")</f>
        <v>May</v>
      </c>
    </row>
    <row r="2010" spans="1:11" x14ac:dyDescent="0.25">
      <c r="A2010" s="27" t="s">
        <v>62</v>
      </c>
      <c r="B2010" s="30" t="s">
        <v>76</v>
      </c>
      <c r="C2010" s="50" t="s">
        <v>23</v>
      </c>
      <c r="D2010" s="4">
        <v>43970</v>
      </c>
      <c r="E2010" s="3">
        <f t="shared" ca="1" si="64"/>
        <v>355</v>
      </c>
      <c r="F20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0" s="50">
        <f>IF(WEEKNUM(Table1[[#This Row],[Date]])-WEEKNUM(DATE(YEAR(Table1[[#This Row],[Date]]),2,1)-1)&lt;=0,52+WEEKNUM(Table1[[#This Row],[Date]])-WEEKNUM(DATE(YEAR(Table1[[#This Row],[Date]]),2,1)-1),WEEKNUM(Table1[[#This Row],[Date]])-WEEKNUM(DATE(YEAR(Table1[[#This Row],[Date]]),2,1)-1))</f>
        <v>16</v>
      </c>
      <c r="H2010" s="126">
        <f t="shared" ca="1" si="65"/>
        <v>0.8</v>
      </c>
      <c r="I20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0" s="3" t="str">
        <f ca="1">IF(Table1[[#This Row],[Quantity]]&gt;=100,"Picked Up","Missed Pickup")</f>
        <v>Picked Up</v>
      </c>
      <c r="K2010" s="48" t="str">
        <f>TEXT(Table1[[#This Row],[Date]],"mmmm")</f>
        <v>May</v>
      </c>
    </row>
    <row r="2011" spans="1:11" x14ac:dyDescent="0.25">
      <c r="A2011" s="27" t="s">
        <v>61</v>
      </c>
      <c r="B2011" s="30" t="s">
        <v>7</v>
      </c>
      <c r="C2011" s="50" t="s">
        <v>20</v>
      </c>
      <c r="D2011" s="4">
        <v>43970</v>
      </c>
      <c r="E2011" s="3">
        <f t="shared" ca="1" si="64"/>
        <v>556</v>
      </c>
      <c r="F20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1" s="50">
        <f>IF(WEEKNUM(Table1[[#This Row],[Date]])-WEEKNUM(DATE(YEAR(Table1[[#This Row],[Date]]),2,1)-1)&lt;=0,52+WEEKNUM(Table1[[#This Row],[Date]])-WEEKNUM(DATE(YEAR(Table1[[#This Row],[Date]]),2,1)-1),WEEKNUM(Table1[[#This Row],[Date]])-WEEKNUM(DATE(YEAR(Table1[[#This Row],[Date]]),2,1)-1))</f>
        <v>16</v>
      </c>
      <c r="H2011" s="126">
        <f t="shared" ca="1" si="65"/>
        <v>0.69</v>
      </c>
      <c r="I20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1" s="3" t="str">
        <f ca="1">IF(Table1[[#This Row],[Quantity]]&gt;=100,"Picked Up","Missed Pickup")</f>
        <v>Picked Up</v>
      </c>
      <c r="K2011" s="48" t="str">
        <f>TEXT(Table1[[#This Row],[Date]],"mmmm")</f>
        <v>May</v>
      </c>
    </row>
    <row r="2012" spans="1:11" x14ac:dyDescent="0.25">
      <c r="A2012" s="29" t="s">
        <v>61</v>
      </c>
      <c r="B2012" s="31" t="s">
        <v>8</v>
      </c>
      <c r="C2012" s="50" t="s">
        <v>20</v>
      </c>
      <c r="D2012" s="4">
        <v>43970</v>
      </c>
      <c r="E2012" s="3">
        <f t="shared" ca="1" si="64"/>
        <v>815</v>
      </c>
      <c r="F20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2" s="50">
        <f>IF(WEEKNUM(Table1[[#This Row],[Date]])-WEEKNUM(DATE(YEAR(Table1[[#This Row],[Date]]),2,1)-1)&lt;=0,52+WEEKNUM(Table1[[#This Row],[Date]])-WEEKNUM(DATE(YEAR(Table1[[#This Row],[Date]]),2,1)-1),WEEKNUM(Table1[[#This Row],[Date]])-WEEKNUM(DATE(YEAR(Table1[[#This Row],[Date]]),2,1)-1))</f>
        <v>16</v>
      </c>
      <c r="H2012" s="126">
        <f t="shared" ca="1" si="65"/>
        <v>0.69</v>
      </c>
      <c r="I20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2" s="3" t="str">
        <f ca="1">IF(Table1[[#This Row],[Quantity]]&gt;=100,"Picked Up","Missed Pickup")</f>
        <v>Picked Up</v>
      </c>
      <c r="K2012" s="48" t="str">
        <f>TEXT(Table1[[#This Row],[Date]],"mmmm")</f>
        <v>May</v>
      </c>
    </row>
    <row r="2013" spans="1:11" x14ac:dyDescent="0.25">
      <c r="A2013" s="3" t="s">
        <v>61</v>
      </c>
      <c r="B2013" s="3" t="s">
        <v>73</v>
      </c>
      <c r="C2013" s="50" t="s">
        <v>20</v>
      </c>
      <c r="D2013" s="4">
        <v>43970</v>
      </c>
      <c r="E2013" s="3">
        <f t="shared" ca="1" si="64"/>
        <v>554</v>
      </c>
      <c r="F20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3" s="50">
        <f>IF(WEEKNUM(Table1[[#This Row],[Date]])-WEEKNUM(DATE(YEAR(Table1[[#This Row],[Date]]),2,1)-1)&lt;=0,52+WEEKNUM(Table1[[#This Row],[Date]])-WEEKNUM(DATE(YEAR(Table1[[#This Row],[Date]]),2,1)-1),WEEKNUM(Table1[[#This Row],[Date]])-WEEKNUM(DATE(YEAR(Table1[[#This Row],[Date]]),2,1)-1))</f>
        <v>16</v>
      </c>
      <c r="H2013" s="126">
        <f t="shared" ca="1" si="65"/>
        <v>0.72</v>
      </c>
      <c r="I20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3" s="3" t="str">
        <f ca="1">IF(Table1[[#This Row],[Quantity]]&gt;=100,"Picked Up","Missed Pickup")</f>
        <v>Picked Up</v>
      </c>
      <c r="K2013" s="48" t="str">
        <f>TEXT(Table1[[#This Row],[Date]],"mmmm")</f>
        <v>May</v>
      </c>
    </row>
    <row r="2014" spans="1:11" x14ac:dyDescent="0.25">
      <c r="A2014" s="3" t="s">
        <v>61</v>
      </c>
      <c r="B2014" s="3" t="s">
        <v>77</v>
      </c>
      <c r="C2014" s="50" t="s">
        <v>20</v>
      </c>
      <c r="D2014" s="4">
        <v>43970</v>
      </c>
      <c r="E2014" s="3">
        <f t="shared" ca="1" si="64"/>
        <v>23</v>
      </c>
      <c r="F20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4" s="50">
        <f>IF(WEEKNUM(Table1[[#This Row],[Date]])-WEEKNUM(DATE(YEAR(Table1[[#This Row],[Date]]),2,1)-1)&lt;=0,52+WEEKNUM(Table1[[#This Row],[Date]])-WEEKNUM(DATE(YEAR(Table1[[#This Row],[Date]]),2,1)-1),WEEKNUM(Table1[[#This Row],[Date]])-WEEKNUM(DATE(YEAR(Table1[[#This Row],[Date]]),2,1)-1))</f>
        <v>16</v>
      </c>
      <c r="H2014" s="126">
        <f t="shared" ca="1" si="65"/>
        <v>0.68</v>
      </c>
      <c r="I20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4" s="3" t="str">
        <f ca="1">IF(Table1[[#This Row],[Quantity]]&gt;=100,"Picked Up","Missed Pickup")</f>
        <v>Missed Pickup</v>
      </c>
      <c r="K2014" s="48" t="str">
        <f>TEXT(Table1[[#This Row],[Date]],"mmmm")</f>
        <v>May</v>
      </c>
    </row>
    <row r="2015" spans="1:11" x14ac:dyDescent="0.25">
      <c r="A2015" s="27" t="s">
        <v>64</v>
      </c>
      <c r="B2015" s="30" t="s">
        <v>70</v>
      </c>
      <c r="C2015" s="50" t="s">
        <v>22</v>
      </c>
      <c r="D2015" s="4">
        <v>43971</v>
      </c>
      <c r="E2015" s="3">
        <f t="shared" ca="1" si="64"/>
        <v>713</v>
      </c>
      <c r="F20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5" s="50">
        <f>IF(WEEKNUM(Table1[[#This Row],[Date]])-WEEKNUM(DATE(YEAR(Table1[[#This Row],[Date]]),2,1)-1)&lt;=0,52+WEEKNUM(Table1[[#This Row],[Date]])-WEEKNUM(DATE(YEAR(Table1[[#This Row],[Date]]),2,1)-1),WEEKNUM(Table1[[#This Row],[Date]])-WEEKNUM(DATE(YEAR(Table1[[#This Row],[Date]]),2,1)-1))</f>
        <v>16</v>
      </c>
      <c r="H2015" s="126">
        <f t="shared" ca="1" si="65"/>
        <v>0.8</v>
      </c>
      <c r="I20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5" s="3" t="str">
        <f ca="1">IF(Table1[[#This Row],[Quantity]]&gt;=100,"Picked Up","Missed Pickup")</f>
        <v>Picked Up</v>
      </c>
      <c r="K2015" s="48" t="str">
        <f>TEXT(Table1[[#This Row],[Date]],"mmmm")</f>
        <v>May</v>
      </c>
    </row>
    <row r="2016" spans="1:11" x14ac:dyDescent="0.25">
      <c r="A2016" s="27" t="s">
        <v>64</v>
      </c>
      <c r="B2016" s="30" t="s">
        <v>71</v>
      </c>
      <c r="C2016" s="50" t="s">
        <v>23</v>
      </c>
      <c r="D2016" s="4">
        <v>43971</v>
      </c>
      <c r="E2016" s="3">
        <f t="shared" ca="1" si="64"/>
        <v>902</v>
      </c>
      <c r="F20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6" s="50">
        <f>IF(WEEKNUM(Table1[[#This Row],[Date]])-WEEKNUM(DATE(YEAR(Table1[[#This Row],[Date]]),2,1)-1)&lt;=0,52+WEEKNUM(Table1[[#This Row],[Date]])-WEEKNUM(DATE(YEAR(Table1[[#This Row],[Date]]),2,1)-1),WEEKNUM(Table1[[#This Row],[Date]])-WEEKNUM(DATE(YEAR(Table1[[#This Row],[Date]]),2,1)-1))</f>
        <v>16</v>
      </c>
      <c r="H2016" s="126">
        <f t="shared" ca="1" si="65"/>
        <v>0.8</v>
      </c>
      <c r="I20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16" s="3" t="str">
        <f ca="1">IF(Table1[[#This Row],[Quantity]]&gt;=100,"Picked Up","Missed Pickup")</f>
        <v>Picked Up</v>
      </c>
      <c r="K2016" s="48" t="str">
        <f>TEXT(Table1[[#This Row],[Date]],"mmmm")</f>
        <v>May</v>
      </c>
    </row>
    <row r="2017" spans="1:11" x14ac:dyDescent="0.25">
      <c r="A2017" s="27" t="s">
        <v>65</v>
      </c>
      <c r="B2017" s="30" t="s">
        <v>67</v>
      </c>
      <c r="C2017" s="50" t="s">
        <v>20</v>
      </c>
      <c r="D2017" s="4">
        <v>43971</v>
      </c>
      <c r="E2017" s="3">
        <f t="shared" ca="1" si="64"/>
        <v>705</v>
      </c>
      <c r="F20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7" s="50">
        <f>IF(WEEKNUM(Table1[[#This Row],[Date]])-WEEKNUM(DATE(YEAR(Table1[[#This Row],[Date]]),2,1)-1)&lt;=0,52+WEEKNUM(Table1[[#This Row],[Date]])-WEEKNUM(DATE(YEAR(Table1[[#This Row],[Date]]),2,1)-1),WEEKNUM(Table1[[#This Row],[Date]])-WEEKNUM(DATE(YEAR(Table1[[#This Row],[Date]]),2,1)-1))</f>
        <v>16</v>
      </c>
      <c r="H2017" s="126">
        <f t="shared" ca="1" si="65"/>
        <v>0.75</v>
      </c>
      <c r="I20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17" s="3" t="str">
        <f ca="1">IF(Table1[[#This Row],[Quantity]]&gt;=100,"Picked Up","Missed Pickup")</f>
        <v>Picked Up</v>
      </c>
      <c r="K2017" s="48" t="str">
        <f>TEXT(Table1[[#This Row],[Date]],"mmmm")</f>
        <v>May</v>
      </c>
    </row>
    <row r="2018" spans="1:11" x14ac:dyDescent="0.25">
      <c r="A2018" s="27" t="s">
        <v>63</v>
      </c>
      <c r="B2018" s="30" t="s">
        <v>4</v>
      </c>
      <c r="C2018" s="50" t="s">
        <v>20</v>
      </c>
      <c r="D2018" s="4">
        <v>43971</v>
      </c>
      <c r="E2018" s="3">
        <f t="shared" ca="1" si="64"/>
        <v>38</v>
      </c>
      <c r="F20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8" s="50">
        <f>IF(WEEKNUM(Table1[[#This Row],[Date]])-WEEKNUM(DATE(YEAR(Table1[[#This Row],[Date]]),2,1)-1)&lt;=0,52+WEEKNUM(Table1[[#This Row],[Date]])-WEEKNUM(DATE(YEAR(Table1[[#This Row],[Date]]),2,1)-1),WEEKNUM(Table1[[#This Row],[Date]])-WEEKNUM(DATE(YEAR(Table1[[#This Row],[Date]]),2,1)-1))</f>
        <v>16</v>
      </c>
      <c r="H2018" s="126">
        <f t="shared" ca="1" si="65"/>
        <v>0.73</v>
      </c>
      <c r="I20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18" s="3" t="str">
        <f ca="1">IF(Table1[[#This Row],[Quantity]]&gt;=100,"Picked Up","Missed Pickup")</f>
        <v>Missed Pickup</v>
      </c>
      <c r="K2018" s="48" t="str">
        <f>TEXT(Table1[[#This Row],[Date]],"mmmm")</f>
        <v>May</v>
      </c>
    </row>
    <row r="2019" spans="1:11" x14ac:dyDescent="0.25">
      <c r="A2019" s="27" t="s">
        <v>63</v>
      </c>
      <c r="B2019" s="30" t="s">
        <v>74</v>
      </c>
      <c r="C2019" s="50" t="s">
        <v>20</v>
      </c>
      <c r="D2019" s="4">
        <v>43971</v>
      </c>
      <c r="E2019" s="3">
        <f t="shared" ca="1" si="64"/>
        <v>898</v>
      </c>
      <c r="F20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19" s="50">
        <f>IF(WEEKNUM(Table1[[#This Row],[Date]])-WEEKNUM(DATE(YEAR(Table1[[#This Row],[Date]]),2,1)-1)&lt;=0,52+WEEKNUM(Table1[[#This Row],[Date]])-WEEKNUM(DATE(YEAR(Table1[[#This Row],[Date]]),2,1)-1),WEEKNUM(Table1[[#This Row],[Date]])-WEEKNUM(DATE(YEAR(Table1[[#This Row],[Date]]),2,1)-1))</f>
        <v>16</v>
      </c>
      <c r="H2019" s="126">
        <f t="shared" ca="1" si="65"/>
        <v>0.76</v>
      </c>
      <c r="I20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19" s="3" t="str">
        <f ca="1">IF(Table1[[#This Row],[Quantity]]&gt;=100,"Picked Up","Missed Pickup")</f>
        <v>Picked Up</v>
      </c>
      <c r="K2019" s="48" t="str">
        <f>TEXT(Table1[[#This Row],[Date]],"mmmm")</f>
        <v>May</v>
      </c>
    </row>
    <row r="2020" spans="1:11" x14ac:dyDescent="0.25">
      <c r="A2020" s="27" t="s">
        <v>63</v>
      </c>
      <c r="B2020" s="30" t="s">
        <v>75</v>
      </c>
      <c r="C2020" s="50" t="s">
        <v>20</v>
      </c>
      <c r="D2020" s="4">
        <v>43971</v>
      </c>
      <c r="E2020" s="3">
        <f t="shared" ca="1" si="64"/>
        <v>947</v>
      </c>
      <c r="F20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0" s="50">
        <f>IF(WEEKNUM(Table1[[#This Row],[Date]])-WEEKNUM(DATE(YEAR(Table1[[#This Row],[Date]]),2,1)-1)&lt;=0,52+WEEKNUM(Table1[[#This Row],[Date]])-WEEKNUM(DATE(YEAR(Table1[[#This Row],[Date]]),2,1)-1),WEEKNUM(Table1[[#This Row],[Date]])-WEEKNUM(DATE(YEAR(Table1[[#This Row],[Date]]),2,1)-1))</f>
        <v>16</v>
      </c>
      <c r="H2020" s="126">
        <f t="shared" ca="1" si="65"/>
        <v>0.67</v>
      </c>
      <c r="I20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20" s="3" t="str">
        <f ca="1">IF(Table1[[#This Row],[Quantity]]&gt;=100,"Picked Up","Missed Pickup")</f>
        <v>Picked Up</v>
      </c>
      <c r="K2020" s="48" t="str">
        <f>TEXT(Table1[[#This Row],[Date]],"mmmm")</f>
        <v>May</v>
      </c>
    </row>
    <row r="2021" spans="1:11" x14ac:dyDescent="0.25">
      <c r="A2021" s="27" t="s">
        <v>62</v>
      </c>
      <c r="B2021" s="30" t="s">
        <v>9</v>
      </c>
      <c r="C2021" s="50" t="s">
        <v>23</v>
      </c>
      <c r="D2021" s="4">
        <v>43971</v>
      </c>
      <c r="E2021" s="3">
        <f t="shared" ca="1" si="64"/>
        <v>903</v>
      </c>
      <c r="F20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1" s="50">
        <f>IF(WEEKNUM(Table1[[#This Row],[Date]])-WEEKNUM(DATE(YEAR(Table1[[#This Row],[Date]]),2,1)-1)&lt;=0,52+WEEKNUM(Table1[[#This Row],[Date]])-WEEKNUM(DATE(YEAR(Table1[[#This Row],[Date]]),2,1)-1),WEEKNUM(Table1[[#This Row],[Date]])-WEEKNUM(DATE(YEAR(Table1[[#This Row],[Date]]),2,1)-1))</f>
        <v>16</v>
      </c>
      <c r="H2021" s="126">
        <f t="shared" ca="1" si="65"/>
        <v>0.78</v>
      </c>
      <c r="I20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1" s="3" t="str">
        <f ca="1">IF(Table1[[#This Row],[Quantity]]&gt;=100,"Picked Up","Missed Pickup")</f>
        <v>Picked Up</v>
      </c>
      <c r="K2021" s="48" t="str">
        <f>TEXT(Table1[[#This Row],[Date]],"mmmm")</f>
        <v>May</v>
      </c>
    </row>
    <row r="2022" spans="1:11" x14ac:dyDescent="0.25">
      <c r="A2022" s="27" t="s">
        <v>62</v>
      </c>
      <c r="B2022" s="30" t="s">
        <v>4</v>
      </c>
      <c r="C2022" s="50" t="s">
        <v>20</v>
      </c>
      <c r="D2022" s="4">
        <v>43971</v>
      </c>
      <c r="E2022" s="3">
        <f t="shared" ca="1" si="64"/>
        <v>571</v>
      </c>
      <c r="F20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2" s="50">
        <f>IF(WEEKNUM(Table1[[#This Row],[Date]])-WEEKNUM(DATE(YEAR(Table1[[#This Row],[Date]]),2,1)-1)&lt;=0,52+WEEKNUM(Table1[[#This Row],[Date]])-WEEKNUM(DATE(YEAR(Table1[[#This Row],[Date]]),2,1)-1),WEEKNUM(Table1[[#This Row],[Date]])-WEEKNUM(DATE(YEAR(Table1[[#This Row],[Date]]),2,1)-1))</f>
        <v>16</v>
      </c>
      <c r="H2022" s="126">
        <f t="shared" ca="1" si="65"/>
        <v>0.73</v>
      </c>
      <c r="I20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2" s="3" t="str">
        <f ca="1">IF(Table1[[#This Row],[Quantity]]&gt;=100,"Picked Up","Missed Pickup")</f>
        <v>Picked Up</v>
      </c>
      <c r="K2022" s="48" t="str">
        <f>TEXT(Table1[[#This Row],[Date]],"mmmm")</f>
        <v>May</v>
      </c>
    </row>
    <row r="2023" spans="1:11" x14ac:dyDescent="0.25">
      <c r="A2023" s="27" t="s">
        <v>62</v>
      </c>
      <c r="B2023" s="30" t="s">
        <v>72</v>
      </c>
      <c r="C2023" s="50" t="s">
        <v>20</v>
      </c>
      <c r="D2023" s="4">
        <v>43971</v>
      </c>
      <c r="E2023" s="3">
        <f t="shared" ca="1" si="64"/>
        <v>379</v>
      </c>
      <c r="F20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3" s="50">
        <f>IF(WEEKNUM(Table1[[#This Row],[Date]])-WEEKNUM(DATE(YEAR(Table1[[#This Row],[Date]]),2,1)-1)&lt;=0,52+WEEKNUM(Table1[[#This Row],[Date]])-WEEKNUM(DATE(YEAR(Table1[[#This Row],[Date]]),2,1)-1),WEEKNUM(Table1[[#This Row],[Date]])-WEEKNUM(DATE(YEAR(Table1[[#This Row],[Date]]),2,1)-1))</f>
        <v>16</v>
      </c>
      <c r="H2023" s="126">
        <f t="shared" ca="1" si="65"/>
        <v>0.75</v>
      </c>
      <c r="I20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3" s="3" t="str">
        <f ca="1">IF(Table1[[#This Row],[Quantity]]&gt;=100,"Picked Up","Missed Pickup")</f>
        <v>Picked Up</v>
      </c>
      <c r="K2023" s="48" t="str">
        <f>TEXT(Table1[[#This Row],[Date]],"mmmm")</f>
        <v>May</v>
      </c>
    </row>
    <row r="2024" spans="1:11" x14ac:dyDescent="0.25">
      <c r="A2024" s="27" t="s">
        <v>62</v>
      </c>
      <c r="B2024" s="30" t="s">
        <v>5</v>
      </c>
      <c r="C2024" s="50" t="s">
        <v>22</v>
      </c>
      <c r="D2024" s="4">
        <v>43971</v>
      </c>
      <c r="E2024" s="3">
        <f t="shared" ca="1" si="64"/>
        <v>516</v>
      </c>
      <c r="F20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4" s="50">
        <f>IF(WEEKNUM(Table1[[#This Row],[Date]])-WEEKNUM(DATE(YEAR(Table1[[#This Row],[Date]]),2,1)-1)&lt;=0,52+WEEKNUM(Table1[[#This Row],[Date]])-WEEKNUM(DATE(YEAR(Table1[[#This Row],[Date]]),2,1)-1),WEEKNUM(Table1[[#This Row],[Date]])-WEEKNUM(DATE(YEAR(Table1[[#This Row],[Date]]),2,1)-1))</f>
        <v>16</v>
      </c>
      <c r="H2024" s="126">
        <f t="shared" ca="1" si="65"/>
        <v>0.72</v>
      </c>
      <c r="I20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4" s="3" t="str">
        <f ca="1">IF(Table1[[#This Row],[Quantity]]&gt;=100,"Picked Up","Missed Pickup")</f>
        <v>Picked Up</v>
      </c>
      <c r="K2024" s="48" t="str">
        <f>TEXT(Table1[[#This Row],[Date]],"mmmm")</f>
        <v>May</v>
      </c>
    </row>
    <row r="2025" spans="1:11" x14ac:dyDescent="0.25">
      <c r="A2025" s="27" t="s">
        <v>62</v>
      </c>
      <c r="B2025" s="30" t="s">
        <v>6</v>
      </c>
      <c r="C2025" s="50" t="s">
        <v>21</v>
      </c>
      <c r="D2025" s="4">
        <v>43971</v>
      </c>
      <c r="E2025" s="3">
        <f t="shared" ca="1" si="64"/>
        <v>534</v>
      </c>
      <c r="F20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5" s="50">
        <f>IF(WEEKNUM(Table1[[#This Row],[Date]])-WEEKNUM(DATE(YEAR(Table1[[#This Row],[Date]]),2,1)-1)&lt;=0,52+WEEKNUM(Table1[[#This Row],[Date]])-WEEKNUM(DATE(YEAR(Table1[[#This Row],[Date]]),2,1)-1),WEEKNUM(Table1[[#This Row],[Date]])-WEEKNUM(DATE(YEAR(Table1[[#This Row],[Date]]),2,1)-1))</f>
        <v>16</v>
      </c>
      <c r="H2025" s="126">
        <f t="shared" ca="1" si="65"/>
        <v>0.72</v>
      </c>
      <c r="I20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5" s="3" t="str">
        <f ca="1">IF(Table1[[#This Row],[Quantity]]&gt;=100,"Picked Up","Missed Pickup")</f>
        <v>Picked Up</v>
      </c>
      <c r="K2025" s="48" t="str">
        <f>TEXT(Table1[[#This Row],[Date]],"mmmm")</f>
        <v>May</v>
      </c>
    </row>
    <row r="2026" spans="1:11" x14ac:dyDescent="0.25">
      <c r="A2026" s="27" t="s">
        <v>62</v>
      </c>
      <c r="B2026" s="30" t="s">
        <v>76</v>
      </c>
      <c r="C2026" s="50" t="s">
        <v>23</v>
      </c>
      <c r="D2026" s="4">
        <v>43971</v>
      </c>
      <c r="E2026" s="3">
        <f t="shared" ca="1" si="64"/>
        <v>8</v>
      </c>
      <c r="F202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6" s="50">
        <f>IF(WEEKNUM(Table1[[#This Row],[Date]])-WEEKNUM(DATE(YEAR(Table1[[#This Row],[Date]]),2,1)-1)&lt;=0,52+WEEKNUM(Table1[[#This Row],[Date]])-WEEKNUM(DATE(YEAR(Table1[[#This Row],[Date]]),2,1)-1),WEEKNUM(Table1[[#This Row],[Date]])-WEEKNUM(DATE(YEAR(Table1[[#This Row],[Date]]),2,1)-1))</f>
        <v>16</v>
      </c>
      <c r="H2026" s="126">
        <f t="shared" ca="1" si="65"/>
        <v>0.71</v>
      </c>
      <c r="I202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6" s="3" t="str">
        <f ca="1">IF(Table1[[#This Row],[Quantity]]&gt;=100,"Picked Up","Missed Pickup")</f>
        <v>Missed Pickup</v>
      </c>
      <c r="K2026" s="48" t="str">
        <f>TEXT(Table1[[#This Row],[Date]],"mmmm")</f>
        <v>May</v>
      </c>
    </row>
    <row r="2027" spans="1:11" x14ac:dyDescent="0.25">
      <c r="A2027" s="27" t="s">
        <v>61</v>
      </c>
      <c r="B2027" s="30" t="s">
        <v>7</v>
      </c>
      <c r="C2027" s="50" t="s">
        <v>20</v>
      </c>
      <c r="D2027" s="4">
        <v>43971</v>
      </c>
      <c r="E2027" s="3">
        <f t="shared" ca="1" si="64"/>
        <v>558</v>
      </c>
      <c r="F202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7" s="50">
        <f>IF(WEEKNUM(Table1[[#This Row],[Date]])-WEEKNUM(DATE(YEAR(Table1[[#This Row],[Date]]),2,1)-1)&lt;=0,52+WEEKNUM(Table1[[#This Row],[Date]])-WEEKNUM(DATE(YEAR(Table1[[#This Row],[Date]]),2,1)-1),WEEKNUM(Table1[[#This Row],[Date]])-WEEKNUM(DATE(YEAR(Table1[[#This Row],[Date]]),2,1)-1))</f>
        <v>16</v>
      </c>
      <c r="H2027" s="126">
        <f t="shared" ca="1" si="65"/>
        <v>0.75</v>
      </c>
      <c r="I202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27" s="3" t="str">
        <f ca="1">IF(Table1[[#This Row],[Quantity]]&gt;=100,"Picked Up","Missed Pickup")</f>
        <v>Picked Up</v>
      </c>
      <c r="K2027" s="48" t="str">
        <f>TEXT(Table1[[#This Row],[Date]],"mmmm")</f>
        <v>May</v>
      </c>
    </row>
    <row r="2028" spans="1:11" x14ac:dyDescent="0.25">
      <c r="A2028" s="29" t="s">
        <v>61</v>
      </c>
      <c r="B2028" s="31" t="s">
        <v>8</v>
      </c>
      <c r="C2028" s="50" t="s">
        <v>20</v>
      </c>
      <c r="D2028" s="4">
        <v>43971</v>
      </c>
      <c r="E2028" s="3">
        <f t="shared" ca="1" si="64"/>
        <v>811</v>
      </c>
      <c r="F202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8" s="50">
        <f>IF(WEEKNUM(Table1[[#This Row],[Date]])-WEEKNUM(DATE(YEAR(Table1[[#This Row],[Date]]),2,1)-1)&lt;=0,52+WEEKNUM(Table1[[#This Row],[Date]])-WEEKNUM(DATE(YEAR(Table1[[#This Row],[Date]]),2,1)-1),WEEKNUM(Table1[[#This Row],[Date]])-WEEKNUM(DATE(YEAR(Table1[[#This Row],[Date]]),2,1)-1))</f>
        <v>16</v>
      </c>
      <c r="H2028" s="126">
        <f t="shared" ca="1" si="65"/>
        <v>0.68</v>
      </c>
      <c r="I202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8" s="3" t="str">
        <f ca="1">IF(Table1[[#This Row],[Quantity]]&gt;=100,"Picked Up","Missed Pickup")</f>
        <v>Picked Up</v>
      </c>
      <c r="K2028" s="48" t="str">
        <f>TEXT(Table1[[#This Row],[Date]],"mmmm")</f>
        <v>May</v>
      </c>
    </row>
    <row r="2029" spans="1:11" x14ac:dyDescent="0.25">
      <c r="A2029" s="3" t="s">
        <v>61</v>
      </c>
      <c r="B2029" s="3" t="s">
        <v>73</v>
      </c>
      <c r="C2029" s="50" t="s">
        <v>20</v>
      </c>
      <c r="D2029" s="4">
        <v>43971</v>
      </c>
      <c r="E2029" s="3">
        <f t="shared" ca="1" si="64"/>
        <v>908</v>
      </c>
      <c r="F202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29" s="50">
        <f>IF(WEEKNUM(Table1[[#This Row],[Date]])-WEEKNUM(DATE(YEAR(Table1[[#This Row],[Date]]),2,1)-1)&lt;=0,52+WEEKNUM(Table1[[#This Row],[Date]])-WEEKNUM(DATE(YEAR(Table1[[#This Row],[Date]]),2,1)-1),WEEKNUM(Table1[[#This Row],[Date]])-WEEKNUM(DATE(YEAR(Table1[[#This Row],[Date]]),2,1)-1))</f>
        <v>16</v>
      </c>
      <c r="H2029" s="126">
        <f t="shared" ca="1" si="65"/>
        <v>0.78</v>
      </c>
      <c r="I202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29" s="3" t="str">
        <f ca="1">IF(Table1[[#This Row],[Quantity]]&gt;=100,"Picked Up","Missed Pickup")</f>
        <v>Picked Up</v>
      </c>
      <c r="K2029" s="48" t="str">
        <f>TEXT(Table1[[#This Row],[Date]],"mmmm")</f>
        <v>May</v>
      </c>
    </row>
    <row r="2030" spans="1:11" x14ac:dyDescent="0.25">
      <c r="A2030" s="3" t="s">
        <v>61</v>
      </c>
      <c r="B2030" s="3" t="s">
        <v>77</v>
      </c>
      <c r="C2030" s="50" t="s">
        <v>20</v>
      </c>
      <c r="D2030" s="4">
        <v>43971</v>
      </c>
      <c r="E2030" s="3">
        <f t="shared" ca="1" si="64"/>
        <v>296</v>
      </c>
      <c r="F203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0" s="50">
        <f>IF(WEEKNUM(Table1[[#This Row],[Date]])-WEEKNUM(DATE(YEAR(Table1[[#This Row],[Date]]),2,1)-1)&lt;=0,52+WEEKNUM(Table1[[#This Row],[Date]])-WEEKNUM(DATE(YEAR(Table1[[#This Row],[Date]]),2,1)-1),WEEKNUM(Table1[[#This Row],[Date]])-WEEKNUM(DATE(YEAR(Table1[[#This Row],[Date]]),2,1)-1))</f>
        <v>16</v>
      </c>
      <c r="H2030" s="126">
        <f t="shared" ca="1" si="65"/>
        <v>0.72</v>
      </c>
      <c r="I203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30" s="3" t="str">
        <f ca="1">IF(Table1[[#This Row],[Quantity]]&gt;=100,"Picked Up","Missed Pickup")</f>
        <v>Picked Up</v>
      </c>
      <c r="K2030" s="48" t="str">
        <f>TEXT(Table1[[#This Row],[Date]],"mmmm")</f>
        <v>May</v>
      </c>
    </row>
    <row r="2031" spans="1:11" x14ac:dyDescent="0.25">
      <c r="A2031" s="27" t="s">
        <v>64</v>
      </c>
      <c r="B2031" s="30" t="s">
        <v>70</v>
      </c>
      <c r="C2031" s="50" t="s">
        <v>22</v>
      </c>
      <c r="D2031" s="4">
        <v>43972</v>
      </c>
      <c r="E2031" s="3">
        <f t="shared" ca="1" si="64"/>
        <v>368</v>
      </c>
      <c r="F203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1" s="50">
        <f>IF(WEEKNUM(Table1[[#This Row],[Date]])-WEEKNUM(DATE(YEAR(Table1[[#This Row],[Date]]),2,1)-1)&lt;=0,52+WEEKNUM(Table1[[#This Row],[Date]])-WEEKNUM(DATE(YEAR(Table1[[#This Row],[Date]]),2,1)-1),WEEKNUM(Table1[[#This Row],[Date]])-WEEKNUM(DATE(YEAR(Table1[[#This Row],[Date]]),2,1)-1))</f>
        <v>16</v>
      </c>
      <c r="H2031" s="126">
        <f t="shared" ca="1" si="65"/>
        <v>0.7</v>
      </c>
      <c r="I203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31" s="3" t="str">
        <f ca="1">IF(Table1[[#This Row],[Quantity]]&gt;=100,"Picked Up","Missed Pickup")</f>
        <v>Picked Up</v>
      </c>
      <c r="K2031" s="48" t="str">
        <f>TEXT(Table1[[#This Row],[Date]],"mmmm")</f>
        <v>May</v>
      </c>
    </row>
    <row r="2032" spans="1:11" x14ac:dyDescent="0.25">
      <c r="A2032" s="27" t="s">
        <v>64</v>
      </c>
      <c r="B2032" s="30" t="s">
        <v>71</v>
      </c>
      <c r="C2032" s="50" t="s">
        <v>23</v>
      </c>
      <c r="D2032" s="4">
        <v>43972</v>
      </c>
      <c r="E2032" s="3">
        <f t="shared" ca="1" si="64"/>
        <v>649</v>
      </c>
      <c r="F203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2" s="50">
        <f>IF(WEEKNUM(Table1[[#This Row],[Date]])-WEEKNUM(DATE(YEAR(Table1[[#This Row],[Date]]),2,1)-1)&lt;=0,52+WEEKNUM(Table1[[#This Row],[Date]])-WEEKNUM(DATE(YEAR(Table1[[#This Row],[Date]]),2,1)-1),WEEKNUM(Table1[[#This Row],[Date]])-WEEKNUM(DATE(YEAR(Table1[[#This Row],[Date]]),2,1)-1))</f>
        <v>16</v>
      </c>
      <c r="H2032" s="126">
        <f t="shared" ca="1" si="65"/>
        <v>0.8</v>
      </c>
      <c r="I203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32" s="3" t="str">
        <f ca="1">IF(Table1[[#This Row],[Quantity]]&gt;=100,"Picked Up","Missed Pickup")</f>
        <v>Picked Up</v>
      </c>
      <c r="K2032" s="48" t="str">
        <f>TEXT(Table1[[#This Row],[Date]],"mmmm")</f>
        <v>May</v>
      </c>
    </row>
    <row r="2033" spans="1:11" x14ac:dyDescent="0.25">
      <c r="A2033" s="27" t="s">
        <v>65</v>
      </c>
      <c r="B2033" s="30" t="s">
        <v>67</v>
      </c>
      <c r="C2033" s="50" t="s">
        <v>20</v>
      </c>
      <c r="D2033" s="4">
        <v>43972</v>
      </c>
      <c r="E2033" s="3">
        <f t="shared" ca="1" si="64"/>
        <v>313</v>
      </c>
      <c r="F203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3" s="50">
        <f>IF(WEEKNUM(Table1[[#This Row],[Date]])-WEEKNUM(DATE(YEAR(Table1[[#This Row],[Date]]),2,1)-1)&lt;=0,52+WEEKNUM(Table1[[#This Row],[Date]])-WEEKNUM(DATE(YEAR(Table1[[#This Row],[Date]]),2,1)-1),WEEKNUM(Table1[[#This Row],[Date]])-WEEKNUM(DATE(YEAR(Table1[[#This Row],[Date]]),2,1)-1))</f>
        <v>16</v>
      </c>
      <c r="H2033" s="126">
        <f t="shared" ca="1" si="65"/>
        <v>0.73</v>
      </c>
      <c r="I203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33" s="3" t="str">
        <f ca="1">IF(Table1[[#This Row],[Quantity]]&gt;=100,"Picked Up","Missed Pickup")</f>
        <v>Picked Up</v>
      </c>
      <c r="K2033" s="48" t="str">
        <f>TEXT(Table1[[#This Row],[Date]],"mmmm")</f>
        <v>May</v>
      </c>
    </row>
    <row r="2034" spans="1:11" x14ac:dyDescent="0.25">
      <c r="A2034" s="27" t="s">
        <v>63</v>
      </c>
      <c r="B2034" s="30" t="s">
        <v>4</v>
      </c>
      <c r="C2034" s="50" t="s">
        <v>20</v>
      </c>
      <c r="D2034" s="4">
        <v>43972</v>
      </c>
      <c r="E2034" s="3">
        <f t="shared" ca="1" si="64"/>
        <v>439</v>
      </c>
      <c r="F203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4" s="50">
        <f>IF(WEEKNUM(Table1[[#This Row],[Date]])-WEEKNUM(DATE(YEAR(Table1[[#This Row],[Date]]),2,1)-1)&lt;=0,52+WEEKNUM(Table1[[#This Row],[Date]])-WEEKNUM(DATE(YEAR(Table1[[#This Row],[Date]]),2,1)-1),WEEKNUM(Table1[[#This Row],[Date]])-WEEKNUM(DATE(YEAR(Table1[[#This Row],[Date]]),2,1)-1))</f>
        <v>16</v>
      </c>
      <c r="H2034" s="126">
        <f t="shared" ca="1" si="65"/>
        <v>0.67</v>
      </c>
      <c r="I203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34" s="3" t="str">
        <f ca="1">IF(Table1[[#This Row],[Quantity]]&gt;=100,"Picked Up","Missed Pickup")</f>
        <v>Picked Up</v>
      </c>
      <c r="K2034" s="48" t="str">
        <f>TEXT(Table1[[#This Row],[Date]],"mmmm")</f>
        <v>May</v>
      </c>
    </row>
    <row r="2035" spans="1:11" x14ac:dyDescent="0.25">
      <c r="A2035" s="27" t="s">
        <v>63</v>
      </c>
      <c r="B2035" s="30" t="s">
        <v>74</v>
      </c>
      <c r="C2035" s="50" t="s">
        <v>20</v>
      </c>
      <c r="D2035" s="4">
        <v>43972</v>
      </c>
      <c r="E2035" s="3">
        <f t="shared" ca="1" si="64"/>
        <v>921</v>
      </c>
      <c r="F203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5" s="50">
        <f>IF(WEEKNUM(Table1[[#This Row],[Date]])-WEEKNUM(DATE(YEAR(Table1[[#This Row],[Date]]),2,1)-1)&lt;=0,52+WEEKNUM(Table1[[#This Row],[Date]])-WEEKNUM(DATE(YEAR(Table1[[#This Row],[Date]]),2,1)-1),WEEKNUM(Table1[[#This Row],[Date]])-WEEKNUM(DATE(YEAR(Table1[[#This Row],[Date]]),2,1)-1))</f>
        <v>16</v>
      </c>
      <c r="H2035" s="126">
        <f t="shared" ca="1" si="65"/>
        <v>0.75</v>
      </c>
      <c r="I203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35" s="3" t="str">
        <f ca="1">IF(Table1[[#This Row],[Quantity]]&gt;=100,"Picked Up","Missed Pickup")</f>
        <v>Picked Up</v>
      </c>
      <c r="K2035" s="48" t="str">
        <f>TEXT(Table1[[#This Row],[Date]],"mmmm")</f>
        <v>May</v>
      </c>
    </row>
    <row r="2036" spans="1:11" x14ac:dyDescent="0.25">
      <c r="A2036" s="27" t="s">
        <v>63</v>
      </c>
      <c r="B2036" s="30" t="s">
        <v>75</v>
      </c>
      <c r="C2036" s="50" t="s">
        <v>20</v>
      </c>
      <c r="D2036" s="4">
        <v>43972</v>
      </c>
      <c r="E2036" s="3">
        <f t="shared" ca="1" si="64"/>
        <v>641</v>
      </c>
      <c r="F203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6" s="50">
        <f>IF(WEEKNUM(Table1[[#This Row],[Date]])-WEEKNUM(DATE(YEAR(Table1[[#This Row],[Date]]),2,1)-1)&lt;=0,52+WEEKNUM(Table1[[#This Row],[Date]])-WEEKNUM(DATE(YEAR(Table1[[#This Row],[Date]]),2,1)-1),WEEKNUM(Table1[[#This Row],[Date]])-WEEKNUM(DATE(YEAR(Table1[[#This Row],[Date]]),2,1)-1))</f>
        <v>16</v>
      </c>
      <c r="H2036" s="126">
        <f t="shared" ca="1" si="65"/>
        <v>0.72</v>
      </c>
      <c r="I203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36" s="3" t="str">
        <f ca="1">IF(Table1[[#This Row],[Quantity]]&gt;=100,"Picked Up","Missed Pickup")</f>
        <v>Picked Up</v>
      </c>
      <c r="K2036" s="48" t="str">
        <f>TEXT(Table1[[#This Row],[Date]],"mmmm")</f>
        <v>May</v>
      </c>
    </row>
    <row r="2037" spans="1:11" x14ac:dyDescent="0.25">
      <c r="A2037" s="27" t="s">
        <v>62</v>
      </c>
      <c r="B2037" s="30" t="s">
        <v>9</v>
      </c>
      <c r="C2037" s="50" t="s">
        <v>23</v>
      </c>
      <c r="D2037" s="4">
        <v>43972</v>
      </c>
      <c r="E2037" s="3">
        <f t="shared" ca="1" si="64"/>
        <v>691</v>
      </c>
      <c r="F203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7" s="50">
        <f>IF(WEEKNUM(Table1[[#This Row],[Date]])-WEEKNUM(DATE(YEAR(Table1[[#This Row],[Date]]),2,1)-1)&lt;=0,52+WEEKNUM(Table1[[#This Row],[Date]])-WEEKNUM(DATE(YEAR(Table1[[#This Row],[Date]]),2,1)-1),WEEKNUM(Table1[[#This Row],[Date]])-WEEKNUM(DATE(YEAR(Table1[[#This Row],[Date]]),2,1)-1))</f>
        <v>16</v>
      </c>
      <c r="H2037" s="126">
        <f t="shared" ca="1" si="65"/>
        <v>0.73</v>
      </c>
      <c r="I203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37" s="3" t="str">
        <f ca="1">IF(Table1[[#This Row],[Quantity]]&gt;=100,"Picked Up","Missed Pickup")</f>
        <v>Picked Up</v>
      </c>
      <c r="K2037" s="48" t="str">
        <f>TEXT(Table1[[#This Row],[Date]],"mmmm")</f>
        <v>May</v>
      </c>
    </row>
    <row r="2038" spans="1:11" x14ac:dyDescent="0.25">
      <c r="A2038" s="27" t="s">
        <v>62</v>
      </c>
      <c r="B2038" s="30" t="s">
        <v>4</v>
      </c>
      <c r="C2038" s="50" t="s">
        <v>20</v>
      </c>
      <c r="D2038" s="4">
        <v>43972</v>
      </c>
      <c r="E2038" s="3">
        <f t="shared" ca="1" si="64"/>
        <v>91</v>
      </c>
      <c r="F203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8" s="50">
        <f>IF(WEEKNUM(Table1[[#This Row],[Date]])-WEEKNUM(DATE(YEAR(Table1[[#This Row],[Date]]),2,1)-1)&lt;=0,52+WEEKNUM(Table1[[#This Row],[Date]])-WEEKNUM(DATE(YEAR(Table1[[#This Row],[Date]]),2,1)-1),WEEKNUM(Table1[[#This Row],[Date]])-WEEKNUM(DATE(YEAR(Table1[[#This Row],[Date]]),2,1)-1))</f>
        <v>16</v>
      </c>
      <c r="H2038" s="126">
        <f t="shared" ca="1" si="65"/>
        <v>0.68</v>
      </c>
      <c r="I203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38" s="3" t="str">
        <f ca="1">IF(Table1[[#This Row],[Quantity]]&gt;=100,"Picked Up","Missed Pickup")</f>
        <v>Missed Pickup</v>
      </c>
      <c r="K2038" s="48" t="str">
        <f>TEXT(Table1[[#This Row],[Date]],"mmmm")</f>
        <v>May</v>
      </c>
    </row>
    <row r="2039" spans="1:11" x14ac:dyDescent="0.25">
      <c r="A2039" s="27" t="s">
        <v>62</v>
      </c>
      <c r="B2039" s="30" t="s">
        <v>72</v>
      </c>
      <c r="C2039" s="50" t="s">
        <v>20</v>
      </c>
      <c r="D2039" s="4">
        <v>43972</v>
      </c>
      <c r="E2039" s="3">
        <f t="shared" ca="1" si="64"/>
        <v>8</v>
      </c>
      <c r="F203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39" s="50">
        <f>IF(WEEKNUM(Table1[[#This Row],[Date]])-WEEKNUM(DATE(YEAR(Table1[[#This Row],[Date]]),2,1)-1)&lt;=0,52+WEEKNUM(Table1[[#This Row],[Date]])-WEEKNUM(DATE(YEAR(Table1[[#This Row],[Date]]),2,1)-1),WEEKNUM(Table1[[#This Row],[Date]])-WEEKNUM(DATE(YEAR(Table1[[#This Row],[Date]]),2,1)-1))</f>
        <v>16</v>
      </c>
      <c r="H2039" s="126">
        <f t="shared" ca="1" si="65"/>
        <v>0.76</v>
      </c>
      <c r="I203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39" s="3" t="str">
        <f ca="1">IF(Table1[[#This Row],[Quantity]]&gt;=100,"Picked Up","Missed Pickup")</f>
        <v>Missed Pickup</v>
      </c>
      <c r="K2039" s="48" t="str">
        <f>TEXT(Table1[[#This Row],[Date]],"mmmm")</f>
        <v>May</v>
      </c>
    </row>
    <row r="2040" spans="1:11" x14ac:dyDescent="0.25">
      <c r="A2040" s="27" t="s">
        <v>62</v>
      </c>
      <c r="B2040" s="30" t="s">
        <v>5</v>
      </c>
      <c r="C2040" s="50" t="s">
        <v>22</v>
      </c>
      <c r="D2040" s="4">
        <v>43972</v>
      </c>
      <c r="E2040" s="3">
        <f t="shared" ca="1" si="64"/>
        <v>795</v>
      </c>
      <c r="F204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0" s="50">
        <f>IF(WEEKNUM(Table1[[#This Row],[Date]])-WEEKNUM(DATE(YEAR(Table1[[#This Row],[Date]]),2,1)-1)&lt;=0,52+WEEKNUM(Table1[[#This Row],[Date]])-WEEKNUM(DATE(YEAR(Table1[[#This Row],[Date]]),2,1)-1),WEEKNUM(Table1[[#This Row],[Date]])-WEEKNUM(DATE(YEAR(Table1[[#This Row],[Date]]),2,1)-1))</f>
        <v>16</v>
      </c>
      <c r="H2040" s="126">
        <f t="shared" ca="1" si="65"/>
        <v>0.8</v>
      </c>
      <c r="I204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0" s="3" t="str">
        <f ca="1">IF(Table1[[#This Row],[Quantity]]&gt;=100,"Picked Up","Missed Pickup")</f>
        <v>Picked Up</v>
      </c>
      <c r="K2040" s="48" t="str">
        <f>TEXT(Table1[[#This Row],[Date]],"mmmm")</f>
        <v>May</v>
      </c>
    </row>
    <row r="2041" spans="1:11" x14ac:dyDescent="0.25">
      <c r="A2041" s="27" t="s">
        <v>62</v>
      </c>
      <c r="B2041" s="30" t="s">
        <v>6</v>
      </c>
      <c r="C2041" s="50" t="s">
        <v>21</v>
      </c>
      <c r="D2041" s="4">
        <v>43972</v>
      </c>
      <c r="E2041" s="3">
        <f t="shared" ca="1" si="64"/>
        <v>9</v>
      </c>
      <c r="F204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1" s="50">
        <f>IF(WEEKNUM(Table1[[#This Row],[Date]])-WEEKNUM(DATE(YEAR(Table1[[#This Row],[Date]]),2,1)-1)&lt;=0,52+WEEKNUM(Table1[[#This Row],[Date]])-WEEKNUM(DATE(YEAR(Table1[[#This Row],[Date]]),2,1)-1),WEEKNUM(Table1[[#This Row],[Date]])-WEEKNUM(DATE(YEAR(Table1[[#This Row],[Date]]),2,1)-1))</f>
        <v>16</v>
      </c>
      <c r="H2041" s="126">
        <f t="shared" ca="1" si="65"/>
        <v>0.79</v>
      </c>
      <c r="I204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1" s="3" t="str">
        <f ca="1">IF(Table1[[#This Row],[Quantity]]&gt;=100,"Picked Up","Missed Pickup")</f>
        <v>Missed Pickup</v>
      </c>
      <c r="K2041" s="48" t="str">
        <f>TEXT(Table1[[#This Row],[Date]],"mmmm")</f>
        <v>May</v>
      </c>
    </row>
    <row r="2042" spans="1:11" x14ac:dyDescent="0.25">
      <c r="A2042" s="27" t="s">
        <v>62</v>
      </c>
      <c r="B2042" s="30" t="s">
        <v>76</v>
      </c>
      <c r="C2042" s="50" t="s">
        <v>23</v>
      </c>
      <c r="D2042" s="4">
        <v>43972</v>
      </c>
      <c r="E2042" s="3">
        <f t="shared" ca="1" si="64"/>
        <v>8</v>
      </c>
      <c r="F204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2" s="50">
        <f>IF(WEEKNUM(Table1[[#This Row],[Date]])-WEEKNUM(DATE(YEAR(Table1[[#This Row],[Date]]),2,1)-1)&lt;=0,52+WEEKNUM(Table1[[#This Row],[Date]])-WEEKNUM(DATE(YEAR(Table1[[#This Row],[Date]]),2,1)-1),WEEKNUM(Table1[[#This Row],[Date]])-WEEKNUM(DATE(YEAR(Table1[[#This Row],[Date]]),2,1)-1))</f>
        <v>16</v>
      </c>
      <c r="H2042" s="126">
        <f t="shared" ca="1" si="65"/>
        <v>0.72</v>
      </c>
      <c r="I204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2" s="3" t="str">
        <f ca="1">IF(Table1[[#This Row],[Quantity]]&gt;=100,"Picked Up","Missed Pickup")</f>
        <v>Missed Pickup</v>
      </c>
      <c r="K2042" s="48" t="str">
        <f>TEXT(Table1[[#This Row],[Date]],"mmmm")</f>
        <v>May</v>
      </c>
    </row>
    <row r="2043" spans="1:11" x14ac:dyDescent="0.25">
      <c r="A2043" s="27" t="s">
        <v>61</v>
      </c>
      <c r="B2043" s="30" t="s">
        <v>7</v>
      </c>
      <c r="C2043" s="50" t="s">
        <v>20</v>
      </c>
      <c r="D2043" s="4">
        <v>43972</v>
      </c>
      <c r="E2043" s="3">
        <f t="shared" ca="1" si="64"/>
        <v>963</v>
      </c>
      <c r="F204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3" s="50">
        <f>IF(WEEKNUM(Table1[[#This Row],[Date]])-WEEKNUM(DATE(YEAR(Table1[[#This Row],[Date]]),2,1)-1)&lt;=0,52+WEEKNUM(Table1[[#This Row],[Date]])-WEEKNUM(DATE(YEAR(Table1[[#This Row],[Date]]),2,1)-1),WEEKNUM(Table1[[#This Row],[Date]])-WEEKNUM(DATE(YEAR(Table1[[#This Row],[Date]]),2,1)-1))</f>
        <v>16</v>
      </c>
      <c r="H2043" s="126">
        <f t="shared" ca="1" si="65"/>
        <v>0.7</v>
      </c>
      <c r="I204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3" s="3" t="str">
        <f ca="1">IF(Table1[[#This Row],[Quantity]]&gt;=100,"Picked Up","Missed Pickup")</f>
        <v>Picked Up</v>
      </c>
      <c r="K2043" s="48" t="str">
        <f>TEXT(Table1[[#This Row],[Date]],"mmmm")</f>
        <v>May</v>
      </c>
    </row>
    <row r="2044" spans="1:11" x14ac:dyDescent="0.25">
      <c r="A2044" s="29" t="s">
        <v>61</v>
      </c>
      <c r="B2044" s="31" t="s">
        <v>8</v>
      </c>
      <c r="C2044" s="50" t="s">
        <v>20</v>
      </c>
      <c r="D2044" s="4">
        <v>43972</v>
      </c>
      <c r="E2044" s="3">
        <f t="shared" ca="1" si="64"/>
        <v>901</v>
      </c>
      <c r="F204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4" s="50">
        <f>IF(WEEKNUM(Table1[[#This Row],[Date]])-WEEKNUM(DATE(YEAR(Table1[[#This Row],[Date]]),2,1)-1)&lt;=0,52+WEEKNUM(Table1[[#This Row],[Date]])-WEEKNUM(DATE(YEAR(Table1[[#This Row],[Date]]),2,1)-1),WEEKNUM(Table1[[#This Row],[Date]])-WEEKNUM(DATE(YEAR(Table1[[#This Row],[Date]]),2,1)-1))</f>
        <v>16</v>
      </c>
      <c r="H2044" s="126">
        <f t="shared" ca="1" si="65"/>
        <v>0.76</v>
      </c>
      <c r="I204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44" s="3" t="str">
        <f ca="1">IF(Table1[[#This Row],[Quantity]]&gt;=100,"Picked Up","Missed Pickup")</f>
        <v>Picked Up</v>
      </c>
      <c r="K2044" s="48" t="str">
        <f>TEXT(Table1[[#This Row],[Date]],"mmmm")</f>
        <v>May</v>
      </c>
    </row>
    <row r="2045" spans="1:11" x14ac:dyDescent="0.25">
      <c r="A2045" s="3" t="s">
        <v>61</v>
      </c>
      <c r="B2045" s="3" t="s">
        <v>73</v>
      </c>
      <c r="C2045" s="50" t="s">
        <v>20</v>
      </c>
      <c r="D2045" s="4">
        <v>43972</v>
      </c>
      <c r="E2045" s="3">
        <f t="shared" ca="1" si="64"/>
        <v>302</v>
      </c>
      <c r="F204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5" s="50">
        <f>IF(WEEKNUM(Table1[[#This Row],[Date]])-WEEKNUM(DATE(YEAR(Table1[[#This Row],[Date]]),2,1)-1)&lt;=0,52+WEEKNUM(Table1[[#This Row],[Date]])-WEEKNUM(DATE(YEAR(Table1[[#This Row],[Date]]),2,1)-1),WEEKNUM(Table1[[#This Row],[Date]])-WEEKNUM(DATE(YEAR(Table1[[#This Row],[Date]]),2,1)-1))</f>
        <v>16</v>
      </c>
      <c r="H2045" s="126">
        <f t="shared" ca="1" si="65"/>
        <v>0.78</v>
      </c>
      <c r="I204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5" s="3" t="str">
        <f ca="1">IF(Table1[[#This Row],[Quantity]]&gt;=100,"Picked Up","Missed Pickup")</f>
        <v>Picked Up</v>
      </c>
      <c r="K2045" s="48" t="str">
        <f>TEXT(Table1[[#This Row],[Date]],"mmmm")</f>
        <v>May</v>
      </c>
    </row>
    <row r="2046" spans="1:11" x14ac:dyDescent="0.25">
      <c r="A2046" s="3" t="s">
        <v>61</v>
      </c>
      <c r="B2046" s="3" t="s">
        <v>77</v>
      </c>
      <c r="C2046" s="50" t="s">
        <v>20</v>
      </c>
      <c r="D2046" s="4">
        <v>43972</v>
      </c>
      <c r="E2046" s="3">
        <f t="shared" ca="1" si="64"/>
        <v>440</v>
      </c>
      <c r="F204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6" s="50">
        <f>IF(WEEKNUM(Table1[[#This Row],[Date]])-WEEKNUM(DATE(YEAR(Table1[[#This Row],[Date]]),2,1)-1)&lt;=0,52+WEEKNUM(Table1[[#This Row],[Date]])-WEEKNUM(DATE(YEAR(Table1[[#This Row],[Date]]),2,1)-1),WEEKNUM(Table1[[#This Row],[Date]])-WEEKNUM(DATE(YEAR(Table1[[#This Row],[Date]]),2,1)-1))</f>
        <v>16</v>
      </c>
      <c r="H2046" s="126">
        <f t="shared" ca="1" si="65"/>
        <v>0.69</v>
      </c>
      <c r="I204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6" s="3" t="str">
        <f ca="1">IF(Table1[[#This Row],[Quantity]]&gt;=100,"Picked Up","Missed Pickup")</f>
        <v>Picked Up</v>
      </c>
      <c r="K2046" s="48" t="str">
        <f>TEXT(Table1[[#This Row],[Date]],"mmmm")</f>
        <v>May</v>
      </c>
    </row>
    <row r="2047" spans="1:11" x14ac:dyDescent="0.25">
      <c r="A2047" s="27" t="s">
        <v>64</v>
      </c>
      <c r="B2047" s="30" t="s">
        <v>70</v>
      </c>
      <c r="C2047" s="50" t="s">
        <v>22</v>
      </c>
      <c r="D2047" s="4">
        <v>43973</v>
      </c>
      <c r="E2047" s="3">
        <f t="shared" ca="1" si="64"/>
        <v>436</v>
      </c>
      <c r="F204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7" s="50">
        <f>IF(WEEKNUM(Table1[[#This Row],[Date]])-WEEKNUM(DATE(YEAR(Table1[[#This Row],[Date]]),2,1)-1)&lt;=0,52+WEEKNUM(Table1[[#This Row],[Date]])-WEEKNUM(DATE(YEAR(Table1[[#This Row],[Date]]),2,1)-1),WEEKNUM(Table1[[#This Row],[Date]])-WEEKNUM(DATE(YEAR(Table1[[#This Row],[Date]]),2,1)-1))</f>
        <v>16</v>
      </c>
      <c r="H2047" s="126">
        <f t="shared" ca="1" si="65"/>
        <v>0.75</v>
      </c>
      <c r="I204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47" s="3" t="str">
        <f ca="1">IF(Table1[[#This Row],[Quantity]]&gt;=100,"Picked Up","Missed Pickup")</f>
        <v>Picked Up</v>
      </c>
      <c r="K2047" s="48" t="str">
        <f>TEXT(Table1[[#This Row],[Date]],"mmmm")</f>
        <v>May</v>
      </c>
    </row>
    <row r="2048" spans="1:11" x14ac:dyDescent="0.25">
      <c r="A2048" s="27" t="s">
        <v>64</v>
      </c>
      <c r="B2048" s="30" t="s">
        <v>71</v>
      </c>
      <c r="C2048" s="50" t="s">
        <v>23</v>
      </c>
      <c r="D2048" s="4">
        <v>43973</v>
      </c>
      <c r="E2048" s="3">
        <f t="shared" ca="1" si="64"/>
        <v>804</v>
      </c>
      <c r="F204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8" s="50">
        <f>IF(WEEKNUM(Table1[[#This Row],[Date]])-WEEKNUM(DATE(YEAR(Table1[[#This Row],[Date]]),2,1)-1)&lt;=0,52+WEEKNUM(Table1[[#This Row],[Date]])-WEEKNUM(DATE(YEAR(Table1[[#This Row],[Date]]),2,1)-1),WEEKNUM(Table1[[#This Row],[Date]])-WEEKNUM(DATE(YEAR(Table1[[#This Row],[Date]]),2,1)-1))</f>
        <v>16</v>
      </c>
      <c r="H2048" s="126">
        <f t="shared" ca="1" si="65"/>
        <v>0.74</v>
      </c>
      <c r="I204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48" s="3" t="str">
        <f ca="1">IF(Table1[[#This Row],[Quantity]]&gt;=100,"Picked Up","Missed Pickup")</f>
        <v>Picked Up</v>
      </c>
      <c r="K2048" s="48" t="str">
        <f>TEXT(Table1[[#This Row],[Date]],"mmmm")</f>
        <v>May</v>
      </c>
    </row>
    <row r="2049" spans="1:11" x14ac:dyDescent="0.25">
      <c r="A2049" s="27" t="s">
        <v>65</v>
      </c>
      <c r="B2049" s="30" t="s">
        <v>67</v>
      </c>
      <c r="C2049" s="50" t="s">
        <v>20</v>
      </c>
      <c r="D2049" s="4">
        <v>43973</v>
      </c>
      <c r="E2049" s="3">
        <f t="shared" ca="1" si="64"/>
        <v>550</v>
      </c>
      <c r="F204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49" s="50">
        <f>IF(WEEKNUM(Table1[[#This Row],[Date]])-WEEKNUM(DATE(YEAR(Table1[[#This Row],[Date]]),2,1)-1)&lt;=0,52+WEEKNUM(Table1[[#This Row],[Date]])-WEEKNUM(DATE(YEAR(Table1[[#This Row],[Date]]),2,1)-1),WEEKNUM(Table1[[#This Row],[Date]])-WEEKNUM(DATE(YEAR(Table1[[#This Row],[Date]]),2,1)-1))</f>
        <v>16</v>
      </c>
      <c r="H2049" s="126">
        <f t="shared" ca="1" si="65"/>
        <v>0.75</v>
      </c>
      <c r="I204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49" s="3" t="str">
        <f ca="1">IF(Table1[[#This Row],[Quantity]]&gt;=100,"Picked Up","Missed Pickup")</f>
        <v>Picked Up</v>
      </c>
      <c r="K2049" s="48" t="str">
        <f>TEXT(Table1[[#This Row],[Date]],"mmmm")</f>
        <v>May</v>
      </c>
    </row>
    <row r="2050" spans="1:11" x14ac:dyDescent="0.25">
      <c r="A2050" s="27" t="s">
        <v>63</v>
      </c>
      <c r="B2050" s="30" t="s">
        <v>4</v>
      </c>
      <c r="C2050" s="50" t="s">
        <v>20</v>
      </c>
      <c r="D2050" s="4">
        <v>43973</v>
      </c>
      <c r="E2050" s="3">
        <f t="shared" ca="1" si="64"/>
        <v>293</v>
      </c>
      <c r="F205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0" s="50">
        <f>IF(WEEKNUM(Table1[[#This Row],[Date]])-WEEKNUM(DATE(YEAR(Table1[[#This Row],[Date]]),2,1)-1)&lt;=0,52+WEEKNUM(Table1[[#This Row],[Date]])-WEEKNUM(DATE(YEAR(Table1[[#This Row],[Date]]),2,1)-1),WEEKNUM(Table1[[#This Row],[Date]])-WEEKNUM(DATE(YEAR(Table1[[#This Row],[Date]]),2,1)-1))</f>
        <v>16</v>
      </c>
      <c r="H2050" s="126">
        <f t="shared" ca="1" si="65"/>
        <v>0.72</v>
      </c>
      <c r="I205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50" s="3" t="str">
        <f ca="1">IF(Table1[[#This Row],[Quantity]]&gt;=100,"Picked Up","Missed Pickup")</f>
        <v>Picked Up</v>
      </c>
      <c r="K2050" s="48" t="str">
        <f>TEXT(Table1[[#This Row],[Date]],"mmmm")</f>
        <v>May</v>
      </c>
    </row>
    <row r="2051" spans="1:11" x14ac:dyDescent="0.25">
      <c r="A2051" s="27" t="s">
        <v>63</v>
      </c>
      <c r="B2051" s="30" t="s">
        <v>74</v>
      </c>
      <c r="C2051" s="50" t="s">
        <v>20</v>
      </c>
      <c r="D2051" s="4">
        <v>43973</v>
      </c>
      <c r="E2051" s="3">
        <f t="shared" ref="E2051:E2114" ca="1" si="66">RANDBETWEEN(0,1000)</f>
        <v>541</v>
      </c>
      <c r="F205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1" s="50">
        <f>IF(WEEKNUM(Table1[[#This Row],[Date]])-WEEKNUM(DATE(YEAR(Table1[[#This Row],[Date]]),2,1)-1)&lt;=0,52+WEEKNUM(Table1[[#This Row],[Date]])-WEEKNUM(DATE(YEAR(Table1[[#This Row],[Date]]),2,1)-1),WEEKNUM(Table1[[#This Row],[Date]])-WEEKNUM(DATE(YEAR(Table1[[#This Row],[Date]]),2,1)-1))</f>
        <v>16</v>
      </c>
      <c r="H2051" s="126">
        <f t="shared" ref="H2051:H2114" ca="1" si="67">RANDBETWEEN(67,80)/100</f>
        <v>0.78</v>
      </c>
      <c r="I205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51" s="3" t="str">
        <f ca="1">IF(Table1[[#This Row],[Quantity]]&gt;=100,"Picked Up","Missed Pickup")</f>
        <v>Picked Up</v>
      </c>
      <c r="K2051" s="48" t="str">
        <f>TEXT(Table1[[#This Row],[Date]],"mmmm")</f>
        <v>May</v>
      </c>
    </row>
    <row r="2052" spans="1:11" x14ac:dyDescent="0.25">
      <c r="A2052" s="27" t="s">
        <v>63</v>
      </c>
      <c r="B2052" s="30" t="s">
        <v>75</v>
      </c>
      <c r="C2052" s="50" t="s">
        <v>20</v>
      </c>
      <c r="D2052" s="4">
        <v>43973</v>
      </c>
      <c r="E2052" s="3">
        <f t="shared" ca="1" si="66"/>
        <v>232</v>
      </c>
      <c r="F205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2" s="50">
        <f>IF(WEEKNUM(Table1[[#This Row],[Date]])-WEEKNUM(DATE(YEAR(Table1[[#This Row],[Date]]),2,1)-1)&lt;=0,52+WEEKNUM(Table1[[#This Row],[Date]])-WEEKNUM(DATE(YEAR(Table1[[#This Row],[Date]]),2,1)-1),WEEKNUM(Table1[[#This Row],[Date]])-WEEKNUM(DATE(YEAR(Table1[[#This Row],[Date]]),2,1)-1))</f>
        <v>16</v>
      </c>
      <c r="H2052" s="126">
        <f t="shared" ca="1" si="67"/>
        <v>0.7</v>
      </c>
      <c r="I205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52" s="3" t="str">
        <f ca="1">IF(Table1[[#This Row],[Quantity]]&gt;=100,"Picked Up","Missed Pickup")</f>
        <v>Picked Up</v>
      </c>
      <c r="K2052" s="48" t="str">
        <f>TEXT(Table1[[#This Row],[Date]],"mmmm")</f>
        <v>May</v>
      </c>
    </row>
    <row r="2053" spans="1:11" x14ac:dyDescent="0.25">
      <c r="A2053" s="27" t="s">
        <v>62</v>
      </c>
      <c r="B2053" s="30" t="s">
        <v>9</v>
      </c>
      <c r="C2053" s="50" t="s">
        <v>23</v>
      </c>
      <c r="D2053" s="4">
        <v>43973</v>
      </c>
      <c r="E2053" s="3">
        <f t="shared" ca="1" si="66"/>
        <v>773</v>
      </c>
      <c r="F205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3" s="50">
        <f>IF(WEEKNUM(Table1[[#This Row],[Date]])-WEEKNUM(DATE(YEAR(Table1[[#This Row],[Date]]),2,1)-1)&lt;=0,52+WEEKNUM(Table1[[#This Row],[Date]])-WEEKNUM(DATE(YEAR(Table1[[#This Row],[Date]]),2,1)-1),WEEKNUM(Table1[[#This Row],[Date]])-WEEKNUM(DATE(YEAR(Table1[[#This Row],[Date]]),2,1)-1))</f>
        <v>16</v>
      </c>
      <c r="H2053" s="126">
        <f t="shared" ca="1" si="67"/>
        <v>0.67</v>
      </c>
      <c r="I205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53" s="3" t="str">
        <f ca="1">IF(Table1[[#This Row],[Quantity]]&gt;=100,"Picked Up","Missed Pickup")</f>
        <v>Picked Up</v>
      </c>
      <c r="K2053" s="48" t="str">
        <f>TEXT(Table1[[#This Row],[Date]],"mmmm")</f>
        <v>May</v>
      </c>
    </row>
    <row r="2054" spans="1:11" x14ac:dyDescent="0.25">
      <c r="A2054" s="27" t="s">
        <v>62</v>
      </c>
      <c r="B2054" s="30" t="s">
        <v>4</v>
      </c>
      <c r="C2054" s="50" t="s">
        <v>20</v>
      </c>
      <c r="D2054" s="4">
        <v>43973</v>
      </c>
      <c r="E2054" s="3">
        <f t="shared" ca="1" si="66"/>
        <v>347</v>
      </c>
      <c r="F205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4" s="50">
        <f>IF(WEEKNUM(Table1[[#This Row],[Date]])-WEEKNUM(DATE(YEAR(Table1[[#This Row],[Date]]),2,1)-1)&lt;=0,52+WEEKNUM(Table1[[#This Row],[Date]])-WEEKNUM(DATE(YEAR(Table1[[#This Row],[Date]]),2,1)-1),WEEKNUM(Table1[[#This Row],[Date]])-WEEKNUM(DATE(YEAR(Table1[[#This Row],[Date]]),2,1)-1))</f>
        <v>16</v>
      </c>
      <c r="H2054" s="126">
        <f t="shared" ca="1" si="67"/>
        <v>0.68</v>
      </c>
      <c r="I205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54" s="3" t="str">
        <f ca="1">IF(Table1[[#This Row],[Quantity]]&gt;=100,"Picked Up","Missed Pickup")</f>
        <v>Picked Up</v>
      </c>
      <c r="K2054" s="48" t="str">
        <f>TEXT(Table1[[#This Row],[Date]],"mmmm")</f>
        <v>May</v>
      </c>
    </row>
    <row r="2055" spans="1:11" x14ac:dyDescent="0.25">
      <c r="A2055" s="27" t="s">
        <v>62</v>
      </c>
      <c r="B2055" s="30" t="s">
        <v>72</v>
      </c>
      <c r="C2055" s="50" t="s">
        <v>20</v>
      </c>
      <c r="D2055" s="4">
        <v>43973</v>
      </c>
      <c r="E2055" s="3">
        <f t="shared" ca="1" si="66"/>
        <v>368</v>
      </c>
      <c r="F205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5" s="50">
        <f>IF(WEEKNUM(Table1[[#This Row],[Date]])-WEEKNUM(DATE(YEAR(Table1[[#This Row],[Date]]),2,1)-1)&lt;=0,52+WEEKNUM(Table1[[#This Row],[Date]])-WEEKNUM(DATE(YEAR(Table1[[#This Row],[Date]]),2,1)-1),WEEKNUM(Table1[[#This Row],[Date]])-WEEKNUM(DATE(YEAR(Table1[[#This Row],[Date]]),2,1)-1))</f>
        <v>16</v>
      </c>
      <c r="H2055" s="126">
        <f t="shared" ca="1" si="67"/>
        <v>0.67</v>
      </c>
      <c r="I205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55" s="3" t="str">
        <f ca="1">IF(Table1[[#This Row],[Quantity]]&gt;=100,"Picked Up","Missed Pickup")</f>
        <v>Picked Up</v>
      </c>
      <c r="K2055" s="48" t="str">
        <f>TEXT(Table1[[#This Row],[Date]],"mmmm")</f>
        <v>May</v>
      </c>
    </row>
    <row r="2056" spans="1:11" x14ac:dyDescent="0.25">
      <c r="A2056" s="27" t="s">
        <v>62</v>
      </c>
      <c r="B2056" s="30" t="s">
        <v>5</v>
      </c>
      <c r="C2056" s="50" t="s">
        <v>22</v>
      </c>
      <c r="D2056" s="4">
        <v>43973</v>
      </c>
      <c r="E2056" s="3">
        <f t="shared" ca="1" si="66"/>
        <v>302</v>
      </c>
      <c r="F205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6" s="50">
        <f>IF(WEEKNUM(Table1[[#This Row],[Date]])-WEEKNUM(DATE(YEAR(Table1[[#This Row],[Date]]),2,1)-1)&lt;=0,52+WEEKNUM(Table1[[#This Row],[Date]])-WEEKNUM(DATE(YEAR(Table1[[#This Row],[Date]]),2,1)-1),WEEKNUM(Table1[[#This Row],[Date]])-WEEKNUM(DATE(YEAR(Table1[[#This Row],[Date]]),2,1)-1))</f>
        <v>16</v>
      </c>
      <c r="H2056" s="126">
        <f t="shared" ca="1" si="67"/>
        <v>0.78</v>
      </c>
      <c r="I205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56" s="3" t="str">
        <f ca="1">IF(Table1[[#This Row],[Quantity]]&gt;=100,"Picked Up","Missed Pickup")</f>
        <v>Picked Up</v>
      </c>
      <c r="K2056" s="48" t="str">
        <f>TEXT(Table1[[#This Row],[Date]],"mmmm")</f>
        <v>May</v>
      </c>
    </row>
    <row r="2057" spans="1:11" x14ac:dyDescent="0.25">
      <c r="A2057" s="27" t="s">
        <v>62</v>
      </c>
      <c r="B2057" s="30" t="s">
        <v>6</v>
      </c>
      <c r="C2057" s="50" t="s">
        <v>21</v>
      </c>
      <c r="D2057" s="4">
        <v>43973</v>
      </c>
      <c r="E2057" s="3">
        <f t="shared" ca="1" si="66"/>
        <v>901</v>
      </c>
      <c r="F205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7" s="50">
        <f>IF(WEEKNUM(Table1[[#This Row],[Date]])-WEEKNUM(DATE(YEAR(Table1[[#This Row],[Date]]),2,1)-1)&lt;=0,52+WEEKNUM(Table1[[#This Row],[Date]])-WEEKNUM(DATE(YEAR(Table1[[#This Row],[Date]]),2,1)-1),WEEKNUM(Table1[[#This Row],[Date]])-WEEKNUM(DATE(YEAR(Table1[[#This Row],[Date]]),2,1)-1))</f>
        <v>16</v>
      </c>
      <c r="H2057" s="126">
        <f t="shared" ca="1" si="67"/>
        <v>0.77</v>
      </c>
      <c r="I205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57" s="3" t="str">
        <f ca="1">IF(Table1[[#This Row],[Quantity]]&gt;=100,"Picked Up","Missed Pickup")</f>
        <v>Picked Up</v>
      </c>
      <c r="K2057" s="48" t="str">
        <f>TEXT(Table1[[#This Row],[Date]],"mmmm")</f>
        <v>May</v>
      </c>
    </row>
    <row r="2058" spans="1:11" x14ac:dyDescent="0.25">
      <c r="A2058" s="27" t="s">
        <v>62</v>
      </c>
      <c r="B2058" s="30" t="s">
        <v>76</v>
      </c>
      <c r="C2058" s="50" t="s">
        <v>23</v>
      </c>
      <c r="D2058" s="4">
        <v>43973</v>
      </c>
      <c r="E2058" s="3">
        <f t="shared" ca="1" si="66"/>
        <v>208</v>
      </c>
      <c r="F205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8" s="50">
        <f>IF(WEEKNUM(Table1[[#This Row],[Date]])-WEEKNUM(DATE(YEAR(Table1[[#This Row],[Date]]),2,1)-1)&lt;=0,52+WEEKNUM(Table1[[#This Row],[Date]])-WEEKNUM(DATE(YEAR(Table1[[#This Row],[Date]]),2,1)-1),WEEKNUM(Table1[[#This Row],[Date]])-WEEKNUM(DATE(YEAR(Table1[[#This Row],[Date]]),2,1)-1))</f>
        <v>16</v>
      </c>
      <c r="H2058" s="126">
        <f t="shared" ca="1" si="67"/>
        <v>0.69</v>
      </c>
      <c r="I205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58" s="3" t="str">
        <f ca="1">IF(Table1[[#This Row],[Quantity]]&gt;=100,"Picked Up","Missed Pickup")</f>
        <v>Picked Up</v>
      </c>
      <c r="K2058" s="48" t="str">
        <f>TEXT(Table1[[#This Row],[Date]],"mmmm")</f>
        <v>May</v>
      </c>
    </row>
    <row r="2059" spans="1:11" x14ac:dyDescent="0.25">
      <c r="A2059" s="27" t="s">
        <v>61</v>
      </c>
      <c r="B2059" s="30" t="s">
        <v>7</v>
      </c>
      <c r="C2059" s="50" t="s">
        <v>20</v>
      </c>
      <c r="D2059" s="4">
        <v>43973</v>
      </c>
      <c r="E2059" s="3">
        <f t="shared" ca="1" si="66"/>
        <v>703</v>
      </c>
      <c r="F205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59" s="50">
        <f>IF(WEEKNUM(Table1[[#This Row],[Date]])-WEEKNUM(DATE(YEAR(Table1[[#This Row],[Date]]),2,1)-1)&lt;=0,52+WEEKNUM(Table1[[#This Row],[Date]])-WEEKNUM(DATE(YEAR(Table1[[#This Row],[Date]]),2,1)-1),WEEKNUM(Table1[[#This Row],[Date]])-WEEKNUM(DATE(YEAR(Table1[[#This Row],[Date]]),2,1)-1))</f>
        <v>16</v>
      </c>
      <c r="H2059" s="126">
        <f t="shared" ca="1" si="67"/>
        <v>0.72</v>
      </c>
      <c r="I205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59" s="3" t="str">
        <f ca="1">IF(Table1[[#This Row],[Quantity]]&gt;=100,"Picked Up","Missed Pickup")</f>
        <v>Picked Up</v>
      </c>
      <c r="K2059" s="48" t="str">
        <f>TEXT(Table1[[#This Row],[Date]],"mmmm")</f>
        <v>May</v>
      </c>
    </row>
    <row r="2060" spans="1:11" x14ac:dyDescent="0.25">
      <c r="A2060" s="29" t="s">
        <v>61</v>
      </c>
      <c r="B2060" s="31" t="s">
        <v>8</v>
      </c>
      <c r="C2060" s="50" t="s">
        <v>20</v>
      </c>
      <c r="D2060" s="4">
        <v>43973</v>
      </c>
      <c r="E2060" s="3">
        <f t="shared" ca="1" si="66"/>
        <v>76</v>
      </c>
      <c r="F206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0" s="50">
        <f>IF(WEEKNUM(Table1[[#This Row],[Date]])-WEEKNUM(DATE(YEAR(Table1[[#This Row],[Date]]),2,1)-1)&lt;=0,52+WEEKNUM(Table1[[#This Row],[Date]])-WEEKNUM(DATE(YEAR(Table1[[#This Row],[Date]]),2,1)-1),WEEKNUM(Table1[[#This Row],[Date]])-WEEKNUM(DATE(YEAR(Table1[[#This Row],[Date]]),2,1)-1))</f>
        <v>16</v>
      </c>
      <c r="H2060" s="126">
        <f t="shared" ca="1" si="67"/>
        <v>0.79</v>
      </c>
      <c r="I206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0" s="3" t="str">
        <f ca="1">IF(Table1[[#This Row],[Quantity]]&gt;=100,"Picked Up","Missed Pickup")</f>
        <v>Missed Pickup</v>
      </c>
      <c r="K2060" s="48" t="str">
        <f>TEXT(Table1[[#This Row],[Date]],"mmmm")</f>
        <v>May</v>
      </c>
    </row>
    <row r="2061" spans="1:11" x14ac:dyDescent="0.25">
      <c r="A2061" s="3" t="s">
        <v>61</v>
      </c>
      <c r="B2061" s="3" t="s">
        <v>73</v>
      </c>
      <c r="C2061" s="50" t="s">
        <v>20</v>
      </c>
      <c r="D2061" s="4">
        <v>43973</v>
      </c>
      <c r="E2061" s="3">
        <f t="shared" ca="1" si="66"/>
        <v>951</v>
      </c>
      <c r="F206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1" s="50">
        <f>IF(WEEKNUM(Table1[[#This Row],[Date]])-WEEKNUM(DATE(YEAR(Table1[[#This Row],[Date]]),2,1)-1)&lt;=0,52+WEEKNUM(Table1[[#This Row],[Date]])-WEEKNUM(DATE(YEAR(Table1[[#This Row],[Date]]),2,1)-1),WEEKNUM(Table1[[#This Row],[Date]])-WEEKNUM(DATE(YEAR(Table1[[#This Row],[Date]]),2,1)-1))</f>
        <v>16</v>
      </c>
      <c r="H2061" s="126">
        <f t="shared" ca="1" si="67"/>
        <v>0.77</v>
      </c>
      <c r="I206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61" s="3" t="str">
        <f ca="1">IF(Table1[[#This Row],[Quantity]]&gt;=100,"Picked Up","Missed Pickup")</f>
        <v>Picked Up</v>
      </c>
      <c r="K2061" s="48" t="str">
        <f>TEXT(Table1[[#This Row],[Date]],"mmmm")</f>
        <v>May</v>
      </c>
    </row>
    <row r="2062" spans="1:11" x14ac:dyDescent="0.25">
      <c r="A2062" s="27" t="s">
        <v>64</v>
      </c>
      <c r="B2062" s="30" t="s">
        <v>70</v>
      </c>
      <c r="C2062" s="50" t="s">
        <v>22</v>
      </c>
      <c r="D2062" s="4">
        <v>43974</v>
      </c>
      <c r="E2062" s="3">
        <f t="shared" ca="1" si="66"/>
        <v>742</v>
      </c>
      <c r="F206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2" s="50">
        <f>IF(WEEKNUM(Table1[[#This Row],[Date]])-WEEKNUM(DATE(YEAR(Table1[[#This Row],[Date]]),2,1)-1)&lt;=0,52+WEEKNUM(Table1[[#This Row],[Date]])-WEEKNUM(DATE(YEAR(Table1[[#This Row],[Date]]),2,1)-1),WEEKNUM(Table1[[#This Row],[Date]])-WEEKNUM(DATE(YEAR(Table1[[#This Row],[Date]]),2,1)-1))</f>
        <v>16</v>
      </c>
      <c r="H2062" s="126">
        <f t="shared" ca="1" si="67"/>
        <v>0.7</v>
      </c>
      <c r="I206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2" s="3" t="str">
        <f ca="1">IF(Table1[[#This Row],[Quantity]]&gt;=100,"Picked Up","Missed Pickup")</f>
        <v>Picked Up</v>
      </c>
      <c r="K2062" s="48" t="str">
        <f>TEXT(Table1[[#This Row],[Date]],"mmmm")</f>
        <v>May</v>
      </c>
    </row>
    <row r="2063" spans="1:11" x14ac:dyDescent="0.25">
      <c r="A2063" s="27" t="s">
        <v>64</v>
      </c>
      <c r="B2063" s="30" t="s">
        <v>71</v>
      </c>
      <c r="C2063" s="50" t="s">
        <v>23</v>
      </c>
      <c r="D2063" s="4">
        <v>43974</v>
      </c>
      <c r="E2063" s="3">
        <f t="shared" ca="1" si="66"/>
        <v>725</v>
      </c>
      <c r="F206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3" s="50">
        <f>IF(WEEKNUM(Table1[[#This Row],[Date]])-WEEKNUM(DATE(YEAR(Table1[[#This Row],[Date]]),2,1)-1)&lt;=0,52+WEEKNUM(Table1[[#This Row],[Date]])-WEEKNUM(DATE(YEAR(Table1[[#This Row],[Date]]),2,1)-1),WEEKNUM(Table1[[#This Row],[Date]])-WEEKNUM(DATE(YEAR(Table1[[#This Row],[Date]]),2,1)-1))</f>
        <v>16</v>
      </c>
      <c r="H2063" s="126">
        <f t="shared" ca="1" si="67"/>
        <v>0.74</v>
      </c>
      <c r="I206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3" s="3" t="str">
        <f ca="1">IF(Table1[[#This Row],[Quantity]]&gt;=100,"Picked Up","Missed Pickup")</f>
        <v>Picked Up</v>
      </c>
      <c r="K2063" s="48" t="str">
        <f>TEXT(Table1[[#This Row],[Date]],"mmmm")</f>
        <v>May</v>
      </c>
    </row>
    <row r="2064" spans="1:11" x14ac:dyDescent="0.25">
      <c r="A2064" s="27" t="s">
        <v>65</v>
      </c>
      <c r="B2064" s="30" t="s">
        <v>67</v>
      </c>
      <c r="C2064" s="50" t="s">
        <v>20</v>
      </c>
      <c r="D2064" s="4">
        <v>43974</v>
      </c>
      <c r="E2064" s="3">
        <f t="shared" ca="1" si="66"/>
        <v>479</v>
      </c>
      <c r="F206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4" s="50">
        <f>IF(WEEKNUM(Table1[[#This Row],[Date]])-WEEKNUM(DATE(YEAR(Table1[[#This Row],[Date]]),2,1)-1)&lt;=0,52+WEEKNUM(Table1[[#This Row],[Date]])-WEEKNUM(DATE(YEAR(Table1[[#This Row],[Date]]),2,1)-1),WEEKNUM(Table1[[#This Row],[Date]])-WEEKNUM(DATE(YEAR(Table1[[#This Row],[Date]]),2,1)-1))</f>
        <v>16</v>
      </c>
      <c r="H2064" s="126">
        <f t="shared" ca="1" si="67"/>
        <v>0.68</v>
      </c>
      <c r="I206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4" s="3" t="str">
        <f ca="1">IF(Table1[[#This Row],[Quantity]]&gt;=100,"Picked Up","Missed Pickup")</f>
        <v>Picked Up</v>
      </c>
      <c r="K2064" s="48" t="str">
        <f>TEXT(Table1[[#This Row],[Date]],"mmmm")</f>
        <v>May</v>
      </c>
    </row>
    <row r="2065" spans="1:11" x14ac:dyDescent="0.25">
      <c r="A2065" s="27" t="s">
        <v>63</v>
      </c>
      <c r="B2065" s="30" t="s">
        <v>4</v>
      </c>
      <c r="C2065" s="50" t="s">
        <v>20</v>
      </c>
      <c r="D2065" s="4">
        <v>43974</v>
      </c>
      <c r="E2065" s="3">
        <f t="shared" ca="1" si="66"/>
        <v>47</v>
      </c>
      <c r="F206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5" s="50">
        <f>IF(WEEKNUM(Table1[[#This Row],[Date]])-WEEKNUM(DATE(YEAR(Table1[[#This Row],[Date]]),2,1)-1)&lt;=0,52+WEEKNUM(Table1[[#This Row],[Date]])-WEEKNUM(DATE(YEAR(Table1[[#This Row],[Date]]),2,1)-1),WEEKNUM(Table1[[#This Row],[Date]])-WEEKNUM(DATE(YEAR(Table1[[#This Row],[Date]]),2,1)-1))</f>
        <v>16</v>
      </c>
      <c r="H2065" s="126">
        <f t="shared" ca="1" si="67"/>
        <v>0.71</v>
      </c>
      <c r="I206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65" s="3" t="str">
        <f ca="1">IF(Table1[[#This Row],[Quantity]]&gt;=100,"Picked Up","Missed Pickup")</f>
        <v>Missed Pickup</v>
      </c>
      <c r="K2065" s="48" t="str">
        <f>TEXT(Table1[[#This Row],[Date]],"mmmm")</f>
        <v>May</v>
      </c>
    </row>
    <row r="2066" spans="1:11" x14ac:dyDescent="0.25">
      <c r="A2066" s="27" t="s">
        <v>63</v>
      </c>
      <c r="B2066" s="30" t="s">
        <v>74</v>
      </c>
      <c r="C2066" s="50" t="s">
        <v>20</v>
      </c>
      <c r="D2066" s="4">
        <v>43974</v>
      </c>
      <c r="E2066" s="3">
        <f t="shared" ca="1" si="66"/>
        <v>446</v>
      </c>
      <c r="F206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6" s="50">
        <f>IF(WEEKNUM(Table1[[#This Row],[Date]])-WEEKNUM(DATE(YEAR(Table1[[#This Row],[Date]]),2,1)-1)&lt;=0,52+WEEKNUM(Table1[[#This Row],[Date]])-WEEKNUM(DATE(YEAR(Table1[[#This Row],[Date]]),2,1)-1),WEEKNUM(Table1[[#This Row],[Date]])-WEEKNUM(DATE(YEAR(Table1[[#This Row],[Date]]),2,1)-1))</f>
        <v>16</v>
      </c>
      <c r="H2066" s="126">
        <f t="shared" ca="1" si="67"/>
        <v>0.72</v>
      </c>
      <c r="I206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66" s="3" t="str">
        <f ca="1">IF(Table1[[#This Row],[Quantity]]&gt;=100,"Picked Up","Missed Pickup")</f>
        <v>Picked Up</v>
      </c>
      <c r="K2066" s="48" t="str">
        <f>TEXT(Table1[[#This Row],[Date]],"mmmm")</f>
        <v>May</v>
      </c>
    </row>
    <row r="2067" spans="1:11" x14ac:dyDescent="0.25">
      <c r="A2067" s="27" t="s">
        <v>63</v>
      </c>
      <c r="B2067" s="30" t="s">
        <v>75</v>
      </c>
      <c r="C2067" s="50" t="s">
        <v>20</v>
      </c>
      <c r="D2067" s="4">
        <v>43974</v>
      </c>
      <c r="E2067" s="3">
        <f t="shared" ca="1" si="66"/>
        <v>346</v>
      </c>
      <c r="F206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7" s="50">
        <f>IF(WEEKNUM(Table1[[#This Row],[Date]])-WEEKNUM(DATE(YEAR(Table1[[#This Row],[Date]]),2,1)-1)&lt;=0,52+WEEKNUM(Table1[[#This Row],[Date]])-WEEKNUM(DATE(YEAR(Table1[[#This Row],[Date]]),2,1)-1),WEEKNUM(Table1[[#This Row],[Date]])-WEEKNUM(DATE(YEAR(Table1[[#This Row],[Date]]),2,1)-1))</f>
        <v>16</v>
      </c>
      <c r="H2067" s="126">
        <f t="shared" ca="1" si="67"/>
        <v>0.78</v>
      </c>
      <c r="I206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7" s="3" t="str">
        <f ca="1">IF(Table1[[#This Row],[Quantity]]&gt;=100,"Picked Up","Missed Pickup")</f>
        <v>Picked Up</v>
      </c>
      <c r="K2067" s="48" t="str">
        <f>TEXT(Table1[[#This Row],[Date]],"mmmm")</f>
        <v>May</v>
      </c>
    </row>
    <row r="2068" spans="1:11" x14ac:dyDescent="0.25">
      <c r="A2068" s="27" t="s">
        <v>62</v>
      </c>
      <c r="B2068" s="30" t="s">
        <v>9</v>
      </c>
      <c r="C2068" s="50" t="s">
        <v>23</v>
      </c>
      <c r="D2068" s="4">
        <v>43974</v>
      </c>
      <c r="E2068" s="3">
        <f t="shared" ca="1" si="66"/>
        <v>619</v>
      </c>
      <c r="F206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8" s="50">
        <f>IF(WEEKNUM(Table1[[#This Row],[Date]])-WEEKNUM(DATE(YEAR(Table1[[#This Row],[Date]]),2,1)-1)&lt;=0,52+WEEKNUM(Table1[[#This Row],[Date]])-WEEKNUM(DATE(YEAR(Table1[[#This Row],[Date]]),2,1)-1),WEEKNUM(Table1[[#This Row],[Date]])-WEEKNUM(DATE(YEAR(Table1[[#This Row],[Date]]),2,1)-1))</f>
        <v>16</v>
      </c>
      <c r="H2068" s="126">
        <f t="shared" ca="1" si="67"/>
        <v>0.75</v>
      </c>
      <c r="I206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8" s="3" t="str">
        <f ca="1">IF(Table1[[#This Row],[Quantity]]&gt;=100,"Picked Up","Missed Pickup")</f>
        <v>Picked Up</v>
      </c>
      <c r="K2068" s="48" t="str">
        <f>TEXT(Table1[[#This Row],[Date]],"mmmm")</f>
        <v>May</v>
      </c>
    </row>
    <row r="2069" spans="1:11" x14ac:dyDescent="0.25">
      <c r="A2069" s="27" t="s">
        <v>62</v>
      </c>
      <c r="B2069" s="30" t="s">
        <v>4</v>
      </c>
      <c r="C2069" s="50" t="s">
        <v>20</v>
      </c>
      <c r="D2069" s="4">
        <v>43974</v>
      </c>
      <c r="E2069" s="3">
        <f t="shared" ca="1" si="66"/>
        <v>497</v>
      </c>
      <c r="F206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69" s="50">
        <f>IF(WEEKNUM(Table1[[#This Row],[Date]])-WEEKNUM(DATE(YEAR(Table1[[#This Row],[Date]]),2,1)-1)&lt;=0,52+WEEKNUM(Table1[[#This Row],[Date]])-WEEKNUM(DATE(YEAR(Table1[[#This Row],[Date]]),2,1)-1),WEEKNUM(Table1[[#This Row],[Date]])-WEEKNUM(DATE(YEAR(Table1[[#This Row],[Date]]),2,1)-1))</f>
        <v>16</v>
      </c>
      <c r="H2069" s="126">
        <f t="shared" ca="1" si="67"/>
        <v>0.71</v>
      </c>
      <c r="I206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69" s="3" t="str">
        <f ca="1">IF(Table1[[#This Row],[Quantity]]&gt;=100,"Picked Up","Missed Pickup")</f>
        <v>Picked Up</v>
      </c>
      <c r="K2069" s="48" t="str">
        <f>TEXT(Table1[[#This Row],[Date]],"mmmm")</f>
        <v>May</v>
      </c>
    </row>
    <row r="2070" spans="1:11" x14ac:dyDescent="0.25">
      <c r="A2070" s="27" t="s">
        <v>62</v>
      </c>
      <c r="B2070" s="30" t="s">
        <v>72</v>
      </c>
      <c r="C2070" s="50" t="s">
        <v>20</v>
      </c>
      <c r="D2070" s="4">
        <v>43974</v>
      </c>
      <c r="E2070" s="3">
        <f t="shared" ca="1" si="66"/>
        <v>507</v>
      </c>
      <c r="F207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0" s="50">
        <f>IF(WEEKNUM(Table1[[#This Row],[Date]])-WEEKNUM(DATE(YEAR(Table1[[#This Row],[Date]]),2,1)-1)&lt;=0,52+WEEKNUM(Table1[[#This Row],[Date]])-WEEKNUM(DATE(YEAR(Table1[[#This Row],[Date]]),2,1)-1),WEEKNUM(Table1[[#This Row],[Date]])-WEEKNUM(DATE(YEAR(Table1[[#This Row],[Date]]),2,1)-1))</f>
        <v>16</v>
      </c>
      <c r="H2070" s="126">
        <f t="shared" ca="1" si="67"/>
        <v>0.8</v>
      </c>
      <c r="I207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70" s="3" t="str">
        <f ca="1">IF(Table1[[#This Row],[Quantity]]&gt;=100,"Picked Up","Missed Pickup")</f>
        <v>Picked Up</v>
      </c>
      <c r="K2070" s="48" t="str">
        <f>TEXT(Table1[[#This Row],[Date]],"mmmm")</f>
        <v>May</v>
      </c>
    </row>
    <row r="2071" spans="1:11" x14ac:dyDescent="0.25">
      <c r="A2071" s="27" t="s">
        <v>62</v>
      </c>
      <c r="B2071" s="30" t="s">
        <v>5</v>
      </c>
      <c r="C2071" s="50" t="s">
        <v>22</v>
      </c>
      <c r="D2071" s="4">
        <v>43974</v>
      </c>
      <c r="E2071" s="3">
        <f t="shared" ca="1" si="66"/>
        <v>968</v>
      </c>
      <c r="F207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1" s="50">
        <f>IF(WEEKNUM(Table1[[#This Row],[Date]])-WEEKNUM(DATE(YEAR(Table1[[#This Row],[Date]]),2,1)-1)&lt;=0,52+WEEKNUM(Table1[[#This Row],[Date]])-WEEKNUM(DATE(YEAR(Table1[[#This Row],[Date]]),2,1)-1),WEEKNUM(Table1[[#This Row],[Date]])-WEEKNUM(DATE(YEAR(Table1[[#This Row],[Date]]),2,1)-1))</f>
        <v>16</v>
      </c>
      <c r="H2071" s="126">
        <f t="shared" ca="1" si="67"/>
        <v>0.78</v>
      </c>
      <c r="I207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71" s="3" t="str">
        <f ca="1">IF(Table1[[#This Row],[Quantity]]&gt;=100,"Picked Up","Missed Pickup")</f>
        <v>Picked Up</v>
      </c>
      <c r="K2071" s="48" t="str">
        <f>TEXT(Table1[[#This Row],[Date]],"mmmm")</f>
        <v>May</v>
      </c>
    </row>
    <row r="2072" spans="1:11" x14ac:dyDescent="0.25">
      <c r="A2072" s="27" t="s">
        <v>62</v>
      </c>
      <c r="B2072" s="30" t="s">
        <v>6</v>
      </c>
      <c r="C2072" s="50" t="s">
        <v>21</v>
      </c>
      <c r="D2072" s="4">
        <v>43974</v>
      </c>
      <c r="E2072" s="3">
        <f t="shared" ca="1" si="66"/>
        <v>353</v>
      </c>
      <c r="F207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2" s="50">
        <f>IF(WEEKNUM(Table1[[#This Row],[Date]])-WEEKNUM(DATE(YEAR(Table1[[#This Row],[Date]]),2,1)-1)&lt;=0,52+WEEKNUM(Table1[[#This Row],[Date]])-WEEKNUM(DATE(YEAR(Table1[[#This Row],[Date]]),2,1)-1),WEEKNUM(Table1[[#This Row],[Date]])-WEEKNUM(DATE(YEAR(Table1[[#This Row],[Date]]),2,1)-1))</f>
        <v>16</v>
      </c>
      <c r="H2072" s="126">
        <f t="shared" ca="1" si="67"/>
        <v>0.68</v>
      </c>
      <c r="I207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72" s="3" t="str">
        <f ca="1">IF(Table1[[#This Row],[Quantity]]&gt;=100,"Picked Up","Missed Pickup")</f>
        <v>Picked Up</v>
      </c>
      <c r="K2072" s="48" t="str">
        <f>TEXT(Table1[[#This Row],[Date]],"mmmm")</f>
        <v>May</v>
      </c>
    </row>
    <row r="2073" spans="1:11" x14ac:dyDescent="0.25">
      <c r="A2073" s="27" t="s">
        <v>62</v>
      </c>
      <c r="B2073" s="30" t="s">
        <v>76</v>
      </c>
      <c r="C2073" s="50" t="s">
        <v>23</v>
      </c>
      <c r="D2073" s="4">
        <v>43974</v>
      </c>
      <c r="E2073" s="3">
        <f t="shared" ca="1" si="66"/>
        <v>475</v>
      </c>
      <c r="F207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3" s="50">
        <f>IF(WEEKNUM(Table1[[#This Row],[Date]])-WEEKNUM(DATE(YEAR(Table1[[#This Row],[Date]]),2,1)-1)&lt;=0,52+WEEKNUM(Table1[[#This Row],[Date]])-WEEKNUM(DATE(YEAR(Table1[[#This Row],[Date]]),2,1)-1),WEEKNUM(Table1[[#This Row],[Date]])-WEEKNUM(DATE(YEAR(Table1[[#This Row],[Date]]),2,1)-1))</f>
        <v>16</v>
      </c>
      <c r="H2073" s="126">
        <f t="shared" ca="1" si="67"/>
        <v>0.74</v>
      </c>
      <c r="I207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73" s="3" t="str">
        <f ca="1">IF(Table1[[#This Row],[Quantity]]&gt;=100,"Picked Up","Missed Pickup")</f>
        <v>Picked Up</v>
      </c>
      <c r="K2073" s="48" t="str">
        <f>TEXT(Table1[[#This Row],[Date]],"mmmm")</f>
        <v>May</v>
      </c>
    </row>
    <row r="2074" spans="1:11" x14ac:dyDescent="0.25">
      <c r="A2074" s="27" t="s">
        <v>61</v>
      </c>
      <c r="B2074" s="30" t="s">
        <v>7</v>
      </c>
      <c r="C2074" s="50" t="s">
        <v>20</v>
      </c>
      <c r="D2074" s="4">
        <v>43974</v>
      </c>
      <c r="E2074" s="3">
        <f t="shared" ca="1" si="66"/>
        <v>521</v>
      </c>
      <c r="F207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4" s="50">
        <f>IF(WEEKNUM(Table1[[#This Row],[Date]])-WEEKNUM(DATE(YEAR(Table1[[#This Row],[Date]]),2,1)-1)&lt;=0,52+WEEKNUM(Table1[[#This Row],[Date]])-WEEKNUM(DATE(YEAR(Table1[[#This Row],[Date]]),2,1)-1),WEEKNUM(Table1[[#This Row],[Date]])-WEEKNUM(DATE(YEAR(Table1[[#This Row],[Date]]),2,1)-1))</f>
        <v>16</v>
      </c>
      <c r="H2074" s="126">
        <f t="shared" ca="1" si="67"/>
        <v>0.75</v>
      </c>
      <c r="I207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74" s="3" t="str">
        <f ca="1">IF(Table1[[#This Row],[Quantity]]&gt;=100,"Picked Up","Missed Pickup")</f>
        <v>Picked Up</v>
      </c>
      <c r="K2074" s="48" t="str">
        <f>TEXT(Table1[[#This Row],[Date]],"mmmm")</f>
        <v>May</v>
      </c>
    </row>
    <row r="2075" spans="1:11" x14ac:dyDescent="0.25">
      <c r="A2075" s="29" t="s">
        <v>61</v>
      </c>
      <c r="B2075" s="31" t="s">
        <v>8</v>
      </c>
      <c r="C2075" s="50" t="s">
        <v>20</v>
      </c>
      <c r="D2075" s="4">
        <v>43974</v>
      </c>
      <c r="E2075" s="3">
        <f t="shared" ca="1" si="66"/>
        <v>556</v>
      </c>
      <c r="F207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5" s="50">
        <f>IF(WEEKNUM(Table1[[#This Row],[Date]])-WEEKNUM(DATE(YEAR(Table1[[#This Row],[Date]]),2,1)-1)&lt;=0,52+WEEKNUM(Table1[[#This Row],[Date]])-WEEKNUM(DATE(YEAR(Table1[[#This Row],[Date]]),2,1)-1),WEEKNUM(Table1[[#This Row],[Date]])-WEEKNUM(DATE(YEAR(Table1[[#This Row],[Date]]),2,1)-1))</f>
        <v>16</v>
      </c>
      <c r="H2075" s="126">
        <f t="shared" ca="1" si="67"/>
        <v>0.79</v>
      </c>
      <c r="I207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75" s="3" t="str">
        <f ca="1">IF(Table1[[#This Row],[Quantity]]&gt;=100,"Picked Up","Missed Pickup")</f>
        <v>Picked Up</v>
      </c>
      <c r="K2075" s="48" t="str">
        <f>TEXT(Table1[[#This Row],[Date]],"mmmm")</f>
        <v>May</v>
      </c>
    </row>
    <row r="2076" spans="1:11" x14ac:dyDescent="0.25">
      <c r="A2076" s="3" t="s">
        <v>61</v>
      </c>
      <c r="B2076" s="3" t="s">
        <v>73</v>
      </c>
      <c r="C2076" s="50" t="s">
        <v>20</v>
      </c>
      <c r="D2076" s="4">
        <v>43974</v>
      </c>
      <c r="E2076" s="3">
        <f t="shared" ca="1" si="66"/>
        <v>790</v>
      </c>
      <c r="F207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6" s="50">
        <f>IF(WEEKNUM(Table1[[#This Row],[Date]])-WEEKNUM(DATE(YEAR(Table1[[#This Row],[Date]]),2,1)-1)&lt;=0,52+WEEKNUM(Table1[[#This Row],[Date]])-WEEKNUM(DATE(YEAR(Table1[[#This Row],[Date]]),2,1)-1),WEEKNUM(Table1[[#This Row],[Date]])-WEEKNUM(DATE(YEAR(Table1[[#This Row],[Date]]),2,1)-1))</f>
        <v>16</v>
      </c>
      <c r="H2076" s="126">
        <f t="shared" ca="1" si="67"/>
        <v>0.76</v>
      </c>
      <c r="I207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76" s="3" t="str">
        <f ca="1">IF(Table1[[#This Row],[Quantity]]&gt;=100,"Picked Up","Missed Pickup")</f>
        <v>Picked Up</v>
      </c>
      <c r="K2076" s="48" t="str">
        <f>TEXT(Table1[[#This Row],[Date]],"mmmm")</f>
        <v>May</v>
      </c>
    </row>
    <row r="2077" spans="1:11" x14ac:dyDescent="0.25">
      <c r="A2077" s="3" t="s">
        <v>61</v>
      </c>
      <c r="B2077" s="3" t="s">
        <v>77</v>
      </c>
      <c r="C2077" s="50" t="s">
        <v>20</v>
      </c>
      <c r="D2077" s="4">
        <v>43974</v>
      </c>
      <c r="E2077" s="3">
        <f t="shared" ca="1" si="66"/>
        <v>678</v>
      </c>
      <c r="F207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W3</v>
      </c>
      <c r="G2077" s="50">
        <f>IF(WEEKNUM(Table1[[#This Row],[Date]])-WEEKNUM(DATE(YEAR(Table1[[#This Row],[Date]]),2,1)-1)&lt;=0,52+WEEKNUM(Table1[[#This Row],[Date]])-WEEKNUM(DATE(YEAR(Table1[[#This Row],[Date]]),2,1)-1),WEEKNUM(Table1[[#This Row],[Date]])-WEEKNUM(DATE(YEAR(Table1[[#This Row],[Date]]),2,1)-1))</f>
        <v>16</v>
      </c>
      <c r="H2077" s="126">
        <f t="shared" ca="1" si="67"/>
        <v>0.77</v>
      </c>
      <c r="I207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77" s="3" t="str">
        <f ca="1">IF(Table1[[#This Row],[Quantity]]&gt;=100,"Picked Up","Missed Pickup")</f>
        <v>Picked Up</v>
      </c>
      <c r="K2077" s="48" t="str">
        <f>TEXT(Table1[[#This Row],[Date]],"mmmm")</f>
        <v>May</v>
      </c>
    </row>
    <row r="2078" spans="1:11" x14ac:dyDescent="0.25">
      <c r="A2078" s="27" t="s">
        <v>64</v>
      </c>
      <c r="B2078" s="30" t="s">
        <v>70</v>
      </c>
      <c r="C2078" s="50" t="s">
        <v>22</v>
      </c>
      <c r="D2078" s="4">
        <v>43975</v>
      </c>
      <c r="E2078" s="3">
        <f t="shared" ca="1" si="66"/>
        <v>213</v>
      </c>
      <c r="F207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78" s="50">
        <f>IF(WEEKNUM(Table1[[#This Row],[Date]])-WEEKNUM(DATE(YEAR(Table1[[#This Row],[Date]]),2,1)-1)&lt;=0,52+WEEKNUM(Table1[[#This Row],[Date]])-WEEKNUM(DATE(YEAR(Table1[[#This Row],[Date]]),2,1)-1),WEEKNUM(Table1[[#This Row],[Date]])-WEEKNUM(DATE(YEAR(Table1[[#This Row],[Date]]),2,1)-1))</f>
        <v>17</v>
      </c>
      <c r="H2078" s="126">
        <f t="shared" ca="1" si="67"/>
        <v>0.8</v>
      </c>
      <c r="I207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78" s="3" t="str">
        <f ca="1">IF(Table1[[#This Row],[Quantity]]&gt;=100,"Picked Up","Missed Pickup")</f>
        <v>Picked Up</v>
      </c>
      <c r="K2078" s="48" t="str">
        <f>TEXT(Table1[[#This Row],[Date]],"mmmm")</f>
        <v>May</v>
      </c>
    </row>
    <row r="2079" spans="1:11" x14ac:dyDescent="0.25">
      <c r="A2079" s="27" t="s">
        <v>64</v>
      </c>
      <c r="B2079" s="30" t="s">
        <v>71</v>
      </c>
      <c r="C2079" s="50" t="s">
        <v>23</v>
      </c>
      <c r="D2079" s="4">
        <v>43975</v>
      </c>
      <c r="E2079" s="3">
        <f t="shared" ca="1" si="66"/>
        <v>287</v>
      </c>
      <c r="F207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79" s="50">
        <f>IF(WEEKNUM(Table1[[#This Row],[Date]])-WEEKNUM(DATE(YEAR(Table1[[#This Row],[Date]]),2,1)-1)&lt;=0,52+WEEKNUM(Table1[[#This Row],[Date]])-WEEKNUM(DATE(YEAR(Table1[[#This Row],[Date]]),2,1)-1),WEEKNUM(Table1[[#This Row],[Date]])-WEEKNUM(DATE(YEAR(Table1[[#This Row],[Date]]),2,1)-1))</f>
        <v>17</v>
      </c>
      <c r="H2079" s="126">
        <f t="shared" ca="1" si="67"/>
        <v>0.75</v>
      </c>
      <c r="I207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79" s="3" t="str">
        <f ca="1">IF(Table1[[#This Row],[Quantity]]&gt;=100,"Picked Up","Missed Pickup")</f>
        <v>Picked Up</v>
      </c>
      <c r="K2079" s="48" t="str">
        <f>TEXT(Table1[[#This Row],[Date]],"mmmm")</f>
        <v>May</v>
      </c>
    </row>
    <row r="2080" spans="1:11" x14ac:dyDescent="0.25">
      <c r="A2080" s="27" t="s">
        <v>65</v>
      </c>
      <c r="B2080" s="30" t="s">
        <v>67</v>
      </c>
      <c r="C2080" s="50" t="s">
        <v>20</v>
      </c>
      <c r="D2080" s="4">
        <v>43975</v>
      </c>
      <c r="E2080" s="3">
        <f t="shared" ca="1" si="66"/>
        <v>392</v>
      </c>
      <c r="F208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0" s="50">
        <f>IF(WEEKNUM(Table1[[#This Row],[Date]])-WEEKNUM(DATE(YEAR(Table1[[#This Row],[Date]]),2,1)-1)&lt;=0,52+WEEKNUM(Table1[[#This Row],[Date]])-WEEKNUM(DATE(YEAR(Table1[[#This Row],[Date]]),2,1)-1),WEEKNUM(Table1[[#This Row],[Date]])-WEEKNUM(DATE(YEAR(Table1[[#This Row],[Date]]),2,1)-1))</f>
        <v>17</v>
      </c>
      <c r="H2080" s="126">
        <f t="shared" ca="1" si="67"/>
        <v>0.78</v>
      </c>
      <c r="I208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0" s="3" t="str">
        <f ca="1">IF(Table1[[#This Row],[Quantity]]&gt;=100,"Picked Up","Missed Pickup")</f>
        <v>Picked Up</v>
      </c>
      <c r="K2080" s="48" t="str">
        <f>TEXT(Table1[[#This Row],[Date]],"mmmm")</f>
        <v>May</v>
      </c>
    </row>
    <row r="2081" spans="1:11" x14ac:dyDescent="0.25">
      <c r="A2081" s="27" t="s">
        <v>63</v>
      </c>
      <c r="B2081" s="30" t="s">
        <v>4</v>
      </c>
      <c r="C2081" s="50" t="s">
        <v>20</v>
      </c>
      <c r="D2081" s="4">
        <v>43975</v>
      </c>
      <c r="E2081" s="3">
        <f t="shared" ca="1" si="66"/>
        <v>947</v>
      </c>
      <c r="F208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1" s="50">
        <f>IF(WEEKNUM(Table1[[#This Row],[Date]])-WEEKNUM(DATE(YEAR(Table1[[#This Row],[Date]]),2,1)-1)&lt;=0,52+WEEKNUM(Table1[[#This Row],[Date]])-WEEKNUM(DATE(YEAR(Table1[[#This Row],[Date]]),2,1)-1),WEEKNUM(Table1[[#This Row],[Date]])-WEEKNUM(DATE(YEAR(Table1[[#This Row],[Date]]),2,1)-1))</f>
        <v>17</v>
      </c>
      <c r="H2081" s="126">
        <f t="shared" ca="1" si="67"/>
        <v>0.76</v>
      </c>
      <c r="I208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81" s="3" t="str">
        <f ca="1">IF(Table1[[#This Row],[Quantity]]&gt;=100,"Picked Up","Missed Pickup")</f>
        <v>Picked Up</v>
      </c>
      <c r="K2081" s="48" t="str">
        <f>TEXT(Table1[[#This Row],[Date]],"mmmm")</f>
        <v>May</v>
      </c>
    </row>
    <row r="2082" spans="1:11" x14ac:dyDescent="0.25">
      <c r="A2082" s="27" t="s">
        <v>63</v>
      </c>
      <c r="B2082" s="30" t="s">
        <v>74</v>
      </c>
      <c r="C2082" s="50" t="s">
        <v>20</v>
      </c>
      <c r="D2082" s="4">
        <v>43975</v>
      </c>
      <c r="E2082" s="3">
        <f t="shared" ca="1" si="66"/>
        <v>419</v>
      </c>
      <c r="F208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2" s="50">
        <f>IF(WEEKNUM(Table1[[#This Row],[Date]])-WEEKNUM(DATE(YEAR(Table1[[#This Row],[Date]]),2,1)-1)&lt;=0,52+WEEKNUM(Table1[[#This Row],[Date]])-WEEKNUM(DATE(YEAR(Table1[[#This Row],[Date]]),2,1)-1),WEEKNUM(Table1[[#This Row],[Date]])-WEEKNUM(DATE(YEAR(Table1[[#This Row],[Date]]),2,1)-1))</f>
        <v>17</v>
      </c>
      <c r="H2082" s="126">
        <f t="shared" ca="1" si="67"/>
        <v>0.79</v>
      </c>
      <c r="I208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2" s="3" t="str">
        <f ca="1">IF(Table1[[#This Row],[Quantity]]&gt;=100,"Picked Up","Missed Pickup")</f>
        <v>Picked Up</v>
      </c>
      <c r="K2082" s="48" t="str">
        <f>TEXT(Table1[[#This Row],[Date]],"mmmm")</f>
        <v>May</v>
      </c>
    </row>
    <row r="2083" spans="1:11" x14ac:dyDescent="0.25">
      <c r="A2083" s="27" t="s">
        <v>63</v>
      </c>
      <c r="B2083" s="30" t="s">
        <v>75</v>
      </c>
      <c r="C2083" s="50" t="s">
        <v>20</v>
      </c>
      <c r="D2083" s="4">
        <v>43975</v>
      </c>
      <c r="E2083" s="3">
        <f t="shared" ca="1" si="66"/>
        <v>477</v>
      </c>
      <c r="F208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3" s="50">
        <f>IF(WEEKNUM(Table1[[#This Row],[Date]])-WEEKNUM(DATE(YEAR(Table1[[#This Row],[Date]]),2,1)-1)&lt;=0,52+WEEKNUM(Table1[[#This Row],[Date]])-WEEKNUM(DATE(YEAR(Table1[[#This Row],[Date]]),2,1)-1),WEEKNUM(Table1[[#This Row],[Date]])-WEEKNUM(DATE(YEAR(Table1[[#This Row],[Date]]),2,1)-1))</f>
        <v>17</v>
      </c>
      <c r="H2083" s="126">
        <f t="shared" ca="1" si="67"/>
        <v>0.71</v>
      </c>
      <c r="I208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83" s="3" t="str">
        <f ca="1">IF(Table1[[#This Row],[Quantity]]&gt;=100,"Picked Up","Missed Pickup")</f>
        <v>Picked Up</v>
      </c>
      <c r="K2083" s="48" t="str">
        <f>TEXT(Table1[[#This Row],[Date]],"mmmm")</f>
        <v>May</v>
      </c>
    </row>
    <row r="2084" spans="1:11" x14ac:dyDescent="0.25">
      <c r="A2084" s="27" t="s">
        <v>62</v>
      </c>
      <c r="B2084" s="30" t="s">
        <v>9</v>
      </c>
      <c r="C2084" s="50" t="s">
        <v>23</v>
      </c>
      <c r="D2084" s="4">
        <v>43975</v>
      </c>
      <c r="E2084" s="3">
        <f t="shared" ca="1" si="66"/>
        <v>463</v>
      </c>
      <c r="F208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4" s="50">
        <f>IF(WEEKNUM(Table1[[#This Row],[Date]])-WEEKNUM(DATE(YEAR(Table1[[#This Row],[Date]]),2,1)-1)&lt;=0,52+WEEKNUM(Table1[[#This Row],[Date]])-WEEKNUM(DATE(YEAR(Table1[[#This Row],[Date]]),2,1)-1),WEEKNUM(Table1[[#This Row],[Date]])-WEEKNUM(DATE(YEAR(Table1[[#This Row],[Date]]),2,1)-1))</f>
        <v>17</v>
      </c>
      <c r="H2084" s="126">
        <f ca="1">RANDBETWEEN(60,80)/100</f>
        <v>0.66</v>
      </c>
      <c r="I208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4" s="3" t="str">
        <f ca="1">IF(Table1[[#This Row],[Quantity]]&gt;=100,"Picked Up","Missed Pickup")</f>
        <v>Picked Up</v>
      </c>
      <c r="K2084" s="48" t="str">
        <f>TEXT(Table1[[#This Row],[Date]],"mmmm")</f>
        <v>May</v>
      </c>
    </row>
    <row r="2085" spans="1:11" x14ac:dyDescent="0.25">
      <c r="A2085" s="27" t="s">
        <v>62</v>
      </c>
      <c r="B2085" s="30" t="s">
        <v>4</v>
      </c>
      <c r="C2085" s="50" t="s">
        <v>20</v>
      </c>
      <c r="D2085" s="4">
        <v>43975</v>
      </c>
      <c r="E2085" s="3">
        <f t="shared" ca="1" si="66"/>
        <v>619</v>
      </c>
      <c r="F208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5" s="50">
        <f>IF(WEEKNUM(Table1[[#This Row],[Date]])-WEEKNUM(DATE(YEAR(Table1[[#This Row],[Date]]),2,1)-1)&lt;=0,52+WEEKNUM(Table1[[#This Row],[Date]])-WEEKNUM(DATE(YEAR(Table1[[#This Row],[Date]]),2,1)-1),WEEKNUM(Table1[[#This Row],[Date]])-WEEKNUM(DATE(YEAR(Table1[[#This Row],[Date]]),2,1)-1))</f>
        <v>17</v>
      </c>
      <c r="H2085" s="126">
        <f t="shared" ref="H2085:H2125" ca="1" si="68">RANDBETWEEN(60,80)/100</f>
        <v>0.72</v>
      </c>
      <c r="I208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5" s="3" t="str">
        <f ca="1">IF(Table1[[#This Row],[Quantity]]&gt;=100,"Picked Up","Missed Pickup")</f>
        <v>Picked Up</v>
      </c>
      <c r="K2085" s="48" t="str">
        <f>TEXT(Table1[[#This Row],[Date]],"mmmm")</f>
        <v>May</v>
      </c>
    </row>
    <row r="2086" spans="1:11" x14ac:dyDescent="0.25">
      <c r="A2086" s="27" t="s">
        <v>62</v>
      </c>
      <c r="B2086" s="30" t="s">
        <v>72</v>
      </c>
      <c r="C2086" s="50" t="s">
        <v>20</v>
      </c>
      <c r="D2086" s="4">
        <v>43975</v>
      </c>
      <c r="E2086" s="3">
        <f t="shared" ca="1" si="66"/>
        <v>188</v>
      </c>
      <c r="F208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6" s="50">
        <f>IF(WEEKNUM(Table1[[#This Row],[Date]])-WEEKNUM(DATE(YEAR(Table1[[#This Row],[Date]]),2,1)-1)&lt;=0,52+WEEKNUM(Table1[[#This Row],[Date]])-WEEKNUM(DATE(YEAR(Table1[[#This Row],[Date]]),2,1)-1),WEEKNUM(Table1[[#This Row],[Date]])-WEEKNUM(DATE(YEAR(Table1[[#This Row],[Date]]),2,1)-1))</f>
        <v>17</v>
      </c>
      <c r="H2086" s="126">
        <f t="shared" ca="1" si="68"/>
        <v>0.6</v>
      </c>
      <c r="I208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6" s="3" t="str">
        <f ca="1">IF(Table1[[#This Row],[Quantity]]&gt;=100,"Picked Up","Missed Pickup")</f>
        <v>Picked Up</v>
      </c>
      <c r="K2086" s="48" t="str">
        <f>TEXT(Table1[[#This Row],[Date]],"mmmm")</f>
        <v>May</v>
      </c>
    </row>
    <row r="2087" spans="1:11" x14ac:dyDescent="0.25">
      <c r="A2087" s="27" t="s">
        <v>62</v>
      </c>
      <c r="B2087" s="30" t="s">
        <v>5</v>
      </c>
      <c r="C2087" s="50" t="s">
        <v>22</v>
      </c>
      <c r="D2087" s="4">
        <v>43975</v>
      </c>
      <c r="E2087" s="3">
        <f t="shared" ca="1" si="66"/>
        <v>491</v>
      </c>
      <c r="F208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7" s="50">
        <f>IF(WEEKNUM(Table1[[#This Row],[Date]])-WEEKNUM(DATE(YEAR(Table1[[#This Row],[Date]]),2,1)-1)&lt;=0,52+WEEKNUM(Table1[[#This Row],[Date]])-WEEKNUM(DATE(YEAR(Table1[[#This Row],[Date]]),2,1)-1),WEEKNUM(Table1[[#This Row],[Date]])-WEEKNUM(DATE(YEAR(Table1[[#This Row],[Date]]),2,1)-1))</f>
        <v>17</v>
      </c>
      <c r="H2087" s="126">
        <f t="shared" ca="1" si="68"/>
        <v>0.66</v>
      </c>
      <c r="I208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7" s="3" t="str">
        <f ca="1">IF(Table1[[#This Row],[Quantity]]&gt;=100,"Picked Up","Missed Pickup")</f>
        <v>Picked Up</v>
      </c>
      <c r="K2087" s="48" t="str">
        <f>TEXT(Table1[[#This Row],[Date]],"mmmm")</f>
        <v>May</v>
      </c>
    </row>
    <row r="2088" spans="1:11" x14ac:dyDescent="0.25">
      <c r="A2088" s="27" t="s">
        <v>62</v>
      </c>
      <c r="B2088" s="30" t="s">
        <v>6</v>
      </c>
      <c r="C2088" s="50" t="s">
        <v>21</v>
      </c>
      <c r="D2088" s="4">
        <v>43975</v>
      </c>
      <c r="E2088" s="3">
        <f t="shared" ca="1" si="66"/>
        <v>391</v>
      </c>
      <c r="F208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8" s="50">
        <f>IF(WEEKNUM(Table1[[#This Row],[Date]])-WEEKNUM(DATE(YEAR(Table1[[#This Row],[Date]]),2,1)-1)&lt;=0,52+WEEKNUM(Table1[[#This Row],[Date]])-WEEKNUM(DATE(YEAR(Table1[[#This Row],[Date]]),2,1)-1),WEEKNUM(Table1[[#This Row],[Date]])-WEEKNUM(DATE(YEAR(Table1[[#This Row],[Date]]),2,1)-1))</f>
        <v>17</v>
      </c>
      <c r="H2088" s="126">
        <f t="shared" ca="1" si="68"/>
        <v>0.63</v>
      </c>
      <c r="I208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8" s="3" t="str">
        <f ca="1">IF(Table1[[#This Row],[Quantity]]&gt;=100,"Picked Up","Missed Pickup")</f>
        <v>Picked Up</v>
      </c>
      <c r="K2088" s="48" t="str">
        <f>TEXT(Table1[[#This Row],[Date]],"mmmm")</f>
        <v>May</v>
      </c>
    </row>
    <row r="2089" spans="1:11" x14ac:dyDescent="0.25">
      <c r="A2089" s="27" t="s">
        <v>62</v>
      </c>
      <c r="B2089" s="30" t="s">
        <v>76</v>
      </c>
      <c r="C2089" s="50" t="s">
        <v>23</v>
      </c>
      <c r="D2089" s="4">
        <v>43975</v>
      </c>
      <c r="E2089" s="3">
        <f t="shared" ca="1" si="66"/>
        <v>419</v>
      </c>
      <c r="F208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89" s="50">
        <f>IF(WEEKNUM(Table1[[#This Row],[Date]])-WEEKNUM(DATE(YEAR(Table1[[#This Row],[Date]]),2,1)-1)&lt;=0,52+WEEKNUM(Table1[[#This Row],[Date]])-WEEKNUM(DATE(YEAR(Table1[[#This Row],[Date]]),2,1)-1),WEEKNUM(Table1[[#This Row],[Date]])-WEEKNUM(DATE(YEAR(Table1[[#This Row],[Date]]),2,1)-1))</f>
        <v>17</v>
      </c>
      <c r="H2089" s="126">
        <f t="shared" ca="1" si="68"/>
        <v>0.79</v>
      </c>
      <c r="I208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89" s="3" t="str">
        <f ca="1">IF(Table1[[#This Row],[Quantity]]&gt;=100,"Picked Up","Missed Pickup")</f>
        <v>Picked Up</v>
      </c>
      <c r="K2089" s="48" t="str">
        <f>TEXT(Table1[[#This Row],[Date]],"mmmm")</f>
        <v>May</v>
      </c>
    </row>
    <row r="2090" spans="1:11" x14ac:dyDescent="0.25">
      <c r="A2090" s="27" t="s">
        <v>61</v>
      </c>
      <c r="B2090" s="30" t="s">
        <v>7</v>
      </c>
      <c r="C2090" s="50" t="s">
        <v>20</v>
      </c>
      <c r="D2090" s="4">
        <v>43975</v>
      </c>
      <c r="E2090" s="3">
        <f t="shared" ca="1" si="66"/>
        <v>778</v>
      </c>
      <c r="F209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0" s="50">
        <f>IF(WEEKNUM(Table1[[#This Row],[Date]])-WEEKNUM(DATE(YEAR(Table1[[#This Row],[Date]]),2,1)-1)&lt;=0,52+WEEKNUM(Table1[[#This Row],[Date]])-WEEKNUM(DATE(YEAR(Table1[[#This Row],[Date]]),2,1)-1),WEEKNUM(Table1[[#This Row],[Date]])-WEEKNUM(DATE(YEAR(Table1[[#This Row],[Date]]),2,1)-1))</f>
        <v>17</v>
      </c>
      <c r="H2090" s="126">
        <f t="shared" ca="1" si="68"/>
        <v>0.74</v>
      </c>
      <c r="I209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90" s="3" t="str">
        <f ca="1">IF(Table1[[#This Row],[Quantity]]&gt;=100,"Picked Up","Missed Pickup")</f>
        <v>Picked Up</v>
      </c>
      <c r="K2090" s="48" t="str">
        <f>TEXT(Table1[[#This Row],[Date]],"mmmm")</f>
        <v>May</v>
      </c>
    </row>
    <row r="2091" spans="1:11" x14ac:dyDescent="0.25">
      <c r="A2091" s="29" t="s">
        <v>61</v>
      </c>
      <c r="B2091" s="31" t="s">
        <v>8</v>
      </c>
      <c r="C2091" s="50" t="s">
        <v>20</v>
      </c>
      <c r="D2091" s="4">
        <v>43975</v>
      </c>
      <c r="E2091" s="3">
        <f t="shared" ca="1" si="66"/>
        <v>838</v>
      </c>
      <c r="F209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1" s="50">
        <f>IF(WEEKNUM(Table1[[#This Row],[Date]])-WEEKNUM(DATE(YEAR(Table1[[#This Row],[Date]]),2,1)-1)&lt;=0,52+WEEKNUM(Table1[[#This Row],[Date]])-WEEKNUM(DATE(YEAR(Table1[[#This Row],[Date]]),2,1)-1),WEEKNUM(Table1[[#This Row],[Date]])-WEEKNUM(DATE(YEAR(Table1[[#This Row],[Date]]),2,1)-1))</f>
        <v>17</v>
      </c>
      <c r="H2091" s="126">
        <f t="shared" ca="1" si="68"/>
        <v>0.74</v>
      </c>
      <c r="I209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91" s="3" t="str">
        <f ca="1">IF(Table1[[#This Row],[Quantity]]&gt;=100,"Picked Up","Missed Pickup")</f>
        <v>Picked Up</v>
      </c>
      <c r="K2091" s="48" t="str">
        <f>TEXT(Table1[[#This Row],[Date]],"mmmm")</f>
        <v>May</v>
      </c>
    </row>
    <row r="2092" spans="1:11" x14ac:dyDescent="0.25">
      <c r="A2092" s="3" t="s">
        <v>61</v>
      </c>
      <c r="B2092" s="3" t="s">
        <v>73</v>
      </c>
      <c r="C2092" s="50" t="s">
        <v>20</v>
      </c>
      <c r="D2092" s="4">
        <v>43975</v>
      </c>
      <c r="E2092" s="3">
        <f t="shared" ca="1" si="66"/>
        <v>273</v>
      </c>
      <c r="F209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2" s="50">
        <f>IF(WEEKNUM(Table1[[#This Row],[Date]])-WEEKNUM(DATE(YEAR(Table1[[#This Row],[Date]]),2,1)-1)&lt;=0,52+WEEKNUM(Table1[[#This Row],[Date]])-WEEKNUM(DATE(YEAR(Table1[[#This Row],[Date]]),2,1)-1),WEEKNUM(Table1[[#This Row],[Date]])-WEEKNUM(DATE(YEAR(Table1[[#This Row],[Date]]),2,1)-1))</f>
        <v>17</v>
      </c>
      <c r="H2092" s="126">
        <f t="shared" ca="1" si="68"/>
        <v>0.75</v>
      </c>
      <c r="I209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92" s="3" t="str">
        <f ca="1">IF(Table1[[#This Row],[Quantity]]&gt;=100,"Picked Up","Missed Pickup")</f>
        <v>Picked Up</v>
      </c>
      <c r="K2092" s="48" t="str">
        <f>TEXT(Table1[[#This Row],[Date]],"mmmm")</f>
        <v>May</v>
      </c>
    </row>
    <row r="2093" spans="1:11" x14ac:dyDescent="0.25">
      <c r="A2093" s="3" t="s">
        <v>61</v>
      </c>
      <c r="B2093" s="3" t="s">
        <v>77</v>
      </c>
      <c r="C2093" s="50" t="s">
        <v>20</v>
      </c>
      <c r="D2093" s="4">
        <v>43975</v>
      </c>
      <c r="E2093" s="3">
        <f t="shared" ca="1" si="66"/>
        <v>743</v>
      </c>
      <c r="F209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3" s="50">
        <f>IF(WEEKNUM(Table1[[#This Row],[Date]])-WEEKNUM(DATE(YEAR(Table1[[#This Row],[Date]]),2,1)-1)&lt;=0,52+WEEKNUM(Table1[[#This Row],[Date]])-WEEKNUM(DATE(YEAR(Table1[[#This Row],[Date]]),2,1)-1),WEEKNUM(Table1[[#This Row],[Date]])-WEEKNUM(DATE(YEAR(Table1[[#This Row],[Date]]),2,1)-1))</f>
        <v>17</v>
      </c>
      <c r="H2093" s="126">
        <f t="shared" ca="1" si="68"/>
        <v>0.7</v>
      </c>
      <c r="I209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93" s="3" t="str">
        <f ca="1">IF(Table1[[#This Row],[Quantity]]&gt;=100,"Picked Up","Missed Pickup")</f>
        <v>Picked Up</v>
      </c>
      <c r="K2093" s="48" t="str">
        <f>TEXT(Table1[[#This Row],[Date]],"mmmm")</f>
        <v>May</v>
      </c>
    </row>
    <row r="2094" spans="1:11" x14ac:dyDescent="0.25">
      <c r="A2094" s="27" t="s">
        <v>64</v>
      </c>
      <c r="B2094" s="30" t="s">
        <v>70</v>
      </c>
      <c r="C2094" s="50" t="s">
        <v>22</v>
      </c>
      <c r="D2094" s="4">
        <v>43976</v>
      </c>
      <c r="E2094" s="3">
        <f t="shared" ca="1" si="66"/>
        <v>49</v>
      </c>
      <c r="F209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4" s="50">
        <f>IF(WEEKNUM(Table1[[#This Row],[Date]])-WEEKNUM(DATE(YEAR(Table1[[#This Row],[Date]]),2,1)-1)&lt;=0,52+WEEKNUM(Table1[[#This Row],[Date]])-WEEKNUM(DATE(YEAR(Table1[[#This Row],[Date]]),2,1)-1),WEEKNUM(Table1[[#This Row],[Date]])-WEEKNUM(DATE(YEAR(Table1[[#This Row],[Date]]),2,1)-1))</f>
        <v>17</v>
      </c>
      <c r="H2094" s="126">
        <f t="shared" ca="1" si="68"/>
        <v>0.8</v>
      </c>
      <c r="I209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94" s="3" t="str">
        <f ca="1">IF(Table1[[#This Row],[Quantity]]&gt;=100,"Picked Up","Missed Pickup")</f>
        <v>Missed Pickup</v>
      </c>
      <c r="K2094" s="48" t="str">
        <f>TEXT(Table1[[#This Row],[Date]],"mmmm")</f>
        <v>May</v>
      </c>
    </row>
    <row r="2095" spans="1:11" x14ac:dyDescent="0.25">
      <c r="A2095" s="27" t="s">
        <v>64</v>
      </c>
      <c r="B2095" s="30" t="s">
        <v>71</v>
      </c>
      <c r="C2095" s="50" t="s">
        <v>23</v>
      </c>
      <c r="D2095" s="4">
        <v>43976</v>
      </c>
      <c r="E2095" s="3">
        <f t="shared" ca="1" si="66"/>
        <v>267</v>
      </c>
      <c r="F209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5" s="50">
        <f>IF(WEEKNUM(Table1[[#This Row],[Date]])-WEEKNUM(DATE(YEAR(Table1[[#This Row],[Date]]),2,1)-1)&lt;=0,52+WEEKNUM(Table1[[#This Row],[Date]])-WEEKNUM(DATE(YEAR(Table1[[#This Row],[Date]]),2,1)-1),WEEKNUM(Table1[[#This Row],[Date]])-WEEKNUM(DATE(YEAR(Table1[[#This Row],[Date]]),2,1)-1))</f>
        <v>17</v>
      </c>
      <c r="H2095" s="126">
        <f t="shared" ca="1" si="68"/>
        <v>0.63</v>
      </c>
      <c r="I209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95" s="3" t="str">
        <f ca="1">IF(Table1[[#This Row],[Quantity]]&gt;=100,"Picked Up","Missed Pickup")</f>
        <v>Picked Up</v>
      </c>
      <c r="K2095" s="48" t="str">
        <f>TEXT(Table1[[#This Row],[Date]],"mmmm")</f>
        <v>May</v>
      </c>
    </row>
    <row r="2096" spans="1:11" x14ac:dyDescent="0.25">
      <c r="A2096" s="27" t="s">
        <v>65</v>
      </c>
      <c r="B2096" s="30" t="s">
        <v>67</v>
      </c>
      <c r="C2096" s="50" t="s">
        <v>20</v>
      </c>
      <c r="D2096" s="4">
        <v>43976</v>
      </c>
      <c r="E2096" s="3">
        <f t="shared" ca="1" si="66"/>
        <v>648</v>
      </c>
      <c r="F209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6" s="50">
        <f>IF(WEEKNUM(Table1[[#This Row],[Date]])-WEEKNUM(DATE(YEAR(Table1[[#This Row],[Date]]),2,1)-1)&lt;=0,52+WEEKNUM(Table1[[#This Row],[Date]])-WEEKNUM(DATE(YEAR(Table1[[#This Row],[Date]]),2,1)-1),WEEKNUM(Table1[[#This Row],[Date]])-WEEKNUM(DATE(YEAR(Table1[[#This Row],[Date]]),2,1)-1))</f>
        <v>17</v>
      </c>
      <c r="H2096" s="126">
        <f t="shared" ca="1" si="68"/>
        <v>0.62</v>
      </c>
      <c r="I209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96" s="3" t="str">
        <f ca="1">IF(Table1[[#This Row],[Quantity]]&gt;=100,"Picked Up","Missed Pickup")</f>
        <v>Picked Up</v>
      </c>
      <c r="K2096" s="48" t="str">
        <f>TEXT(Table1[[#This Row],[Date]],"mmmm")</f>
        <v>May</v>
      </c>
    </row>
    <row r="2097" spans="1:11" x14ac:dyDescent="0.25">
      <c r="A2097" s="27" t="s">
        <v>63</v>
      </c>
      <c r="B2097" s="30" t="s">
        <v>4</v>
      </c>
      <c r="C2097" s="50" t="s">
        <v>20</v>
      </c>
      <c r="D2097" s="4">
        <v>43976</v>
      </c>
      <c r="E2097" s="3">
        <f t="shared" ca="1" si="66"/>
        <v>631</v>
      </c>
      <c r="F209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7" s="50">
        <f>IF(WEEKNUM(Table1[[#This Row],[Date]])-WEEKNUM(DATE(YEAR(Table1[[#This Row],[Date]]),2,1)-1)&lt;=0,52+WEEKNUM(Table1[[#This Row],[Date]])-WEEKNUM(DATE(YEAR(Table1[[#This Row],[Date]]),2,1)-1),WEEKNUM(Table1[[#This Row],[Date]])-WEEKNUM(DATE(YEAR(Table1[[#This Row],[Date]]),2,1)-1))</f>
        <v>17</v>
      </c>
      <c r="H2097" s="126">
        <f t="shared" ca="1" si="68"/>
        <v>0.6</v>
      </c>
      <c r="I209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097" s="3" t="str">
        <f ca="1">IF(Table1[[#This Row],[Quantity]]&gt;=100,"Picked Up","Missed Pickup")</f>
        <v>Picked Up</v>
      </c>
      <c r="K2097" s="48" t="str">
        <f>TEXT(Table1[[#This Row],[Date]],"mmmm")</f>
        <v>May</v>
      </c>
    </row>
    <row r="2098" spans="1:11" x14ac:dyDescent="0.25">
      <c r="A2098" s="27" t="s">
        <v>63</v>
      </c>
      <c r="B2098" s="30" t="s">
        <v>74</v>
      </c>
      <c r="C2098" s="50" t="s">
        <v>20</v>
      </c>
      <c r="D2098" s="4">
        <v>43976</v>
      </c>
      <c r="E2098" s="3">
        <f t="shared" ca="1" si="66"/>
        <v>961</v>
      </c>
      <c r="F209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8" s="50">
        <f>IF(WEEKNUM(Table1[[#This Row],[Date]])-WEEKNUM(DATE(YEAR(Table1[[#This Row],[Date]]),2,1)-1)&lt;=0,52+WEEKNUM(Table1[[#This Row],[Date]])-WEEKNUM(DATE(YEAR(Table1[[#This Row],[Date]]),2,1)-1),WEEKNUM(Table1[[#This Row],[Date]])-WEEKNUM(DATE(YEAR(Table1[[#This Row],[Date]]),2,1)-1))</f>
        <v>17</v>
      </c>
      <c r="H2098" s="126">
        <f t="shared" ca="1" si="68"/>
        <v>0.68</v>
      </c>
      <c r="I209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98" s="3" t="str">
        <f ca="1">IF(Table1[[#This Row],[Quantity]]&gt;=100,"Picked Up","Missed Pickup")</f>
        <v>Picked Up</v>
      </c>
      <c r="K2098" s="48" t="str">
        <f>TEXT(Table1[[#This Row],[Date]],"mmmm")</f>
        <v>May</v>
      </c>
    </row>
    <row r="2099" spans="1:11" x14ac:dyDescent="0.25">
      <c r="A2099" s="27" t="s">
        <v>63</v>
      </c>
      <c r="B2099" s="30" t="s">
        <v>75</v>
      </c>
      <c r="C2099" s="50" t="s">
        <v>20</v>
      </c>
      <c r="D2099" s="4">
        <v>43976</v>
      </c>
      <c r="E2099" s="3">
        <f t="shared" ca="1" si="66"/>
        <v>368</v>
      </c>
      <c r="F209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099" s="50">
        <f>IF(WEEKNUM(Table1[[#This Row],[Date]])-WEEKNUM(DATE(YEAR(Table1[[#This Row],[Date]]),2,1)-1)&lt;=0,52+WEEKNUM(Table1[[#This Row],[Date]])-WEEKNUM(DATE(YEAR(Table1[[#This Row],[Date]]),2,1)-1),WEEKNUM(Table1[[#This Row],[Date]])-WEEKNUM(DATE(YEAR(Table1[[#This Row],[Date]]),2,1)-1))</f>
        <v>17</v>
      </c>
      <c r="H2099" s="126">
        <f t="shared" ca="1" si="68"/>
        <v>0.75</v>
      </c>
      <c r="I209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099" s="3" t="str">
        <f ca="1">IF(Table1[[#This Row],[Quantity]]&gt;=100,"Picked Up","Missed Pickup")</f>
        <v>Picked Up</v>
      </c>
      <c r="K2099" s="48" t="str">
        <f>TEXT(Table1[[#This Row],[Date]],"mmmm")</f>
        <v>May</v>
      </c>
    </row>
    <row r="2100" spans="1:11" x14ac:dyDescent="0.25">
      <c r="A2100" s="27" t="s">
        <v>62</v>
      </c>
      <c r="B2100" s="30" t="s">
        <v>9</v>
      </c>
      <c r="C2100" s="50" t="s">
        <v>23</v>
      </c>
      <c r="D2100" s="4">
        <v>43976</v>
      </c>
      <c r="E2100" s="3">
        <f t="shared" ca="1" si="66"/>
        <v>776</v>
      </c>
      <c r="F210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0" s="50">
        <f>IF(WEEKNUM(Table1[[#This Row],[Date]])-WEEKNUM(DATE(YEAR(Table1[[#This Row],[Date]]),2,1)-1)&lt;=0,52+WEEKNUM(Table1[[#This Row],[Date]])-WEEKNUM(DATE(YEAR(Table1[[#This Row],[Date]]),2,1)-1),WEEKNUM(Table1[[#This Row],[Date]])-WEEKNUM(DATE(YEAR(Table1[[#This Row],[Date]]),2,1)-1))</f>
        <v>17</v>
      </c>
      <c r="H2100" s="126">
        <f t="shared" ca="1" si="68"/>
        <v>0.8</v>
      </c>
      <c r="I210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0" s="3" t="str">
        <f ca="1">IF(Table1[[#This Row],[Quantity]]&gt;=100,"Picked Up","Missed Pickup")</f>
        <v>Picked Up</v>
      </c>
      <c r="K2100" s="48" t="str">
        <f>TEXT(Table1[[#This Row],[Date]],"mmmm")</f>
        <v>May</v>
      </c>
    </row>
    <row r="2101" spans="1:11" x14ac:dyDescent="0.25">
      <c r="A2101" s="27" t="s">
        <v>62</v>
      </c>
      <c r="B2101" s="30" t="s">
        <v>4</v>
      </c>
      <c r="C2101" s="50" t="s">
        <v>20</v>
      </c>
      <c r="D2101" s="4">
        <v>43976</v>
      </c>
      <c r="E2101" s="3">
        <f t="shared" ca="1" si="66"/>
        <v>310</v>
      </c>
      <c r="F210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1" s="50">
        <f>IF(WEEKNUM(Table1[[#This Row],[Date]])-WEEKNUM(DATE(YEAR(Table1[[#This Row],[Date]]),2,1)-1)&lt;=0,52+WEEKNUM(Table1[[#This Row],[Date]])-WEEKNUM(DATE(YEAR(Table1[[#This Row],[Date]]),2,1)-1),WEEKNUM(Table1[[#This Row],[Date]])-WEEKNUM(DATE(YEAR(Table1[[#This Row],[Date]]),2,1)-1))</f>
        <v>17</v>
      </c>
      <c r="H2101" s="126">
        <f t="shared" ca="1" si="68"/>
        <v>0.75</v>
      </c>
      <c r="I210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1" s="3" t="str">
        <f ca="1">IF(Table1[[#This Row],[Quantity]]&gt;=100,"Picked Up","Missed Pickup")</f>
        <v>Picked Up</v>
      </c>
      <c r="K2101" s="48" t="str">
        <f>TEXT(Table1[[#This Row],[Date]],"mmmm")</f>
        <v>May</v>
      </c>
    </row>
    <row r="2102" spans="1:11" x14ac:dyDescent="0.25">
      <c r="A2102" s="27" t="s">
        <v>62</v>
      </c>
      <c r="B2102" s="30" t="s">
        <v>72</v>
      </c>
      <c r="C2102" s="50" t="s">
        <v>20</v>
      </c>
      <c r="D2102" s="4">
        <v>43976</v>
      </c>
      <c r="E2102" s="3">
        <f t="shared" ca="1" si="66"/>
        <v>711</v>
      </c>
      <c r="F210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2" s="50">
        <f>IF(WEEKNUM(Table1[[#This Row],[Date]])-WEEKNUM(DATE(YEAR(Table1[[#This Row],[Date]]),2,1)-1)&lt;=0,52+WEEKNUM(Table1[[#This Row],[Date]])-WEEKNUM(DATE(YEAR(Table1[[#This Row],[Date]]),2,1)-1),WEEKNUM(Table1[[#This Row],[Date]])-WEEKNUM(DATE(YEAR(Table1[[#This Row],[Date]]),2,1)-1))</f>
        <v>17</v>
      </c>
      <c r="H2102" s="126">
        <f t="shared" ca="1" si="68"/>
        <v>0.61</v>
      </c>
      <c r="I210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2" s="3" t="str">
        <f ca="1">IF(Table1[[#This Row],[Quantity]]&gt;=100,"Picked Up","Missed Pickup")</f>
        <v>Picked Up</v>
      </c>
      <c r="K2102" s="48" t="str">
        <f>TEXT(Table1[[#This Row],[Date]],"mmmm")</f>
        <v>May</v>
      </c>
    </row>
    <row r="2103" spans="1:11" x14ac:dyDescent="0.25">
      <c r="A2103" s="27" t="s">
        <v>62</v>
      </c>
      <c r="B2103" s="30" t="s">
        <v>5</v>
      </c>
      <c r="C2103" s="50" t="s">
        <v>22</v>
      </c>
      <c r="D2103" s="4">
        <v>43976</v>
      </c>
      <c r="E2103" s="3">
        <f t="shared" ca="1" si="66"/>
        <v>884</v>
      </c>
      <c r="F210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3" s="50">
        <f>IF(WEEKNUM(Table1[[#This Row],[Date]])-WEEKNUM(DATE(YEAR(Table1[[#This Row],[Date]]),2,1)-1)&lt;=0,52+WEEKNUM(Table1[[#This Row],[Date]])-WEEKNUM(DATE(YEAR(Table1[[#This Row],[Date]]),2,1)-1),WEEKNUM(Table1[[#This Row],[Date]])-WEEKNUM(DATE(YEAR(Table1[[#This Row],[Date]]),2,1)-1))</f>
        <v>17</v>
      </c>
      <c r="H2103" s="126">
        <f t="shared" ca="1" si="68"/>
        <v>0.75</v>
      </c>
      <c r="I210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3" s="3" t="str">
        <f ca="1">IF(Table1[[#This Row],[Quantity]]&gt;=100,"Picked Up","Missed Pickup")</f>
        <v>Picked Up</v>
      </c>
      <c r="K2103" s="48" t="str">
        <f>TEXT(Table1[[#This Row],[Date]],"mmmm")</f>
        <v>May</v>
      </c>
    </row>
    <row r="2104" spans="1:11" x14ac:dyDescent="0.25">
      <c r="A2104" s="27" t="s">
        <v>62</v>
      </c>
      <c r="B2104" s="30" t="s">
        <v>6</v>
      </c>
      <c r="C2104" s="50" t="s">
        <v>21</v>
      </c>
      <c r="D2104" s="4">
        <v>43976</v>
      </c>
      <c r="E2104" s="3">
        <f t="shared" ca="1" si="66"/>
        <v>202</v>
      </c>
      <c r="F210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4" s="50">
        <f>IF(WEEKNUM(Table1[[#This Row],[Date]])-WEEKNUM(DATE(YEAR(Table1[[#This Row],[Date]]),2,1)-1)&lt;=0,52+WEEKNUM(Table1[[#This Row],[Date]])-WEEKNUM(DATE(YEAR(Table1[[#This Row],[Date]]),2,1)-1),WEEKNUM(Table1[[#This Row],[Date]])-WEEKNUM(DATE(YEAR(Table1[[#This Row],[Date]]),2,1)-1))</f>
        <v>17</v>
      </c>
      <c r="H2104" s="126">
        <f t="shared" ca="1" si="68"/>
        <v>0.8</v>
      </c>
      <c r="I210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4" s="3" t="str">
        <f ca="1">IF(Table1[[#This Row],[Quantity]]&gt;=100,"Picked Up","Missed Pickup")</f>
        <v>Picked Up</v>
      </c>
      <c r="K2104" s="48" t="str">
        <f>TEXT(Table1[[#This Row],[Date]],"mmmm")</f>
        <v>May</v>
      </c>
    </row>
    <row r="2105" spans="1:11" x14ac:dyDescent="0.25">
      <c r="A2105" s="27" t="s">
        <v>62</v>
      </c>
      <c r="B2105" s="30" t="s">
        <v>76</v>
      </c>
      <c r="C2105" s="50" t="s">
        <v>23</v>
      </c>
      <c r="D2105" s="4">
        <v>43976</v>
      </c>
      <c r="E2105" s="3">
        <f t="shared" ca="1" si="66"/>
        <v>66</v>
      </c>
      <c r="F210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5" s="50">
        <f>IF(WEEKNUM(Table1[[#This Row],[Date]])-WEEKNUM(DATE(YEAR(Table1[[#This Row],[Date]]),2,1)-1)&lt;=0,52+WEEKNUM(Table1[[#This Row],[Date]])-WEEKNUM(DATE(YEAR(Table1[[#This Row],[Date]]),2,1)-1),WEEKNUM(Table1[[#This Row],[Date]])-WEEKNUM(DATE(YEAR(Table1[[#This Row],[Date]]),2,1)-1))</f>
        <v>17</v>
      </c>
      <c r="H2105" s="126">
        <f t="shared" ca="1" si="68"/>
        <v>0.65</v>
      </c>
      <c r="I210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5" s="3" t="str">
        <f ca="1">IF(Table1[[#This Row],[Quantity]]&gt;=100,"Picked Up","Missed Pickup")</f>
        <v>Missed Pickup</v>
      </c>
      <c r="K2105" s="48" t="str">
        <f>TEXT(Table1[[#This Row],[Date]],"mmmm")</f>
        <v>May</v>
      </c>
    </row>
    <row r="2106" spans="1:11" x14ac:dyDescent="0.25">
      <c r="A2106" s="27" t="s">
        <v>61</v>
      </c>
      <c r="B2106" s="30" t="s">
        <v>7</v>
      </c>
      <c r="C2106" s="50" t="s">
        <v>20</v>
      </c>
      <c r="D2106" s="4">
        <v>43976</v>
      </c>
      <c r="E2106" s="3">
        <f t="shared" ca="1" si="66"/>
        <v>169</v>
      </c>
      <c r="F210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6" s="50">
        <f>IF(WEEKNUM(Table1[[#This Row],[Date]])-WEEKNUM(DATE(YEAR(Table1[[#This Row],[Date]]),2,1)-1)&lt;=0,52+WEEKNUM(Table1[[#This Row],[Date]])-WEEKNUM(DATE(YEAR(Table1[[#This Row],[Date]]),2,1)-1),WEEKNUM(Table1[[#This Row],[Date]])-WEEKNUM(DATE(YEAR(Table1[[#This Row],[Date]]),2,1)-1))</f>
        <v>17</v>
      </c>
      <c r="H2106" s="126">
        <f t="shared" ca="1" si="68"/>
        <v>0.74</v>
      </c>
      <c r="I210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06" s="3" t="str">
        <f ca="1">IF(Table1[[#This Row],[Quantity]]&gt;=100,"Picked Up","Missed Pickup")</f>
        <v>Picked Up</v>
      </c>
      <c r="K2106" s="48" t="str">
        <f>TEXT(Table1[[#This Row],[Date]],"mmmm")</f>
        <v>May</v>
      </c>
    </row>
    <row r="2107" spans="1:11" x14ac:dyDescent="0.25">
      <c r="A2107" s="29" t="s">
        <v>61</v>
      </c>
      <c r="B2107" s="31" t="s">
        <v>8</v>
      </c>
      <c r="C2107" s="50" t="s">
        <v>20</v>
      </c>
      <c r="D2107" s="4">
        <v>43976</v>
      </c>
      <c r="E2107" s="3">
        <f t="shared" ca="1" si="66"/>
        <v>321</v>
      </c>
      <c r="F210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7" s="50">
        <f>IF(WEEKNUM(Table1[[#This Row],[Date]])-WEEKNUM(DATE(YEAR(Table1[[#This Row],[Date]]),2,1)-1)&lt;=0,52+WEEKNUM(Table1[[#This Row],[Date]])-WEEKNUM(DATE(YEAR(Table1[[#This Row],[Date]]),2,1)-1),WEEKNUM(Table1[[#This Row],[Date]])-WEEKNUM(DATE(YEAR(Table1[[#This Row],[Date]]),2,1)-1))</f>
        <v>17</v>
      </c>
      <c r="H2107" s="126">
        <f t="shared" ca="1" si="68"/>
        <v>0.65</v>
      </c>
      <c r="I210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7" s="3" t="str">
        <f ca="1">IF(Table1[[#This Row],[Quantity]]&gt;=100,"Picked Up","Missed Pickup")</f>
        <v>Picked Up</v>
      </c>
      <c r="K2107" s="48" t="str">
        <f>TEXT(Table1[[#This Row],[Date]],"mmmm")</f>
        <v>May</v>
      </c>
    </row>
    <row r="2108" spans="1:11" x14ac:dyDescent="0.25">
      <c r="A2108" s="3" t="s">
        <v>61</v>
      </c>
      <c r="B2108" s="3" t="s">
        <v>73</v>
      </c>
      <c r="C2108" s="50" t="s">
        <v>20</v>
      </c>
      <c r="D2108" s="4">
        <v>43976</v>
      </c>
      <c r="E2108" s="3">
        <f t="shared" ca="1" si="66"/>
        <v>656</v>
      </c>
      <c r="F210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8" s="50">
        <f>IF(WEEKNUM(Table1[[#This Row],[Date]])-WEEKNUM(DATE(YEAR(Table1[[#This Row],[Date]]),2,1)-1)&lt;=0,52+WEEKNUM(Table1[[#This Row],[Date]])-WEEKNUM(DATE(YEAR(Table1[[#This Row],[Date]]),2,1)-1),WEEKNUM(Table1[[#This Row],[Date]])-WEEKNUM(DATE(YEAR(Table1[[#This Row],[Date]]),2,1)-1))</f>
        <v>17</v>
      </c>
      <c r="H2108" s="126">
        <f t="shared" ca="1" si="68"/>
        <v>0.72</v>
      </c>
      <c r="I210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08" s="3" t="str">
        <f ca="1">IF(Table1[[#This Row],[Quantity]]&gt;=100,"Picked Up","Missed Pickup")</f>
        <v>Picked Up</v>
      </c>
      <c r="K2108" s="48" t="str">
        <f>TEXT(Table1[[#This Row],[Date]],"mmmm")</f>
        <v>May</v>
      </c>
    </row>
    <row r="2109" spans="1:11" x14ac:dyDescent="0.25">
      <c r="A2109" s="3" t="s">
        <v>61</v>
      </c>
      <c r="B2109" s="3" t="s">
        <v>77</v>
      </c>
      <c r="C2109" s="50" t="s">
        <v>20</v>
      </c>
      <c r="D2109" s="4">
        <v>43976</v>
      </c>
      <c r="E2109" s="3">
        <f t="shared" ca="1" si="66"/>
        <v>887</v>
      </c>
      <c r="F210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09" s="50">
        <f>IF(WEEKNUM(Table1[[#This Row],[Date]])-WEEKNUM(DATE(YEAR(Table1[[#This Row],[Date]]),2,1)-1)&lt;=0,52+WEEKNUM(Table1[[#This Row],[Date]])-WEEKNUM(DATE(YEAR(Table1[[#This Row],[Date]]),2,1)-1),WEEKNUM(Table1[[#This Row],[Date]])-WEEKNUM(DATE(YEAR(Table1[[#This Row],[Date]]),2,1)-1))</f>
        <v>17</v>
      </c>
      <c r="H2109" s="126">
        <f t="shared" ca="1" si="68"/>
        <v>0.76</v>
      </c>
      <c r="I210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09" s="3" t="str">
        <f ca="1">IF(Table1[[#This Row],[Quantity]]&gt;=100,"Picked Up","Missed Pickup")</f>
        <v>Picked Up</v>
      </c>
      <c r="K2109" s="48" t="str">
        <f>TEXT(Table1[[#This Row],[Date]],"mmmm")</f>
        <v>May</v>
      </c>
    </row>
    <row r="2110" spans="1:11" x14ac:dyDescent="0.25">
      <c r="A2110" s="27" t="s">
        <v>64</v>
      </c>
      <c r="B2110" s="30" t="s">
        <v>70</v>
      </c>
      <c r="C2110" s="50" t="s">
        <v>22</v>
      </c>
      <c r="D2110" s="4">
        <v>43977</v>
      </c>
      <c r="E2110" s="3">
        <f t="shared" ca="1" si="66"/>
        <v>0</v>
      </c>
      <c r="F211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0" s="50">
        <f>IF(WEEKNUM(Table1[[#This Row],[Date]])-WEEKNUM(DATE(YEAR(Table1[[#This Row],[Date]]),2,1)-1)&lt;=0,52+WEEKNUM(Table1[[#This Row],[Date]])-WEEKNUM(DATE(YEAR(Table1[[#This Row],[Date]]),2,1)-1),WEEKNUM(Table1[[#This Row],[Date]])-WEEKNUM(DATE(YEAR(Table1[[#This Row],[Date]]),2,1)-1))</f>
        <v>17</v>
      </c>
      <c r="H2110" s="126">
        <f t="shared" ca="1" si="68"/>
        <v>0.69</v>
      </c>
      <c r="I211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10" s="3" t="str">
        <f ca="1">IF(Table1[[#This Row],[Quantity]]&gt;=100,"Picked Up","Missed Pickup")</f>
        <v>Missed Pickup</v>
      </c>
      <c r="K2110" s="48" t="str">
        <f>TEXT(Table1[[#This Row],[Date]],"mmmm")</f>
        <v>May</v>
      </c>
    </row>
    <row r="2111" spans="1:11" x14ac:dyDescent="0.25">
      <c r="A2111" s="27" t="s">
        <v>64</v>
      </c>
      <c r="B2111" s="30" t="s">
        <v>71</v>
      </c>
      <c r="C2111" s="50" t="s">
        <v>23</v>
      </c>
      <c r="D2111" s="4">
        <v>43977</v>
      </c>
      <c r="E2111" s="3">
        <f t="shared" ca="1" si="66"/>
        <v>593</v>
      </c>
      <c r="F211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1" s="50">
        <f>IF(WEEKNUM(Table1[[#This Row],[Date]])-WEEKNUM(DATE(YEAR(Table1[[#This Row],[Date]]),2,1)-1)&lt;=0,52+WEEKNUM(Table1[[#This Row],[Date]])-WEEKNUM(DATE(YEAR(Table1[[#This Row],[Date]]),2,1)-1),WEEKNUM(Table1[[#This Row],[Date]])-WEEKNUM(DATE(YEAR(Table1[[#This Row],[Date]]),2,1)-1))</f>
        <v>17</v>
      </c>
      <c r="H2111" s="126">
        <f t="shared" ca="1" si="68"/>
        <v>0.78</v>
      </c>
      <c r="I211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11" s="3" t="str">
        <f ca="1">IF(Table1[[#This Row],[Quantity]]&gt;=100,"Picked Up","Missed Pickup")</f>
        <v>Picked Up</v>
      </c>
      <c r="K2111" s="48" t="str">
        <f>TEXT(Table1[[#This Row],[Date]],"mmmm")</f>
        <v>May</v>
      </c>
    </row>
    <row r="2112" spans="1:11" x14ac:dyDescent="0.25">
      <c r="A2112" s="27" t="s">
        <v>65</v>
      </c>
      <c r="B2112" s="30" t="s">
        <v>67</v>
      </c>
      <c r="C2112" s="50" t="s">
        <v>20</v>
      </c>
      <c r="D2112" s="4">
        <v>43977</v>
      </c>
      <c r="E2112" s="3">
        <f t="shared" ca="1" si="66"/>
        <v>724</v>
      </c>
      <c r="F211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2" s="50">
        <f>IF(WEEKNUM(Table1[[#This Row],[Date]])-WEEKNUM(DATE(YEAR(Table1[[#This Row],[Date]]),2,1)-1)&lt;=0,52+WEEKNUM(Table1[[#This Row],[Date]])-WEEKNUM(DATE(YEAR(Table1[[#This Row],[Date]]),2,1)-1),WEEKNUM(Table1[[#This Row],[Date]])-WEEKNUM(DATE(YEAR(Table1[[#This Row],[Date]]),2,1)-1))</f>
        <v>17</v>
      </c>
      <c r="H2112" s="126">
        <f t="shared" ca="1" si="68"/>
        <v>0.71</v>
      </c>
      <c r="I211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12" s="3" t="str">
        <f ca="1">IF(Table1[[#This Row],[Quantity]]&gt;=100,"Picked Up","Missed Pickup")</f>
        <v>Picked Up</v>
      </c>
      <c r="K2112" s="48" t="str">
        <f>TEXT(Table1[[#This Row],[Date]],"mmmm")</f>
        <v>May</v>
      </c>
    </row>
    <row r="2113" spans="1:11" x14ac:dyDescent="0.25">
      <c r="A2113" s="27" t="s">
        <v>63</v>
      </c>
      <c r="B2113" s="30" t="s">
        <v>4</v>
      </c>
      <c r="C2113" s="50" t="s">
        <v>20</v>
      </c>
      <c r="D2113" s="4">
        <v>43977</v>
      </c>
      <c r="E2113" s="3">
        <f t="shared" ca="1" si="66"/>
        <v>859</v>
      </c>
      <c r="F211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3" s="50">
        <f>IF(WEEKNUM(Table1[[#This Row],[Date]])-WEEKNUM(DATE(YEAR(Table1[[#This Row],[Date]]),2,1)-1)&lt;=0,52+WEEKNUM(Table1[[#This Row],[Date]])-WEEKNUM(DATE(YEAR(Table1[[#This Row],[Date]]),2,1)-1),WEEKNUM(Table1[[#This Row],[Date]])-WEEKNUM(DATE(YEAR(Table1[[#This Row],[Date]]),2,1)-1))</f>
        <v>17</v>
      </c>
      <c r="H2113" s="126">
        <f t="shared" ca="1" si="68"/>
        <v>0.77</v>
      </c>
      <c r="I211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13" s="3" t="str">
        <f ca="1">IF(Table1[[#This Row],[Quantity]]&gt;=100,"Picked Up","Missed Pickup")</f>
        <v>Picked Up</v>
      </c>
      <c r="K2113" s="48" t="str">
        <f>TEXT(Table1[[#This Row],[Date]],"mmmm")</f>
        <v>May</v>
      </c>
    </row>
    <row r="2114" spans="1:11" x14ac:dyDescent="0.25">
      <c r="A2114" s="27" t="s">
        <v>63</v>
      </c>
      <c r="B2114" s="30" t="s">
        <v>74</v>
      </c>
      <c r="C2114" s="50" t="s">
        <v>20</v>
      </c>
      <c r="D2114" s="4">
        <v>43977</v>
      </c>
      <c r="E2114" s="3">
        <f t="shared" ca="1" si="66"/>
        <v>799</v>
      </c>
      <c r="F211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4" s="50">
        <f>IF(WEEKNUM(Table1[[#This Row],[Date]])-WEEKNUM(DATE(YEAR(Table1[[#This Row],[Date]]),2,1)-1)&lt;=0,52+WEEKNUM(Table1[[#This Row],[Date]])-WEEKNUM(DATE(YEAR(Table1[[#This Row],[Date]]),2,1)-1),WEEKNUM(Table1[[#This Row],[Date]])-WEEKNUM(DATE(YEAR(Table1[[#This Row],[Date]]),2,1)-1))</f>
        <v>17</v>
      </c>
      <c r="H2114" s="126">
        <f t="shared" ca="1" si="68"/>
        <v>0.72</v>
      </c>
      <c r="I211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14" s="3" t="str">
        <f ca="1">IF(Table1[[#This Row],[Quantity]]&gt;=100,"Picked Up","Missed Pickup")</f>
        <v>Picked Up</v>
      </c>
      <c r="K2114" s="48" t="str">
        <f>TEXT(Table1[[#This Row],[Date]],"mmmm")</f>
        <v>May</v>
      </c>
    </row>
    <row r="2115" spans="1:11" x14ac:dyDescent="0.25">
      <c r="A2115" s="27" t="s">
        <v>63</v>
      </c>
      <c r="B2115" s="30" t="s">
        <v>75</v>
      </c>
      <c r="C2115" s="50" t="s">
        <v>20</v>
      </c>
      <c r="D2115" s="4">
        <v>43977</v>
      </c>
      <c r="E2115" s="3">
        <f t="shared" ref="E2115:E2141" ca="1" si="69">RANDBETWEEN(0,1000)</f>
        <v>352</v>
      </c>
      <c r="F211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5" s="50">
        <f>IF(WEEKNUM(Table1[[#This Row],[Date]])-WEEKNUM(DATE(YEAR(Table1[[#This Row],[Date]]),2,1)-1)&lt;=0,52+WEEKNUM(Table1[[#This Row],[Date]])-WEEKNUM(DATE(YEAR(Table1[[#This Row],[Date]]),2,1)-1),WEEKNUM(Table1[[#This Row],[Date]])-WEEKNUM(DATE(YEAR(Table1[[#This Row],[Date]]),2,1)-1))</f>
        <v>17</v>
      </c>
      <c r="H2115" s="126">
        <f t="shared" ca="1" si="68"/>
        <v>0.65</v>
      </c>
      <c r="I211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15" s="3" t="str">
        <f ca="1">IF(Table1[[#This Row],[Quantity]]&gt;=100,"Picked Up","Missed Pickup")</f>
        <v>Picked Up</v>
      </c>
      <c r="K2115" s="48" t="str">
        <f>TEXT(Table1[[#This Row],[Date]],"mmmm")</f>
        <v>May</v>
      </c>
    </row>
    <row r="2116" spans="1:11" x14ac:dyDescent="0.25">
      <c r="A2116" s="27" t="s">
        <v>62</v>
      </c>
      <c r="B2116" s="30" t="s">
        <v>9</v>
      </c>
      <c r="C2116" s="50" t="s">
        <v>23</v>
      </c>
      <c r="D2116" s="4">
        <v>43977</v>
      </c>
      <c r="E2116" s="3">
        <f t="shared" ca="1" si="69"/>
        <v>168</v>
      </c>
      <c r="F2116"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6" s="50">
        <f>IF(WEEKNUM(Table1[[#This Row],[Date]])-WEEKNUM(DATE(YEAR(Table1[[#This Row],[Date]]),2,1)-1)&lt;=0,52+WEEKNUM(Table1[[#This Row],[Date]])-WEEKNUM(DATE(YEAR(Table1[[#This Row],[Date]]),2,1)-1),WEEKNUM(Table1[[#This Row],[Date]])-WEEKNUM(DATE(YEAR(Table1[[#This Row],[Date]]),2,1)-1))</f>
        <v>17</v>
      </c>
      <c r="H2116" s="126">
        <f t="shared" ca="1" si="68"/>
        <v>0.64</v>
      </c>
      <c r="I2116"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16" s="3" t="str">
        <f ca="1">IF(Table1[[#This Row],[Quantity]]&gt;=100,"Picked Up","Missed Pickup")</f>
        <v>Picked Up</v>
      </c>
      <c r="K2116" s="48" t="str">
        <f>TEXT(Table1[[#This Row],[Date]],"mmmm")</f>
        <v>May</v>
      </c>
    </row>
    <row r="2117" spans="1:11" x14ac:dyDescent="0.25">
      <c r="A2117" s="27" t="s">
        <v>62</v>
      </c>
      <c r="B2117" s="30" t="s">
        <v>4</v>
      </c>
      <c r="C2117" s="50" t="s">
        <v>20</v>
      </c>
      <c r="D2117" s="4">
        <v>43977</v>
      </c>
      <c r="E2117" s="3">
        <f t="shared" ca="1" si="69"/>
        <v>497</v>
      </c>
      <c r="F2117"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7" s="50">
        <f>IF(WEEKNUM(Table1[[#This Row],[Date]])-WEEKNUM(DATE(YEAR(Table1[[#This Row],[Date]]),2,1)-1)&lt;=0,52+WEEKNUM(Table1[[#This Row],[Date]])-WEEKNUM(DATE(YEAR(Table1[[#This Row],[Date]]),2,1)-1),WEEKNUM(Table1[[#This Row],[Date]])-WEEKNUM(DATE(YEAR(Table1[[#This Row],[Date]]),2,1)-1))</f>
        <v>17</v>
      </c>
      <c r="H2117" s="126">
        <f t="shared" ca="1" si="68"/>
        <v>0.67</v>
      </c>
      <c r="I2117"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17" s="3" t="str">
        <f ca="1">IF(Table1[[#This Row],[Quantity]]&gt;=100,"Picked Up","Missed Pickup")</f>
        <v>Picked Up</v>
      </c>
      <c r="K2117" s="48" t="str">
        <f>TEXT(Table1[[#This Row],[Date]],"mmmm")</f>
        <v>May</v>
      </c>
    </row>
    <row r="2118" spans="1:11" x14ac:dyDescent="0.25">
      <c r="A2118" s="27" t="s">
        <v>62</v>
      </c>
      <c r="B2118" s="30" t="s">
        <v>72</v>
      </c>
      <c r="C2118" s="50" t="s">
        <v>20</v>
      </c>
      <c r="D2118" s="4">
        <v>43977</v>
      </c>
      <c r="E2118" s="3">
        <f t="shared" ca="1" si="69"/>
        <v>679</v>
      </c>
      <c r="F2118"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8" s="50">
        <f>IF(WEEKNUM(Table1[[#This Row],[Date]])-WEEKNUM(DATE(YEAR(Table1[[#This Row],[Date]]),2,1)-1)&lt;=0,52+WEEKNUM(Table1[[#This Row],[Date]])-WEEKNUM(DATE(YEAR(Table1[[#This Row],[Date]]),2,1)-1),WEEKNUM(Table1[[#This Row],[Date]])-WEEKNUM(DATE(YEAR(Table1[[#This Row],[Date]]),2,1)-1))</f>
        <v>17</v>
      </c>
      <c r="H2118" s="126">
        <f t="shared" ca="1" si="68"/>
        <v>0.61</v>
      </c>
      <c r="I2118"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18" s="3" t="str">
        <f ca="1">IF(Table1[[#This Row],[Quantity]]&gt;=100,"Picked Up","Missed Pickup")</f>
        <v>Picked Up</v>
      </c>
      <c r="K2118" s="48" t="str">
        <f>TEXT(Table1[[#This Row],[Date]],"mmmm")</f>
        <v>May</v>
      </c>
    </row>
    <row r="2119" spans="1:11" x14ac:dyDescent="0.25">
      <c r="A2119" s="27" t="s">
        <v>62</v>
      </c>
      <c r="B2119" s="30" t="s">
        <v>5</v>
      </c>
      <c r="C2119" s="50" t="s">
        <v>22</v>
      </c>
      <c r="D2119" s="4">
        <v>43977</v>
      </c>
      <c r="E2119" s="3">
        <f t="shared" ca="1" si="69"/>
        <v>378</v>
      </c>
      <c r="F2119"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19" s="50">
        <f>IF(WEEKNUM(Table1[[#This Row],[Date]])-WEEKNUM(DATE(YEAR(Table1[[#This Row],[Date]]),2,1)-1)&lt;=0,52+WEEKNUM(Table1[[#This Row],[Date]])-WEEKNUM(DATE(YEAR(Table1[[#This Row],[Date]]),2,1)-1),WEEKNUM(Table1[[#This Row],[Date]])-WEEKNUM(DATE(YEAR(Table1[[#This Row],[Date]]),2,1)-1))</f>
        <v>17</v>
      </c>
      <c r="H2119" s="126">
        <f t="shared" ca="1" si="68"/>
        <v>0.7</v>
      </c>
      <c r="I2119"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19" s="3" t="str">
        <f ca="1">IF(Table1[[#This Row],[Quantity]]&gt;=100,"Picked Up","Missed Pickup")</f>
        <v>Picked Up</v>
      </c>
      <c r="K2119" s="48" t="str">
        <f>TEXT(Table1[[#This Row],[Date]],"mmmm")</f>
        <v>May</v>
      </c>
    </row>
    <row r="2120" spans="1:11" x14ac:dyDescent="0.25">
      <c r="A2120" s="27" t="s">
        <v>62</v>
      </c>
      <c r="B2120" s="30" t="s">
        <v>6</v>
      </c>
      <c r="C2120" s="50" t="s">
        <v>21</v>
      </c>
      <c r="D2120" s="4">
        <v>43977</v>
      </c>
      <c r="E2120" s="3">
        <f t="shared" ca="1" si="69"/>
        <v>660</v>
      </c>
      <c r="F2120"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20" s="50">
        <f>IF(WEEKNUM(Table1[[#This Row],[Date]])-WEEKNUM(DATE(YEAR(Table1[[#This Row],[Date]]),2,1)-1)&lt;=0,52+WEEKNUM(Table1[[#This Row],[Date]])-WEEKNUM(DATE(YEAR(Table1[[#This Row],[Date]]),2,1)-1),WEEKNUM(Table1[[#This Row],[Date]])-WEEKNUM(DATE(YEAR(Table1[[#This Row],[Date]]),2,1)-1))</f>
        <v>17</v>
      </c>
      <c r="H2120" s="126">
        <f t="shared" ca="1" si="68"/>
        <v>0.78</v>
      </c>
      <c r="I2120"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20" s="3" t="str">
        <f ca="1">IF(Table1[[#This Row],[Quantity]]&gt;=100,"Picked Up","Missed Pickup")</f>
        <v>Picked Up</v>
      </c>
      <c r="K2120" s="48" t="str">
        <f>TEXT(Table1[[#This Row],[Date]],"mmmm")</f>
        <v>May</v>
      </c>
    </row>
    <row r="2121" spans="1:11" x14ac:dyDescent="0.25">
      <c r="A2121" s="27" t="s">
        <v>62</v>
      </c>
      <c r="B2121" s="30" t="s">
        <v>76</v>
      </c>
      <c r="C2121" s="50" t="s">
        <v>23</v>
      </c>
      <c r="D2121" s="4">
        <v>43977</v>
      </c>
      <c r="E2121" s="3">
        <f t="shared" ca="1" si="69"/>
        <v>993</v>
      </c>
      <c r="F2121"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21" s="50">
        <f>IF(WEEKNUM(Table1[[#This Row],[Date]])-WEEKNUM(DATE(YEAR(Table1[[#This Row],[Date]]),2,1)-1)&lt;=0,52+WEEKNUM(Table1[[#This Row],[Date]])-WEEKNUM(DATE(YEAR(Table1[[#This Row],[Date]]),2,1)-1),WEEKNUM(Table1[[#This Row],[Date]])-WEEKNUM(DATE(YEAR(Table1[[#This Row],[Date]]),2,1)-1))</f>
        <v>17</v>
      </c>
      <c r="H2121" s="126">
        <f t="shared" ca="1" si="68"/>
        <v>0.75</v>
      </c>
      <c r="I2121"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21" s="3" t="str">
        <f ca="1">IF(Table1[[#This Row],[Quantity]]&gt;=100,"Picked Up","Missed Pickup")</f>
        <v>Picked Up</v>
      </c>
      <c r="K2121" s="48" t="str">
        <f>TEXT(Table1[[#This Row],[Date]],"mmmm")</f>
        <v>May</v>
      </c>
    </row>
    <row r="2122" spans="1:11" x14ac:dyDescent="0.25">
      <c r="A2122" s="27" t="s">
        <v>61</v>
      </c>
      <c r="B2122" s="30" t="s">
        <v>7</v>
      </c>
      <c r="C2122" s="50" t="s">
        <v>20</v>
      </c>
      <c r="D2122" s="4">
        <v>43977</v>
      </c>
      <c r="E2122" s="3">
        <f t="shared" ca="1" si="69"/>
        <v>766</v>
      </c>
      <c r="F2122"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22" s="50">
        <f>IF(WEEKNUM(Table1[[#This Row],[Date]])-WEEKNUM(DATE(YEAR(Table1[[#This Row],[Date]]),2,1)-1)&lt;=0,52+WEEKNUM(Table1[[#This Row],[Date]])-WEEKNUM(DATE(YEAR(Table1[[#This Row],[Date]]),2,1)-1),WEEKNUM(Table1[[#This Row],[Date]])-WEEKNUM(DATE(YEAR(Table1[[#This Row],[Date]]),2,1)-1))</f>
        <v>17</v>
      </c>
      <c r="H2122" s="126">
        <f t="shared" ca="1" si="68"/>
        <v>0.7</v>
      </c>
      <c r="I2122"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22" s="3" t="str">
        <f ca="1">IF(Table1[[#This Row],[Quantity]]&gt;=100,"Picked Up","Missed Pickup")</f>
        <v>Picked Up</v>
      </c>
      <c r="K2122" s="48" t="str">
        <f>TEXT(Table1[[#This Row],[Date]],"mmmm")</f>
        <v>May</v>
      </c>
    </row>
    <row r="2123" spans="1:11" x14ac:dyDescent="0.25">
      <c r="A2123" s="29" t="s">
        <v>61</v>
      </c>
      <c r="B2123" s="31" t="s">
        <v>8</v>
      </c>
      <c r="C2123" s="50" t="s">
        <v>20</v>
      </c>
      <c r="D2123" s="4">
        <v>43977</v>
      </c>
      <c r="E2123" s="3">
        <f t="shared" ca="1" si="69"/>
        <v>395</v>
      </c>
      <c r="F2123"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23" s="50">
        <f>IF(WEEKNUM(Table1[[#This Row],[Date]])-WEEKNUM(DATE(YEAR(Table1[[#This Row],[Date]]),2,1)-1)&lt;=0,52+WEEKNUM(Table1[[#This Row],[Date]])-WEEKNUM(DATE(YEAR(Table1[[#This Row],[Date]]),2,1)-1),WEEKNUM(Table1[[#This Row],[Date]])-WEEKNUM(DATE(YEAR(Table1[[#This Row],[Date]]),2,1)-1))</f>
        <v>17</v>
      </c>
      <c r="H2123" s="126">
        <f t="shared" ca="1" si="68"/>
        <v>0.73</v>
      </c>
      <c r="I2123"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On-Time</v>
      </c>
      <c r="J2123" s="3" t="str">
        <f ca="1">IF(Table1[[#This Row],[Quantity]]&gt;=100,"Picked Up","Missed Pickup")</f>
        <v>Picked Up</v>
      </c>
      <c r="K2123" s="48" t="str">
        <f>TEXT(Table1[[#This Row],[Date]],"mmmm")</f>
        <v>May</v>
      </c>
    </row>
    <row r="2124" spans="1:11" x14ac:dyDescent="0.25">
      <c r="A2124" s="3" t="s">
        <v>61</v>
      </c>
      <c r="B2124" s="3" t="s">
        <v>73</v>
      </c>
      <c r="C2124" s="50" t="s">
        <v>20</v>
      </c>
      <c r="D2124" s="4">
        <v>43977</v>
      </c>
      <c r="E2124" s="3">
        <f t="shared" ca="1" si="69"/>
        <v>346</v>
      </c>
      <c r="F2124"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24" s="50">
        <f>IF(WEEKNUM(Table1[[#This Row],[Date]])-WEEKNUM(DATE(YEAR(Table1[[#This Row],[Date]]),2,1)-1)&lt;=0,52+WEEKNUM(Table1[[#This Row],[Date]])-WEEKNUM(DATE(YEAR(Table1[[#This Row],[Date]]),2,1)-1),WEEKNUM(Table1[[#This Row],[Date]])-WEEKNUM(DATE(YEAR(Table1[[#This Row],[Date]]),2,1)-1))</f>
        <v>17</v>
      </c>
      <c r="H2124" s="126">
        <f t="shared" ca="1" si="68"/>
        <v>0.68</v>
      </c>
      <c r="I2124"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24" s="3" t="str">
        <f ca="1">IF(Table1[[#This Row],[Quantity]]&gt;=100,"Picked Up","Missed Pickup")</f>
        <v>Picked Up</v>
      </c>
      <c r="K2124" s="48" t="str">
        <f>TEXT(Table1[[#This Row],[Date]],"mmmm")</f>
        <v>May</v>
      </c>
    </row>
    <row r="2125" spans="1:11" x14ac:dyDescent="0.25">
      <c r="A2125" s="3" t="s">
        <v>61</v>
      </c>
      <c r="B2125" s="3" t="s">
        <v>77</v>
      </c>
      <c r="C2125" s="50" t="s">
        <v>20</v>
      </c>
      <c r="D2125" s="4">
        <v>43977</v>
      </c>
      <c r="E2125" s="3">
        <f t="shared" ca="1" si="69"/>
        <v>400</v>
      </c>
      <c r="F2125" s="3" t="str">
        <f>SUBSTITUTE(CONCATENATE("Q",INT(IF(WEEKNUM(Table1[[#This Row],[Date]])-WEEKNUM(DATE(YEAR(Table1[[#This Row],[Date]]),2,1)-1)&lt;=0,52+WEEKNUM(Table1[[#This Row],[Date]])-WEEKNUM(DATE(YEAR(Table1[[#This Row],[Date]]),2,1)-1),WEEKNUM(Table1[[#This Row],[Date]])-WEEKNUM(DATE(YEAR(Table1[[#This Row],[Date]]),2,1)-1))/13)+(IF(INT(IF(WEEKNUM(Table1[[#This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Row],[Date]]),2,1)-1))/13))*13)=0,0,1))," W",INT(IF(WEEKNUM(Table1[[#This Row],[Date]])-WEEKNUM(DATE(YEAR(Table1[[#This Row],[Date]]),2,1)-1)&lt;=0,52+WEEKNUM(Table1[[#This Row],[Date]])-WEEKNUM(DATE(YEAR(Table1[[#This Row],[Date]]),2,1)-1),WEEKNUM(Table1[[#This Row],[Date]])-WEEKNUM(DATE(YEAR(Table1[[#This Row],[Date]]),2,1)-1))-INT((IF(WEEKNUM(Table1[[#This Row],[Date]])-WEEKNUM(DATE(YEAR(Table1[[#This Row],[Date]]),2,1)-1)&lt;=0,52+WEEKNUM(Table1[[#This Row],[Date]])-WEEKNUM(DATE(YEAR(Table1[[#This Row],[Date]]),2,1)-1),WEEKNUM(Table1[[#This Row],[Date]])-WEEKNUM(DATE(YEAR(Table1[[#This Row],[Date]]),2,1)-1))/13))*13)),"W0","W1")</f>
        <v>Q2 W4</v>
      </c>
      <c r="G2125" s="50">
        <f>IF(WEEKNUM(Table1[[#This Row],[Date]])-WEEKNUM(DATE(YEAR(Table1[[#This Row],[Date]]),2,1)-1)&lt;=0,52+WEEKNUM(Table1[[#This Row],[Date]])-WEEKNUM(DATE(YEAR(Table1[[#This Row],[Date]]),2,1)-1),WEEKNUM(Table1[[#This Row],[Date]])-WEEKNUM(DATE(YEAR(Table1[[#This Row],[Date]]),2,1)-1))</f>
        <v>17</v>
      </c>
      <c r="H2125" s="126">
        <f t="shared" ca="1" si="68"/>
        <v>0.8</v>
      </c>
      <c r="I2125" s="3" t="str">
        <f ca="1">IF(Table1[[#This Row],[Pickup Time]]="","",IF(AND(Table1[[#This Row],[Carrier]]=Carrier_Options!$A$16,Table1[[#This Row],[Pickup Time]]&lt;=Carrier_Options!$C$16,Table1[[#This Row],[Pickup Time]]&gt;=Carrier_Options!$B$16),Carrier_Options!$B$21, IF(AND(Table1[[#This Row],[Carrier]]=Carrier_Options!$A$17,Table1[[#This Row],[Pickup Time]]&lt;=Carrier_Options!$C$17,Table1[[#This Row],[Pickup Time]]&gt;=Carrier_Options!$B$17),Carrier_Options!$B$21, IF(AND(Table1[[#This Row],[Carrier]]=Carrier_Options!$A$15,Table1[[#This Row],[Pickup Time]]&gt;=Carrier_Options!$B$15,Table1[[#This Row],[Pickup Time]]&lt;=Carrier_Options!$C$15),Carrier_Options!$B$21,IF(AND(Table1[[#This Row],[Carrier]]=Carrier_Options!$A$18,Table1[[#This Row],[Pickup Time]]&lt;=Carrier_Options!$C$18,Table1[[#This Row],[Pickup Time]]&gt;=Carrier_Options!$B$18),Carrier_Options!$B$21,IF(AND(Table1[[#This Row],[Carrier]]=Carrier_Options!$A$19,Table1[[#This Row],[Pickup Time]]&lt;=Carrier_Options!$C$19,Table1[[#This Row],[Pickup Time]]&gt;=Carrier_Options!$B$19),Carrier_Options!$B$21,Carrier_Options!$C$21))))))</f>
        <v>Delayed</v>
      </c>
      <c r="J2125" s="3" t="str">
        <f ca="1">IF(Table1[[#This Row],[Quantity]]&gt;=100,"Picked Up","Missed Pickup")</f>
        <v>Picked Up</v>
      </c>
      <c r="K2125" s="48" t="str">
        <f>TEXT(Table1[[#This Row],[Date]],"mmmm")</f>
        <v>May</v>
      </c>
    </row>
  </sheetData>
  <phoneticPr fontId="5" type="noConversion"/>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DE65D-CC98-4E17-8B56-0D73D20AD0E0}">
  <sheetPr codeName="Sheet3"/>
  <dimension ref="A1:H23"/>
  <sheetViews>
    <sheetView workbookViewId="0">
      <selection activeCell="H16" sqref="H16"/>
    </sheetView>
  </sheetViews>
  <sheetFormatPr defaultRowHeight="15" x14ac:dyDescent="0.25"/>
  <cols>
    <col min="5" max="5" width="0" hidden="1" customWidth="1"/>
    <col min="6" max="6" width="12.42578125" hidden="1" customWidth="1"/>
  </cols>
  <sheetData>
    <row r="1" spans="1:8" x14ac:dyDescent="0.25">
      <c r="A1" s="113" t="s">
        <v>45</v>
      </c>
      <c r="B1" s="113"/>
      <c r="C1" s="113"/>
      <c r="D1" s="113"/>
      <c r="E1" s="113"/>
      <c r="F1" s="113"/>
      <c r="G1" s="113"/>
      <c r="H1" s="113"/>
    </row>
    <row r="2" spans="1:8" x14ac:dyDescent="0.25">
      <c r="A2" s="113"/>
      <c r="B2" s="113"/>
      <c r="C2" s="113"/>
      <c r="D2" s="113"/>
      <c r="E2" s="113"/>
      <c r="F2" s="113"/>
      <c r="G2" s="113"/>
      <c r="H2" s="113"/>
    </row>
    <row r="3" spans="1:8" x14ac:dyDescent="0.25">
      <c r="A3" s="42"/>
      <c r="B3" s="42"/>
      <c r="C3" s="42"/>
      <c r="D3" s="42"/>
      <c r="E3" s="42"/>
      <c r="F3" s="42"/>
      <c r="G3" s="42"/>
      <c r="H3" s="42"/>
    </row>
    <row r="4" spans="1:8" x14ac:dyDescent="0.25">
      <c r="B4" t="s">
        <v>42</v>
      </c>
      <c r="E4" s="114" t="s">
        <v>46</v>
      </c>
      <c r="F4" s="114"/>
    </row>
    <row r="5" spans="1:8" x14ac:dyDescent="0.25">
      <c r="B5" t="s">
        <v>39</v>
      </c>
      <c r="C5" t="s">
        <v>41</v>
      </c>
      <c r="E5" s="46" t="s">
        <v>47</v>
      </c>
      <c r="F5" s="46" t="s">
        <v>48</v>
      </c>
    </row>
    <row r="6" spans="1:8" x14ac:dyDescent="0.25">
      <c r="A6" t="s">
        <v>61</v>
      </c>
      <c r="B6" s="22">
        <v>0.72916666666666663</v>
      </c>
      <c r="C6" s="22">
        <v>0.77083333333333337</v>
      </c>
      <c r="E6" s="47">
        <v>0.6875</v>
      </c>
      <c r="F6" s="47">
        <v>0.72916666666666663</v>
      </c>
    </row>
    <row r="7" spans="1:8" hidden="1" x14ac:dyDescent="0.25">
      <c r="A7" t="s">
        <v>69</v>
      </c>
      <c r="B7" s="22">
        <f t="shared" ref="B7:B11" si="0">E7</f>
        <v>0.66666666666666663</v>
      </c>
      <c r="C7" s="22">
        <f t="shared" ref="C7:C11" si="1">F7</f>
        <v>0.6875</v>
      </c>
      <c r="E7" s="47">
        <v>0.66666666666666663</v>
      </c>
      <c r="F7" s="47">
        <v>0.6875</v>
      </c>
    </row>
    <row r="8" spans="1:8" x14ac:dyDescent="0.25">
      <c r="A8" t="s">
        <v>62</v>
      </c>
      <c r="B8" s="22">
        <v>0.68402777777777779</v>
      </c>
      <c r="C8" s="22">
        <v>0.70833333333333337</v>
      </c>
      <c r="E8" s="47">
        <v>0.72916666666666663</v>
      </c>
      <c r="F8" s="47">
        <v>0.75</v>
      </c>
    </row>
    <row r="9" spans="1:8" x14ac:dyDescent="0.25">
      <c r="A9" t="s">
        <v>63</v>
      </c>
      <c r="B9" s="22">
        <v>0.64583333333333337</v>
      </c>
      <c r="C9" s="22">
        <v>0.77083333333333337</v>
      </c>
      <c r="E9" s="47">
        <v>0.70833333333333337</v>
      </c>
      <c r="F9" s="47">
        <v>0.75</v>
      </c>
    </row>
    <row r="10" spans="1:8" x14ac:dyDescent="0.25">
      <c r="A10" t="s">
        <v>65</v>
      </c>
      <c r="B10" s="22">
        <v>0.75</v>
      </c>
      <c r="C10" s="22">
        <f t="shared" si="1"/>
        <v>0.77083333333333337</v>
      </c>
      <c r="E10" s="47">
        <v>0.6875</v>
      </c>
      <c r="F10" s="47">
        <v>0.77083333333333337</v>
      </c>
    </row>
    <row r="11" spans="1:8" x14ac:dyDescent="0.25">
      <c r="A11" t="s">
        <v>64</v>
      </c>
      <c r="B11" s="22">
        <v>0.69791666666666663</v>
      </c>
      <c r="C11" s="22">
        <f t="shared" si="1"/>
        <v>0.75</v>
      </c>
      <c r="E11" s="47">
        <v>0.70833333333333337</v>
      </c>
      <c r="F11" s="47">
        <v>0.75</v>
      </c>
    </row>
    <row r="13" spans="1:8" x14ac:dyDescent="0.25">
      <c r="A13" s="43"/>
      <c r="B13" s="43" t="s">
        <v>42</v>
      </c>
      <c r="C13" s="43"/>
    </row>
    <row r="14" spans="1:8" x14ac:dyDescent="0.25">
      <c r="A14" s="43"/>
      <c r="B14" s="43" t="s">
        <v>39</v>
      </c>
      <c r="C14" s="43" t="s">
        <v>41</v>
      </c>
    </row>
    <row r="15" spans="1:8" x14ac:dyDescent="0.25">
      <c r="A15" s="43" t="str">
        <f>A6</f>
        <v>Carrier 1</v>
      </c>
      <c r="B15" s="44">
        <f>B6</f>
        <v>0.72916666666666663</v>
      </c>
      <c r="C15" s="44">
        <f>C6</f>
        <v>0.77083333333333337</v>
      </c>
    </row>
    <row r="16" spans="1:8" x14ac:dyDescent="0.25">
      <c r="A16" s="43" t="s">
        <v>62</v>
      </c>
      <c r="B16" s="44">
        <f t="shared" ref="B16:C16" si="2">B7</f>
        <v>0.66666666666666663</v>
      </c>
      <c r="C16" s="44">
        <f t="shared" si="2"/>
        <v>0.6875</v>
      </c>
    </row>
    <row r="17" spans="1:3" x14ac:dyDescent="0.25">
      <c r="A17" s="43" t="s">
        <v>63</v>
      </c>
      <c r="B17" s="44">
        <f t="shared" ref="B17:C17" si="3">B9</f>
        <v>0.64583333333333337</v>
      </c>
      <c r="C17" s="44">
        <f t="shared" si="3"/>
        <v>0.77083333333333337</v>
      </c>
    </row>
    <row r="18" spans="1:3" x14ac:dyDescent="0.25">
      <c r="A18" s="43" t="s">
        <v>64</v>
      </c>
      <c r="B18" s="44">
        <f t="shared" ref="B18:C18" si="4">B10</f>
        <v>0.75</v>
      </c>
      <c r="C18" s="44">
        <f t="shared" si="4"/>
        <v>0.77083333333333337</v>
      </c>
    </row>
    <row r="19" spans="1:3" x14ac:dyDescent="0.25">
      <c r="A19" s="43" t="s">
        <v>65</v>
      </c>
      <c r="B19" s="44">
        <f t="shared" ref="B19:C19" si="5">B11</f>
        <v>0.69791666666666663</v>
      </c>
      <c r="C19" s="44">
        <f t="shared" si="5"/>
        <v>0.75</v>
      </c>
    </row>
    <row r="20" spans="1:3" x14ac:dyDescent="0.25">
      <c r="A20" s="43"/>
      <c r="B20" s="43"/>
      <c r="C20" s="43"/>
    </row>
    <row r="21" spans="1:3" x14ac:dyDescent="0.25">
      <c r="A21" s="43" t="s">
        <v>43</v>
      </c>
      <c r="B21" s="43" t="s">
        <v>32</v>
      </c>
      <c r="C21" s="43" t="s">
        <v>44</v>
      </c>
    </row>
    <row r="23" spans="1:3" x14ac:dyDescent="0.25">
      <c r="B23" s="124">
        <f>MIN(B15:B19)</f>
        <v>0.64583333333333337</v>
      </c>
      <c r="C23" s="124">
        <f>MAX(C15:C19)</f>
        <v>0.77083333333333337</v>
      </c>
    </row>
  </sheetData>
  <mergeCells count="2">
    <mergeCell ref="A1:H2"/>
    <mergeCell ref="E4:F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26D86-A7C5-4E40-8ADD-2D1249BA7D7A}">
  <sheetPr codeName="Sheet5"/>
  <dimension ref="A3:C9"/>
  <sheetViews>
    <sheetView workbookViewId="0">
      <selection activeCell="E36" sqref="E36"/>
    </sheetView>
  </sheetViews>
  <sheetFormatPr defaultRowHeight="15" x14ac:dyDescent="0.25"/>
  <cols>
    <col min="1" max="1" width="13.140625" bestFit="1" customWidth="1"/>
    <col min="2" max="2" width="8" bestFit="1" customWidth="1"/>
    <col min="3" max="3" width="13.140625" bestFit="1" customWidth="1"/>
    <col min="4" max="4" width="19" bestFit="1" customWidth="1"/>
    <col min="5" max="5" width="6.42578125" bestFit="1" customWidth="1"/>
    <col min="6" max="6" width="9.7109375" bestFit="1" customWidth="1"/>
    <col min="7" max="7" width="10.28515625" bestFit="1" customWidth="1"/>
    <col min="8" max="8" width="10.7109375" bestFit="1" customWidth="1"/>
    <col min="9" max="9" width="9.7109375" bestFit="1" customWidth="1"/>
    <col min="10" max="10" width="8.28515625" bestFit="1" customWidth="1"/>
    <col min="11" max="11" width="8.7109375" bestFit="1" customWidth="1"/>
    <col min="12" max="12" width="7.7109375" bestFit="1" customWidth="1"/>
    <col min="13" max="13" width="7.5703125" bestFit="1" customWidth="1"/>
    <col min="14" max="14" width="9.7109375" bestFit="1" customWidth="1"/>
    <col min="15" max="15" width="11.28515625" bestFit="1" customWidth="1"/>
  </cols>
  <sheetData>
    <row r="3" spans="1:3" x14ac:dyDescent="0.25">
      <c r="A3" s="5" t="s">
        <v>10</v>
      </c>
      <c r="B3" t="s">
        <v>13</v>
      </c>
      <c r="C3" t="s">
        <v>14</v>
      </c>
    </row>
    <row r="4" spans="1:3" x14ac:dyDescent="0.25">
      <c r="A4" s="1" t="s">
        <v>61</v>
      </c>
      <c r="B4" s="6">
        <v>239745</v>
      </c>
      <c r="C4" s="7">
        <v>0.21807311218424219</v>
      </c>
    </row>
    <row r="5" spans="1:3" x14ac:dyDescent="0.25">
      <c r="A5" s="1" t="s">
        <v>62</v>
      </c>
      <c r="B5" s="6">
        <v>408872</v>
      </c>
      <c r="C5" s="7">
        <v>0.3719117792863062</v>
      </c>
    </row>
    <row r="6" spans="1:3" x14ac:dyDescent="0.25">
      <c r="A6" s="1" t="s">
        <v>63</v>
      </c>
      <c r="B6" s="6">
        <v>227780</v>
      </c>
      <c r="C6" s="7">
        <v>0.20718969527342254</v>
      </c>
    </row>
    <row r="7" spans="1:3" x14ac:dyDescent="0.25">
      <c r="A7" s="1" t="s">
        <v>64</v>
      </c>
      <c r="B7" s="6">
        <v>147804</v>
      </c>
      <c r="C7" s="7">
        <v>0.13444317200892503</v>
      </c>
    </row>
    <row r="8" spans="1:3" x14ac:dyDescent="0.25">
      <c r="A8" s="1" t="s">
        <v>65</v>
      </c>
      <c r="B8" s="6">
        <v>75178</v>
      </c>
      <c r="C8" s="7">
        <v>6.8382241247104042E-2</v>
      </c>
    </row>
    <row r="9" spans="1:3" x14ac:dyDescent="0.25">
      <c r="A9" s="1" t="s">
        <v>11</v>
      </c>
      <c r="B9" s="6">
        <v>1099379</v>
      </c>
      <c r="C9" s="7">
        <v>1</v>
      </c>
    </row>
  </sheetData>
  <sortState xmlns:xlrd2="http://schemas.microsoft.com/office/spreadsheetml/2017/richdata2" columnSort="1" ref="A3:C8">
    <sortCondition descending="1" ref="B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B138B-62AA-4B2D-9A38-9E8EC5869F3E}">
  <sheetPr codeName="Sheet6"/>
  <dimension ref="A2:D29"/>
  <sheetViews>
    <sheetView workbookViewId="0">
      <selection activeCell="A29" sqref="A29"/>
    </sheetView>
  </sheetViews>
  <sheetFormatPr defaultRowHeight="15" x14ac:dyDescent="0.25"/>
  <cols>
    <col min="1" max="1" width="14.42578125" bestFit="1" customWidth="1"/>
    <col min="2" max="2" width="17.140625" bestFit="1" customWidth="1"/>
    <col min="3" max="3" width="13.140625" bestFit="1" customWidth="1"/>
    <col min="4" max="4" width="19" bestFit="1" customWidth="1"/>
  </cols>
  <sheetData>
    <row r="2" spans="1:4" s="8" customFormat="1" x14ac:dyDescent="0.25">
      <c r="A2" s="11" t="s">
        <v>0</v>
      </c>
      <c r="B2" s="11" t="s">
        <v>1</v>
      </c>
      <c r="C2" s="2" t="s">
        <v>14</v>
      </c>
      <c r="D2"/>
    </row>
    <row r="3" spans="1:4" x14ac:dyDescent="0.25">
      <c r="A3" s="2" t="s">
        <v>61</v>
      </c>
      <c r="B3" s="2"/>
      <c r="C3" s="10">
        <v>0.21807311218424219</v>
      </c>
    </row>
    <row r="4" spans="1:4" x14ac:dyDescent="0.25">
      <c r="A4" s="2"/>
      <c r="B4" s="2" t="s">
        <v>77</v>
      </c>
      <c r="C4" s="10">
        <v>2.3766144341487331E-2</v>
      </c>
    </row>
    <row r="5" spans="1:4" x14ac:dyDescent="0.25">
      <c r="A5" s="2"/>
      <c r="B5" s="2" t="s">
        <v>73</v>
      </c>
      <c r="C5" s="10">
        <v>6.1717569646136589E-2</v>
      </c>
    </row>
    <row r="6" spans="1:4" x14ac:dyDescent="0.25">
      <c r="A6" s="2"/>
      <c r="B6" s="2" t="s">
        <v>7</v>
      </c>
      <c r="C6" s="10">
        <v>6.5986343199206099E-2</v>
      </c>
    </row>
    <row r="7" spans="1:4" x14ac:dyDescent="0.25">
      <c r="A7" s="2"/>
      <c r="B7" s="2" t="s">
        <v>8</v>
      </c>
      <c r="C7" s="10">
        <v>6.6603054997412175E-2</v>
      </c>
    </row>
    <row r="8" spans="1:4" x14ac:dyDescent="0.25">
      <c r="A8" s="2"/>
      <c r="B8" s="2"/>
      <c r="C8" s="10"/>
    </row>
    <row r="9" spans="1:4" x14ac:dyDescent="0.25">
      <c r="A9" s="2" t="s">
        <v>64</v>
      </c>
      <c r="B9" s="2"/>
      <c r="C9" s="10">
        <v>0.13444317200892503</v>
      </c>
    </row>
    <row r="10" spans="1:4" x14ac:dyDescent="0.25">
      <c r="A10" s="2"/>
      <c r="B10" s="2" t="s">
        <v>71</v>
      </c>
      <c r="C10" s="10">
        <v>6.3712332143873951E-2</v>
      </c>
    </row>
    <row r="11" spans="1:4" x14ac:dyDescent="0.25">
      <c r="A11" s="2"/>
      <c r="B11" s="2" t="s">
        <v>70</v>
      </c>
      <c r="C11" s="10">
        <v>7.073083986505109E-2</v>
      </c>
    </row>
    <row r="12" spans="1:4" x14ac:dyDescent="0.25">
      <c r="A12" s="2"/>
      <c r="B12" s="2"/>
      <c r="C12" s="10"/>
    </row>
    <row r="13" spans="1:4" x14ac:dyDescent="0.25">
      <c r="A13" s="2" t="s">
        <v>65</v>
      </c>
      <c r="B13" s="2"/>
      <c r="C13" s="10">
        <v>6.8382241247104042E-2</v>
      </c>
    </row>
    <row r="14" spans="1:4" x14ac:dyDescent="0.25">
      <c r="A14" s="2"/>
      <c r="B14" s="2" t="s">
        <v>67</v>
      </c>
      <c r="C14" s="10">
        <v>6.8382241247104042E-2</v>
      </c>
    </row>
    <row r="15" spans="1:4" x14ac:dyDescent="0.25">
      <c r="A15" s="2"/>
      <c r="B15" s="2"/>
      <c r="C15" s="10"/>
    </row>
    <row r="16" spans="1:4" x14ac:dyDescent="0.25">
      <c r="A16" s="2" t="s">
        <v>63</v>
      </c>
      <c r="B16" s="2"/>
      <c r="C16" s="10">
        <v>0.20718969527342254</v>
      </c>
    </row>
    <row r="17" spans="1:3" x14ac:dyDescent="0.25">
      <c r="A17" s="2"/>
      <c r="B17" s="2" t="s">
        <v>4</v>
      </c>
      <c r="C17" s="10">
        <v>6.7924710222771217E-2</v>
      </c>
    </row>
    <row r="18" spans="1:3" x14ac:dyDescent="0.25">
      <c r="A18" s="2"/>
      <c r="B18" s="2" t="s">
        <v>74</v>
      </c>
      <c r="C18" s="10">
        <v>6.9618393656782601E-2</v>
      </c>
    </row>
    <row r="19" spans="1:3" x14ac:dyDescent="0.25">
      <c r="A19" s="2"/>
      <c r="B19" s="2" t="s">
        <v>75</v>
      </c>
      <c r="C19" s="10">
        <v>6.9646591393868723E-2</v>
      </c>
    </row>
    <row r="20" spans="1:3" x14ac:dyDescent="0.25">
      <c r="A20" s="2"/>
      <c r="B20" s="2"/>
      <c r="C20" s="10"/>
    </row>
    <row r="21" spans="1:3" x14ac:dyDescent="0.25">
      <c r="A21" s="2" t="s">
        <v>62</v>
      </c>
      <c r="B21" s="2"/>
      <c r="C21" s="10">
        <v>0.3719117792863062</v>
      </c>
    </row>
    <row r="22" spans="1:3" x14ac:dyDescent="0.25">
      <c r="A22" s="2"/>
      <c r="B22" s="2" t="s">
        <v>76</v>
      </c>
      <c r="C22" s="10">
        <v>4.484622682441633E-2</v>
      </c>
    </row>
    <row r="23" spans="1:3" x14ac:dyDescent="0.25">
      <c r="A23" s="2"/>
      <c r="B23" s="2" t="s">
        <v>72</v>
      </c>
      <c r="C23" s="10">
        <v>6.1732123316890715E-2</v>
      </c>
    </row>
    <row r="24" spans="1:3" x14ac:dyDescent="0.25">
      <c r="A24" s="2"/>
      <c r="B24" s="2" t="s">
        <v>4</v>
      </c>
      <c r="C24" s="10">
        <v>6.3234789822254195E-2</v>
      </c>
    </row>
    <row r="25" spans="1:3" x14ac:dyDescent="0.25">
      <c r="A25" s="2"/>
      <c r="B25" s="2" t="s">
        <v>6</v>
      </c>
      <c r="C25" s="10">
        <v>6.4903913936867993E-2</v>
      </c>
    </row>
    <row r="26" spans="1:3" x14ac:dyDescent="0.25">
      <c r="A26" s="2"/>
      <c r="B26" s="2" t="s">
        <v>5</v>
      </c>
      <c r="C26" s="10">
        <v>6.7234320466372385E-2</v>
      </c>
    </row>
    <row r="27" spans="1:3" x14ac:dyDescent="0.25">
      <c r="A27" s="2"/>
      <c r="B27" s="2" t="s">
        <v>9</v>
      </c>
      <c r="C27" s="10">
        <v>6.996040491950456E-2</v>
      </c>
    </row>
    <row r="28" spans="1:3" x14ac:dyDescent="0.25">
      <c r="A28" s="2"/>
      <c r="B28" s="2"/>
      <c r="C28" s="10"/>
    </row>
    <row r="29" spans="1:3" x14ac:dyDescent="0.25">
      <c r="A29" s="2" t="s">
        <v>11</v>
      </c>
      <c r="B29" s="2"/>
      <c r="C29" s="10">
        <v>1</v>
      </c>
    </row>
  </sheetData>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iconSet" priority="2" id="{9BE4B9E4-5F5B-40DF-A7EE-2DE7E57718EC}">
            <x14:iconSet iconSet="3Triangles">
              <x14:cfvo type="percent">
                <xm:f>0</xm:f>
              </x14:cfvo>
              <x14:cfvo type="percent">
                <xm:f>33</xm:f>
              </x14:cfvo>
              <x14:cfvo type="percent">
                <xm:f>67</xm:f>
              </x14:cfvo>
            </x14:iconSet>
          </x14:cfRule>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9AD9-5776-4EDD-B87D-D45921D0D1A8}">
  <sheetPr codeName="Sheet7"/>
  <dimension ref="A2:K22"/>
  <sheetViews>
    <sheetView workbookViewId="0">
      <selection activeCell="F7" sqref="F7"/>
    </sheetView>
  </sheetViews>
  <sheetFormatPr defaultRowHeight="15" x14ac:dyDescent="0.25"/>
  <cols>
    <col min="1" max="1" width="20.5703125" bestFit="1" customWidth="1"/>
    <col min="2" max="2" width="18.5703125" bestFit="1" customWidth="1"/>
    <col min="3" max="6" width="8.42578125" bestFit="1" customWidth="1"/>
    <col min="7" max="8" width="11.28515625" bestFit="1" customWidth="1"/>
    <col min="9" max="11" width="2" bestFit="1" customWidth="1"/>
    <col min="12" max="15" width="3" bestFit="1" customWidth="1"/>
    <col min="16" max="16" width="11.28515625" bestFit="1" customWidth="1"/>
    <col min="17" max="17" width="9" bestFit="1" customWidth="1"/>
    <col min="18" max="18" width="2" bestFit="1" customWidth="1"/>
    <col min="19" max="25" width="3" bestFit="1" customWidth="1"/>
    <col min="26" max="26" width="2" bestFit="1" customWidth="1"/>
    <col min="27" max="37" width="3" bestFit="1" customWidth="1"/>
    <col min="38" max="38" width="4" bestFit="1" customWidth="1"/>
    <col min="39" max="41" width="3" bestFit="1" customWidth="1"/>
    <col min="42" max="43" width="4" bestFit="1" customWidth="1"/>
    <col min="44" max="44" width="3" bestFit="1" customWidth="1"/>
    <col min="45" max="46" width="4" bestFit="1" customWidth="1"/>
    <col min="47" max="50" width="3" bestFit="1" customWidth="1"/>
    <col min="51" max="57" width="4" bestFit="1" customWidth="1"/>
    <col min="58" max="58" width="12" bestFit="1" customWidth="1"/>
    <col min="59" max="59" width="6.42578125" bestFit="1" customWidth="1"/>
    <col min="60" max="65" width="3" bestFit="1" customWidth="1"/>
    <col min="66" max="66" width="2" bestFit="1" customWidth="1"/>
    <col min="67" max="67" width="3" bestFit="1" customWidth="1"/>
    <col min="68" max="68" width="2" bestFit="1" customWidth="1"/>
    <col min="69" max="77" width="3" bestFit="1" customWidth="1"/>
    <col min="78" max="78" width="9.42578125" bestFit="1" customWidth="1"/>
    <col min="79" max="79" width="7.42578125" bestFit="1" customWidth="1"/>
    <col min="80" max="80" width="3" bestFit="1" customWidth="1"/>
    <col min="81" max="82" width="2" bestFit="1" customWidth="1"/>
    <col min="83" max="86" width="3" bestFit="1" customWidth="1"/>
    <col min="87" max="87" width="4" bestFit="1" customWidth="1"/>
    <col min="88" max="93" width="3" bestFit="1" customWidth="1"/>
    <col min="94" max="112" width="4" bestFit="1" customWidth="1"/>
    <col min="113" max="113" width="10.42578125" bestFit="1" customWidth="1"/>
    <col min="114" max="114" width="11.28515625" bestFit="1" customWidth="1"/>
    <col min="115" max="115" width="7.85546875" bestFit="1" customWidth="1"/>
    <col min="116" max="116" width="7.140625" bestFit="1" customWidth="1"/>
    <col min="117" max="117" width="7.85546875" bestFit="1" customWidth="1"/>
    <col min="118" max="118" width="7.140625" bestFit="1" customWidth="1"/>
    <col min="119" max="119" width="7.85546875" bestFit="1" customWidth="1"/>
    <col min="120" max="120" width="7.140625" bestFit="1" customWidth="1"/>
    <col min="121" max="121" width="5.5703125" bestFit="1" customWidth="1"/>
    <col min="122" max="122" width="7.85546875" bestFit="1" customWidth="1"/>
    <col min="123" max="123" width="5.5703125" bestFit="1" customWidth="1"/>
    <col min="124" max="124" width="7.85546875" bestFit="1" customWidth="1"/>
    <col min="125" max="125" width="5.5703125" bestFit="1" customWidth="1"/>
    <col min="126" max="126" width="7.85546875" bestFit="1" customWidth="1"/>
    <col min="127" max="127" width="5.5703125" bestFit="1" customWidth="1"/>
    <col min="128" max="128" width="7.85546875" bestFit="1" customWidth="1"/>
    <col min="129" max="129" width="5.5703125" bestFit="1" customWidth="1"/>
    <col min="130" max="130" width="7.85546875" bestFit="1" customWidth="1"/>
    <col min="131" max="131" width="5.5703125" bestFit="1" customWidth="1"/>
    <col min="132" max="132" width="7.85546875" bestFit="1" customWidth="1"/>
    <col min="133" max="133" width="5.85546875" bestFit="1" customWidth="1"/>
    <col min="134" max="134" width="8.85546875" bestFit="1" customWidth="1"/>
    <col min="135" max="135" width="7.140625" bestFit="1" customWidth="1"/>
    <col min="136" max="136" width="8.85546875" bestFit="1" customWidth="1"/>
    <col min="137" max="137" width="5.85546875" bestFit="1" customWidth="1"/>
    <col min="138" max="138" width="8.85546875" bestFit="1" customWidth="1"/>
    <col min="139" max="139" width="5.85546875" bestFit="1" customWidth="1"/>
    <col min="140" max="140" width="8.85546875" bestFit="1" customWidth="1"/>
    <col min="141" max="141" width="7.140625" bestFit="1" customWidth="1"/>
    <col min="142" max="142" width="5.5703125" bestFit="1" customWidth="1"/>
    <col min="143" max="143" width="8.85546875" bestFit="1" customWidth="1"/>
    <col min="144" max="144" width="5.85546875" bestFit="1" customWidth="1"/>
    <col min="145" max="145" width="8.85546875" bestFit="1" customWidth="1"/>
    <col min="146" max="146" width="5.85546875" bestFit="1" customWidth="1"/>
    <col min="147" max="147" width="8.85546875" bestFit="1" customWidth="1"/>
    <col min="148" max="148" width="5.85546875" bestFit="1" customWidth="1"/>
    <col min="149" max="149" width="8.85546875" bestFit="1" customWidth="1"/>
    <col min="150" max="150" width="7.140625" bestFit="1" customWidth="1"/>
    <col min="151" max="151" width="8.85546875" bestFit="1" customWidth="1"/>
    <col min="152" max="152" width="5.85546875" bestFit="1" customWidth="1"/>
    <col min="153" max="153" width="8.85546875" bestFit="1" customWidth="1"/>
    <col min="154" max="154" width="5.85546875" bestFit="1" customWidth="1"/>
    <col min="155" max="155" width="8.85546875" bestFit="1" customWidth="1"/>
    <col min="156" max="156" width="5.85546875" bestFit="1" customWidth="1"/>
    <col min="157" max="157" width="8.85546875" bestFit="1" customWidth="1"/>
    <col min="158" max="158" width="5.85546875" bestFit="1" customWidth="1"/>
    <col min="159" max="159" width="8.85546875" bestFit="1" customWidth="1"/>
    <col min="160" max="160" width="5.85546875" bestFit="1" customWidth="1"/>
    <col min="161" max="161" width="8.85546875" bestFit="1" customWidth="1"/>
    <col min="162" max="162" width="5.85546875" bestFit="1" customWidth="1"/>
    <col min="163" max="163" width="8.85546875" bestFit="1" customWidth="1"/>
    <col min="164" max="164" width="5.85546875" bestFit="1" customWidth="1"/>
    <col min="165" max="165" width="8.85546875" bestFit="1" customWidth="1"/>
    <col min="166" max="166" width="7.140625" bestFit="1" customWidth="1"/>
    <col min="167" max="167" width="8.85546875" bestFit="1" customWidth="1"/>
    <col min="168" max="168" width="5.85546875" bestFit="1" customWidth="1"/>
    <col min="169" max="169" width="8.85546875" bestFit="1" customWidth="1"/>
    <col min="170" max="170" width="7.140625" bestFit="1" customWidth="1"/>
    <col min="171" max="171" width="8.85546875" bestFit="1" customWidth="1"/>
    <col min="172" max="172" width="7.140625" bestFit="1" customWidth="1"/>
    <col min="173" max="173" width="8.85546875" bestFit="1" customWidth="1"/>
    <col min="174" max="174" width="7.140625" bestFit="1" customWidth="1"/>
    <col min="175" max="175" width="8.85546875" bestFit="1" customWidth="1"/>
    <col min="176" max="176" width="5.85546875" bestFit="1" customWidth="1"/>
    <col min="177" max="177" width="8.85546875" bestFit="1" customWidth="1"/>
    <col min="178" max="178" width="5.85546875" bestFit="1" customWidth="1"/>
    <col min="179" max="179" width="8.85546875" bestFit="1" customWidth="1"/>
    <col min="180" max="180" width="5.85546875" bestFit="1" customWidth="1"/>
    <col min="181" max="181" width="8.85546875" bestFit="1" customWidth="1"/>
    <col min="182" max="182" width="5.85546875" bestFit="1" customWidth="1"/>
    <col min="183" max="183" width="8.85546875" bestFit="1" customWidth="1"/>
    <col min="184" max="184" width="11.28515625" bestFit="1" customWidth="1"/>
  </cols>
  <sheetData>
    <row r="2" spans="1:11" s="8" customFormat="1" x14ac:dyDescent="0.25">
      <c r="A2"/>
      <c r="B2"/>
      <c r="C2"/>
      <c r="D2"/>
      <c r="E2"/>
      <c r="F2"/>
      <c r="G2"/>
      <c r="H2"/>
      <c r="I2"/>
      <c r="J2"/>
      <c r="K2"/>
    </row>
    <row r="3" spans="1:11" x14ac:dyDescent="0.25">
      <c r="A3" s="2"/>
      <c r="B3" s="11" t="s">
        <v>17</v>
      </c>
      <c r="C3" s="2"/>
      <c r="D3" s="2"/>
      <c r="E3" s="2"/>
      <c r="F3" s="2"/>
      <c r="G3" s="2"/>
    </row>
    <row r="4" spans="1:11" x14ac:dyDescent="0.25">
      <c r="A4" s="14" t="s">
        <v>10</v>
      </c>
      <c r="B4" s="2" t="s">
        <v>61</v>
      </c>
      <c r="C4" s="2" t="s">
        <v>64</v>
      </c>
      <c r="D4" s="2" t="s">
        <v>65</v>
      </c>
      <c r="E4" s="2" t="s">
        <v>63</v>
      </c>
      <c r="F4" s="2" t="s">
        <v>62</v>
      </c>
      <c r="G4" s="2" t="s">
        <v>11</v>
      </c>
    </row>
    <row r="5" spans="1:11" x14ac:dyDescent="0.25">
      <c r="A5" s="2" t="s">
        <v>20</v>
      </c>
      <c r="B5" s="9"/>
      <c r="C5" s="9"/>
      <c r="D5" s="9"/>
      <c r="E5" s="9"/>
      <c r="F5" s="9"/>
      <c r="G5" s="9"/>
    </row>
    <row r="6" spans="1:11" x14ac:dyDescent="0.25">
      <c r="A6" s="15" t="s">
        <v>28</v>
      </c>
      <c r="B6" s="9">
        <v>239745</v>
      </c>
      <c r="C6" s="9"/>
      <c r="D6" s="9">
        <v>75178</v>
      </c>
      <c r="E6" s="9">
        <v>227780</v>
      </c>
      <c r="F6" s="9">
        <v>137386</v>
      </c>
      <c r="G6" s="9">
        <v>680089</v>
      </c>
    </row>
    <row r="7" spans="1:11" x14ac:dyDescent="0.25">
      <c r="A7" s="15" t="s">
        <v>12</v>
      </c>
      <c r="B7" s="10">
        <v>0.21807311218424219</v>
      </c>
      <c r="C7" s="10">
        <v>0</v>
      </c>
      <c r="D7" s="10">
        <v>6.8382241247104042E-2</v>
      </c>
      <c r="E7" s="10">
        <v>0.20718969527342254</v>
      </c>
      <c r="F7" s="10">
        <v>0.12496691313914492</v>
      </c>
      <c r="G7" s="10">
        <v>0.61861196184391365</v>
      </c>
    </row>
    <row r="8" spans="1:11" x14ac:dyDescent="0.25">
      <c r="A8" s="2"/>
      <c r="B8" s="9"/>
      <c r="C8" s="9"/>
      <c r="D8" s="9"/>
      <c r="E8" s="9"/>
      <c r="F8" s="9"/>
      <c r="G8" s="9"/>
    </row>
    <row r="9" spans="1:11" x14ac:dyDescent="0.25">
      <c r="A9" s="2" t="s">
        <v>23</v>
      </c>
      <c r="B9" s="9"/>
      <c r="C9" s="9"/>
      <c r="D9" s="9"/>
      <c r="E9" s="9"/>
      <c r="F9" s="9"/>
      <c r="G9" s="9"/>
    </row>
    <row r="10" spans="1:11" x14ac:dyDescent="0.25">
      <c r="A10" s="15" t="s">
        <v>28</v>
      </c>
      <c r="B10" s="9"/>
      <c r="C10" s="9">
        <v>70044</v>
      </c>
      <c r="D10" s="9"/>
      <c r="E10" s="9"/>
      <c r="F10" s="9">
        <v>126216</v>
      </c>
      <c r="G10" s="9">
        <v>196260</v>
      </c>
    </row>
    <row r="11" spans="1:11" x14ac:dyDescent="0.25">
      <c r="A11" s="15" t="s">
        <v>12</v>
      </c>
      <c r="B11" s="10">
        <v>0</v>
      </c>
      <c r="C11" s="10">
        <v>6.3712332143873951E-2</v>
      </c>
      <c r="D11" s="10">
        <v>0</v>
      </c>
      <c r="E11" s="10">
        <v>0</v>
      </c>
      <c r="F11" s="10">
        <v>0.11480663174392089</v>
      </c>
      <c r="G11" s="10">
        <v>0.17851896388779484</v>
      </c>
    </row>
    <row r="12" spans="1:11" x14ac:dyDescent="0.25">
      <c r="A12" s="2"/>
      <c r="B12" s="9"/>
      <c r="C12" s="9"/>
      <c r="D12" s="9"/>
      <c r="E12" s="9"/>
      <c r="F12" s="9"/>
      <c r="G12" s="9"/>
    </row>
    <row r="13" spans="1:11" x14ac:dyDescent="0.25">
      <c r="A13" s="2" t="s">
        <v>21</v>
      </c>
      <c r="B13" s="9"/>
      <c r="C13" s="9"/>
      <c r="D13" s="9"/>
      <c r="E13" s="9"/>
      <c r="F13" s="9"/>
      <c r="G13" s="9"/>
    </row>
    <row r="14" spans="1:11" x14ac:dyDescent="0.25">
      <c r="A14" s="15" t="s">
        <v>28</v>
      </c>
      <c r="B14" s="9"/>
      <c r="C14" s="9"/>
      <c r="D14" s="9"/>
      <c r="E14" s="9"/>
      <c r="F14" s="9">
        <v>71354</v>
      </c>
      <c r="G14" s="9">
        <v>71354</v>
      </c>
    </row>
    <row r="15" spans="1:11" x14ac:dyDescent="0.25">
      <c r="A15" s="15" t="s">
        <v>12</v>
      </c>
      <c r="B15" s="10">
        <v>0</v>
      </c>
      <c r="C15" s="10">
        <v>0</v>
      </c>
      <c r="D15" s="10">
        <v>0</v>
      </c>
      <c r="E15" s="10">
        <v>0</v>
      </c>
      <c r="F15" s="10">
        <v>6.4903913936867993E-2</v>
      </c>
      <c r="G15" s="10">
        <v>6.4903913936867993E-2</v>
      </c>
    </row>
    <row r="16" spans="1:11" x14ac:dyDescent="0.25">
      <c r="A16" s="2"/>
      <c r="B16" s="9"/>
      <c r="C16" s="9"/>
      <c r="D16" s="9"/>
      <c r="E16" s="9"/>
      <c r="F16" s="9"/>
      <c r="G16" s="9"/>
    </row>
    <row r="17" spans="1:7" x14ac:dyDescent="0.25">
      <c r="A17" s="2" t="s">
        <v>22</v>
      </c>
      <c r="B17" s="9"/>
      <c r="C17" s="9"/>
      <c r="D17" s="9"/>
      <c r="E17" s="9"/>
      <c r="F17" s="9"/>
      <c r="G17" s="9"/>
    </row>
    <row r="18" spans="1:7" x14ac:dyDescent="0.25">
      <c r="A18" s="15" t="s">
        <v>28</v>
      </c>
      <c r="B18" s="9"/>
      <c r="C18" s="9">
        <v>77760</v>
      </c>
      <c r="D18" s="9"/>
      <c r="E18" s="9"/>
      <c r="F18" s="9">
        <v>73916</v>
      </c>
      <c r="G18" s="9">
        <v>151676</v>
      </c>
    </row>
    <row r="19" spans="1:7" x14ac:dyDescent="0.25">
      <c r="A19" s="15" t="s">
        <v>12</v>
      </c>
      <c r="B19" s="10">
        <v>0</v>
      </c>
      <c r="C19" s="10">
        <v>7.073083986505109E-2</v>
      </c>
      <c r="D19" s="10">
        <v>0</v>
      </c>
      <c r="E19" s="10">
        <v>0</v>
      </c>
      <c r="F19" s="10">
        <v>6.7234320466372385E-2</v>
      </c>
      <c r="G19" s="10">
        <v>0.13796516033142348</v>
      </c>
    </row>
    <row r="20" spans="1:7" x14ac:dyDescent="0.25">
      <c r="A20" s="2"/>
      <c r="B20" s="9"/>
      <c r="C20" s="9"/>
      <c r="D20" s="9"/>
      <c r="E20" s="9"/>
      <c r="F20" s="9"/>
      <c r="G20" s="9"/>
    </row>
    <row r="21" spans="1:7" x14ac:dyDescent="0.25">
      <c r="A21" s="2" t="s">
        <v>29</v>
      </c>
      <c r="B21" s="9">
        <v>239745</v>
      </c>
      <c r="C21" s="9">
        <v>147804</v>
      </c>
      <c r="D21" s="9">
        <v>75178</v>
      </c>
      <c r="E21" s="9">
        <v>227780</v>
      </c>
      <c r="F21" s="9">
        <v>408872</v>
      </c>
      <c r="G21" s="9">
        <v>1099379</v>
      </c>
    </row>
    <row r="22" spans="1:7" x14ac:dyDescent="0.25">
      <c r="A22" s="2" t="s">
        <v>27</v>
      </c>
      <c r="B22" s="10">
        <v>0.21807311218424219</v>
      </c>
      <c r="C22" s="10">
        <v>0.13444317200892503</v>
      </c>
      <c r="D22" s="10">
        <v>6.8382241247104042E-2</v>
      </c>
      <c r="E22" s="10">
        <v>0.20718969527342254</v>
      </c>
      <c r="F22" s="10">
        <v>0.3719117792863062</v>
      </c>
      <c r="G22"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3EDC-742D-4A92-A6D8-F02E0E50985C}">
  <sheetPr codeName="Sheet8"/>
  <dimension ref="A3:C2985"/>
  <sheetViews>
    <sheetView workbookViewId="0">
      <selection activeCell="A5" sqref="A5"/>
    </sheetView>
  </sheetViews>
  <sheetFormatPr defaultRowHeight="15" x14ac:dyDescent="0.25"/>
  <cols>
    <col min="1" max="1" width="18.28515625" bestFit="1" customWidth="1"/>
    <col min="2" max="2" width="8" bestFit="1" customWidth="1"/>
    <col min="3" max="3" width="13.140625" bestFit="1" customWidth="1"/>
  </cols>
  <sheetData>
    <row r="3" spans="1:3" x14ac:dyDescent="0.25">
      <c r="A3" s="5" t="s">
        <v>10</v>
      </c>
      <c r="B3" t="s">
        <v>15</v>
      </c>
      <c r="C3" t="s">
        <v>14</v>
      </c>
    </row>
    <row r="4" spans="1:3" x14ac:dyDescent="0.25">
      <c r="A4" s="62">
        <v>43832</v>
      </c>
      <c r="B4" s="6">
        <v>5742</v>
      </c>
      <c r="C4" s="7">
        <v>5.2229485918868744E-3</v>
      </c>
    </row>
    <row r="5" spans="1:3" x14ac:dyDescent="0.25">
      <c r="A5" s="61" t="s">
        <v>61</v>
      </c>
      <c r="B5" s="6">
        <v>836</v>
      </c>
      <c r="C5" s="7">
        <v>0.14559386973180077</v>
      </c>
    </row>
    <row r="6" spans="1:3" x14ac:dyDescent="0.25">
      <c r="A6" s="51" t="s">
        <v>7</v>
      </c>
      <c r="B6" s="6">
        <v>190</v>
      </c>
      <c r="C6" s="7">
        <v>0.22727272727272727</v>
      </c>
    </row>
    <row r="7" spans="1:3" x14ac:dyDescent="0.25">
      <c r="A7" s="51" t="s">
        <v>8</v>
      </c>
      <c r="B7" s="6">
        <v>646</v>
      </c>
      <c r="C7" s="7">
        <v>0.77272727272727271</v>
      </c>
    </row>
    <row r="8" spans="1:3" x14ac:dyDescent="0.25">
      <c r="A8" s="61" t="s">
        <v>64</v>
      </c>
      <c r="B8" s="6">
        <v>1440</v>
      </c>
      <c r="C8" s="7">
        <v>0.2507836990595611</v>
      </c>
    </row>
    <row r="9" spans="1:3" x14ac:dyDescent="0.25">
      <c r="A9" s="51" t="s">
        <v>70</v>
      </c>
      <c r="B9" s="6">
        <v>492</v>
      </c>
      <c r="C9" s="7">
        <v>0.34166666666666667</v>
      </c>
    </row>
    <row r="10" spans="1:3" x14ac:dyDescent="0.25">
      <c r="A10" s="51" t="s">
        <v>71</v>
      </c>
      <c r="B10" s="6">
        <v>948</v>
      </c>
      <c r="C10" s="7">
        <v>0.65833333333333333</v>
      </c>
    </row>
    <row r="11" spans="1:3" x14ac:dyDescent="0.25">
      <c r="A11" s="61" t="s">
        <v>65</v>
      </c>
      <c r="B11" s="6">
        <v>330</v>
      </c>
      <c r="C11" s="7">
        <v>5.7471264367816091E-2</v>
      </c>
    </row>
    <row r="12" spans="1:3" x14ac:dyDescent="0.25">
      <c r="A12" s="51" t="s">
        <v>67</v>
      </c>
      <c r="B12" s="6">
        <v>330</v>
      </c>
      <c r="C12" s="7">
        <v>1</v>
      </c>
    </row>
    <row r="13" spans="1:3" x14ac:dyDescent="0.25">
      <c r="A13" s="61" t="s">
        <v>63</v>
      </c>
      <c r="B13" s="6">
        <v>1844</v>
      </c>
      <c r="C13" s="7">
        <v>0.32114245907349354</v>
      </c>
    </row>
    <row r="14" spans="1:3" x14ac:dyDescent="0.25">
      <c r="A14" s="51" t="s">
        <v>4</v>
      </c>
      <c r="B14" s="6">
        <v>994</v>
      </c>
      <c r="C14" s="7">
        <v>0.5390455531453362</v>
      </c>
    </row>
    <row r="15" spans="1:3" x14ac:dyDescent="0.25">
      <c r="A15" s="51" t="s">
        <v>75</v>
      </c>
      <c r="B15" s="6">
        <v>850</v>
      </c>
      <c r="C15" s="7">
        <v>0.4609544468546638</v>
      </c>
    </row>
    <row r="16" spans="1:3" x14ac:dyDescent="0.25">
      <c r="A16" s="61" t="s">
        <v>62</v>
      </c>
      <c r="B16" s="6">
        <v>1292</v>
      </c>
      <c r="C16" s="7">
        <v>0.22500870776732845</v>
      </c>
    </row>
    <row r="17" spans="1:3" x14ac:dyDescent="0.25">
      <c r="A17" s="51" t="s">
        <v>5</v>
      </c>
      <c r="B17" s="6">
        <v>675</v>
      </c>
      <c r="C17" s="7">
        <v>0.52244582043343657</v>
      </c>
    </row>
    <row r="18" spans="1:3" x14ac:dyDescent="0.25">
      <c r="A18" s="51" t="s">
        <v>6</v>
      </c>
      <c r="B18" s="6">
        <v>103</v>
      </c>
      <c r="C18" s="7">
        <v>7.9721362229102172E-2</v>
      </c>
    </row>
    <row r="19" spans="1:3" x14ac:dyDescent="0.25">
      <c r="A19" s="51" t="s">
        <v>4</v>
      </c>
      <c r="B19" s="6">
        <v>514</v>
      </c>
      <c r="C19" s="7">
        <v>0.39783281733746129</v>
      </c>
    </row>
    <row r="20" spans="1:3" x14ac:dyDescent="0.25">
      <c r="A20" s="62">
        <v>43833</v>
      </c>
      <c r="B20" s="6">
        <v>3955</v>
      </c>
      <c r="C20" s="7">
        <v>3.5974854895354561E-3</v>
      </c>
    </row>
    <row r="21" spans="1:3" x14ac:dyDescent="0.25">
      <c r="A21" s="61" t="s">
        <v>61</v>
      </c>
      <c r="B21" s="6">
        <v>1213</v>
      </c>
      <c r="C21" s="7">
        <v>0.30670037926675092</v>
      </c>
    </row>
    <row r="22" spans="1:3" x14ac:dyDescent="0.25">
      <c r="A22" s="51" t="s">
        <v>7</v>
      </c>
      <c r="B22" s="6">
        <v>756</v>
      </c>
      <c r="C22" s="7">
        <v>0.62324814509480631</v>
      </c>
    </row>
    <row r="23" spans="1:3" x14ac:dyDescent="0.25">
      <c r="A23" s="51" t="s">
        <v>8</v>
      </c>
      <c r="B23" s="6">
        <v>457</v>
      </c>
      <c r="C23" s="7">
        <v>0.37675185490519375</v>
      </c>
    </row>
    <row r="24" spans="1:3" x14ac:dyDescent="0.25">
      <c r="A24" s="61" t="s">
        <v>64</v>
      </c>
      <c r="B24" s="6">
        <v>532</v>
      </c>
      <c r="C24" s="7">
        <v>0.13451327433628318</v>
      </c>
    </row>
    <row r="25" spans="1:3" x14ac:dyDescent="0.25">
      <c r="A25" s="51" t="s">
        <v>70</v>
      </c>
      <c r="B25" s="6">
        <v>321</v>
      </c>
      <c r="C25" s="7">
        <v>0.60338345864661658</v>
      </c>
    </row>
    <row r="26" spans="1:3" x14ac:dyDescent="0.25">
      <c r="A26" s="51" t="s">
        <v>71</v>
      </c>
      <c r="B26" s="6">
        <v>211</v>
      </c>
      <c r="C26" s="7">
        <v>0.39661654135338348</v>
      </c>
    </row>
    <row r="27" spans="1:3" x14ac:dyDescent="0.25">
      <c r="A27" s="61" t="s">
        <v>65</v>
      </c>
      <c r="B27" s="6">
        <v>236</v>
      </c>
      <c r="C27" s="7">
        <v>5.9671302149178256E-2</v>
      </c>
    </row>
    <row r="28" spans="1:3" x14ac:dyDescent="0.25">
      <c r="A28" s="51" t="s">
        <v>67</v>
      </c>
      <c r="B28" s="6">
        <v>236</v>
      </c>
      <c r="C28" s="7">
        <v>1</v>
      </c>
    </row>
    <row r="29" spans="1:3" x14ac:dyDescent="0.25">
      <c r="A29" s="61" t="s">
        <v>63</v>
      </c>
      <c r="B29" s="6">
        <v>935</v>
      </c>
      <c r="C29" s="7">
        <v>0.23640960809102401</v>
      </c>
    </row>
    <row r="30" spans="1:3" x14ac:dyDescent="0.25">
      <c r="A30" s="51" t="s">
        <v>4</v>
      </c>
      <c r="B30" s="6">
        <v>332</v>
      </c>
      <c r="C30" s="7">
        <v>0.35508021390374334</v>
      </c>
    </row>
    <row r="31" spans="1:3" x14ac:dyDescent="0.25">
      <c r="A31" s="51" t="s">
        <v>75</v>
      </c>
      <c r="B31" s="6">
        <v>601</v>
      </c>
      <c r="C31" s="7">
        <v>0.64278074866310164</v>
      </c>
    </row>
    <row r="32" spans="1:3" x14ac:dyDescent="0.25">
      <c r="A32" s="51" t="s">
        <v>74</v>
      </c>
      <c r="B32" s="6">
        <v>2</v>
      </c>
      <c r="C32" s="7">
        <v>2.1390374331550803E-3</v>
      </c>
    </row>
    <row r="33" spans="1:3" x14ac:dyDescent="0.25">
      <c r="A33" s="61" t="s">
        <v>62</v>
      </c>
      <c r="B33" s="6">
        <v>1039</v>
      </c>
      <c r="C33" s="7">
        <v>0.26270543615676362</v>
      </c>
    </row>
    <row r="34" spans="1:3" x14ac:dyDescent="0.25">
      <c r="A34" s="51" t="s">
        <v>9</v>
      </c>
      <c r="B34" s="6">
        <v>125</v>
      </c>
      <c r="C34" s="7">
        <v>0.12030798845043311</v>
      </c>
    </row>
    <row r="35" spans="1:3" x14ac:dyDescent="0.25">
      <c r="A35" s="51" t="s">
        <v>5</v>
      </c>
      <c r="B35" s="6">
        <v>258</v>
      </c>
      <c r="C35" s="7">
        <v>0.24831568816169394</v>
      </c>
    </row>
    <row r="36" spans="1:3" x14ac:dyDescent="0.25">
      <c r="A36" s="51" t="s">
        <v>6</v>
      </c>
      <c r="B36" s="6">
        <v>163</v>
      </c>
      <c r="C36" s="7">
        <v>0.15688161693936478</v>
      </c>
    </row>
    <row r="37" spans="1:3" x14ac:dyDescent="0.25">
      <c r="A37" s="51" t="s">
        <v>4</v>
      </c>
      <c r="B37" s="6">
        <v>493</v>
      </c>
      <c r="C37" s="7">
        <v>0.47449470644850816</v>
      </c>
    </row>
    <row r="38" spans="1:3" x14ac:dyDescent="0.25">
      <c r="A38" s="62">
        <v>43834</v>
      </c>
      <c r="B38" s="6">
        <v>5755</v>
      </c>
      <c r="C38" s="7">
        <v>5.2347734493746016E-3</v>
      </c>
    </row>
    <row r="39" spans="1:3" x14ac:dyDescent="0.25">
      <c r="A39" s="61" t="s">
        <v>61</v>
      </c>
      <c r="B39" s="6">
        <v>1347</v>
      </c>
      <c r="C39" s="7">
        <v>0.23405734144222415</v>
      </c>
    </row>
    <row r="40" spans="1:3" x14ac:dyDescent="0.25">
      <c r="A40" s="51" t="s">
        <v>7</v>
      </c>
      <c r="B40" s="6">
        <v>599</v>
      </c>
      <c r="C40" s="7">
        <v>0.44469190794357832</v>
      </c>
    </row>
    <row r="41" spans="1:3" x14ac:dyDescent="0.25">
      <c r="A41" s="51" t="s">
        <v>8</v>
      </c>
      <c r="B41" s="6">
        <v>748</v>
      </c>
      <c r="C41" s="7">
        <v>0.55530809205642173</v>
      </c>
    </row>
    <row r="42" spans="1:3" x14ac:dyDescent="0.25">
      <c r="A42" s="61" t="s">
        <v>64</v>
      </c>
      <c r="B42" s="6">
        <v>1039</v>
      </c>
      <c r="C42" s="7">
        <v>0.18053866203301477</v>
      </c>
    </row>
    <row r="43" spans="1:3" x14ac:dyDescent="0.25">
      <c r="A43" s="51" t="s">
        <v>70</v>
      </c>
      <c r="B43" s="6">
        <v>331</v>
      </c>
      <c r="C43" s="7">
        <v>0.31857555341674687</v>
      </c>
    </row>
    <row r="44" spans="1:3" x14ac:dyDescent="0.25">
      <c r="A44" s="51" t="s">
        <v>71</v>
      </c>
      <c r="B44" s="6">
        <v>708</v>
      </c>
      <c r="C44" s="7">
        <v>0.68142444658325307</v>
      </c>
    </row>
    <row r="45" spans="1:3" x14ac:dyDescent="0.25">
      <c r="A45" s="61" t="s">
        <v>65</v>
      </c>
      <c r="B45" s="6">
        <v>856</v>
      </c>
      <c r="C45" s="7">
        <v>0.14874022589052999</v>
      </c>
    </row>
    <row r="46" spans="1:3" x14ac:dyDescent="0.25">
      <c r="A46" s="51" t="s">
        <v>67</v>
      </c>
      <c r="B46" s="6">
        <v>856</v>
      </c>
      <c r="C46" s="7">
        <v>1</v>
      </c>
    </row>
    <row r="47" spans="1:3" x14ac:dyDescent="0.25">
      <c r="A47" s="61" t="s">
        <v>63</v>
      </c>
      <c r="B47" s="6">
        <v>973</v>
      </c>
      <c r="C47" s="7">
        <v>0.16907037358818419</v>
      </c>
    </row>
    <row r="48" spans="1:3" x14ac:dyDescent="0.25">
      <c r="A48" s="51" t="s">
        <v>4</v>
      </c>
      <c r="B48" s="6">
        <v>14</v>
      </c>
      <c r="C48" s="7">
        <v>1.4388489208633094E-2</v>
      </c>
    </row>
    <row r="49" spans="1:3" x14ac:dyDescent="0.25">
      <c r="A49" s="51" t="s">
        <v>75</v>
      </c>
      <c r="B49" s="6">
        <v>461</v>
      </c>
      <c r="C49" s="7">
        <v>0.473792394655704</v>
      </c>
    </row>
    <row r="50" spans="1:3" x14ac:dyDescent="0.25">
      <c r="A50" s="51" t="s">
        <v>74</v>
      </c>
      <c r="B50" s="6">
        <v>498</v>
      </c>
      <c r="C50" s="7">
        <v>0.51181911613566289</v>
      </c>
    </row>
    <row r="51" spans="1:3" x14ac:dyDescent="0.25">
      <c r="A51" s="61" t="s">
        <v>62</v>
      </c>
      <c r="B51" s="6">
        <v>1540</v>
      </c>
      <c r="C51" s="7">
        <v>0.2675933970460469</v>
      </c>
    </row>
    <row r="52" spans="1:3" x14ac:dyDescent="0.25">
      <c r="A52" s="51" t="s">
        <v>9</v>
      </c>
      <c r="B52" s="6">
        <v>637</v>
      </c>
      <c r="C52" s="7">
        <v>0.41363636363636364</v>
      </c>
    </row>
    <row r="53" spans="1:3" x14ac:dyDescent="0.25">
      <c r="A53" s="51" t="s">
        <v>5</v>
      </c>
      <c r="B53" s="6">
        <v>573</v>
      </c>
      <c r="C53" s="7">
        <v>0.37207792207792206</v>
      </c>
    </row>
    <row r="54" spans="1:3" x14ac:dyDescent="0.25">
      <c r="A54" s="51" t="s">
        <v>6</v>
      </c>
      <c r="B54" s="6">
        <v>105</v>
      </c>
      <c r="C54" s="7">
        <v>6.8181818181818177E-2</v>
      </c>
    </row>
    <row r="55" spans="1:3" x14ac:dyDescent="0.25">
      <c r="A55" s="51" t="s">
        <v>4</v>
      </c>
      <c r="B55" s="6">
        <v>225</v>
      </c>
      <c r="C55" s="7">
        <v>0.1461038961038961</v>
      </c>
    </row>
    <row r="56" spans="1:3" x14ac:dyDescent="0.25">
      <c r="A56" s="62">
        <v>43835</v>
      </c>
      <c r="B56" s="6">
        <v>6390</v>
      </c>
      <c r="C56" s="7">
        <v>5.8123722574289667E-3</v>
      </c>
    </row>
    <row r="57" spans="1:3" x14ac:dyDescent="0.25">
      <c r="A57" s="61" t="s">
        <v>61</v>
      </c>
      <c r="B57" s="6">
        <v>766</v>
      </c>
      <c r="C57" s="7">
        <v>0.11987480438184664</v>
      </c>
    </row>
    <row r="58" spans="1:3" x14ac:dyDescent="0.25">
      <c r="A58" s="51" t="s">
        <v>7</v>
      </c>
      <c r="B58" s="6">
        <v>706</v>
      </c>
      <c r="C58" s="7">
        <v>0.92167101827676245</v>
      </c>
    </row>
    <row r="59" spans="1:3" x14ac:dyDescent="0.25">
      <c r="A59" s="51" t="s">
        <v>8</v>
      </c>
      <c r="B59" s="6">
        <v>60</v>
      </c>
      <c r="C59" s="7">
        <v>7.8328981723237601E-2</v>
      </c>
    </row>
    <row r="60" spans="1:3" x14ac:dyDescent="0.25">
      <c r="A60" s="61" t="s">
        <v>64</v>
      </c>
      <c r="B60" s="6">
        <v>1207</v>
      </c>
      <c r="C60" s="7">
        <v>0.18888888888888888</v>
      </c>
    </row>
    <row r="61" spans="1:3" x14ac:dyDescent="0.25">
      <c r="A61" s="51" t="s">
        <v>70</v>
      </c>
      <c r="B61" s="6">
        <v>641</v>
      </c>
      <c r="C61" s="7">
        <v>0.53106876553438276</v>
      </c>
    </row>
    <row r="62" spans="1:3" x14ac:dyDescent="0.25">
      <c r="A62" s="51" t="s">
        <v>71</v>
      </c>
      <c r="B62" s="6">
        <v>566</v>
      </c>
      <c r="C62" s="7">
        <v>0.46893123446561724</v>
      </c>
    </row>
    <row r="63" spans="1:3" x14ac:dyDescent="0.25">
      <c r="A63" s="61" t="s">
        <v>65</v>
      </c>
      <c r="B63" s="6">
        <v>441</v>
      </c>
      <c r="C63" s="7">
        <v>6.9014084507042259E-2</v>
      </c>
    </row>
    <row r="64" spans="1:3" x14ac:dyDescent="0.25">
      <c r="A64" s="51" t="s">
        <v>67</v>
      </c>
      <c r="B64" s="6">
        <v>441</v>
      </c>
      <c r="C64" s="7">
        <v>1</v>
      </c>
    </row>
    <row r="65" spans="1:3" x14ac:dyDescent="0.25">
      <c r="A65" s="61" t="s">
        <v>63</v>
      </c>
      <c r="B65" s="6">
        <v>1843</v>
      </c>
      <c r="C65" s="7">
        <v>0.28841940532081378</v>
      </c>
    </row>
    <row r="66" spans="1:3" x14ac:dyDescent="0.25">
      <c r="A66" s="51" t="s">
        <v>4</v>
      </c>
      <c r="B66" s="6">
        <v>422</v>
      </c>
      <c r="C66" s="7">
        <v>0.22897449810092241</v>
      </c>
    </row>
    <row r="67" spans="1:3" x14ac:dyDescent="0.25">
      <c r="A67" s="51" t="s">
        <v>75</v>
      </c>
      <c r="B67" s="6">
        <v>491</v>
      </c>
      <c r="C67" s="7">
        <v>0.26641345632121544</v>
      </c>
    </row>
    <row r="68" spans="1:3" x14ac:dyDescent="0.25">
      <c r="A68" s="51" t="s">
        <v>74</v>
      </c>
      <c r="B68" s="6">
        <v>930</v>
      </c>
      <c r="C68" s="7">
        <v>0.50461204557786221</v>
      </c>
    </row>
    <row r="69" spans="1:3" x14ac:dyDescent="0.25">
      <c r="A69" s="61" t="s">
        <v>62</v>
      </c>
      <c r="B69" s="6">
        <v>2133</v>
      </c>
      <c r="C69" s="7">
        <v>0.33380281690140845</v>
      </c>
    </row>
    <row r="70" spans="1:3" x14ac:dyDescent="0.25">
      <c r="A70" s="51" t="s">
        <v>9</v>
      </c>
      <c r="B70" s="6">
        <v>849</v>
      </c>
      <c r="C70" s="7">
        <v>0.39803094233473979</v>
      </c>
    </row>
    <row r="71" spans="1:3" x14ac:dyDescent="0.25">
      <c r="A71" s="51" t="s">
        <v>5</v>
      </c>
      <c r="B71" s="6">
        <v>357</v>
      </c>
      <c r="C71" s="7">
        <v>0.16736990154711673</v>
      </c>
    </row>
    <row r="72" spans="1:3" x14ac:dyDescent="0.25">
      <c r="A72" s="51" t="s">
        <v>6</v>
      </c>
      <c r="B72" s="6">
        <v>531</v>
      </c>
      <c r="C72" s="7">
        <v>0.24894514767932491</v>
      </c>
    </row>
    <row r="73" spans="1:3" x14ac:dyDescent="0.25">
      <c r="A73" s="51" t="s">
        <v>4</v>
      </c>
      <c r="B73" s="6">
        <v>396</v>
      </c>
      <c r="C73" s="7">
        <v>0.18565400843881857</v>
      </c>
    </row>
    <row r="74" spans="1:3" x14ac:dyDescent="0.25">
      <c r="A74" s="62">
        <v>43836</v>
      </c>
      <c r="B74" s="6">
        <v>5718</v>
      </c>
      <c r="C74" s="7">
        <v>5.2011180857556858E-3</v>
      </c>
    </row>
    <row r="75" spans="1:3" x14ac:dyDescent="0.25">
      <c r="A75" s="61" t="s">
        <v>61</v>
      </c>
      <c r="B75" s="6">
        <v>1048</v>
      </c>
      <c r="C75" s="7">
        <v>0.18328086743616648</v>
      </c>
    </row>
    <row r="76" spans="1:3" x14ac:dyDescent="0.25">
      <c r="A76" s="51" t="s">
        <v>7</v>
      </c>
      <c r="B76" s="6">
        <v>845</v>
      </c>
      <c r="C76" s="7">
        <v>0.80629770992366412</v>
      </c>
    </row>
    <row r="77" spans="1:3" x14ac:dyDescent="0.25">
      <c r="A77" s="51" t="s">
        <v>8</v>
      </c>
      <c r="B77" s="6">
        <v>203</v>
      </c>
      <c r="C77" s="7">
        <v>0.19370229007633588</v>
      </c>
    </row>
    <row r="78" spans="1:3" x14ac:dyDescent="0.25">
      <c r="A78" s="61" t="s">
        <v>64</v>
      </c>
      <c r="B78" s="6">
        <v>1143</v>
      </c>
      <c r="C78" s="7">
        <v>0.19989506820566633</v>
      </c>
    </row>
    <row r="79" spans="1:3" x14ac:dyDescent="0.25">
      <c r="A79" s="51" t="s">
        <v>70</v>
      </c>
      <c r="B79" s="6">
        <v>697</v>
      </c>
      <c r="C79" s="7">
        <v>0.60979877515310588</v>
      </c>
    </row>
    <row r="80" spans="1:3" x14ac:dyDescent="0.25">
      <c r="A80" s="51" t="s">
        <v>71</v>
      </c>
      <c r="B80" s="6">
        <v>446</v>
      </c>
      <c r="C80" s="7">
        <v>0.39020122484689412</v>
      </c>
    </row>
    <row r="81" spans="1:3" x14ac:dyDescent="0.25">
      <c r="A81" s="61" t="s">
        <v>65</v>
      </c>
      <c r="B81" s="6">
        <v>3</v>
      </c>
      <c r="C81" s="7">
        <v>5.2465897166841555E-4</v>
      </c>
    </row>
    <row r="82" spans="1:3" x14ac:dyDescent="0.25">
      <c r="A82" s="51" t="s">
        <v>67</v>
      </c>
      <c r="B82" s="6">
        <v>3</v>
      </c>
      <c r="C82" s="7">
        <v>1</v>
      </c>
    </row>
    <row r="83" spans="1:3" x14ac:dyDescent="0.25">
      <c r="A83" s="61" t="s">
        <v>63</v>
      </c>
      <c r="B83" s="6">
        <v>1661</v>
      </c>
      <c r="C83" s="7">
        <v>0.2904861839804127</v>
      </c>
    </row>
    <row r="84" spans="1:3" x14ac:dyDescent="0.25">
      <c r="A84" s="51" t="s">
        <v>4</v>
      </c>
      <c r="B84" s="6">
        <v>439</v>
      </c>
      <c r="C84" s="7">
        <v>0.26429861529199278</v>
      </c>
    </row>
    <row r="85" spans="1:3" x14ac:dyDescent="0.25">
      <c r="A85" s="51" t="s">
        <v>75</v>
      </c>
      <c r="B85" s="6">
        <v>786</v>
      </c>
      <c r="C85" s="7">
        <v>0.473208910295003</v>
      </c>
    </row>
    <row r="86" spans="1:3" x14ac:dyDescent="0.25">
      <c r="A86" s="51" t="s">
        <v>74</v>
      </c>
      <c r="B86" s="6">
        <v>436</v>
      </c>
      <c r="C86" s="7">
        <v>0.26249247441300422</v>
      </c>
    </row>
    <row r="87" spans="1:3" x14ac:dyDescent="0.25">
      <c r="A87" s="61" t="s">
        <v>62</v>
      </c>
      <c r="B87" s="6">
        <v>1863</v>
      </c>
      <c r="C87" s="7">
        <v>0.32581322140608604</v>
      </c>
    </row>
    <row r="88" spans="1:3" x14ac:dyDescent="0.25">
      <c r="A88" s="51" t="s">
        <v>9</v>
      </c>
      <c r="B88" s="6">
        <v>933</v>
      </c>
      <c r="C88" s="7">
        <v>0.50080515297906603</v>
      </c>
    </row>
    <row r="89" spans="1:3" x14ac:dyDescent="0.25">
      <c r="A89" s="51" t="s">
        <v>5</v>
      </c>
      <c r="B89" s="6">
        <v>99</v>
      </c>
      <c r="C89" s="7">
        <v>5.3140096618357488E-2</v>
      </c>
    </row>
    <row r="90" spans="1:3" x14ac:dyDescent="0.25">
      <c r="A90" s="51" t="s">
        <v>6</v>
      </c>
      <c r="B90" s="6">
        <v>557</v>
      </c>
      <c r="C90" s="7">
        <v>0.2989801395598497</v>
      </c>
    </row>
    <row r="91" spans="1:3" x14ac:dyDescent="0.25">
      <c r="A91" s="51" t="s">
        <v>4</v>
      </c>
      <c r="B91" s="6">
        <v>274</v>
      </c>
      <c r="C91" s="7">
        <v>0.14707461084272677</v>
      </c>
    </row>
    <row r="92" spans="1:3" x14ac:dyDescent="0.25">
      <c r="A92" s="62">
        <v>43837</v>
      </c>
      <c r="B92" s="6">
        <v>6596</v>
      </c>
      <c r="C92" s="7">
        <v>5.9997507683883355E-3</v>
      </c>
    </row>
    <row r="93" spans="1:3" x14ac:dyDescent="0.25">
      <c r="A93" s="61" t="s">
        <v>61</v>
      </c>
      <c r="B93" s="6">
        <v>1326</v>
      </c>
      <c r="C93" s="7">
        <v>0.20103092783505155</v>
      </c>
    </row>
    <row r="94" spans="1:3" x14ac:dyDescent="0.25">
      <c r="A94" s="51" t="s">
        <v>7</v>
      </c>
      <c r="B94" s="6">
        <v>448</v>
      </c>
      <c r="C94" s="7">
        <v>0.33785822021116141</v>
      </c>
    </row>
    <row r="95" spans="1:3" x14ac:dyDescent="0.25">
      <c r="A95" s="51" t="s">
        <v>8</v>
      </c>
      <c r="B95" s="6">
        <v>878</v>
      </c>
      <c r="C95" s="7">
        <v>0.66214177978883859</v>
      </c>
    </row>
    <row r="96" spans="1:3" x14ac:dyDescent="0.25">
      <c r="A96" s="61" t="s">
        <v>64</v>
      </c>
      <c r="B96" s="6">
        <v>1287</v>
      </c>
      <c r="C96" s="7">
        <v>0.1951182534869618</v>
      </c>
    </row>
    <row r="97" spans="1:3" x14ac:dyDescent="0.25">
      <c r="A97" s="51" t="s">
        <v>70</v>
      </c>
      <c r="B97" s="6">
        <v>463</v>
      </c>
      <c r="C97" s="7">
        <v>0.35975135975135974</v>
      </c>
    </row>
    <row r="98" spans="1:3" x14ac:dyDescent="0.25">
      <c r="A98" s="51" t="s">
        <v>71</v>
      </c>
      <c r="B98" s="6">
        <v>824</v>
      </c>
      <c r="C98" s="7">
        <v>0.64024864024864026</v>
      </c>
    </row>
    <row r="99" spans="1:3" x14ac:dyDescent="0.25">
      <c r="A99" s="61" t="s">
        <v>65</v>
      </c>
      <c r="B99" s="6">
        <v>671</v>
      </c>
      <c r="C99" s="7">
        <v>0.101728320194057</v>
      </c>
    </row>
    <row r="100" spans="1:3" x14ac:dyDescent="0.25">
      <c r="A100" s="51" t="s">
        <v>67</v>
      </c>
      <c r="B100" s="6">
        <v>671</v>
      </c>
      <c r="C100" s="7">
        <v>1</v>
      </c>
    </row>
    <row r="101" spans="1:3" x14ac:dyDescent="0.25">
      <c r="A101" s="61" t="s">
        <v>63</v>
      </c>
      <c r="B101" s="6">
        <v>1569</v>
      </c>
      <c r="C101" s="7">
        <v>0.23787143723468768</v>
      </c>
    </row>
    <row r="102" spans="1:3" x14ac:dyDescent="0.25">
      <c r="A102" s="51" t="s">
        <v>4</v>
      </c>
      <c r="B102" s="6">
        <v>150</v>
      </c>
      <c r="C102" s="7">
        <v>9.5602294455066919E-2</v>
      </c>
    </row>
    <row r="103" spans="1:3" x14ac:dyDescent="0.25">
      <c r="A103" s="51" t="s">
        <v>75</v>
      </c>
      <c r="B103" s="6">
        <v>644</v>
      </c>
      <c r="C103" s="7">
        <v>0.41045251752708733</v>
      </c>
    </row>
    <row r="104" spans="1:3" x14ac:dyDescent="0.25">
      <c r="A104" s="51" t="s">
        <v>74</v>
      </c>
      <c r="B104" s="6">
        <v>775</v>
      </c>
      <c r="C104" s="7">
        <v>0.49394518801784576</v>
      </c>
    </row>
    <row r="105" spans="1:3" x14ac:dyDescent="0.25">
      <c r="A105" s="61" t="s">
        <v>62</v>
      </c>
      <c r="B105" s="6">
        <v>1743</v>
      </c>
      <c r="C105" s="7">
        <v>0.26425106124924197</v>
      </c>
    </row>
    <row r="106" spans="1:3" x14ac:dyDescent="0.25">
      <c r="A106" s="51" t="s">
        <v>9</v>
      </c>
      <c r="B106" s="6">
        <v>627</v>
      </c>
      <c r="C106" s="7">
        <v>0.35972461273666095</v>
      </c>
    </row>
    <row r="107" spans="1:3" x14ac:dyDescent="0.25">
      <c r="A107" s="51" t="s">
        <v>5</v>
      </c>
      <c r="B107" s="6">
        <v>137</v>
      </c>
      <c r="C107" s="7">
        <v>7.8600114744693056E-2</v>
      </c>
    </row>
    <row r="108" spans="1:3" x14ac:dyDescent="0.25">
      <c r="A108" s="51" t="s">
        <v>6</v>
      </c>
      <c r="B108" s="6">
        <v>616</v>
      </c>
      <c r="C108" s="7">
        <v>0.3534136546184739</v>
      </c>
    </row>
    <row r="109" spans="1:3" x14ac:dyDescent="0.25">
      <c r="A109" s="51" t="s">
        <v>4</v>
      </c>
      <c r="B109" s="6">
        <v>363</v>
      </c>
      <c r="C109" s="7">
        <v>0.20826161790017211</v>
      </c>
    </row>
    <row r="110" spans="1:3" x14ac:dyDescent="0.25">
      <c r="A110" s="62">
        <v>43838</v>
      </c>
      <c r="B110" s="6">
        <v>4075</v>
      </c>
      <c r="C110" s="7">
        <v>3.7066380201913988E-3</v>
      </c>
    </row>
    <row r="111" spans="1:3" x14ac:dyDescent="0.25">
      <c r="A111" s="61" t="s">
        <v>61</v>
      </c>
      <c r="B111" s="6">
        <v>464</v>
      </c>
      <c r="C111" s="7">
        <v>0.11386503067484663</v>
      </c>
    </row>
    <row r="112" spans="1:3" x14ac:dyDescent="0.25">
      <c r="A112" s="51" t="s">
        <v>7</v>
      </c>
      <c r="B112" s="6">
        <v>100</v>
      </c>
      <c r="C112" s="7">
        <v>0.21551724137931033</v>
      </c>
    </row>
    <row r="113" spans="1:3" x14ac:dyDescent="0.25">
      <c r="A113" s="51" t="s">
        <v>8</v>
      </c>
      <c r="B113" s="6">
        <v>364</v>
      </c>
      <c r="C113" s="7">
        <v>0.78448275862068961</v>
      </c>
    </row>
    <row r="114" spans="1:3" x14ac:dyDescent="0.25">
      <c r="A114" s="61" t="s">
        <v>64</v>
      </c>
      <c r="B114" s="6">
        <v>165</v>
      </c>
      <c r="C114" s="7">
        <v>4.0490797546012272E-2</v>
      </c>
    </row>
    <row r="115" spans="1:3" x14ac:dyDescent="0.25">
      <c r="A115" s="51" t="s">
        <v>70</v>
      </c>
      <c r="B115" s="6">
        <v>165</v>
      </c>
      <c r="C115" s="7">
        <v>1</v>
      </c>
    </row>
    <row r="116" spans="1:3" x14ac:dyDescent="0.25">
      <c r="A116" s="61" t="s">
        <v>63</v>
      </c>
      <c r="B116" s="6">
        <v>1572</v>
      </c>
      <c r="C116" s="7">
        <v>0.38576687116564418</v>
      </c>
    </row>
    <row r="117" spans="1:3" x14ac:dyDescent="0.25">
      <c r="A117" s="51" t="s">
        <v>4</v>
      </c>
      <c r="B117" s="6">
        <v>901</v>
      </c>
      <c r="C117" s="7">
        <v>0.57315521628498722</v>
      </c>
    </row>
    <row r="118" spans="1:3" x14ac:dyDescent="0.25">
      <c r="A118" s="51" t="s">
        <v>75</v>
      </c>
      <c r="B118" s="6">
        <v>543</v>
      </c>
      <c r="C118" s="7">
        <v>0.34541984732824427</v>
      </c>
    </row>
    <row r="119" spans="1:3" x14ac:dyDescent="0.25">
      <c r="A119" s="51" t="s">
        <v>74</v>
      </c>
      <c r="B119" s="6">
        <v>128</v>
      </c>
      <c r="C119" s="7">
        <v>8.1424936386768454E-2</v>
      </c>
    </row>
    <row r="120" spans="1:3" x14ac:dyDescent="0.25">
      <c r="A120" s="61" t="s">
        <v>62</v>
      </c>
      <c r="B120" s="6">
        <v>1874</v>
      </c>
      <c r="C120" s="7">
        <v>0.45987730061349691</v>
      </c>
    </row>
    <row r="121" spans="1:3" x14ac:dyDescent="0.25">
      <c r="A121" s="51" t="s">
        <v>9</v>
      </c>
      <c r="B121" s="6">
        <v>484</v>
      </c>
      <c r="C121" s="7">
        <v>0.25827107790821774</v>
      </c>
    </row>
    <row r="122" spans="1:3" x14ac:dyDescent="0.25">
      <c r="A122" s="51" t="s">
        <v>5</v>
      </c>
      <c r="B122" s="6">
        <v>281</v>
      </c>
      <c r="C122" s="7">
        <v>0.14994663820704376</v>
      </c>
    </row>
    <row r="123" spans="1:3" x14ac:dyDescent="0.25">
      <c r="A123" s="51" t="s">
        <v>6</v>
      </c>
      <c r="B123" s="6">
        <v>302</v>
      </c>
      <c r="C123" s="7">
        <v>0.16115261472785486</v>
      </c>
    </row>
    <row r="124" spans="1:3" x14ac:dyDescent="0.25">
      <c r="A124" s="51" t="s">
        <v>4</v>
      </c>
      <c r="B124" s="6">
        <v>807</v>
      </c>
      <c r="C124" s="7">
        <v>0.43062966915688367</v>
      </c>
    </row>
    <row r="125" spans="1:3" x14ac:dyDescent="0.25">
      <c r="A125" s="62">
        <v>43839</v>
      </c>
      <c r="B125" s="6">
        <v>5369</v>
      </c>
      <c r="C125" s="7">
        <v>4.8836661424313177E-3</v>
      </c>
    </row>
    <row r="126" spans="1:3" x14ac:dyDescent="0.25">
      <c r="A126" s="61" t="s">
        <v>61</v>
      </c>
      <c r="B126" s="6">
        <v>971</v>
      </c>
      <c r="C126" s="7">
        <v>0.18085304525982493</v>
      </c>
    </row>
    <row r="127" spans="1:3" x14ac:dyDescent="0.25">
      <c r="A127" s="51" t="s">
        <v>7</v>
      </c>
      <c r="B127" s="6">
        <v>174</v>
      </c>
      <c r="C127" s="7">
        <v>0.17919670442842431</v>
      </c>
    </row>
    <row r="128" spans="1:3" x14ac:dyDescent="0.25">
      <c r="A128" s="51" t="s">
        <v>8</v>
      </c>
      <c r="B128" s="6">
        <v>797</v>
      </c>
      <c r="C128" s="7">
        <v>0.82080329557157572</v>
      </c>
    </row>
    <row r="129" spans="1:3" x14ac:dyDescent="0.25">
      <c r="A129" s="61" t="s">
        <v>64</v>
      </c>
      <c r="B129" s="6">
        <v>387</v>
      </c>
      <c r="C129" s="7">
        <v>7.2080461910970381E-2</v>
      </c>
    </row>
    <row r="130" spans="1:3" x14ac:dyDescent="0.25">
      <c r="A130" s="51" t="s">
        <v>70</v>
      </c>
      <c r="B130" s="6">
        <v>42</v>
      </c>
      <c r="C130" s="7">
        <v>0.10852713178294573</v>
      </c>
    </row>
    <row r="131" spans="1:3" x14ac:dyDescent="0.25">
      <c r="A131" s="51" t="s">
        <v>71</v>
      </c>
      <c r="B131" s="6">
        <v>345</v>
      </c>
      <c r="C131" s="7">
        <v>0.89147286821705429</v>
      </c>
    </row>
    <row r="132" spans="1:3" x14ac:dyDescent="0.25">
      <c r="A132" s="61" t="s">
        <v>65</v>
      </c>
      <c r="B132" s="6">
        <v>680</v>
      </c>
      <c r="C132" s="7">
        <v>0.12665300800894022</v>
      </c>
    </row>
    <row r="133" spans="1:3" x14ac:dyDescent="0.25">
      <c r="A133" s="51" t="s">
        <v>67</v>
      </c>
      <c r="B133" s="6">
        <v>680</v>
      </c>
      <c r="C133" s="7">
        <v>1</v>
      </c>
    </row>
    <row r="134" spans="1:3" x14ac:dyDescent="0.25">
      <c r="A134" s="61" t="s">
        <v>63</v>
      </c>
      <c r="B134" s="6">
        <v>1901</v>
      </c>
      <c r="C134" s="7">
        <v>0.35406965915440491</v>
      </c>
    </row>
    <row r="135" spans="1:3" x14ac:dyDescent="0.25">
      <c r="A135" s="51" t="s">
        <v>4</v>
      </c>
      <c r="B135" s="6">
        <v>668</v>
      </c>
      <c r="C135" s="7">
        <v>0.35139400315623354</v>
      </c>
    </row>
    <row r="136" spans="1:3" x14ac:dyDescent="0.25">
      <c r="A136" s="51" t="s">
        <v>75</v>
      </c>
      <c r="B136" s="6">
        <v>887</v>
      </c>
      <c r="C136" s="7">
        <v>0.46659652814308261</v>
      </c>
    </row>
    <row r="137" spans="1:3" x14ac:dyDescent="0.25">
      <c r="A137" s="51" t="s">
        <v>74</v>
      </c>
      <c r="B137" s="6">
        <v>346</v>
      </c>
      <c r="C137" s="7">
        <v>0.18200946870068385</v>
      </c>
    </row>
    <row r="138" spans="1:3" x14ac:dyDescent="0.25">
      <c r="A138" s="61" t="s">
        <v>62</v>
      </c>
      <c r="B138" s="6">
        <v>1430</v>
      </c>
      <c r="C138" s="7">
        <v>0.26634382566585957</v>
      </c>
    </row>
    <row r="139" spans="1:3" x14ac:dyDescent="0.25">
      <c r="A139" s="51" t="s">
        <v>9</v>
      </c>
      <c r="B139" s="6">
        <v>841</v>
      </c>
      <c r="C139" s="7">
        <v>0.58811188811188808</v>
      </c>
    </row>
    <row r="140" spans="1:3" x14ac:dyDescent="0.25">
      <c r="A140" s="51" t="s">
        <v>5</v>
      </c>
      <c r="B140" s="6">
        <v>394</v>
      </c>
      <c r="C140" s="7">
        <v>0.27552447552447551</v>
      </c>
    </row>
    <row r="141" spans="1:3" x14ac:dyDescent="0.25">
      <c r="A141" s="51" t="s">
        <v>6</v>
      </c>
      <c r="B141" s="6">
        <v>55</v>
      </c>
      <c r="C141" s="7">
        <v>3.8461538461538464E-2</v>
      </c>
    </row>
    <row r="142" spans="1:3" x14ac:dyDescent="0.25">
      <c r="A142" s="51" t="s">
        <v>4</v>
      </c>
      <c r="B142" s="6">
        <v>140</v>
      </c>
      <c r="C142" s="7">
        <v>9.7902097902097904E-2</v>
      </c>
    </row>
    <row r="143" spans="1:3" x14ac:dyDescent="0.25">
      <c r="A143" s="62">
        <v>43840</v>
      </c>
      <c r="B143" s="6">
        <v>4670</v>
      </c>
      <c r="C143" s="7">
        <v>4.2478526513604498E-3</v>
      </c>
    </row>
    <row r="144" spans="1:3" x14ac:dyDescent="0.25">
      <c r="A144" s="61" t="s">
        <v>61</v>
      </c>
      <c r="B144" s="6">
        <v>1586</v>
      </c>
      <c r="C144" s="7">
        <v>0.33961456102783727</v>
      </c>
    </row>
    <row r="145" spans="1:3" x14ac:dyDescent="0.25">
      <c r="A145" s="51" t="s">
        <v>7</v>
      </c>
      <c r="B145" s="6">
        <v>989</v>
      </c>
      <c r="C145" s="7">
        <v>0.62358133669609084</v>
      </c>
    </row>
    <row r="146" spans="1:3" x14ac:dyDescent="0.25">
      <c r="A146" s="51" t="s">
        <v>8</v>
      </c>
      <c r="B146" s="6">
        <v>597</v>
      </c>
      <c r="C146" s="7">
        <v>0.37641866330390922</v>
      </c>
    </row>
    <row r="147" spans="1:3" x14ac:dyDescent="0.25">
      <c r="A147" s="61" t="s">
        <v>64</v>
      </c>
      <c r="B147" s="6">
        <v>32</v>
      </c>
      <c r="C147" s="7">
        <v>6.8522483940042823E-3</v>
      </c>
    </row>
    <row r="148" spans="1:3" x14ac:dyDescent="0.25">
      <c r="A148" s="51" t="s">
        <v>70</v>
      </c>
      <c r="B148" s="6">
        <v>12</v>
      </c>
      <c r="C148" s="7">
        <v>0.375</v>
      </c>
    </row>
    <row r="149" spans="1:3" x14ac:dyDescent="0.25">
      <c r="A149" s="51" t="s">
        <v>71</v>
      </c>
      <c r="B149" s="6">
        <v>20</v>
      </c>
      <c r="C149" s="7">
        <v>0.625</v>
      </c>
    </row>
    <row r="150" spans="1:3" x14ac:dyDescent="0.25">
      <c r="A150" s="61" t="s">
        <v>65</v>
      </c>
      <c r="B150" s="6">
        <v>916</v>
      </c>
      <c r="C150" s="7">
        <v>0.1961456102783726</v>
      </c>
    </row>
    <row r="151" spans="1:3" x14ac:dyDescent="0.25">
      <c r="A151" s="51" t="s">
        <v>67</v>
      </c>
      <c r="B151" s="6">
        <v>916</v>
      </c>
      <c r="C151" s="7">
        <v>1</v>
      </c>
    </row>
    <row r="152" spans="1:3" x14ac:dyDescent="0.25">
      <c r="A152" s="61" t="s">
        <v>63</v>
      </c>
      <c r="B152" s="6">
        <v>903</v>
      </c>
      <c r="C152" s="7">
        <v>0.19336188436830834</v>
      </c>
    </row>
    <row r="153" spans="1:3" x14ac:dyDescent="0.25">
      <c r="A153" s="51" t="s">
        <v>4</v>
      </c>
      <c r="B153" s="6">
        <v>2</v>
      </c>
      <c r="C153" s="7">
        <v>2.2148394241417496E-3</v>
      </c>
    </row>
    <row r="154" spans="1:3" x14ac:dyDescent="0.25">
      <c r="A154" s="51" t="s">
        <v>75</v>
      </c>
      <c r="B154" s="6">
        <v>646</v>
      </c>
      <c r="C154" s="7">
        <v>0.71539313399778515</v>
      </c>
    </row>
    <row r="155" spans="1:3" x14ac:dyDescent="0.25">
      <c r="A155" s="51" t="s">
        <v>74</v>
      </c>
      <c r="B155" s="6">
        <v>255</v>
      </c>
      <c r="C155" s="7">
        <v>0.28239202657807311</v>
      </c>
    </row>
    <row r="156" spans="1:3" x14ac:dyDescent="0.25">
      <c r="A156" s="61" t="s">
        <v>62</v>
      </c>
      <c r="B156" s="6">
        <v>1233</v>
      </c>
      <c r="C156" s="7">
        <v>0.26402569593147751</v>
      </c>
    </row>
    <row r="157" spans="1:3" x14ac:dyDescent="0.25">
      <c r="A157" s="51" t="s">
        <v>9</v>
      </c>
      <c r="B157" s="6">
        <v>658</v>
      </c>
      <c r="C157" s="7">
        <v>0.5336577453365775</v>
      </c>
    </row>
    <row r="158" spans="1:3" x14ac:dyDescent="0.25">
      <c r="A158" s="51" t="s">
        <v>5</v>
      </c>
      <c r="B158" s="6">
        <v>472</v>
      </c>
      <c r="C158" s="7">
        <v>0.38280616382806165</v>
      </c>
    </row>
    <row r="159" spans="1:3" x14ac:dyDescent="0.25">
      <c r="A159" s="51" t="s">
        <v>6</v>
      </c>
      <c r="B159" s="6">
        <v>25</v>
      </c>
      <c r="C159" s="7">
        <v>2.02757502027575E-2</v>
      </c>
    </row>
    <row r="160" spans="1:3" x14ac:dyDescent="0.25">
      <c r="A160" s="51" t="s">
        <v>4</v>
      </c>
      <c r="B160" s="6">
        <v>78</v>
      </c>
      <c r="C160" s="7">
        <v>6.3260340632603412E-2</v>
      </c>
    </row>
    <row r="161" spans="1:3" x14ac:dyDescent="0.25">
      <c r="A161" s="62">
        <v>43841</v>
      </c>
      <c r="B161" s="6">
        <v>5803</v>
      </c>
      <c r="C161" s="7">
        <v>5.2784344616369789E-3</v>
      </c>
    </row>
    <row r="162" spans="1:3" x14ac:dyDescent="0.25">
      <c r="A162" s="61" t="s">
        <v>61</v>
      </c>
      <c r="B162" s="6">
        <v>882</v>
      </c>
      <c r="C162" s="7">
        <v>0.1519903498190591</v>
      </c>
    </row>
    <row r="163" spans="1:3" x14ac:dyDescent="0.25">
      <c r="A163" s="51" t="s">
        <v>7</v>
      </c>
      <c r="B163" s="6">
        <v>386</v>
      </c>
      <c r="C163" s="7">
        <v>0.43764172335600909</v>
      </c>
    </row>
    <row r="164" spans="1:3" x14ac:dyDescent="0.25">
      <c r="A164" s="51" t="s">
        <v>8</v>
      </c>
      <c r="B164" s="6">
        <v>496</v>
      </c>
      <c r="C164" s="7">
        <v>0.56235827664399096</v>
      </c>
    </row>
    <row r="165" spans="1:3" x14ac:dyDescent="0.25">
      <c r="A165" s="61" t="s">
        <v>64</v>
      </c>
      <c r="B165" s="6">
        <v>1040</v>
      </c>
      <c r="C165" s="7">
        <v>0.17921764604514906</v>
      </c>
    </row>
    <row r="166" spans="1:3" x14ac:dyDescent="0.25">
      <c r="A166" s="51" t="s">
        <v>70</v>
      </c>
      <c r="B166" s="6">
        <v>676</v>
      </c>
      <c r="C166" s="7">
        <v>0.65</v>
      </c>
    </row>
    <row r="167" spans="1:3" x14ac:dyDescent="0.25">
      <c r="A167" s="51" t="s">
        <v>71</v>
      </c>
      <c r="B167" s="6">
        <v>364</v>
      </c>
      <c r="C167" s="7">
        <v>0.35</v>
      </c>
    </row>
    <row r="168" spans="1:3" x14ac:dyDescent="0.25">
      <c r="A168" s="61" t="s">
        <v>65</v>
      </c>
      <c r="B168" s="6">
        <v>672</v>
      </c>
      <c r="C168" s="7">
        <v>0.1158021712907117</v>
      </c>
    </row>
    <row r="169" spans="1:3" x14ac:dyDescent="0.25">
      <c r="A169" s="51" t="s">
        <v>67</v>
      </c>
      <c r="B169" s="6">
        <v>672</v>
      </c>
      <c r="C169" s="7">
        <v>1</v>
      </c>
    </row>
    <row r="170" spans="1:3" x14ac:dyDescent="0.25">
      <c r="A170" s="61" t="s">
        <v>63</v>
      </c>
      <c r="B170" s="6">
        <v>1414</v>
      </c>
      <c r="C170" s="7">
        <v>0.24366706875753921</v>
      </c>
    </row>
    <row r="171" spans="1:3" x14ac:dyDescent="0.25">
      <c r="A171" s="51" t="s">
        <v>4</v>
      </c>
      <c r="B171" s="6">
        <v>709</v>
      </c>
      <c r="C171" s="7">
        <v>0.50141442715700146</v>
      </c>
    </row>
    <row r="172" spans="1:3" x14ac:dyDescent="0.25">
      <c r="A172" s="51" t="s">
        <v>75</v>
      </c>
      <c r="B172" s="6">
        <v>209</v>
      </c>
      <c r="C172" s="7">
        <v>0.1478076379066478</v>
      </c>
    </row>
    <row r="173" spans="1:3" x14ac:dyDescent="0.25">
      <c r="A173" s="51" t="s">
        <v>74</v>
      </c>
      <c r="B173" s="6">
        <v>496</v>
      </c>
      <c r="C173" s="7">
        <v>0.35077793493635079</v>
      </c>
    </row>
    <row r="174" spans="1:3" x14ac:dyDescent="0.25">
      <c r="A174" s="61" t="s">
        <v>62</v>
      </c>
      <c r="B174" s="6">
        <v>1795</v>
      </c>
      <c r="C174" s="7">
        <v>0.30932276408754095</v>
      </c>
    </row>
    <row r="175" spans="1:3" x14ac:dyDescent="0.25">
      <c r="A175" s="51" t="s">
        <v>9</v>
      </c>
      <c r="B175" s="6">
        <v>238</v>
      </c>
      <c r="C175" s="7">
        <v>0.13259052924791087</v>
      </c>
    </row>
    <row r="176" spans="1:3" x14ac:dyDescent="0.25">
      <c r="A176" s="51" t="s">
        <v>5</v>
      </c>
      <c r="B176" s="6">
        <v>791</v>
      </c>
      <c r="C176" s="7">
        <v>0.4406685236768802</v>
      </c>
    </row>
    <row r="177" spans="1:3" x14ac:dyDescent="0.25">
      <c r="A177" s="51" t="s">
        <v>6</v>
      </c>
      <c r="B177" s="6">
        <v>157</v>
      </c>
      <c r="C177" s="7">
        <v>8.7465181058495822E-2</v>
      </c>
    </row>
    <row r="178" spans="1:3" x14ac:dyDescent="0.25">
      <c r="A178" s="51" t="s">
        <v>4</v>
      </c>
      <c r="B178" s="6">
        <v>609</v>
      </c>
      <c r="C178" s="7">
        <v>0.33927576601671311</v>
      </c>
    </row>
    <row r="179" spans="1:3" x14ac:dyDescent="0.25">
      <c r="A179" s="62">
        <v>43842</v>
      </c>
      <c r="B179" s="6">
        <v>6640</v>
      </c>
      <c r="C179" s="7">
        <v>6.0397733629621812E-3</v>
      </c>
    </row>
    <row r="180" spans="1:3" x14ac:dyDescent="0.25">
      <c r="A180" s="61" t="s">
        <v>61</v>
      </c>
      <c r="B180" s="6">
        <v>1511</v>
      </c>
      <c r="C180" s="7">
        <v>0.22756024096385541</v>
      </c>
    </row>
    <row r="181" spans="1:3" x14ac:dyDescent="0.25">
      <c r="A181" s="51" t="s">
        <v>7</v>
      </c>
      <c r="B181" s="6">
        <v>707</v>
      </c>
      <c r="C181" s="7">
        <v>0.46790205162144277</v>
      </c>
    </row>
    <row r="182" spans="1:3" x14ac:dyDescent="0.25">
      <c r="A182" s="51" t="s">
        <v>8</v>
      </c>
      <c r="B182" s="6">
        <v>804</v>
      </c>
      <c r="C182" s="7">
        <v>0.53209794837855728</v>
      </c>
    </row>
    <row r="183" spans="1:3" x14ac:dyDescent="0.25">
      <c r="A183" s="61" t="s">
        <v>64</v>
      </c>
      <c r="B183" s="6">
        <v>1013</v>
      </c>
      <c r="C183" s="7">
        <v>0.15256024096385543</v>
      </c>
    </row>
    <row r="184" spans="1:3" x14ac:dyDescent="0.25">
      <c r="A184" s="51" t="s">
        <v>70</v>
      </c>
      <c r="B184" s="6">
        <v>687</v>
      </c>
      <c r="C184" s="7">
        <v>0.67818361303060215</v>
      </c>
    </row>
    <row r="185" spans="1:3" x14ac:dyDescent="0.25">
      <c r="A185" s="51" t="s">
        <v>71</v>
      </c>
      <c r="B185" s="6">
        <v>326</v>
      </c>
      <c r="C185" s="7">
        <v>0.32181638696939785</v>
      </c>
    </row>
    <row r="186" spans="1:3" x14ac:dyDescent="0.25">
      <c r="A186" s="61" t="s">
        <v>65</v>
      </c>
      <c r="B186" s="6">
        <v>625</v>
      </c>
      <c r="C186" s="7">
        <v>9.412650602409639E-2</v>
      </c>
    </row>
    <row r="187" spans="1:3" x14ac:dyDescent="0.25">
      <c r="A187" s="51" t="s">
        <v>67</v>
      </c>
      <c r="B187" s="6">
        <v>625</v>
      </c>
      <c r="C187" s="7">
        <v>1</v>
      </c>
    </row>
    <row r="188" spans="1:3" x14ac:dyDescent="0.25">
      <c r="A188" s="61" t="s">
        <v>63</v>
      </c>
      <c r="B188" s="6">
        <v>516</v>
      </c>
      <c r="C188" s="7">
        <v>7.7710843373493974E-2</v>
      </c>
    </row>
    <row r="189" spans="1:3" x14ac:dyDescent="0.25">
      <c r="A189" s="51" t="s">
        <v>4</v>
      </c>
      <c r="B189" s="6">
        <v>4</v>
      </c>
      <c r="C189" s="7">
        <v>7.7519379844961239E-3</v>
      </c>
    </row>
    <row r="190" spans="1:3" x14ac:dyDescent="0.25">
      <c r="A190" s="51" t="s">
        <v>75</v>
      </c>
      <c r="B190" s="6">
        <v>110</v>
      </c>
      <c r="C190" s="7">
        <v>0.2131782945736434</v>
      </c>
    </row>
    <row r="191" spans="1:3" x14ac:dyDescent="0.25">
      <c r="A191" s="51" t="s">
        <v>74</v>
      </c>
      <c r="B191" s="6">
        <v>402</v>
      </c>
      <c r="C191" s="7">
        <v>0.77906976744186052</v>
      </c>
    </row>
    <row r="192" spans="1:3" x14ac:dyDescent="0.25">
      <c r="A192" s="61" t="s">
        <v>62</v>
      </c>
      <c r="B192" s="6">
        <v>2975</v>
      </c>
      <c r="C192" s="7">
        <v>0.44804216867469882</v>
      </c>
    </row>
    <row r="193" spans="1:3" x14ac:dyDescent="0.25">
      <c r="A193" s="51" t="s">
        <v>9</v>
      </c>
      <c r="B193" s="6">
        <v>794</v>
      </c>
      <c r="C193" s="7">
        <v>0.26689075630252102</v>
      </c>
    </row>
    <row r="194" spans="1:3" x14ac:dyDescent="0.25">
      <c r="A194" s="51" t="s">
        <v>5</v>
      </c>
      <c r="B194" s="6">
        <v>848</v>
      </c>
      <c r="C194" s="7">
        <v>0.2850420168067227</v>
      </c>
    </row>
    <row r="195" spans="1:3" x14ac:dyDescent="0.25">
      <c r="A195" s="51" t="s">
        <v>6</v>
      </c>
      <c r="B195" s="6">
        <v>998</v>
      </c>
      <c r="C195" s="7">
        <v>0.33546218487394958</v>
      </c>
    </row>
    <row r="196" spans="1:3" x14ac:dyDescent="0.25">
      <c r="A196" s="51" t="s">
        <v>4</v>
      </c>
      <c r="B196" s="6">
        <v>335</v>
      </c>
      <c r="C196" s="7">
        <v>0.11260504201680673</v>
      </c>
    </row>
    <row r="197" spans="1:3" x14ac:dyDescent="0.25">
      <c r="A197" s="62">
        <v>43843</v>
      </c>
      <c r="B197" s="6">
        <v>7837</v>
      </c>
      <c r="C197" s="7">
        <v>7.128569856255213E-3</v>
      </c>
    </row>
    <row r="198" spans="1:3" x14ac:dyDescent="0.25">
      <c r="A198" s="61" t="s">
        <v>61</v>
      </c>
      <c r="B198" s="6">
        <v>86</v>
      </c>
      <c r="C198" s="7">
        <v>1.0973586831695801E-2</v>
      </c>
    </row>
    <row r="199" spans="1:3" x14ac:dyDescent="0.25">
      <c r="A199" s="51" t="s">
        <v>7</v>
      </c>
      <c r="B199" s="6">
        <v>39</v>
      </c>
      <c r="C199" s="7">
        <v>0.45348837209302323</v>
      </c>
    </row>
    <row r="200" spans="1:3" x14ac:dyDescent="0.25">
      <c r="A200" s="51" t="s">
        <v>8</v>
      </c>
      <c r="B200" s="6">
        <v>47</v>
      </c>
      <c r="C200" s="7">
        <v>0.54651162790697672</v>
      </c>
    </row>
    <row r="201" spans="1:3" x14ac:dyDescent="0.25">
      <c r="A201" s="61" t="s">
        <v>64</v>
      </c>
      <c r="B201" s="6">
        <v>1594</v>
      </c>
      <c r="C201" s="7">
        <v>0.20339415592701288</v>
      </c>
    </row>
    <row r="202" spans="1:3" x14ac:dyDescent="0.25">
      <c r="A202" s="51" t="s">
        <v>70</v>
      </c>
      <c r="B202" s="6">
        <v>795</v>
      </c>
      <c r="C202" s="7">
        <v>0.4987452948557089</v>
      </c>
    </row>
    <row r="203" spans="1:3" x14ac:dyDescent="0.25">
      <c r="A203" s="51" t="s">
        <v>71</v>
      </c>
      <c r="B203" s="6">
        <v>799</v>
      </c>
      <c r="C203" s="7">
        <v>0.50125470514429105</v>
      </c>
    </row>
    <row r="204" spans="1:3" x14ac:dyDescent="0.25">
      <c r="A204" s="61" t="s">
        <v>65</v>
      </c>
      <c r="B204" s="6">
        <v>784</v>
      </c>
      <c r="C204" s="7">
        <v>0.10003827995406406</v>
      </c>
    </row>
    <row r="205" spans="1:3" x14ac:dyDescent="0.25">
      <c r="A205" s="51" t="s">
        <v>67</v>
      </c>
      <c r="B205" s="6">
        <v>784</v>
      </c>
      <c r="C205" s="7">
        <v>1</v>
      </c>
    </row>
    <row r="206" spans="1:3" x14ac:dyDescent="0.25">
      <c r="A206" s="61" t="s">
        <v>63</v>
      </c>
      <c r="B206" s="6">
        <v>1884</v>
      </c>
      <c r="C206" s="7">
        <v>0.24039811152226617</v>
      </c>
    </row>
    <row r="207" spans="1:3" x14ac:dyDescent="0.25">
      <c r="A207" s="51" t="s">
        <v>4</v>
      </c>
      <c r="B207" s="6">
        <v>641</v>
      </c>
      <c r="C207" s="7">
        <v>0.34023354564755837</v>
      </c>
    </row>
    <row r="208" spans="1:3" x14ac:dyDescent="0.25">
      <c r="A208" s="51" t="s">
        <v>75</v>
      </c>
      <c r="B208" s="6">
        <v>584</v>
      </c>
      <c r="C208" s="7">
        <v>0.30997876857749468</v>
      </c>
    </row>
    <row r="209" spans="1:3" x14ac:dyDescent="0.25">
      <c r="A209" s="51" t="s">
        <v>74</v>
      </c>
      <c r="B209" s="6">
        <v>659</v>
      </c>
      <c r="C209" s="7">
        <v>0.3497876857749469</v>
      </c>
    </row>
    <row r="210" spans="1:3" x14ac:dyDescent="0.25">
      <c r="A210" s="61" t="s">
        <v>62</v>
      </c>
      <c r="B210" s="6">
        <v>3489</v>
      </c>
      <c r="C210" s="7">
        <v>0.44519586576496106</v>
      </c>
    </row>
    <row r="211" spans="1:3" x14ac:dyDescent="0.25">
      <c r="A211" s="51" t="s">
        <v>9</v>
      </c>
      <c r="B211" s="6">
        <v>848</v>
      </c>
      <c r="C211" s="7">
        <v>0.24304958440813987</v>
      </c>
    </row>
    <row r="212" spans="1:3" x14ac:dyDescent="0.25">
      <c r="A212" s="51" t="s">
        <v>5</v>
      </c>
      <c r="B212" s="6">
        <v>862</v>
      </c>
      <c r="C212" s="7">
        <v>0.24706219547148181</v>
      </c>
    </row>
    <row r="213" spans="1:3" x14ac:dyDescent="0.25">
      <c r="A213" s="51" t="s">
        <v>6</v>
      </c>
      <c r="B213" s="6">
        <v>922</v>
      </c>
      <c r="C213" s="7">
        <v>0.26425910002866149</v>
      </c>
    </row>
    <row r="214" spans="1:3" x14ac:dyDescent="0.25">
      <c r="A214" s="51" t="s">
        <v>4</v>
      </c>
      <c r="B214" s="6">
        <v>857</v>
      </c>
      <c r="C214" s="7">
        <v>0.24562912009171683</v>
      </c>
    </row>
    <row r="215" spans="1:3" x14ac:dyDescent="0.25">
      <c r="A215" s="62">
        <v>43844</v>
      </c>
      <c r="B215" s="6">
        <v>6010</v>
      </c>
      <c r="C215" s="7">
        <v>5.4667225770184801E-3</v>
      </c>
    </row>
    <row r="216" spans="1:3" x14ac:dyDescent="0.25">
      <c r="A216" s="61" t="s">
        <v>61</v>
      </c>
      <c r="B216" s="6">
        <v>725</v>
      </c>
      <c r="C216" s="7">
        <v>0.12063227953410982</v>
      </c>
    </row>
    <row r="217" spans="1:3" x14ac:dyDescent="0.25">
      <c r="A217" s="51" t="s">
        <v>7</v>
      </c>
      <c r="B217" s="6">
        <v>403</v>
      </c>
      <c r="C217" s="7">
        <v>0.55586206896551726</v>
      </c>
    </row>
    <row r="218" spans="1:3" x14ac:dyDescent="0.25">
      <c r="A218" s="51" t="s">
        <v>8</v>
      </c>
      <c r="B218" s="6">
        <v>322</v>
      </c>
      <c r="C218" s="7">
        <v>0.44413793103448274</v>
      </c>
    </row>
    <row r="219" spans="1:3" x14ac:dyDescent="0.25">
      <c r="A219" s="61" t="s">
        <v>64</v>
      </c>
      <c r="B219" s="6">
        <v>1852</v>
      </c>
      <c r="C219" s="7">
        <v>0.30815307820299503</v>
      </c>
    </row>
    <row r="220" spans="1:3" x14ac:dyDescent="0.25">
      <c r="A220" s="51" t="s">
        <v>70</v>
      </c>
      <c r="B220" s="6">
        <v>999</v>
      </c>
      <c r="C220" s="7">
        <v>0.53941684665226786</v>
      </c>
    </row>
    <row r="221" spans="1:3" x14ac:dyDescent="0.25">
      <c r="A221" s="51" t="s">
        <v>71</v>
      </c>
      <c r="B221" s="6">
        <v>853</v>
      </c>
      <c r="C221" s="7">
        <v>0.4605831533477322</v>
      </c>
    </row>
    <row r="222" spans="1:3" x14ac:dyDescent="0.25">
      <c r="A222" s="61" t="s">
        <v>65</v>
      </c>
      <c r="B222" s="6">
        <v>55</v>
      </c>
      <c r="C222" s="7">
        <v>9.1514143094841936E-3</v>
      </c>
    </row>
    <row r="223" spans="1:3" x14ac:dyDescent="0.25">
      <c r="A223" s="51" t="s">
        <v>67</v>
      </c>
      <c r="B223" s="6">
        <v>55</v>
      </c>
      <c r="C223" s="7">
        <v>1</v>
      </c>
    </row>
    <row r="224" spans="1:3" x14ac:dyDescent="0.25">
      <c r="A224" s="61" t="s">
        <v>63</v>
      </c>
      <c r="B224" s="6">
        <v>1822</v>
      </c>
      <c r="C224" s="7">
        <v>0.30316139767054906</v>
      </c>
    </row>
    <row r="225" spans="1:3" x14ac:dyDescent="0.25">
      <c r="A225" s="51" t="s">
        <v>4</v>
      </c>
      <c r="B225" s="6">
        <v>426</v>
      </c>
      <c r="C225" s="7">
        <v>0.23380900109769484</v>
      </c>
    </row>
    <row r="226" spans="1:3" x14ac:dyDescent="0.25">
      <c r="A226" s="51" t="s">
        <v>75</v>
      </c>
      <c r="B226" s="6">
        <v>555</v>
      </c>
      <c r="C226" s="7">
        <v>0.30461031833150382</v>
      </c>
    </row>
    <row r="227" spans="1:3" x14ac:dyDescent="0.25">
      <c r="A227" s="51" t="s">
        <v>74</v>
      </c>
      <c r="B227" s="6">
        <v>841</v>
      </c>
      <c r="C227" s="7">
        <v>0.46158068057080132</v>
      </c>
    </row>
    <row r="228" spans="1:3" x14ac:dyDescent="0.25">
      <c r="A228" s="61" t="s">
        <v>62</v>
      </c>
      <c r="B228" s="6">
        <v>1556</v>
      </c>
      <c r="C228" s="7">
        <v>0.2589018302828619</v>
      </c>
    </row>
    <row r="229" spans="1:3" x14ac:dyDescent="0.25">
      <c r="A229" s="51" t="s">
        <v>9</v>
      </c>
      <c r="B229" s="6">
        <v>201</v>
      </c>
      <c r="C229" s="7">
        <v>0.12917737789203085</v>
      </c>
    </row>
    <row r="230" spans="1:3" x14ac:dyDescent="0.25">
      <c r="A230" s="51" t="s">
        <v>5</v>
      </c>
      <c r="B230" s="6">
        <v>627</v>
      </c>
      <c r="C230" s="7">
        <v>0.40295629820051415</v>
      </c>
    </row>
    <row r="231" spans="1:3" x14ac:dyDescent="0.25">
      <c r="A231" s="51" t="s">
        <v>6</v>
      </c>
      <c r="B231" s="6">
        <v>409</v>
      </c>
      <c r="C231" s="7">
        <v>0.26285347043701801</v>
      </c>
    </row>
    <row r="232" spans="1:3" x14ac:dyDescent="0.25">
      <c r="A232" s="51" t="s">
        <v>4</v>
      </c>
      <c r="B232" s="6">
        <v>319</v>
      </c>
      <c r="C232" s="7">
        <v>0.20501285347043702</v>
      </c>
    </row>
    <row r="233" spans="1:3" x14ac:dyDescent="0.25">
      <c r="A233" s="62">
        <v>43845</v>
      </c>
      <c r="B233" s="6">
        <v>6957</v>
      </c>
      <c r="C233" s="7">
        <v>6.3281179647782975E-3</v>
      </c>
    </row>
    <row r="234" spans="1:3" x14ac:dyDescent="0.25">
      <c r="A234" s="61" t="s">
        <v>61</v>
      </c>
      <c r="B234" s="6">
        <v>1062</v>
      </c>
      <c r="C234" s="7">
        <v>0.15265200517464425</v>
      </c>
    </row>
    <row r="235" spans="1:3" x14ac:dyDescent="0.25">
      <c r="A235" s="51" t="s">
        <v>7</v>
      </c>
      <c r="B235" s="6">
        <v>269</v>
      </c>
      <c r="C235" s="7">
        <v>0.25329566854990582</v>
      </c>
    </row>
    <row r="236" spans="1:3" x14ac:dyDescent="0.25">
      <c r="A236" s="51" t="s">
        <v>8</v>
      </c>
      <c r="B236" s="6">
        <v>793</v>
      </c>
      <c r="C236" s="7">
        <v>0.74670433145009418</v>
      </c>
    </row>
    <row r="237" spans="1:3" x14ac:dyDescent="0.25">
      <c r="A237" s="61" t="s">
        <v>64</v>
      </c>
      <c r="B237" s="6">
        <v>1473</v>
      </c>
      <c r="C237" s="7">
        <v>0.21172919361793877</v>
      </c>
    </row>
    <row r="238" spans="1:3" x14ac:dyDescent="0.25">
      <c r="A238" s="51" t="s">
        <v>70</v>
      </c>
      <c r="B238" s="6">
        <v>635</v>
      </c>
      <c r="C238" s="7">
        <v>0.43109300746775286</v>
      </c>
    </row>
    <row r="239" spans="1:3" x14ac:dyDescent="0.25">
      <c r="A239" s="51" t="s">
        <v>71</v>
      </c>
      <c r="B239" s="6">
        <v>838</v>
      </c>
      <c r="C239" s="7">
        <v>0.56890699253224708</v>
      </c>
    </row>
    <row r="240" spans="1:3" x14ac:dyDescent="0.25">
      <c r="A240" s="61" t="s">
        <v>65</v>
      </c>
      <c r="B240" s="6">
        <v>912</v>
      </c>
      <c r="C240" s="7">
        <v>0.13109098749460973</v>
      </c>
    </row>
    <row r="241" spans="1:3" x14ac:dyDescent="0.25">
      <c r="A241" s="51" t="s">
        <v>67</v>
      </c>
      <c r="B241" s="6">
        <v>912</v>
      </c>
      <c r="C241" s="7">
        <v>1</v>
      </c>
    </row>
    <row r="242" spans="1:3" x14ac:dyDescent="0.25">
      <c r="A242" s="61" t="s">
        <v>63</v>
      </c>
      <c r="B242" s="6">
        <v>1810</v>
      </c>
      <c r="C242" s="7">
        <v>0.26016961333908295</v>
      </c>
    </row>
    <row r="243" spans="1:3" x14ac:dyDescent="0.25">
      <c r="A243" s="51" t="s">
        <v>4</v>
      </c>
      <c r="B243" s="6">
        <v>896</v>
      </c>
      <c r="C243" s="7">
        <v>0.49502762430939229</v>
      </c>
    </row>
    <row r="244" spans="1:3" x14ac:dyDescent="0.25">
      <c r="A244" s="51" t="s">
        <v>75</v>
      </c>
      <c r="B244" s="6">
        <v>81</v>
      </c>
      <c r="C244" s="7">
        <v>4.4751381215469614E-2</v>
      </c>
    </row>
    <row r="245" spans="1:3" x14ac:dyDescent="0.25">
      <c r="A245" s="51" t="s">
        <v>74</v>
      </c>
      <c r="B245" s="6">
        <v>833</v>
      </c>
      <c r="C245" s="7">
        <v>0.46022099447513815</v>
      </c>
    </row>
    <row r="246" spans="1:3" x14ac:dyDescent="0.25">
      <c r="A246" s="61" t="s">
        <v>62</v>
      </c>
      <c r="B246" s="6">
        <v>1700</v>
      </c>
      <c r="C246" s="7">
        <v>0.2443582003737243</v>
      </c>
    </row>
    <row r="247" spans="1:3" x14ac:dyDescent="0.25">
      <c r="A247" s="51" t="s">
        <v>9</v>
      </c>
      <c r="B247" s="6">
        <v>700</v>
      </c>
      <c r="C247" s="7">
        <v>0.41176470588235292</v>
      </c>
    </row>
    <row r="248" spans="1:3" x14ac:dyDescent="0.25">
      <c r="A248" s="51" t="s">
        <v>5</v>
      </c>
      <c r="B248" s="6">
        <v>204</v>
      </c>
      <c r="C248" s="7">
        <v>0.12</v>
      </c>
    </row>
    <row r="249" spans="1:3" x14ac:dyDescent="0.25">
      <c r="A249" s="51" t="s">
        <v>6</v>
      </c>
      <c r="B249" s="6">
        <v>120</v>
      </c>
      <c r="C249" s="7">
        <v>7.0588235294117646E-2</v>
      </c>
    </row>
    <row r="250" spans="1:3" x14ac:dyDescent="0.25">
      <c r="A250" s="51" t="s">
        <v>4</v>
      </c>
      <c r="B250" s="6">
        <v>676</v>
      </c>
      <c r="C250" s="7">
        <v>0.39764705882352941</v>
      </c>
    </row>
    <row r="251" spans="1:3" x14ac:dyDescent="0.25">
      <c r="A251" s="62">
        <v>43846</v>
      </c>
      <c r="B251" s="6">
        <v>5666</v>
      </c>
      <c r="C251" s="7">
        <v>5.1538186558047769E-3</v>
      </c>
    </row>
    <row r="252" spans="1:3" x14ac:dyDescent="0.25">
      <c r="A252" s="61" t="s">
        <v>61</v>
      </c>
      <c r="B252" s="6">
        <v>760</v>
      </c>
      <c r="C252" s="7">
        <v>0.13413342746205437</v>
      </c>
    </row>
    <row r="253" spans="1:3" x14ac:dyDescent="0.25">
      <c r="A253" s="51" t="s">
        <v>7</v>
      </c>
      <c r="B253" s="6">
        <v>186</v>
      </c>
      <c r="C253" s="7">
        <v>0.24473684210526317</v>
      </c>
    </row>
    <row r="254" spans="1:3" x14ac:dyDescent="0.25">
      <c r="A254" s="51" t="s">
        <v>8</v>
      </c>
      <c r="B254" s="6">
        <v>574</v>
      </c>
      <c r="C254" s="7">
        <v>0.75526315789473686</v>
      </c>
    </row>
    <row r="255" spans="1:3" x14ac:dyDescent="0.25">
      <c r="A255" s="61" t="s">
        <v>64</v>
      </c>
      <c r="B255" s="6">
        <v>1510</v>
      </c>
      <c r="C255" s="7">
        <v>0.26650194140487116</v>
      </c>
    </row>
    <row r="256" spans="1:3" x14ac:dyDescent="0.25">
      <c r="A256" s="51" t="s">
        <v>70</v>
      </c>
      <c r="B256" s="6">
        <v>598</v>
      </c>
      <c r="C256" s="7">
        <v>0.39602649006622515</v>
      </c>
    </row>
    <row r="257" spans="1:3" x14ac:dyDescent="0.25">
      <c r="A257" s="51" t="s">
        <v>71</v>
      </c>
      <c r="B257" s="6">
        <v>912</v>
      </c>
      <c r="C257" s="7">
        <v>0.60397350993377485</v>
      </c>
    </row>
    <row r="258" spans="1:3" x14ac:dyDescent="0.25">
      <c r="A258" s="61" t="s">
        <v>65</v>
      </c>
      <c r="B258" s="6">
        <v>250</v>
      </c>
      <c r="C258" s="7">
        <v>4.4122837980938932E-2</v>
      </c>
    </row>
    <row r="259" spans="1:3" x14ac:dyDescent="0.25">
      <c r="A259" s="51" t="s">
        <v>67</v>
      </c>
      <c r="B259" s="6">
        <v>250</v>
      </c>
      <c r="C259" s="7">
        <v>1</v>
      </c>
    </row>
    <row r="260" spans="1:3" x14ac:dyDescent="0.25">
      <c r="A260" s="61" t="s">
        <v>63</v>
      </c>
      <c r="B260" s="6">
        <v>1011</v>
      </c>
      <c r="C260" s="7">
        <v>0.17843275679491705</v>
      </c>
    </row>
    <row r="261" spans="1:3" x14ac:dyDescent="0.25">
      <c r="A261" s="51" t="s">
        <v>4</v>
      </c>
      <c r="B261" s="6">
        <v>18</v>
      </c>
      <c r="C261" s="7">
        <v>1.7804154302670624E-2</v>
      </c>
    </row>
    <row r="262" spans="1:3" x14ac:dyDescent="0.25">
      <c r="A262" s="51" t="s">
        <v>75</v>
      </c>
      <c r="B262" s="6">
        <v>618</v>
      </c>
      <c r="C262" s="7">
        <v>0.61127596439169141</v>
      </c>
    </row>
    <row r="263" spans="1:3" x14ac:dyDescent="0.25">
      <c r="A263" s="51" t="s">
        <v>74</v>
      </c>
      <c r="B263" s="6">
        <v>375</v>
      </c>
      <c r="C263" s="7">
        <v>0.37091988130563797</v>
      </c>
    </row>
    <row r="264" spans="1:3" x14ac:dyDescent="0.25">
      <c r="A264" s="61" t="s">
        <v>62</v>
      </c>
      <c r="B264" s="6">
        <v>2135</v>
      </c>
      <c r="C264" s="7">
        <v>0.37680903635721852</v>
      </c>
    </row>
    <row r="265" spans="1:3" x14ac:dyDescent="0.25">
      <c r="A265" s="51" t="s">
        <v>9</v>
      </c>
      <c r="B265" s="6">
        <v>824</v>
      </c>
      <c r="C265" s="7">
        <v>0.38594847775175645</v>
      </c>
    </row>
    <row r="266" spans="1:3" x14ac:dyDescent="0.25">
      <c r="A266" s="51" t="s">
        <v>5</v>
      </c>
      <c r="B266" s="6">
        <v>780</v>
      </c>
      <c r="C266" s="7">
        <v>0.36533957845433257</v>
      </c>
    </row>
    <row r="267" spans="1:3" x14ac:dyDescent="0.25">
      <c r="A267" s="51" t="s">
        <v>6</v>
      </c>
      <c r="B267" s="6">
        <v>14</v>
      </c>
      <c r="C267" s="7">
        <v>6.5573770491803279E-3</v>
      </c>
    </row>
    <row r="268" spans="1:3" x14ac:dyDescent="0.25">
      <c r="A268" s="51" t="s">
        <v>4</v>
      </c>
      <c r="B268" s="6">
        <v>517</v>
      </c>
      <c r="C268" s="7">
        <v>0.24215456674473068</v>
      </c>
    </row>
    <row r="269" spans="1:3" x14ac:dyDescent="0.25">
      <c r="A269" s="62">
        <v>43847</v>
      </c>
      <c r="B269" s="6">
        <v>7493</v>
      </c>
      <c r="C269" s="7">
        <v>6.8156659350415098E-3</v>
      </c>
    </row>
    <row r="270" spans="1:3" x14ac:dyDescent="0.25">
      <c r="A270" s="61" t="s">
        <v>61</v>
      </c>
      <c r="B270" s="6">
        <v>892</v>
      </c>
      <c r="C270" s="7">
        <v>0.11904444147871347</v>
      </c>
    </row>
    <row r="271" spans="1:3" x14ac:dyDescent="0.25">
      <c r="A271" s="51" t="s">
        <v>7</v>
      </c>
      <c r="B271" s="6">
        <v>60</v>
      </c>
      <c r="C271" s="7">
        <v>6.726457399103139E-2</v>
      </c>
    </row>
    <row r="272" spans="1:3" x14ac:dyDescent="0.25">
      <c r="A272" s="51" t="s">
        <v>8</v>
      </c>
      <c r="B272" s="6">
        <v>798</v>
      </c>
      <c r="C272" s="7">
        <v>0.89461883408071752</v>
      </c>
    </row>
    <row r="273" spans="1:3" x14ac:dyDescent="0.25">
      <c r="A273" s="51" t="s">
        <v>73</v>
      </c>
      <c r="B273" s="6">
        <v>34</v>
      </c>
      <c r="C273" s="7">
        <v>3.811659192825112E-2</v>
      </c>
    </row>
    <row r="274" spans="1:3" x14ac:dyDescent="0.25">
      <c r="A274" s="61" t="s">
        <v>64</v>
      </c>
      <c r="B274" s="6">
        <v>695</v>
      </c>
      <c r="C274" s="7">
        <v>9.2753236353930332E-2</v>
      </c>
    </row>
    <row r="275" spans="1:3" x14ac:dyDescent="0.25">
      <c r="A275" s="51" t="s">
        <v>70</v>
      </c>
      <c r="B275" s="6">
        <v>355</v>
      </c>
      <c r="C275" s="7">
        <v>0.51079136690647486</v>
      </c>
    </row>
    <row r="276" spans="1:3" x14ac:dyDescent="0.25">
      <c r="A276" s="51" t="s">
        <v>71</v>
      </c>
      <c r="B276" s="6">
        <v>340</v>
      </c>
      <c r="C276" s="7">
        <v>0.48920863309352519</v>
      </c>
    </row>
    <row r="277" spans="1:3" x14ac:dyDescent="0.25">
      <c r="A277" s="61" t="s">
        <v>65</v>
      </c>
      <c r="B277" s="6">
        <v>890</v>
      </c>
      <c r="C277" s="7">
        <v>0.11877752569064461</v>
      </c>
    </row>
    <row r="278" spans="1:3" x14ac:dyDescent="0.25">
      <c r="A278" s="51" t="s">
        <v>67</v>
      </c>
      <c r="B278" s="6">
        <v>890</v>
      </c>
      <c r="C278" s="7">
        <v>1</v>
      </c>
    </row>
    <row r="279" spans="1:3" x14ac:dyDescent="0.25">
      <c r="A279" s="61" t="s">
        <v>63</v>
      </c>
      <c r="B279" s="6">
        <v>1607</v>
      </c>
      <c r="C279" s="7">
        <v>0.21446683571333244</v>
      </c>
    </row>
    <row r="280" spans="1:3" x14ac:dyDescent="0.25">
      <c r="A280" s="51" t="s">
        <v>4</v>
      </c>
      <c r="B280" s="6">
        <v>575</v>
      </c>
      <c r="C280" s="7">
        <v>0.35780958307405103</v>
      </c>
    </row>
    <row r="281" spans="1:3" x14ac:dyDescent="0.25">
      <c r="A281" s="51" t="s">
        <v>75</v>
      </c>
      <c r="B281" s="6">
        <v>685</v>
      </c>
      <c r="C281" s="7">
        <v>0.42626011200995645</v>
      </c>
    </row>
    <row r="282" spans="1:3" x14ac:dyDescent="0.25">
      <c r="A282" s="51" t="s">
        <v>74</v>
      </c>
      <c r="B282" s="6">
        <v>347</v>
      </c>
      <c r="C282" s="7">
        <v>0.21593030491599252</v>
      </c>
    </row>
    <row r="283" spans="1:3" x14ac:dyDescent="0.25">
      <c r="A283" s="61" t="s">
        <v>62</v>
      </c>
      <c r="B283" s="6">
        <v>3409</v>
      </c>
      <c r="C283" s="7">
        <v>0.45495796076337913</v>
      </c>
    </row>
    <row r="284" spans="1:3" x14ac:dyDescent="0.25">
      <c r="A284" s="51" t="s">
        <v>9</v>
      </c>
      <c r="B284" s="6">
        <v>929</v>
      </c>
      <c r="C284" s="7">
        <v>0.27251393370489879</v>
      </c>
    </row>
    <row r="285" spans="1:3" x14ac:dyDescent="0.25">
      <c r="A285" s="51" t="s">
        <v>5</v>
      </c>
      <c r="B285" s="6">
        <v>929</v>
      </c>
      <c r="C285" s="7">
        <v>0.27251393370489879</v>
      </c>
    </row>
    <row r="286" spans="1:3" x14ac:dyDescent="0.25">
      <c r="A286" s="51" t="s">
        <v>6</v>
      </c>
      <c r="B286" s="6">
        <v>359</v>
      </c>
      <c r="C286" s="7">
        <v>0.10530947491933118</v>
      </c>
    </row>
    <row r="287" spans="1:3" x14ac:dyDescent="0.25">
      <c r="A287" s="51" t="s">
        <v>4</v>
      </c>
      <c r="B287" s="6">
        <v>784</v>
      </c>
      <c r="C287" s="7">
        <v>0.2299794661190965</v>
      </c>
    </row>
    <row r="288" spans="1:3" x14ac:dyDescent="0.25">
      <c r="A288" s="51" t="s">
        <v>72</v>
      </c>
      <c r="B288" s="6">
        <v>408</v>
      </c>
      <c r="C288" s="7">
        <v>0.11968319155177472</v>
      </c>
    </row>
    <row r="289" spans="1:3" x14ac:dyDescent="0.25">
      <c r="A289" s="62">
        <v>43848</v>
      </c>
      <c r="B289" s="6">
        <v>6107</v>
      </c>
      <c r="C289" s="7">
        <v>5.554954205965368E-3</v>
      </c>
    </row>
    <row r="290" spans="1:3" x14ac:dyDescent="0.25">
      <c r="A290" s="61" t="s">
        <v>61</v>
      </c>
      <c r="B290" s="6">
        <v>421</v>
      </c>
      <c r="C290" s="7">
        <v>6.8937285082691993E-2</v>
      </c>
    </row>
    <row r="291" spans="1:3" x14ac:dyDescent="0.25">
      <c r="A291" s="51" t="s">
        <v>7</v>
      </c>
      <c r="B291" s="6">
        <v>49</v>
      </c>
      <c r="C291" s="7">
        <v>0.1163895486935867</v>
      </c>
    </row>
    <row r="292" spans="1:3" x14ac:dyDescent="0.25">
      <c r="A292" s="51" t="s">
        <v>8</v>
      </c>
      <c r="B292" s="6">
        <v>326</v>
      </c>
      <c r="C292" s="7">
        <v>0.77434679334916867</v>
      </c>
    </row>
    <row r="293" spans="1:3" x14ac:dyDescent="0.25">
      <c r="A293" s="51" t="s">
        <v>73</v>
      </c>
      <c r="B293" s="6">
        <v>46</v>
      </c>
      <c r="C293" s="7">
        <v>0.10926365795724466</v>
      </c>
    </row>
    <row r="294" spans="1:3" x14ac:dyDescent="0.25">
      <c r="A294" s="61" t="s">
        <v>64</v>
      </c>
      <c r="B294" s="6">
        <v>1147</v>
      </c>
      <c r="C294" s="7">
        <v>0.18781725888324874</v>
      </c>
    </row>
    <row r="295" spans="1:3" x14ac:dyDescent="0.25">
      <c r="A295" s="51" t="s">
        <v>70</v>
      </c>
      <c r="B295" s="6">
        <v>365</v>
      </c>
      <c r="C295" s="7">
        <v>0.31822144725370533</v>
      </c>
    </row>
    <row r="296" spans="1:3" x14ac:dyDescent="0.25">
      <c r="A296" s="51" t="s">
        <v>71</v>
      </c>
      <c r="B296" s="6">
        <v>782</v>
      </c>
      <c r="C296" s="7">
        <v>0.68177855274629473</v>
      </c>
    </row>
    <row r="297" spans="1:3" x14ac:dyDescent="0.25">
      <c r="A297" s="61" t="s">
        <v>65</v>
      </c>
      <c r="B297" s="6">
        <v>353</v>
      </c>
      <c r="C297" s="7">
        <v>5.780252169641395E-2</v>
      </c>
    </row>
    <row r="298" spans="1:3" x14ac:dyDescent="0.25">
      <c r="A298" s="51" t="s">
        <v>67</v>
      </c>
      <c r="B298" s="6">
        <v>353</v>
      </c>
      <c r="C298" s="7">
        <v>1</v>
      </c>
    </row>
    <row r="299" spans="1:3" x14ac:dyDescent="0.25">
      <c r="A299" s="61" t="s">
        <v>63</v>
      </c>
      <c r="B299" s="6">
        <v>2211</v>
      </c>
      <c r="C299" s="7">
        <v>0.36204355657442278</v>
      </c>
    </row>
    <row r="300" spans="1:3" x14ac:dyDescent="0.25">
      <c r="A300" s="51" t="s">
        <v>4</v>
      </c>
      <c r="B300" s="6">
        <v>994</v>
      </c>
      <c r="C300" s="7">
        <v>0.4495703301673451</v>
      </c>
    </row>
    <row r="301" spans="1:3" x14ac:dyDescent="0.25">
      <c r="A301" s="51" t="s">
        <v>75</v>
      </c>
      <c r="B301" s="6">
        <v>806</v>
      </c>
      <c r="C301" s="7">
        <v>0.36454093170511082</v>
      </c>
    </row>
    <row r="302" spans="1:3" x14ac:dyDescent="0.25">
      <c r="A302" s="51" t="s">
        <v>74</v>
      </c>
      <c r="B302" s="6">
        <v>411</v>
      </c>
      <c r="C302" s="7">
        <v>0.18588873812754408</v>
      </c>
    </row>
    <row r="303" spans="1:3" x14ac:dyDescent="0.25">
      <c r="A303" s="61" t="s">
        <v>62</v>
      </c>
      <c r="B303" s="6">
        <v>1975</v>
      </c>
      <c r="C303" s="7">
        <v>0.32339937776322253</v>
      </c>
    </row>
    <row r="304" spans="1:3" x14ac:dyDescent="0.25">
      <c r="A304" s="51" t="s">
        <v>9</v>
      </c>
      <c r="B304" s="6">
        <v>424</v>
      </c>
      <c r="C304" s="7">
        <v>0.21468354430379746</v>
      </c>
    </row>
    <row r="305" spans="1:3" x14ac:dyDescent="0.25">
      <c r="A305" s="51" t="s">
        <v>5</v>
      </c>
      <c r="B305" s="6">
        <v>412</v>
      </c>
      <c r="C305" s="7">
        <v>0.20860759493670886</v>
      </c>
    </row>
    <row r="306" spans="1:3" x14ac:dyDescent="0.25">
      <c r="A306" s="51" t="s">
        <v>6</v>
      </c>
      <c r="B306" s="6">
        <v>212</v>
      </c>
      <c r="C306" s="7">
        <v>0.10734177215189873</v>
      </c>
    </row>
    <row r="307" spans="1:3" x14ac:dyDescent="0.25">
      <c r="A307" s="51" t="s">
        <v>4</v>
      </c>
      <c r="B307" s="6">
        <v>666</v>
      </c>
      <c r="C307" s="7">
        <v>0.3372151898734177</v>
      </c>
    </row>
    <row r="308" spans="1:3" x14ac:dyDescent="0.25">
      <c r="A308" s="51" t="s">
        <v>72</v>
      </c>
      <c r="B308" s="6">
        <v>261</v>
      </c>
      <c r="C308" s="7">
        <v>0.13215189873417721</v>
      </c>
    </row>
    <row r="309" spans="1:3" x14ac:dyDescent="0.25">
      <c r="A309" s="62">
        <v>43849</v>
      </c>
      <c r="B309" s="6">
        <v>7063</v>
      </c>
      <c r="C309" s="7">
        <v>6.424536033524381E-3</v>
      </c>
    </row>
    <row r="310" spans="1:3" x14ac:dyDescent="0.25">
      <c r="A310" s="61" t="s">
        <v>61</v>
      </c>
      <c r="B310" s="6">
        <v>1588</v>
      </c>
      <c r="C310" s="7">
        <v>0.22483364009627638</v>
      </c>
    </row>
    <row r="311" spans="1:3" x14ac:dyDescent="0.25">
      <c r="A311" s="51" t="s">
        <v>7</v>
      </c>
      <c r="B311" s="6">
        <v>538</v>
      </c>
      <c r="C311" s="7">
        <v>0.33879093198992444</v>
      </c>
    </row>
    <row r="312" spans="1:3" x14ac:dyDescent="0.25">
      <c r="A312" s="51" t="s">
        <v>8</v>
      </c>
      <c r="B312" s="6">
        <v>104</v>
      </c>
      <c r="C312" s="7">
        <v>6.5491183879093195E-2</v>
      </c>
    </row>
    <row r="313" spans="1:3" x14ac:dyDescent="0.25">
      <c r="A313" s="51" t="s">
        <v>73</v>
      </c>
      <c r="B313" s="6">
        <v>946</v>
      </c>
      <c r="C313" s="7">
        <v>0.59571788413098237</v>
      </c>
    </row>
    <row r="314" spans="1:3" x14ac:dyDescent="0.25">
      <c r="A314" s="61" t="s">
        <v>64</v>
      </c>
      <c r="B314" s="6">
        <v>1006</v>
      </c>
      <c r="C314" s="7">
        <v>0.14243239416678466</v>
      </c>
    </row>
    <row r="315" spans="1:3" x14ac:dyDescent="0.25">
      <c r="A315" s="51" t="s">
        <v>70</v>
      </c>
      <c r="B315" s="6">
        <v>255</v>
      </c>
      <c r="C315" s="7">
        <v>0.25347912524850896</v>
      </c>
    </row>
    <row r="316" spans="1:3" x14ac:dyDescent="0.25">
      <c r="A316" s="51" t="s">
        <v>71</v>
      </c>
      <c r="B316" s="6">
        <v>751</v>
      </c>
      <c r="C316" s="7">
        <v>0.74652087475149109</v>
      </c>
    </row>
    <row r="317" spans="1:3" x14ac:dyDescent="0.25">
      <c r="A317" s="61" t="s">
        <v>65</v>
      </c>
      <c r="B317" s="6">
        <v>300</v>
      </c>
      <c r="C317" s="7">
        <v>4.247486903582047E-2</v>
      </c>
    </row>
    <row r="318" spans="1:3" x14ac:dyDescent="0.25">
      <c r="A318" s="51" t="s">
        <v>67</v>
      </c>
      <c r="B318" s="6">
        <v>300</v>
      </c>
      <c r="C318" s="7">
        <v>1</v>
      </c>
    </row>
    <row r="319" spans="1:3" x14ac:dyDescent="0.25">
      <c r="A319" s="61" t="s">
        <v>63</v>
      </c>
      <c r="B319" s="6">
        <v>1427</v>
      </c>
      <c r="C319" s="7">
        <v>0.20203879371371938</v>
      </c>
    </row>
    <row r="320" spans="1:3" x14ac:dyDescent="0.25">
      <c r="A320" s="51" t="s">
        <v>4</v>
      </c>
      <c r="B320" s="6">
        <v>386</v>
      </c>
      <c r="C320" s="7">
        <v>0.27049754730203224</v>
      </c>
    </row>
    <row r="321" spans="1:3" x14ac:dyDescent="0.25">
      <c r="A321" s="51" t="s">
        <v>75</v>
      </c>
      <c r="B321" s="6">
        <v>228</v>
      </c>
      <c r="C321" s="7">
        <v>0.15977575332866154</v>
      </c>
    </row>
    <row r="322" spans="1:3" x14ac:dyDescent="0.25">
      <c r="A322" s="51" t="s">
        <v>74</v>
      </c>
      <c r="B322" s="6">
        <v>813</v>
      </c>
      <c r="C322" s="7">
        <v>0.5697266993693062</v>
      </c>
    </row>
    <row r="323" spans="1:3" x14ac:dyDescent="0.25">
      <c r="A323" s="61" t="s">
        <v>62</v>
      </c>
      <c r="B323" s="6">
        <v>2742</v>
      </c>
      <c r="C323" s="7">
        <v>0.38822030298739912</v>
      </c>
    </row>
    <row r="324" spans="1:3" x14ac:dyDescent="0.25">
      <c r="A324" s="51" t="s">
        <v>9</v>
      </c>
      <c r="B324" s="6">
        <v>396</v>
      </c>
      <c r="C324" s="7">
        <v>0.14442013129102846</v>
      </c>
    </row>
    <row r="325" spans="1:3" x14ac:dyDescent="0.25">
      <c r="A325" s="51" t="s">
        <v>5</v>
      </c>
      <c r="B325" s="6">
        <v>341</v>
      </c>
      <c r="C325" s="7">
        <v>0.12436177972283005</v>
      </c>
    </row>
    <row r="326" spans="1:3" x14ac:dyDescent="0.25">
      <c r="A326" s="51" t="s">
        <v>6</v>
      </c>
      <c r="B326" s="6">
        <v>925</v>
      </c>
      <c r="C326" s="7">
        <v>0.33734500364697301</v>
      </c>
    </row>
    <row r="327" spans="1:3" x14ac:dyDescent="0.25">
      <c r="A327" s="51" t="s">
        <v>4</v>
      </c>
      <c r="B327" s="6">
        <v>258</v>
      </c>
      <c r="C327" s="7">
        <v>9.4091903719912467E-2</v>
      </c>
    </row>
    <row r="328" spans="1:3" x14ac:dyDescent="0.25">
      <c r="A328" s="51" t="s">
        <v>72</v>
      </c>
      <c r="B328" s="6">
        <v>822</v>
      </c>
      <c r="C328" s="7">
        <v>0.29978118161925604</v>
      </c>
    </row>
    <row r="329" spans="1:3" x14ac:dyDescent="0.25">
      <c r="A329" s="62">
        <v>43850</v>
      </c>
      <c r="B329" s="6">
        <v>6635</v>
      </c>
      <c r="C329" s="7">
        <v>6.0352253408515171E-3</v>
      </c>
    </row>
    <row r="330" spans="1:3" x14ac:dyDescent="0.25">
      <c r="A330" s="61" t="s">
        <v>61</v>
      </c>
      <c r="B330" s="6">
        <v>1067</v>
      </c>
      <c r="C330" s="7">
        <v>0.16081386586284854</v>
      </c>
    </row>
    <row r="331" spans="1:3" x14ac:dyDescent="0.25">
      <c r="A331" s="51" t="s">
        <v>7</v>
      </c>
      <c r="B331" s="6">
        <v>545</v>
      </c>
      <c r="C331" s="7">
        <v>0.51077788191190254</v>
      </c>
    </row>
    <row r="332" spans="1:3" x14ac:dyDescent="0.25">
      <c r="A332" s="51" t="s">
        <v>8</v>
      </c>
      <c r="B332" s="6">
        <v>425</v>
      </c>
      <c r="C332" s="7">
        <v>0.39831302717900657</v>
      </c>
    </row>
    <row r="333" spans="1:3" x14ac:dyDescent="0.25">
      <c r="A333" s="51" t="s">
        <v>73</v>
      </c>
      <c r="B333" s="6">
        <v>97</v>
      </c>
      <c r="C333" s="7">
        <v>9.0909090909090912E-2</v>
      </c>
    </row>
    <row r="334" spans="1:3" x14ac:dyDescent="0.25">
      <c r="A334" s="61" t="s">
        <v>64</v>
      </c>
      <c r="B334" s="6">
        <v>560</v>
      </c>
      <c r="C334" s="7">
        <v>8.4400904295403159E-2</v>
      </c>
    </row>
    <row r="335" spans="1:3" x14ac:dyDescent="0.25">
      <c r="A335" s="51" t="s">
        <v>70</v>
      </c>
      <c r="B335" s="6">
        <v>543</v>
      </c>
      <c r="C335" s="7">
        <v>0.96964285714285714</v>
      </c>
    </row>
    <row r="336" spans="1:3" x14ac:dyDescent="0.25">
      <c r="A336" s="51" t="s">
        <v>71</v>
      </c>
      <c r="B336" s="6">
        <v>17</v>
      </c>
      <c r="C336" s="7">
        <v>3.0357142857142857E-2</v>
      </c>
    </row>
    <row r="337" spans="1:3" x14ac:dyDescent="0.25">
      <c r="A337" s="61" t="s">
        <v>65</v>
      </c>
      <c r="B337" s="6">
        <v>952</v>
      </c>
      <c r="C337" s="7">
        <v>0.14348153730218538</v>
      </c>
    </row>
    <row r="338" spans="1:3" x14ac:dyDescent="0.25">
      <c r="A338" s="51" t="s">
        <v>67</v>
      </c>
      <c r="B338" s="6">
        <v>952</v>
      </c>
      <c r="C338" s="7">
        <v>1</v>
      </c>
    </row>
    <row r="339" spans="1:3" x14ac:dyDescent="0.25">
      <c r="A339" s="61" t="s">
        <v>63</v>
      </c>
      <c r="B339" s="6">
        <v>743</v>
      </c>
      <c r="C339" s="7">
        <v>0.1119819140919367</v>
      </c>
    </row>
    <row r="340" spans="1:3" x14ac:dyDescent="0.25">
      <c r="A340" s="51" t="s">
        <v>4</v>
      </c>
      <c r="B340" s="6">
        <v>232</v>
      </c>
      <c r="C340" s="7">
        <v>0.31224764468371469</v>
      </c>
    </row>
    <row r="341" spans="1:3" x14ac:dyDescent="0.25">
      <c r="A341" s="51" t="s">
        <v>75</v>
      </c>
      <c r="B341" s="6">
        <v>407</v>
      </c>
      <c r="C341" s="7">
        <v>0.54777927321668907</v>
      </c>
    </row>
    <row r="342" spans="1:3" x14ac:dyDescent="0.25">
      <c r="A342" s="51" t="s">
        <v>74</v>
      </c>
      <c r="B342" s="6">
        <v>104</v>
      </c>
      <c r="C342" s="7">
        <v>0.13997308209959622</v>
      </c>
    </row>
    <row r="343" spans="1:3" x14ac:dyDescent="0.25">
      <c r="A343" s="61" t="s">
        <v>62</v>
      </c>
      <c r="B343" s="6">
        <v>3313</v>
      </c>
      <c r="C343" s="7">
        <v>0.49932177844762621</v>
      </c>
    </row>
    <row r="344" spans="1:3" x14ac:dyDescent="0.25">
      <c r="A344" s="51" t="s">
        <v>9</v>
      </c>
      <c r="B344" s="6">
        <v>964</v>
      </c>
      <c r="C344" s="7">
        <v>0.29097494717778449</v>
      </c>
    </row>
    <row r="345" spans="1:3" x14ac:dyDescent="0.25">
      <c r="A345" s="51" t="s">
        <v>5</v>
      </c>
      <c r="B345" s="6">
        <v>852</v>
      </c>
      <c r="C345" s="7">
        <v>0.25716872924841533</v>
      </c>
    </row>
    <row r="346" spans="1:3" x14ac:dyDescent="0.25">
      <c r="A346" s="51" t="s">
        <v>6</v>
      </c>
      <c r="B346" s="6">
        <v>697</v>
      </c>
      <c r="C346" s="7">
        <v>0.21038333836402054</v>
      </c>
    </row>
    <row r="347" spans="1:3" x14ac:dyDescent="0.25">
      <c r="A347" s="51" t="s">
        <v>4</v>
      </c>
      <c r="B347" s="6">
        <v>729</v>
      </c>
      <c r="C347" s="7">
        <v>0.22004225777241171</v>
      </c>
    </row>
    <row r="348" spans="1:3" x14ac:dyDescent="0.25">
      <c r="A348" s="51" t="s">
        <v>72</v>
      </c>
      <c r="B348" s="6">
        <v>71</v>
      </c>
      <c r="C348" s="7">
        <v>2.1430727437367944E-2</v>
      </c>
    </row>
    <row r="349" spans="1:3" x14ac:dyDescent="0.25">
      <c r="A349" s="62">
        <v>43851</v>
      </c>
      <c r="B349" s="6">
        <v>5254</v>
      </c>
      <c r="C349" s="7">
        <v>4.7790616338860394E-3</v>
      </c>
    </row>
    <row r="350" spans="1:3" x14ac:dyDescent="0.25">
      <c r="A350" s="61" t="s">
        <v>61</v>
      </c>
      <c r="B350" s="6">
        <v>574</v>
      </c>
      <c r="C350" s="7">
        <v>0.10925009516558812</v>
      </c>
    </row>
    <row r="351" spans="1:3" x14ac:dyDescent="0.25">
      <c r="A351" s="51" t="s">
        <v>7</v>
      </c>
      <c r="B351" s="6">
        <v>93</v>
      </c>
      <c r="C351" s="7">
        <v>0.16202090592334495</v>
      </c>
    </row>
    <row r="352" spans="1:3" x14ac:dyDescent="0.25">
      <c r="A352" s="51" t="s">
        <v>8</v>
      </c>
      <c r="B352" s="6">
        <v>71</v>
      </c>
      <c r="C352" s="7">
        <v>0.12369337979094076</v>
      </c>
    </row>
    <row r="353" spans="1:3" x14ac:dyDescent="0.25">
      <c r="A353" s="51" t="s">
        <v>73</v>
      </c>
      <c r="B353" s="6">
        <v>410</v>
      </c>
      <c r="C353" s="7">
        <v>0.7142857142857143</v>
      </c>
    </row>
    <row r="354" spans="1:3" x14ac:dyDescent="0.25">
      <c r="A354" s="61" t="s">
        <v>64</v>
      </c>
      <c r="B354" s="6">
        <v>351</v>
      </c>
      <c r="C354" s="7">
        <v>6.6806242862580897E-2</v>
      </c>
    </row>
    <row r="355" spans="1:3" x14ac:dyDescent="0.25">
      <c r="A355" s="51" t="s">
        <v>70</v>
      </c>
      <c r="B355" s="6">
        <v>262</v>
      </c>
      <c r="C355" s="7">
        <v>0.74643874643874641</v>
      </c>
    </row>
    <row r="356" spans="1:3" x14ac:dyDescent="0.25">
      <c r="A356" s="51" t="s">
        <v>71</v>
      </c>
      <c r="B356" s="6">
        <v>89</v>
      </c>
      <c r="C356" s="7">
        <v>0.25356125356125359</v>
      </c>
    </row>
    <row r="357" spans="1:3" x14ac:dyDescent="0.25">
      <c r="A357" s="61" t="s">
        <v>65</v>
      </c>
      <c r="B357" s="6">
        <v>558</v>
      </c>
      <c r="C357" s="7">
        <v>0.10620479634564142</v>
      </c>
    </row>
    <row r="358" spans="1:3" x14ac:dyDescent="0.25">
      <c r="A358" s="51" t="s">
        <v>67</v>
      </c>
      <c r="B358" s="6">
        <v>558</v>
      </c>
      <c r="C358" s="7">
        <v>1</v>
      </c>
    </row>
    <row r="359" spans="1:3" x14ac:dyDescent="0.25">
      <c r="A359" s="61" t="s">
        <v>63</v>
      </c>
      <c r="B359" s="6">
        <v>1312</v>
      </c>
      <c r="C359" s="7">
        <v>0.24971450323562999</v>
      </c>
    </row>
    <row r="360" spans="1:3" x14ac:dyDescent="0.25">
      <c r="A360" s="51" t="s">
        <v>4</v>
      </c>
      <c r="B360" s="6">
        <v>147</v>
      </c>
      <c r="C360" s="7">
        <v>0.11204268292682927</v>
      </c>
    </row>
    <row r="361" spans="1:3" x14ac:dyDescent="0.25">
      <c r="A361" s="51" t="s">
        <v>75</v>
      </c>
      <c r="B361" s="6">
        <v>826</v>
      </c>
      <c r="C361" s="7">
        <v>0.62957317073170727</v>
      </c>
    </row>
    <row r="362" spans="1:3" x14ac:dyDescent="0.25">
      <c r="A362" s="51" t="s">
        <v>74</v>
      </c>
      <c r="B362" s="6">
        <v>339</v>
      </c>
      <c r="C362" s="7">
        <v>0.25838414634146339</v>
      </c>
    </row>
    <row r="363" spans="1:3" x14ac:dyDescent="0.25">
      <c r="A363" s="61" t="s">
        <v>62</v>
      </c>
      <c r="B363" s="6">
        <v>2459</v>
      </c>
      <c r="C363" s="7">
        <v>0.46802436239055956</v>
      </c>
    </row>
    <row r="364" spans="1:3" x14ac:dyDescent="0.25">
      <c r="A364" s="51" t="s">
        <v>9</v>
      </c>
      <c r="B364" s="6">
        <v>788</v>
      </c>
      <c r="C364" s="7">
        <v>0.32045546970313138</v>
      </c>
    </row>
    <row r="365" spans="1:3" x14ac:dyDescent="0.25">
      <c r="A365" s="51" t="s">
        <v>5</v>
      </c>
      <c r="B365" s="6">
        <v>483</v>
      </c>
      <c r="C365" s="7">
        <v>0.19642130947539652</v>
      </c>
    </row>
    <row r="366" spans="1:3" x14ac:dyDescent="0.25">
      <c r="A366" s="51" t="s">
        <v>6</v>
      </c>
      <c r="B366" s="6">
        <v>158</v>
      </c>
      <c r="C366" s="7">
        <v>6.4253761691744612E-2</v>
      </c>
    </row>
    <row r="367" spans="1:3" x14ac:dyDescent="0.25">
      <c r="A367" s="51" t="s">
        <v>4</v>
      </c>
      <c r="B367" s="6">
        <v>864</v>
      </c>
      <c r="C367" s="7">
        <v>0.35136234241561609</v>
      </c>
    </row>
    <row r="368" spans="1:3" x14ac:dyDescent="0.25">
      <c r="A368" s="51" t="s">
        <v>72</v>
      </c>
      <c r="B368" s="6">
        <v>166</v>
      </c>
      <c r="C368" s="7">
        <v>6.7507116714111429E-2</v>
      </c>
    </row>
    <row r="369" spans="1:3" x14ac:dyDescent="0.25">
      <c r="A369" s="62">
        <v>43852</v>
      </c>
      <c r="B369" s="6">
        <v>7496</v>
      </c>
      <c r="C369" s="7">
        <v>6.818394748307908E-3</v>
      </c>
    </row>
    <row r="370" spans="1:3" x14ac:dyDescent="0.25">
      <c r="A370" s="61" t="s">
        <v>61</v>
      </c>
      <c r="B370" s="6">
        <v>1615</v>
      </c>
      <c r="C370" s="7">
        <v>0.21544823906083244</v>
      </c>
    </row>
    <row r="371" spans="1:3" x14ac:dyDescent="0.25">
      <c r="A371" s="51" t="s">
        <v>7</v>
      </c>
      <c r="B371" s="6">
        <v>658</v>
      </c>
      <c r="C371" s="7">
        <v>0.40743034055727556</v>
      </c>
    </row>
    <row r="372" spans="1:3" x14ac:dyDescent="0.25">
      <c r="A372" s="51" t="s">
        <v>8</v>
      </c>
      <c r="B372" s="6">
        <v>749</v>
      </c>
      <c r="C372" s="7">
        <v>0.46377708978328175</v>
      </c>
    </row>
    <row r="373" spans="1:3" x14ac:dyDescent="0.25">
      <c r="A373" s="51" t="s">
        <v>73</v>
      </c>
      <c r="B373" s="6">
        <v>208</v>
      </c>
      <c r="C373" s="7">
        <v>0.12879256965944272</v>
      </c>
    </row>
    <row r="374" spans="1:3" x14ac:dyDescent="0.25">
      <c r="A374" s="61" t="s">
        <v>64</v>
      </c>
      <c r="B374" s="6">
        <v>1049</v>
      </c>
      <c r="C374" s="7">
        <v>0.13994130202774813</v>
      </c>
    </row>
    <row r="375" spans="1:3" x14ac:dyDescent="0.25">
      <c r="A375" s="51" t="s">
        <v>70</v>
      </c>
      <c r="B375" s="6">
        <v>892</v>
      </c>
      <c r="C375" s="7">
        <v>0.85033365109628223</v>
      </c>
    </row>
    <row r="376" spans="1:3" x14ac:dyDescent="0.25">
      <c r="A376" s="51" t="s">
        <v>71</v>
      </c>
      <c r="B376" s="6">
        <v>157</v>
      </c>
      <c r="C376" s="7">
        <v>0.14966634890371783</v>
      </c>
    </row>
    <row r="377" spans="1:3" x14ac:dyDescent="0.25">
      <c r="A377" s="61" t="s">
        <v>65</v>
      </c>
      <c r="B377" s="6">
        <v>152</v>
      </c>
      <c r="C377" s="7">
        <v>2.0277481323372464E-2</v>
      </c>
    </row>
    <row r="378" spans="1:3" x14ac:dyDescent="0.25">
      <c r="A378" s="51" t="s">
        <v>67</v>
      </c>
      <c r="B378" s="6">
        <v>152</v>
      </c>
      <c r="C378" s="7">
        <v>1</v>
      </c>
    </row>
    <row r="379" spans="1:3" x14ac:dyDescent="0.25">
      <c r="A379" s="61" t="s">
        <v>63</v>
      </c>
      <c r="B379" s="6">
        <v>1721</v>
      </c>
      <c r="C379" s="7">
        <v>0.22958911419423692</v>
      </c>
    </row>
    <row r="380" spans="1:3" x14ac:dyDescent="0.25">
      <c r="A380" s="51" t="s">
        <v>4</v>
      </c>
      <c r="B380" s="6">
        <v>733</v>
      </c>
      <c r="C380" s="7">
        <v>0.42591516560139453</v>
      </c>
    </row>
    <row r="381" spans="1:3" x14ac:dyDescent="0.25">
      <c r="A381" s="51" t="s">
        <v>75</v>
      </c>
      <c r="B381" s="6">
        <v>877</v>
      </c>
      <c r="C381" s="7">
        <v>0.50958744915746657</v>
      </c>
    </row>
    <row r="382" spans="1:3" x14ac:dyDescent="0.25">
      <c r="A382" s="51" t="s">
        <v>74</v>
      </c>
      <c r="B382" s="6">
        <v>111</v>
      </c>
      <c r="C382" s="7">
        <v>6.4497385241138877E-2</v>
      </c>
    </row>
    <row r="383" spans="1:3" x14ac:dyDescent="0.25">
      <c r="A383" s="61" t="s">
        <v>62</v>
      </c>
      <c r="B383" s="6">
        <v>2959</v>
      </c>
      <c r="C383" s="7">
        <v>0.39474386339381001</v>
      </c>
    </row>
    <row r="384" spans="1:3" x14ac:dyDescent="0.25">
      <c r="A384" s="51" t="s">
        <v>9</v>
      </c>
      <c r="B384" s="6">
        <v>433</v>
      </c>
      <c r="C384" s="7">
        <v>0.14633322068266305</v>
      </c>
    </row>
    <row r="385" spans="1:3" x14ac:dyDescent="0.25">
      <c r="A385" s="51" t="s">
        <v>5</v>
      </c>
      <c r="B385" s="6">
        <v>597</v>
      </c>
      <c r="C385" s="7">
        <v>0.20175735045623522</v>
      </c>
    </row>
    <row r="386" spans="1:3" x14ac:dyDescent="0.25">
      <c r="A386" s="51" t="s">
        <v>6</v>
      </c>
      <c r="B386" s="6">
        <v>825</v>
      </c>
      <c r="C386" s="7">
        <v>0.27881040892193309</v>
      </c>
    </row>
    <row r="387" spans="1:3" x14ac:dyDescent="0.25">
      <c r="A387" s="51" t="s">
        <v>4</v>
      </c>
      <c r="B387" s="6">
        <v>558</v>
      </c>
      <c r="C387" s="7">
        <v>0.18857722203447111</v>
      </c>
    </row>
    <row r="388" spans="1:3" x14ac:dyDescent="0.25">
      <c r="A388" s="51" t="s">
        <v>72</v>
      </c>
      <c r="B388" s="6">
        <v>546</v>
      </c>
      <c r="C388" s="7">
        <v>0.18452179790469753</v>
      </c>
    </row>
    <row r="389" spans="1:3" x14ac:dyDescent="0.25">
      <c r="A389" s="62">
        <v>43853</v>
      </c>
      <c r="B389" s="6">
        <v>5378</v>
      </c>
      <c r="C389" s="7">
        <v>4.8918525822305142E-3</v>
      </c>
    </row>
    <row r="390" spans="1:3" x14ac:dyDescent="0.25">
      <c r="A390" s="61" t="s">
        <v>61</v>
      </c>
      <c r="B390" s="6">
        <v>1413</v>
      </c>
      <c r="C390" s="7">
        <v>0.26273707698029009</v>
      </c>
    </row>
    <row r="391" spans="1:3" x14ac:dyDescent="0.25">
      <c r="A391" s="51" t="s">
        <v>7</v>
      </c>
      <c r="B391" s="6">
        <v>743</v>
      </c>
      <c r="C391" s="7">
        <v>0.52583156404812459</v>
      </c>
    </row>
    <row r="392" spans="1:3" x14ac:dyDescent="0.25">
      <c r="A392" s="51" t="s">
        <v>8</v>
      </c>
      <c r="B392" s="6">
        <v>218</v>
      </c>
      <c r="C392" s="7">
        <v>0.15428167020523709</v>
      </c>
    </row>
    <row r="393" spans="1:3" x14ac:dyDescent="0.25">
      <c r="A393" s="51" t="s">
        <v>73</v>
      </c>
      <c r="B393" s="6">
        <v>452</v>
      </c>
      <c r="C393" s="7">
        <v>0.31988676574663838</v>
      </c>
    </row>
    <row r="394" spans="1:3" x14ac:dyDescent="0.25">
      <c r="A394" s="61" t="s">
        <v>64</v>
      </c>
      <c r="B394" s="6">
        <v>158</v>
      </c>
      <c r="C394" s="7">
        <v>2.9378951283004835E-2</v>
      </c>
    </row>
    <row r="395" spans="1:3" x14ac:dyDescent="0.25">
      <c r="A395" s="51" t="s">
        <v>70</v>
      </c>
      <c r="B395" s="6">
        <v>72</v>
      </c>
      <c r="C395" s="7">
        <v>0.45569620253164556</v>
      </c>
    </row>
    <row r="396" spans="1:3" x14ac:dyDescent="0.25">
      <c r="A396" s="51" t="s">
        <v>71</v>
      </c>
      <c r="B396" s="6">
        <v>86</v>
      </c>
      <c r="C396" s="7">
        <v>0.54430379746835444</v>
      </c>
    </row>
    <row r="397" spans="1:3" x14ac:dyDescent="0.25">
      <c r="A397" s="61" t="s">
        <v>65</v>
      </c>
      <c r="B397" s="6">
        <v>110</v>
      </c>
      <c r="C397" s="7">
        <v>2.0453700260319823E-2</v>
      </c>
    </row>
    <row r="398" spans="1:3" x14ac:dyDescent="0.25">
      <c r="A398" s="51" t="s">
        <v>67</v>
      </c>
      <c r="B398" s="6">
        <v>110</v>
      </c>
      <c r="C398" s="7">
        <v>1</v>
      </c>
    </row>
    <row r="399" spans="1:3" x14ac:dyDescent="0.25">
      <c r="A399" s="61" t="s">
        <v>63</v>
      </c>
      <c r="B399" s="6">
        <v>1447</v>
      </c>
      <c r="C399" s="7">
        <v>0.26905912978802526</v>
      </c>
    </row>
    <row r="400" spans="1:3" x14ac:dyDescent="0.25">
      <c r="A400" s="51" t="s">
        <v>4</v>
      </c>
      <c r="B400" s="6">
        <v>256</v>
      </c>
      <c r="C400" s="7">
        <v>0.1769177608845888</v>
      </c>
    </row>
    <row r="401" spans="1:3" x14ac:dyDescent="0.25">
      <c r="A401" s="51" t="s">
        <v>75</v>
      </c>
      <c r="B401" s="6">
        <v>495</v>
      </c>
      <c r="C401" s="7">
        <v>0.34208707671043537</v>
      </c>
    </row>
    <row r="402" spans="1:3" x14ac:dyDescent="0.25">
      <c r="A402" s="51" t="s">
        <v>74</v>
      </c>
      <c r="B402" s="6">
        <v>696</v>
      </c>
      <c r="C402" s="7">
        <v>0.48099516240497581</v>
      </c>
    </row>
    <row r="403" spans="1:3" x14ac:dyDescent="0.25">
      <c r="A403" s="61" t="s">
        <v>62</v>
      </c>
      <c r="B403" s="6">
        <v>2250</v>
      </c>
      <c r="C403" s="7">
        <v>0.41837114168835998</v>
      </c>
    </row>
    <row r="404" spans="1:3" x14ac:dyDescent="0.25">
      <c r="A404" s="51" t="s">
        <v>9</v>
      </c>
      <c r="B404" s="6">
        <v>738</v>
      </c>
      <c r="C404" s="7">
        <v>0.32800000000000001</v>
      </c>
    </row>
    <row r="405" spans="1:3" x14ac:dyDescent="0.25">
      <c r="A405" s="51" t="s">
        <v>5</v>
      </c>
      <c r="B405" s="6">
        <v>56</v>
      </c>
      <c r="C405" s="7">
        <v>2.4888888888888887E-2</v>
      </c>
    </row>
    <row r="406" spans="1:3" x14ac:dyDescent="0.25">
      <c r="A406" s="51" t="s">
        <v>6</v>
      </c>
      <c r="B406" s="6">
        <v>356</v>
      </c>
      <c r="C406" s="7">
        <v>0.15822222222222221</v>
      </c>
    </row>
    <row r="407" spans="1:3" x14ac:dyDescent="0.25">
      <c r="A407" s="51" t="s">
        <v>4</v>
      </c>
      <c r="B407" s="6">
        <v>952</v>
      </c>
      <c r="C407" s="7">
        <v>0.4231111111111111</v>
      </c>
    </row>
    <row r="408" spans="1:3" x14ac:dyDescent="0.25">
      <c r="A408" s="51" t="s">
        <v>72</v>
      </c>
      <c r="B408" s="6">
        <v>148</v>
      </c>
      <c r="C408" s="7">
        <v>6.5777777777777782E-2</v>
      </c>
    </row>
    <row r="409" spans="1:3" x14ac:dyDescent="0.25">
      <c r="A409" s="62">
        <v>43854</v>
      </c>
      <c r="B409" s="6">
        <v>6576</v>
      </c>
      <c r="C409" s="7">
        <v>5.9815586799456784E-3</v>
      </c>
    </row>
    <row r="410" spans="1:3" x14ac:dyDescent="0.25">
      <c r="A410" s="61" t="s">
        <v>61</v>
      </c>
      <c r="B410" s="6">
        <v>1027</v>
      </c>
      <c r="C410" s="7">
        <v>0.15617396593673966</v>
      </c>
    </row>
    <row r="411" spans="1:3" x14ac:dyDescent="0.25">
      <c r="A411" s="51" t="s">
        <v>7</v>
      </c>
      <c r="B411" s="6">
        <v>152</v>
      </c>
      <c r="C411" s="7">
        <v>0.14800389483933787</v>
      </c>
    </row>
    <row r="412" spans="1:3" x14ac:dyDescent="0.25">
      <c r="A412" s="51" t="s">
        <v>8</v>
      </c>
      <c r="B412" s="6">
        <v>138</v>
      </c>
      <c r="C412" s="7">
        <v>0.13437195715676728</v>
      </c>
    </row>
    <row r="413" spans="1:3" x14ac:dyDescent="0.25">
      <c r="A413" s="51" t="s">
        <v>73</v>
      </c>
      <c r="B413" s="6">
        <v>737</v>
      </c>
      <c r="C413" s="7">
        <v>0.71762414800389485</v>
      </c>
    </row>
    <row r="414" spans="1:3" x14ac:dyDescent="0.25">
      <c r="A414" s="61" t="s">
        <v>64</v>
      </c>
      <c r="B414" s="6">
        <v>1165</v>
      </c>
      <c r="C414" s="7">
        <v>0.17715936739659369</v>
      </c>
    </row>
    <row r="415" spans="1:3" x14ac:dyDescent="0.25">
      <c r="A415" s="51" t="s">
        <v>70</v>
      </c>
      <c r="B415" s="6">
        <v>844</v>
      </c>
      <c r="C415" s="7">
        <v>0.72446351931330477</v>
      </c>
    </row>
    <row r="416" spans="1:3" x14ac:dyDescent="0.25">
      <c r="A416" s="51" t="s">
        <v>71</v>
      </c>
      <c r="B416" s="6">
        <v>321</v>
      </c>
      <c r="C416" s="7">
        <v>0.27553648068669528</v>
      </c>
    </row>
    <row r="417" spans="1:3" x14ac:dyDescent="0.25">
      <c r="A417" s="61" t="s">
        <v>65</v>
      </c>
      <c r="B417" s="6">
        <v>17</v>
      </c>
      <c r="C417" s="7">
        <v>2.5851581508515814E-3</v>
      </c>
    </row>
    <row r="418" spans="1:3" x14ac:dyDescent="0.25">
      <c r="A418" s="51" t="s">
        <v>67</v>
      </c>
      <c r="B418" s="6">
        <v>17</v>
      </c>
      <c r="C418" s="7">
        <v>1</v>
      </c>
    </row>
    <row r="419" spans="1:3" x14ac:dyDescent="0.25">
      <c r="A419" s="61" t="s">
        <v>63</v>
      </c>
      <c r="B419" s="6">
        <v>1885</v>
      </c>
      <c r="C419" s="7">
        <v>0.2866484184914842</v>
      </c>
    </row>
    <row r="420" spans="1:3" x14ac:dyDescent="0.25">
      <c r="A420" s="51" t="s">
        <v>4</v>
      </c>
      <c r="B420" s="6">
        <v>712</v>
      </c>
      <c r="C420" s="7">
        <v>0.37771883289124669</v>
      </c>
    </row>
    <row r="421" spans="1:3" x14ac:dyDescent="0.25">
      <c r="A421" s="51" t="s">
        <v>75</v>
      </c>
      <c r="B421" s="6">
        <v>223</v>
      </c>
      <c r="C421" s="7">
        <v>0.11830238726790451</v>
      </c>
    </row>
    <row r="422" spans="1:3" x14ac:dyDescent="0.25">
      <c r="A422" s="51" t="s">
        <v>74</v>
      </c>
      <c r="B422" s="6">
        <v>950</v>
      </c>
      <c r="C422" s="7">
        <v>0.50397877984084882</v>
      </c>
    </row>
    <row r="423" spans="1:3" x14ac:dyDescent="0.25">
      <c r="A423" s="61" t="s">
        <v>62</v>
      </c>
      <c r="B423" s="6">
        <v>2482</v>
      </c>
      <c r="C423" s="7">
        <v>0.3774330900243309</v>
      </c>
    </row>
    <row r="424" spans="1:3" x14ac:dyDescent="0.25">
      <c r="A424" s="51" t="s">
        <v>9</v>
      </c>
      <c r="B424" s="6">
        <v>706</v>
      </c>
      <c r="C424" s="7">
        <v>0.28444802578565676</v>
      </c>
    </row>
    <row r="425" spans="1:3" x14ac:dyDescent="0.25">
      <c r="A425" s="51" t="s">
        <v>5</v>
      </c>
      <c r="B425" s="6">
        <v>469</v>
      </c>
      <c r="C425" s="7">
        <v>0.18896051571313457</v>
      </c>
    </row>
    <row r="426" spans="1:3" x14ac:dyDescent="0.25">
      <c r="A426" s="51" t="s">
        <v>6</v>
      </c>
      <c r="B426" s="6">
        <v>32</v>
      </c>
      <c r="C426" s="7">
        <v>1.2892828364222401E-2</v>
      </c>
    </row>
    <row r="427" spans="1:3" x14ac:dyDescent="0.25">
      <c r="A427" s="51" t="s">
        <v>4</v>
      </c>
      <c r="B427" s="6">
        <v>675</v>
      </c>
      <c r="C427" s="7">
        <v>0.27195809830781625</v>
      </c>
    </row>
    <row r="428" spans="1:3" x14ac:dyDescent="0.25">
      <c r="A428" s="51" t="s">
        <v>72</v>
      </c>
      <c r="B428" s="6">
        <v>600</v>
      </c>
      <c r="C428" s="7">
        <v>0.24174053182917002</v>
      </c>
    </row>
    <row r="429" spans="1:3" x14ac:dyDescent="0.25">
      <c r="A429" s="62">
        <v>43855</v>
      </c>
      <c r="B429" s="6">
        <v>6532</v>
      </c>
      <c r="C429" s="7">
        <v>5.9415360853718327E-3</v>
      </c>
    </row>
    <row r="430" spans="1:3" x14ac:dyDescent="0.25">
      <c r="A430" s="61" t="s">
        <v>61</v>
      </c>
      <c r="B430" s="6">
        <v>1430</v>
      </c>
      <c r="C430" s="7">
        <v>0.2189222290263319</v>
      </c>
    </row>
    <row r="431" spans="1:3" x14ac:dyDescent="0.25">
      <c r="A431" s="51" t="s">
        <v>7</v>
      </c>
      <c r="B431" s="6">
        <v>51</v>
      </c>
      <c r="C431" s="7">
        <v>3.5664335664335661E-2</v>
      </c>
    </row>
    <row r="432" spans="1:3" x14ac:dyDescent="0.25">
      <c r="A432" s="51" t="s">
        <v>8</v>
      </c>
      <c r="B432" s="6">
        <v>664</v>
      </c>
      <c r="C432" s="7">
        <v>0.46433566433566431</v>
      </c>
    </row>
    <row r="433" spans="1:3" x14ac:dyDescent="0.25">
      <c r="A433" s="51" t="s">
        <v>73</v>
      </c>
      <c r="B433" s="6">
        <v>715</v>
      </c>
      <c r="C433" s="7">
        <v>0.5</v>
      </c>
    </row>
    <row r="434" spans="1:3" x14ac:dyDescent="0.25">
      <c r="A434" s="61" t="s">
        <v>64</v>
      </c>
      <c r="B434" s="6">
        <v>1832</v>
      </c>
      <c r="C434" s="7">
        <v>0.28046540110226575</v>
      </c>
    </row>
    <row r="435" spans="1:3" x14ac:dyDescent="0.25">
      <c r="A435" s="51" t="s">
        <v>70</v>
      </c>
      <c r="B435" s="6">
        <v>982</v>
      </c>
      <c r="C435" s="7">
        <v>0.53602620087336239</v>
      </c>
    </row>
    <row r="436" spans="1:3" x14ac:dyDescent="0.25">
      <c r="A436" s="51" t="s">
        <v>71</v>
      </c>
      <c r="B436" s="6">
        <v>850</v>
      </c>
      <c r="C436" s="7">
        <v>0.46397379912663755</v>
      </c>
    </row>
    <row r="437" spans="1:3" x14ac:dyDescent="0.25">
      <c r="A437" s="61" t="s">
        <v>65</v>
      </c>
      <c r="B437" s="6">
        <v>357</v>
      </c>
      <c r="C437" s="7">
        <v>5.4654011022657684E-2</v>
      </c>
    </row>
    <row r="438" spans="1:3" x14ac:dyDescent="0.25">
      <c r="A438" s="51" t="s">
        <v>67</v>
      </c>
      <c r="B438" s="6">
        <v>357</v>
      </c>
      <c r="C438" s="7">
        <v>1</v>
      </c>
    </row>
    <row r="439" spans="1:3" x14ac:dyDescent="0.25">
      <c r="A439" s="61" t="s">
        <v>63</v>
      </c>
      <c r="B439" s="6">
        <v>592</v>
      </c>
      <c r="C439" s="7">
        <v>9.0630740967544393E-2</v>
      </c>
    </row>
    <row r="440" spans="1:3" x14ac:dyDescent="0.25">
      <c r="A440" s="51" t="s">
        <v>4</v>
      </c>
      <c r="B440" s="6">
        <v>255</v>
      </c>
      <c r="C440" s="7">
        <v>0.43074324324324326</v>
      </c>
    </row>
    <row r="441" spans="1:3" x14ac:dyDescent="0.25">
      <c r="A441" s="51" t="s">
        <v>75</v>
      </c>
      <c r="B441" s="6">
        <v>154</v>
      </c>
      <c r="C441" s="7">
        <v>0.26013513513513514</v>
      </c>
    </row>
    <row r="442" spans="1:3" x14ac:dyDescent="0.25">
      <c r="A442" s="51" t="s">
        <v>74</v>
      </c>
      <c r="B442" s="6">
        <v>183</v>
      </c>
      <c r="C442" s="7">
        <v>0.3091216216216216</v>
      </c>
    </row>
    <row r="443" spans="1:3" x14ac:dyDescent="0.25">
      <c r="A443" s="61" t="s">
        <v>62</v>
      </c>
      <c r="B443" s="6">
        <v>2321</v>
      </c>
      <c r="C443" s="7">
        <v>0.35532761788120026</v>
      </c>
    </row>
    <row r="444" spans="1:3" x14ac:dyDescent="0.25">
      <c r="A444" s="51" t="s">
        <v>9</v>
      </c>
      <c r="B444" s="6">
        <v>350</v>
      </c>
      <c r="C444" s="7">
        <v>0.15079707022834984</v>
      </c>
    </row>
    <row r="445" spans="1:3" x14ac:dyDescent="0.25">
      <c r="A445" s="51" t="s">
        <v>5</v>
      </c>
      <c r="B445" s="6">
        <v>395</v>
      </c>
      <c r="C445" s="7">
        <v>0.17018526497199482</v>
      </c>
    </row>
    <row r="446" spans="1:3" x14ac:dyDescent="0.25">
      <c r="A446" s="51" t="s">
        <v>6</v>
      </c>
      <c r="B446" s="6">
        <v>656</v>
      </c>
      <c r="C446" s="7">
        <v>0.28263679448513573</v>
      </c>
    </row>
    <row r="447" spans="1:3" x14ac:dyDescent="0.25">
      <c r="A447" s="51" t="s">
        <v>4</v>
      </c>
      <c r="B447" s="6">
        <v>692</v>
      </c>
      <c r="C447" s="7">
        <v>0.29814735028005168</v>
      </c>
    </row>
    <row r="448" spans="1:3" x14ac:dyDescent="0.25">
      <c r="A448" s="51" t="s">
        <v>72</v>
      </c>
      <c r="B448" s="6">
        <v>228</v>
      </c>
      <c r="C448" s="7">
        <v>9.8233520034467905E-2</v>
      </c>
    </row>
    <row r="449" spans="1:3" x14ac:dyDescent="0.25">
      <c r="A449" s="62">
        <v>43856</v>
      </c>
      <c r="B449" s="6">
        <v>5958</v>
      </c>
      <c r="C449" s="7">
        <v>5.4194231470675721E-3</v>
      </c>
    </row>
    <row r="450" spans="1:3" x14ac:dyDescent="0.25">
      <c r="A450" s="61" t="s">
        <v>61</v>
      </c>
      <c r="B450" s="6">
        <v>2011</v>
      </c>
      <c r="C450" s="7">
        <v>0.33752937227257468</v>
      </c>
    </row>
    <row r="451" spans="1:3" x14ac:dyDescent="0.25">
      <c r="A451" s="51" t="s">
        <v>7</v>
      </c>
      <c r="B451" s="6">
        <v>192</v>
      </c>
      <c r="C451" s="7">
        <v>9.5474888115365489E-2</v>
      </c>
    </row>
    <row r="452" spans="1:3" x14ac:dyDescent="0.25">
      <c r="A452" s="51" t="s">
        <v>8</v>
      </c>
      <c r="B452" s="6">
        <v>913</v>
      </c>
      <c r="C452" s="7">
        <v>0.45400298359025359</v>
      </c>
    </row>
    <row r="453" spans="1:3" x14ac:dyDescent="0.25">
      <c r="A453" s="51" t="s">
        <v>73</v>
      </c>
      <c r="B453" s="6">
        <v>906</v>
      </c>
      <c r="C453" s="7">
        <v>0.45052212829438093</v>
      </c>
    </row>
    <row r="454" spans="1:3" x14ac:dyDescent="0.25">
      <c r="A454" s="61" t="s">
        <v>64</v>
      </c>
      <c r="B454" s="6">
        <v>836</v>
      </c>
      <c r="C454" s="7">
        <v>0.14031554212823094</v>
      </c>
    </row>
    <row r="455" spans="1:3" x14ac:dyDescent="0.25">
      <c r="A455" s="51" t="s">
        <v>70</v>
      </c>
      <c r="B455" s="6">
        <v>592</v>
      </c>
      <c r="C455" s="7">
        <v>0.70813397129186606</v>
      </c>
    </row>
    <row r="456" spans="1:3" x14ac:dyDescent="0.25">
      <c r="A456" s="51" t="s">
        <v>71</v>
      </c>
      <c r="B456" s="6">
        <v>244</v>
      </c>
      <c r="C456" s="7">
        <v>0.291866028708134</v>
      </c>
    </row>
    <row r="457" spans="1:3" x14ac:dyDescent="0.25">
      <c r="A457" s="61" t="s">
        <v>65</v>
      </c>
      <c r="B457" s="6">
        <v>596</v>
      </c>
      <c r="C457" s="7">
        <v>0.10003356831151393</v>
      </c>
    </row>
    <row r="458" spans="1:3" x14ac:dyDescent="0.25">
      <c r="A458" s="51" t="s">
        <v>67</v>
      </c>
      <c r="B458" s="6">
        <v>596</v>
      </c>
      <c r="C458" s="7">
        <v>1</v>
      </c>
    </row>
    <row r="459" spans="1:3" x14ac:dyDescent="0.25">
      <c r="A459" s="61" t="s">
        <v>63</v>
      </c>
      <c r="B459" s="6">
        <v>987</v>
      </c>
      <c r="C459" s="7">
        <v>0.16565961732124873</v>
      </c>
    </row>
    <row r="460" spans="1:3" x14ac:dyDescent="0.25">
      <c r="A460" s="51" t="s">
        <v>4</v>
      </c>
      <c r="B460" s="6">
        <v>284</v>
      </c>
      <c r="C460" s="7">
        <v>0.28774062816616008</v>
      </c>
    </row>
    <row r="461" spans="1:3" x14ac:dyDescent="0.25">
      <c r="A461" s="51" t="s">
        <v>75</v>
      </c>
      <c r="B461" s="6">
        <v>511</v>
      </c>
      <c r="C461" s="7">
        <v>0.51773049645390068</v>
      </c>
    </row>
    <row r="462" spans="1:3" x14ac:dyDescent="0.25">
      <c r="A462" s="51" t="s">
        <v>74</v>
      </c>
      <c r="B462" s="6">
        <v>192</v>
      </c>
      <c r="C462" s="7">
        <v>0.19452887537993921</v>
      </c>
    </row>
    <row r="463" spans="1:3" x14ac:dyDescent="0.25">
      <c r="A463" s="61" t="s">
        <v>62</v>
      </c>
      <c r="B463" s="6">
        <v>1528</v>
      </c>
      <c r="C463" s="7">
        <v>0.25646189996643171</v>
      </c>
    </row>
    <row r="464" spans="1:3" x14ac:dyDescent="0.25">
      <c r="A464" s="51" t="s">
        <v>9</v>
      </c>
      <c r="B464" s="6">
        <v>658</v>
      </c>
      <c r="C464" s="7">
        <v>0.4306282722513089</v>
      </c>
    </row>
    <row r="465" spans="1:3" x14ac:dyDescent="0.25">
      <c r="A465" s="51" t="s">
        <v>5</v>
      </c>
      <c r="B465" s="6">
        <v>139</v>
      </c>
      <c r="C465" s="7">
        <v>9.0968586387434561E-2</v>
      </c>
    </row>
    <row r="466" spans="1:3" x14ac:dyDescent="0.25">
      <c r="A466" s="51" t="s">
        <v>6</v>
      </c>
      <c r="B466" s="6">
        <v>257</v>
      </c>
      <c r="C466" s="7">
        <v>0.16819371727748691</v>
      </c>
    </row>
    <row r="467" spans="1:3" x14ac:dyDescent="0.25">
      <c r="A467" s="51" t="s">
        <v>4</v>
      </c>
      <c r="B467" s="6">
        <v>112</v>
      </c>
      <c r="C467" s="7">
        <v>7.3298429319371722E-2</v>
      </c>
    </row>
    <row r="468" spans="1:3" x14ac:dyDescent="0.25">
      <c r="A468" s="51" t="s">
        <v>72</v>
      </c>
      <c r="B468" s="6">
        <v>362</v>
      </c>
      <c r="C468" s="7">
        <v>0.23691099476439789</v>
      </c>
    </row>
    <row r="469" spans="1:3" x14ac:dyDescent="0.25">
      <c r="A469" s="62">
        <v>43857</v>
      </c>
      <c r="B469" s="6">
        <v>5655</v>
      </c>
      <c r="C469" s="7">
        <v>5.1438130071613155E-3</v>
      </c>
    </row>
    <row r="470" spans="1:3" x14ac:dyDescent="0.25">
      <c r="A470" s="61" t="s">
        <v>61</v>
      </c>
      <c r="B470" s="6">
        <v>853</v>
      </c>
      <c r="C470" s="7">
        <v>0.15083996463306809</v>
      </c>
    </row>
    <row r="471" spans="1:3" x14ac:dyDescent="0.25">
      <c r="A471" s="51" t="s">
        <v>7</v>
      </c>
      <c r="B471" s="6">
        <v>116</v>
      </c>
      <c r="C471" s="7">
        <v>0.13599062133645956</v>
      </c>
    </row>
    <row r="472" spans="1:3" x14ac:dyDescent="0.25">
      <c r="A472" s="51" t="s">
        <v>8</v>
      </c>
      <c r="B472" s="6">
        <v>418</v>
      </c>
      <c r="C472" s="7">
        <v>0.49003516998827668</v>
      </c>
    </row>
    <row r="473" spans="1:3" x14ac:dyDescent="0.25">
      <c r="A473" s="51" t="s">
        <v>73</v>
      </c>
      <c r="B473" s="6">
        <v>319</v>
      </c>
      <c r="C473" s="7">
        <v>0.37397420867526376</v>
      </c>
    </row>
    <row r="474" spans="1:3" x14ac:dyDescent="0.25">
      <c r="A474" s="61" t="s">
        <v>64</v>
      </c>
      <c r="B474" s="6">
        <v>1241</v>
      </c>
      <c r="C474" s="7">
        <v>0.21945181255526083</v>
      </c>
    </row>
    <row r="475" spans="1:3" x14ac:dyDescent="0.25">
      <c r="A475" s="51" t="s">
        <v>70</v>
      </c>
      <c r="B475" s="6">
        <v>758</v>
      </c>
      <c r="C475" s="7">
        <v>0.61079774375503626</v>
      </c>
    </row>
    <row r="476" spans="1:3" x14ac:dyDescent="0.25">
      <c r="A476" s="51" t="s">
        <v>71</v>
      </c>
      <c r="B476" s="6">
        <v>483</v>
      </c>
      <c r="C476" s="7">
        <v>0.38920225624496374</v>
      </c>
    </row>
    <row r="477" spans="1:3" x14ac:dyDescent="0.25">
      <c r="A477" s="61" t="s">
        <v>65</v>
      </c>
      <c r="B477" s="6">
        <v>189</v>
      </c>
      <c r="C477" s="7">
        <v>3.3421750663129975E-2</v>
      </c>
    </row>
    <row r="478" spans="1:3" x14ac:dyDescent="0.25">
      <c r="A478" s="51" t="s">
        <v>67</v>
      </c>
      <c r="B478" s="6">
        <v>189</v>
      </c>
      <c r="C478" s="7">
        <v>1</v>
      </c>
    </row>
    <row r="479" spans="1:3" x14ac:dyDescent="0.25">
      <c r="A479" s="61" t="s">
        <v>63</v>
      </c>
      <c r="B479" s="6">
        <v>1625</v>
      </c>
      <c r="C479" s="7">
        <v>0.28735632183908044</v>
      </c>
    </row>
    <row r="480" spans="1:3" x14ac:dyDescent="0.25">
      <c r="A480" s="51" t="s">
        <v>4</v>
      </c>
      <c r="B480" s="6">
        <v>940</v>
      </c>
      <c r="C480" s="7">
        <v>0.57846153846153847</v>
      </c>
    </row>
    <row r="481" spans="1:3" x14ac:dyDescent="0.25">
      <c r="A481" s="51" t="s">
        <v>75</v>
      </c>
      <c r="B481" s="6">
        <v>216</v>
      </c>
      <c r="C481" s="7">
        <v>0.13292307692307692</v>
      </c>
    </row>
    <row r="482" spans="1:3" x14ac:dyDescent="0.25">
      <c r="A482" s="51" t="s">
        <v>74</v>
      </c>
      <c r="B482" s="6">
        <v>469</v>
      </c>
      <c r="C482" s="7">
        <v>0.28861538461538461</v>
      </c>
    </row>
    <row r="483" spans="1:3" x14ac:dyDescent="0.25">
      <c r="A483" s="61" t="s">
        <v>62</v>
      </c>
      <c r="B483" s="6">
        <v>1747</v>
      </c>
      <c r="C483" s="7">
        <v>0.30893015030946064</v>
      </c>
    </row>
    <row r="484" spans="1:3" x14ac:dyDescent="0.25">
      <c r="A484" s="51" t="s">
        <v>9</v>
      </c>
      <c r="B484" s="6">
        <v>195</v>
      </c>
      <c r="C484" s="7">
        <v>0.11161991986262164</v>
      </c>
    </row>
    <row r="485" spans="1:3" x14ac:dyDescent="0.25">
      <c r="A485" s="51" t="s">
        <v>5</v>
      </c>
      <c r="B485" s="6">
        <v>177</v>
      </c>
      <c r="C485" s="7">
        <v>0.10131654264453349</v>
      </c>
    </row>
    <row r="486" spans="1:3" x14ac:dyDescent="0.25">
      <c r="A486" s="51" t="s">
        <v>6</v>
      </c>
      <c r="B486" s="6">
        <v>347</v>
      </c>
      <c r="C486" s="7">
        <v>0.19862621637092159</v>
      </c>
    </row>
    <row r="487" spans="1:3" x14ac:dyDescent="0.25">
      <c r="A487" s="51" t="s">
        <v>4</v>
      </c>
      <c r="B487" s="6">
        <v>218</v>
      </c>
      <c r="C487" s="7">
        <v>0.1247853463079565</v>
      </c>
    </row>
    <row r="488" spans="1:3" x14ac:dyDescent="0.25">
      <c r="A488" s="51" t="s">
        <v>72</v>
      </c>
      <c r="B488" s="6">
        <v>810</v>
      </c>
      <c r="C488" s="7">
        <v>0.46365197481396681</v>
      </c>
    </row>
    <row r="489" spans="1:3" x14ac:dyDescent="0.25">
      <c r="A489" s="62">
        <v>43858</v>
      </c>
      <c r="B489" s="6">
        <v>8774</v>
      </c>
      <c r="C489" s="7">
        <v>7.9808691997937022E-3</v>
      </c>
    </row>
    <row r="490" spans="1:3" x14ac:dyDescent="0.25">
      <c r="A490" s="61" t="s">
        <v>61</v>
      </c>
      <c r="B490" s="6">
        <v>1223</v>
      </c>
      <c r="C490" s="7">
        <v>0.13938910417141553</v>
      </c>
    </row>
    <row r="491" spans="1:3" x14ac:dyDescent="0.25">
      <c r="A491" s="51" t="s">
        <v>7</v>
      </c>
      <c r="B491" s="6">
        <v>242</v>
      </c>
      <c r="C491" s="7">
        <v>0.19787408013082583</v>
      </c>
    </row>
    <row r="492" spans="1:3" x14ac:dyDescent="0.25">
      <c r="A492" s="51" t="s">
        <v>8</v>
      </c>
      <c r="B492" s="6">
        <v>615</v>
      </c>
      <c r="C492" s="7">
        <v>0.5028618152085037</v>
      </c>
    </row>
    <row r="493" spans="1:3" x14ac:dyDescent="0.25">
      <c r="A493" s="51" t="s">
        <v>73</v>
      </c>
      <c r="B493" s="6">
        <v>366</v>
      </c>
      <c r="C493" s="7">
        <v>0.29926410466067049</v>
      </c>
    </row>
    <row r="494" spans="1:3" x14ac:dyDescent="0.25">
      <c r="A494" s="61" t="s">
        <v>64</v>
      </c>
      <c r="B494" s="6">
        <v>1214</v>
      </c>
      <c r="C494" s="7">
        <v>0.13836334625028493</v>
      </c>
    </row>
    <row r="495" spans="1:3" x14ac:dyDescent="0.25">
      <c r="A495" s="51" t="s">
        <v>70</v>
      </c>
      <c r="B495" s="6">
        <v>245</v>
      </c>
      <c r="C495" s="7">
        <v>0.20181219110378912</v>
      </c>
    </row>
    <row r="496" spans="1:3" x14ac:dyDescent="0.25">
      <c r="A496" s="51" t="s">
        <v>71</v>
      </c>
      <c r="B496" s="6">
        <v>969</v>
      </c>
      <c r="C496" s="7">
        <v>0.79818780889621088</v>
      </c>
    </row>
    <row r="497" spans="1:3" x14ac:dyDescent="0.25">
      <c r="A497" s="61" t="s">
        <v>65</v>
      </c>
      <c r="B497" s="6">
        <v>911</v>
      </c>
      <c r="C497" s="7">
        <v>0.10382949623888763</v>
      </c>
    </row>
    <row r="498" spans="1:3" x14ac:dyDescent="0.25">
      <c r="A498" s="51" t="s">
        <v>67</v>
      </c>
      <c r="B498" s="6">
        <v>911</v>
      </c>
      <c r="C498" s="7">
        <v>1</v>
      </c>
    </row>
    <row r="499" spans="1:3" x14ac:dyDescent="0.25">
      <c r="A499" s="61" t="s">
        <v>63</v>
      </c>
      <c r="B499" s="6">
        <v>2666</v>
      </c>
      <c r="C499" s="7">
        <v>0.30385229085935717</v>
      </c>
    </row>
    <row r="500" spans="1:3" x14ac:dyDescent="0.25">
      <c r="A500" s="51" t="s">
        <v>4</v>
      </c>
      <c r="B500" s="6">
        <v>811</v>
      </c>
      <c r="C500" s="7">
        <v>0.30420105026256566</v>
      </c>
    </row>
    <row r="501" spans="1:3" x14ac:dyDescent="0.25">
      <c r="A501" s="51" t="s">
        <v>75</v>
      </c>
      <c r="B501" s="6">
        <v>859</v>
      </c>
      <c r="C501" s="7">
        <v>0.32220555138784696</v>
      </c>
    </row>
    <row r="502" spans="1:3" x14ac:dyDescent="0.25">
      <c r="A502" s="51" t="s">
        <v>74</v>
      </c>
      <c r="B502" s="6">
        <v>996</v>
      </c>
      <c r="C502" s="7">
        <v>0.37359339834958738</v>
      </c>
    </row>
    <row r="503" spans="1:3" x14ac:dyDescent="0.25">
      <c r="A503" s="61" t="s">
        <v>62</v>
      </c>
      <c r="B503" s="6">
        <v>2760</v>
      </c>
      <c r="C503" s="7">
        <v>0.31456576248005469</v>
      </c>
    </row>
    <row r="504" spans="1:3" x14ac:dyDescent="0.25">
      <c r="A504" s="51" t="s">
        <v>9</v>
      </c>
      <c r="B504" s="6">
        <v>85</v>
      </c>
      <c r="C504" s="7">
        <v>3.0797101449275364E-2</v>
      </c>
    </row>
    <row r="505" spans="1:3" x14ac:dyDescent="0.25">
      <c r="A505" s="51" t="s">
        <v>5</v>
      </c>
      <c r="B505" s="6">
        <v>904</v>
      </c>
      <c r="C505" s="7">
        <v>0.32753623188405795</v>
      </c>
    </row>
    <row r="506" spans="1:3" x14ac:dyDescent="0.25">
      <c r="A506" s="51" t="s">
        <v>6</v>
      </c>
      <c r="B506" s="6">
        <v>813</v>
      </c>
      <c r="C506" s="7">
        <v>0.29456521739130437</v>
      </c>
    </row>
    <row r="507" spans="1:3" x14ac:dyDescent="0.25">
      <c r="A507" s="51" t="s">
        <v>4</v>
      </c>
      <c r="B507" s="6">
        <v>716</v>
      </c>
      <c r="C507" s="7">
        <v>0.25942028985507248</v>
      </c>
    </row>
    <row r="508" spans="1:3" x14ac:dyDescent="0.25">
      <c r="A508" s="51" t="s">
        <v>72</v>
      </c>
      <c r="B508" s="6">
        <v>242</v>
      </c>
      <c r="C508" s="7">
        <v>8.7681159420289853E-2</v>
      </c>
    </row>
    <row r="509" spans="1:3" x14ac:dyDescent="0.25">
      <c r="A509" s="62">
        <v>43859</v>
      </c>
      <c r="B509" s="6">
        <v>7613</v>
      </c>
      <c r="C509" s="7">
        <v>6.9248184656974529E-3</v>
      </c>
    </row>
    <row r="510" spans="1:3" x14ac:dyDescent="0.25">
      <c r="A510" s="61" t="s">
        <v>61</v>
      </c>
      <c r="B510" s="6">
        <v>1268</v>
      </c>
      <c r="C510" s="7">
        <v>0.16655720478129515</v>
      </c>
    </row>
    <row r="511" spans="1:3" x14ac:dyDescent="0.25">
      <c r="A511" s="51" t="s">
        <v>7</v>
      </c>
      <c r="B511" s="6">
        <v>548</v>
      </c>
      <c r="C511" s="7">
        <v>0.43217665615141954</v>
      </c>
    </row>
    <row r="512" spans="1:3" x14ac:dyDescent="0.25">
      <c r="A512" s="51" t="s">
        <v>8</v>
      </c>
      <c r="B512" s="6">
        <v>604</v>
      </c>
      <c r="C512" s="7">
        <v>0.47634069400630913</v>
      </c>
    </row>
    <row r="513" spans="1:3" x14ac:dyDescent="0.25">
      <c r="A513" s="51" t="s">
        <v>73</v>
      </c>
      <c r="B513" s="6">
        <v>116</v>
      </c>
      <c r="C513" s="7">
        <v>9.1482649842271294E-2</v>
      </c>
    </row>
    <row r="514" spans="1:3" x14ac:dyDescent="0.25">
      <c r="A514" s="61" t="s">
        <v>64</v>
      </c>
      <c r="B514" s="6">
        <v>1670</v>
      </c>
      <c r="C514" s="7">
        <v>0.21936161828451334</v>
      </c>
    </row>
    <row r="515" spans="1:3" x14ac:dyDescent="0.25">
      <c r="A515" s="51" t="s">
        <v>70</v>
      </c>
      <c r="B515" s="6">
        <v>933</v>
      </c>
      <c r="C515" s="7">
        <v>0.55868263473053892</v>
      </c>
    </row>
    <row r="516" spans="1:3" x14ac:dyDescent="0.25">
      <c r="A516" s="51" t="s">
        <v>71</v>
      </c>
      <c r="B516" s="6">
        <v>737</v>
      </c>
      <c r="C516" s="7">
        <v>0.44131736526946108</v>
      </c>
    </row>
    <row r="517" spans="1:3" x14ac:dyDescent="0.25">
      <c r="A517" s="61" t="s">
        <v>65</v>
      </c>
      <c r="B517" s="6">
        <v>669</v>
      </c>
      <c r="C517" s="7">
        <v>8.7876001576251153E-2</v>
      </c>
    </row>
    <row r="518" spans="1:3" x14ac:dyDescent="0.25">
      <c r="A518" s="51" t="s">
        <v>67</v>
      </c>
      <c r="B518" s="6">
        <v>669</v>
      </c>
      <c r="C518" s="7">
        <v>1</v>
      </c>
    </row>
    <row r="519" spans="1:3" x14ac:dyDescent="0.25">
      <c r="A519" s="61" t="s">
        <v>63</v>
      </c>
      <c r="B519" s="6">
        <v>1016</v>
      </c>
      <c r="C519" s="7">
        <v>0.13345593064494943</v>
      </c>
    </row>
    <row r="520" spans="1:3" x14ac:dyDescent="0.25">
      <c r="A520" s="51" t="s">
        <v>4</v>
      </c>
      <c r="B520" s="6">
        <v>135</v>
      </c>
      <c r="C520" s="7">
        <v>0.13287401574803151</v>
      </c>
    </row>
    <row r="521" spans="1:3" x14ac:dyDescent="0.25">
      <c r="A521" s="51" t="s">
        <v>75</v>
      </c>
      <c r="B521" s="6">
        <v>496</v>
      </c>
      <c r="C521" s="7">
        <v>0.48818897637795278</v>
      </c>
    </row>
    <row r="522" spans="1:3" x14ac:dyDescent="0.25">
      <c r="A522" s="51" t="s">
        <v>74</v>
      </c>
      <c r="B522" s="6">
        <v>385</v>
      </c>
      <c r="C522" s="7">
        <v>0.37893700787401574</v>
      </c>
    </row>
    <row r="523" spans="1:3" x14ac:dyDescent="0.25">
      <c r="A523" s="61" t="s">
        <v>62</v>
      </c>
      <c r="B523" s="6">
        <v>2990</v>
      </c>
      <c r="C523" s="7">
        <v>0.39274924471299094</v>
      </c>
    </row>
    <row r="524" spans="1:3" x14ac:dyDescent="0.25">
      <c r="A524" s="51" t="s">
        <v>9</v>
      </c>
      <c r="B524" s="6">
        <v>751</v>
      </c>
      <c r="C524" s="7">
        <v>0.25117056856187292</v>
      </c>
    </row>
    <row r="525" spans="1:3" x14ac:dyDescent="0.25">
      <c r="A525" s="51" t="s">
        <v>5</v>
      </c>
      <c r="B525" s="6">
        <v>815</v>
      </c>
      <c r="C525" s="7">
        <v>0.27257525083612039</v>
      </c>
    </row>
    <row r="526" spans="1:3" x14ac:dyDescent="0.25">
      <c r="A526" s="51" t="s">
        <v>6</v>
      </c>
      <c r="B526" s="6">
        <v>431</v>
      </c>
      <c r="C526" s="7">
        <v>0.14414715719063545</v>
      </c>
    </row>
    <row r="527" spans="1:3" x14ac:dyDescent="0.25">
      <c r="A527" s="51" t="s">
        <v>4</v>
      </c>
      <c r="B527" s="6">
        <v>764</v>
      </c>
      <c r="C527" s="7">
        <v>0.25551839464882942</v>
      </c>
    </row>
    <row r="528" spans="1:3" x14ac:dyDescent="0.25">
      <c r="A528" s="51" t="s">
        <v>72</v>
      </c>
      <c r="B528" s="6">
        <v>229</v>
      </c>
      <c r="C528" s="7">
        <v>7.6588628762541799E-2</v>
      </c>
    </row>
    <row r="529" spans="1:3" x14ac:dyDescent="0.25">
      <c r="A529" s="62">
        <v>43860</v>
      </c>
      <c r="B529" s="6">
        <v>5539</v>
      </c>
      <c r="C529" s="7">
        <v>5.0382988941939039E-3</v>
      </c>
    </row>
    <row r="530" spans="1:3" x14ac:dyDescent="0.25">
      <c r="A530" s="61" t="s">
        <v>61</v>
      </c>
      <c r="B530" s="6">
        <v>1628</v>
      </c>
      <c r="C530" s="7">
        <v>0.29391586929048563</v>
      </c>
    </row>
    <row r="531" spans="1:3" x14ac:dyDescent="0.25">
      <c r="A531" s="51" t="s">
        <v>7</v>
      </c>
      <c r="B531" s="6">
        <v>521</v>
      </c>
      <c r="C531" s="7">
        <v>0.32002457002457002</v>
      </c>
    </row>
    <row r="532" spans="1:3" x14ac:dyDescent="0.25">
      <c r="A532" s="51" t="s">
        <v>8</v>
      </c>
      <c r="B532" s="6">
        <v>631</v>
      </c>
      <c r="C532" s="7">
        <v>0.38759213759213756</v>
      </c>
    </row>
    <row r="533" spans="1:3" x14ac:dyDescent="0.25">
      <c r="A533" s="51" t="s">
        <v>73</v>
      </c>
      <c r="B533" s="6">
        <v>476</v>
      </c>
      <c r="C533" s="7">
        <v>0.29238329238329236</v>
      </c>
    </row>
    <row r="534" spans="1:3" x14ac:dyDescent="0.25">
      <c r="A534" s="61" t="s">
        <v>64</v>
      </c>
      <c r="B534" s="6">
        <v>200</v>
      </c>
      <c r="C534" s="7">
        <v>3.6107600649936809E-2</v>
      </c>
    </row>
    <row r="535" spans="1:3" x14ac:dyDescent="0.25">
      <c r="A535" s="51" t="s">
        <v>70</v>
      </c>
      <c r="B535" s="6">
        <v>69</v>
      </c>
      <c r="C535" s="7">
        <v>0.34499999999999997</v>
      </c>
    </row>
    <row r="536" spans="1:3" x14ac:dyDescent="0.25">
      <c r="A536" s="51" t="s">
        <v>71</v>
      </c>
      <c r="B536" s="6">
        <v>131</v>
      </c>
      <c r="C536" s="7">
        <v>0.65500000000000003</v>
      </c>
    </row>
    <row r="537" spans="1:3" x14ac:dyDescent="0.25">
      <c r="A537" s="61" t="s">
        <v>65</v>
      </c>
      <c r="B537" s="6">
        <v>75</v>
      </c>
      <c r="C537" s="7">
        <v>1.3540350243726304E-2</v>
      </c>
    </row>
    <row r="538" spans="1:3" x14ac:dyDescent="0.25">
      <c r="A538" s="51" t="s">
        <v>67</v>
      </c>
      <c r="B538" s="6">
        <v>75</v>
      </c>
      <c r="C538" s="7">
        <v>1</v>
      </c>
    </row>
    <row r="539" spans="1:3" x14ac:dyDescent="0.25">
      <c r="A539" s="61" t="s">
        <v>63</v>
      </c>
      <c r="B539" s="6">
        <v>930</v>
      </c>
      <c r="C539" s="7">
        <v>0.16790034302220616</v>
      </c>
    </row>
    <row r="540" spans="1:3" x14ac:dyDescent="0.25">
      <c r="A540" s="51" t="s">
        <v>4</v>
      </c>
      <c r="B540" s="6">
        <v>98</v>
      </c>
      <c r="C540" s="7">
        <v>0.10537634408602151</v>
      </c>
    </row>
    <row r="541" spans="1:3" x14ac:dyDescent="0.25">
      <c r="A541" s="51" t="s">
        <v>75</v>
      </c>
      <c r="B541" s="6">
        <v>610</v>
      </c>
      <c r="C541" s="7">
        <v>0.65591397849462363</v>
      </c>
    </row>
    <row r="542" spans="1:3" x14ac:dyDescent="0.25">
      <c r="A542" s="51" t="s">
        <v>74</v>
      </c>
      <c r="B542" s="6">
        <v>222</v>
      </c>
      <c r="C542" s="7">
        <v>0.23870967741935484</v>
      </c>
    </row>
    <row r="543" spans="1:3" x14ac:dyDescent="0.25">
      <c r="A543" s="61" t="s">
        <v>62</v>
      </c>
      <c r="B543" s="6">
        <v>2706</v>
      </c>
      <c r="C543" s="7">
        <v>0.48853583679364504</v>
      </c>
    </row>
    <row r="544" spans="1:3" x14ac:dyDescent="0.25">
      <c r="A544" s="51" t="s">
        <v>9</v>
      </c>
      <c r="B544" s="6">
        <v>597</v>
      </c>
      <c r="C544" s="7">
        <v>0.22062084257206208</v>
      </c>
    </row>
    <row r="545" spans="1:3" x14ac:dyDescent="0.25">
      <c r="A545" s="51" t="s">
        <v>5</v>
      </c>
      <c r="B545" s="6">
        <v>313</v>
      </c>
      <c r="C545" s="7">
        <v>0.11566888396156688</v>
      </c>
    </row>
    <row r="546" spans="1:3" x14ac:dyDescent="0.25">
      <c r="A546" s="51" t="s">
        <v>6</v>
      </c>
      <c r="B546" s="6">
        <v>125</v>
      </c>
      <c r="C546" s="7">
        <v>4.6193643754619367E-2</v>
      </c>
    </row>
    <row r="547" spans="1:3" x14ac:dyDescent="0.25">
      <c r="A547" s="51" t="s">
        <v>4</v>
      </c>
      <c r="B547" s="6">
        <v>735</v>
      </c>
      <c r="C547" s="7">
        <v>0.27161862527716185</v>
      </c>
    </row>
    <row r="548" spans="1:3" x14ac:dyDescent="0.25">
      <c r="A548" s="51" t="s">
        <v>72</v>
      </c>
      <c r="B548" s="6">
        <v>936</v>
      </c>
      <c r="C548" s="7">
        <v>0.34589800443458979</v>
      </c>
    </row>
    <row r="549" spans="1:3" x14ac:dyDescent="0.25">
      <c r="A549" s="62">
        <v>43861</v>
      </c>
      <c r="B549" s="6">
        <v>5421</v>
      </c>
      <c r="C549" s="7">
        <v>4.9309655723822265E-3</v>
      </c>
    </row>
    <row r="550" spans="1:3" x14ac:dyDescent="0.25">
      <c r="A550" s="61" t="s">
        <v>61</v>
      </c>
      <c r="B550" s="6">
        <v>424</v>
      </c>
      <c r="C550" s="7">
        <v>7.8214351595646561E-2</v>
      </c>
    </row>
    <row r="551" spans="1:3" x14ac:dyDescent="0.25">
      <c r="A551" s="51" t="s">
        <v>7</v>
      </c>
      <c r="B551" s="6">
        <v>19</v>
      </c>
      <c r="C551" s="7">
        <v>4.4811320754716978E-2</v>
      </c>
    </row>
    <row r="552" spans="1:3" x14ac:dyDescent="0.25">
      <c r="A552" s="51" t="s">
        <v>8</v>
      </c>
      <c r="B552" s="6">
        <v>354</v>
      </c>
      <c r="C552" s="7">
        <v>0.83490566037735847</v>
      </c>
    </row>
    <row r="553" spans="1:3" x14ac:dyDescent="0.25">
      <c r="A553" s="51" t="s">
        <v>73</v>
      </c>
      <c r="B553" s="6">
        <v>51</v>
      </c>
      <c r="C553" s="7">
        <v>0.12028301886792453</v>
      </c>
    </row>
    <row r="554" spans="1:3" x14ac:dyDescent="0.25">
      <c r="A554" s="61" t="s">
        <v>64</v>
      </c>
      <c r="B554" s="6">
        <v>1426</v>
      </c>
      <c r="C554" s="7">
        <v>0.26305109758347167</v>
      </c>
    </row>
    <row r="555" spans="1:3" x14ac:dyDescent="0.25">
      <c r="A555" s="51" t="s">
        <v>70</v>
      </c>
      <c r="B555" s="6">
        <v>822</v>
      </c>
      <c r="C555" s="7">
        <v>0.57643758765778397</v>
      </c>
    </row>
    <row r="556" spans="1:3" x14ac:dyDescent="0.25">
      <c r="A556" s="51" t="s">
        <v>71</v>
      </c>
      <c r="B556" s="6">
        <v>604</v>
      </c>
      <c r="C556" s="7">
        <v>0.42356241234221598</v>
      </c>
    </row>
    <row r="557" spans="1:3" x14ac:dyDescent="0.25">
      <c r="A557" s="61" t="s">
        <v>65</v>
      </c>
      <c r="B557" s="6">
        <v>174</v>
      </c>
      <c r="C557" s="7">
        <v>3.2097399003873824E-2</v>
      </c>
    </row>
    <row r="558" spans="1:3" x14ac:dyDescent="0.25">
      <c r="A558" s="51" t="s">
        <v>67</v>
      </c>
      <c r="B558" s="6">
        <v>174</v>
      </c>
      <c r="C558" s="7">
        <v>1</v>
      </c>
    </row>
    <row r="559" spans="1:3" x14ac:dyDescent="0.25">
      <c r="A559" s="61" t="s">
        <v>63</v>
      </c>
      <c r="B559" s="6">
        <v>1479</v>
      </c>
      <c r="C559" s="7">
        <v>0.27282789153292752</v>
      </c>
    </row>
    <row r="560" spans="1:3" x14ac:dyDescent="0.25">
      <c r="A560" s="51" t="s">
        <v>4</v>
      </c>
      <c r="B560" s="6">
        <v>620</v>
      </c>
      <c r="C560" s="7">
        <v>0.41920216362407031</v>
      </c>
    </row>
    <row r="561" spans="1:3" x14ac:dyDescent="0.25">
      <c r="A561" s="51" t="s">
        <v>75</v>
      </c>
      <c r="B561" s="6">
        <v>529</v>
      </c>
      <c r="C561" s="7">
        <v>0.35767410412440837</v>
      </c>
    </row>
    <row r="562" spans="1:3" x14ac:dyDescent="0.25">
      <c r="A562" s="51" t="s">
        <v>74</v>
      </c>
      <c r="B562" s="6">
        <v>330</v>
      </c>
      <c r="C562" s="7">
        <v>0.2231237322515213</v>
      </c>
    </row>
    <row r="563" spans="1:3" x14ac:dyDescent="0.25">
      <c r="A563" s="61" t="s">
        <v>62</v>
      </c>
      <c r="B563" s="6">
        <v>1918</v>
      </c>
      <c r="C563" s="7">
        <v>0.35380926028408044</v>
      </c>
    </row>
    <row r="564" spans="1:3" x14ac:dyDescent="0.25">
      <c r="A564" s="51" t="s">
        <v>9</v>
      </c>
      <c r="B564" s="6">
        <v>90</v>
      </c>
      <c r="C564" s="7">
        <v>4.692387904066736E-2</v>
      </c>
    </row>
    <row r="565" spans="1:3" x14ac:dyDescent="0.25">
      <c r="A565" s="51" t="s">
        <v>5</v>
      </c>
      <c r="B565" s="6">
        <v>162</v>
      </c>
      <c r="C565" s="7">
        <v>8.4462982273201245E-2</v>
      </c>
    </row>
    <row r="566" spans="1:3" x14ac:dyDescent="0.25">
      <c r="A566" s="51" t="s">
        <v>6</v>
      </c>
      <c r="B566" s="6">
        <v>454</v>
      </c>
      <c r="C566" s="7">
        <v>0.23670490093847757</v>
      </c>
    </row>
    <row r="567" spans="1:3" x14ac:dyDescent="0.25">
      <c r="A567" s="51" t="s">
        <v>4</v>
      </c>
      <c r="B567" s="6">
        <v>444</v>
      </c>
      <c r="C567" s="7">
        <v>0.23149113660062565</v>
      </c>
    </row>
    <row r="568" spans="1:3" x14ac:dyDescent="0.25">
      <c r="A568" s="51" t="s">
        <v>72</v>
      </c>
      <c r="B568" s="6">
        <v>768</v>
      </c>
      <c r="C568" s="7">
        <v>0.40041710114702816</v>
      </c>
    </row>
    <row r="569" spans="1:3" x14ac:dyDescent="0.25">
      <c r="A569" s="62">
        <v>43862</v>
      </c>
      <c r="B569" s="6">
        <v>7195</v>
      </c>
      <c r="C569" s="7">
        <v>6.544603817245918E-3</v>
      </c>
    </row>
    <row r="570" spans="1:3" x14ac:dyDescent="0.25">
      <c r="A570" s="61" t="s">
        <v>61</v>
      </c>
      <c r="B570" s="6">
        <v>2038</v>
      </c>
      <c r="C570" s="7">
        <v>0.28325225851285613</v>
      </c>
    </row>
    <row r="571" spans="1:3" x14ac:dyDescent="0.25">
      <c r="A571" s="51" t="s">
        <v>7</v>
      </c>
      <c r="B571" s="6">
        <v>847</v>
      </c>
      <c r="C571" s="7">
        <v>0.415603532875368</v>
      </c>
    </row>
    <row r="572" spans="1:3" x14ac:dyDescent="0.25">
      <c r="A572" s="51" t="s">
        <v>8</v>
      </c>
      <c r="B572" s="6">
        <v>832</v>
      </c>
      <c r="C572" s="7">
        <v>0.40824337585868498</v>
      </c>
    </row>
    <row r="573" spans="1:3" x14ac:dyDescent="0.25">
      <c r="A573" s="51" t="s">
        <v>73</v>
      </c>
      <c r="B573" s="6">
        <v>359</v>
      </c>
      <c r="C573" s="7">
        <v>0.176153091265947</v>
      </c>
    </row>
    <row r="574" spans="1:3" x14ac:dyDescent="0.25">
      <c r="A574" s="61" t="s">
        <v>64</v>
      </c>
      <c r="B574" s="6">
        <v>1115</v>
      </c>
      <c r="C574" s="7">
        <v>0.15496872828353023</v>
      </c>
    </row>
    <row r="575" spans="1:3" x14ac:dyDescent="0.25">
      <c r="A575" s="51" t="s">
        <v>70</v>
      </c>
      <c r="B575" s="6">
        <v>964</v>
      </c>
      <c r="C575" s="7">
        <v>0.8645739910313901</v>
      </c>
    </row>
    <row r="576" spans="1:3" x14ac:dyDescent="0.25">
      <c r="A576" s="51" t="s">
        <v>71</v>
      </c>
      <c r="B576" s="6">
        <v>151</v>
      </c>
      <c r="C576" s="7">
        <v>0.13542600896860987</v>
      </c>
    </row>
    <row r="577" spans="1:3" x14ac:dyDescent="0.25">
      <c r="A577" s="61" t="s">
        <v>65</v>
      </c>
      <c r="B577" s="6">
        <v>12</v>
      </c>
      <c r="C577" s="7">
        <v>1.6678248783877692E-3</v>
      </c>
    </row>
    <row r="578" spans="1:3" x14ac:dyDescent="0.25">
      <c r="A578" s="51" t="s">
        <v>67</v>
      </c>
      <c r="B578" s="6">
        <v>12</v>
      </c>
      <c r="C578" s="7">
        <v>1</v>
      </c>
    </row>
    <row r="579" spans="1:3" x14ac:dyDescent="0.25">
      <c r="A579" s="61" t="s">
        <v>63</v>
      </c>
      <c r="B579" s="6">
        <v>1117</v>
      </c>
      <c r="C579" s="7">
        <v>0.15524669909659486</v>
      </c>
    </row>
    <row r="580" spans="1:3" x14ac:dyDescent="0.25">
      <c r="A580" s="51" t="s">
        <v>4</v>
      </c>
      <c r="B580" s="6">
        <v>158</v>
      </c>
      <c r="C580" s="7">
        <v>0.14145031333930169</v>
      </c>
    </row>
    <row r="581" spans="1:3" x14ac:dyDescent="0.25">
      <c r="A581" s="51" t="s">
        <v>75</v>
      </c>
      <c r="B581" s="6">
        <v>916</v>
      </c>
      <c r="C581" s="7">
        <v>0.82005371530886306</v>
      </c>
    </row>
    <row r="582" spans="1:3" x14ac:dyDescent="0.25">
      <c r="A582" s="51" t="s">
        <v>74</v>
      </c>
      <c r="B582" s="6">
        <v>43</v>
      </c>
      <c r="C582" s="7">
        <v>3.8495971351835273E-2</v>
      </c>
    </row>
    <row r="583" spans="1:3" x14ac:dyDescent="0.25">
      <c r="A583" s="61" t="s">
        <v>62</v>
      </c>
      <c r="B583" s="6">
        <v>2913</v>
      </c>
      <c r="C583" s="7">
        <v>0.404864489228631</v>
      </c>
    </row>
    <row r="584" spans="1:3" x14ac:dyDescent="0.25">
      <c r="A584" s="51" t="s">
        <v>9</v>
      </c>
      <c r="B584" s="6">
        <v>161</v>
      </c>
      <c r="C584" s="7">
        <v>5.5269481634054242E-2</v>
      </c>
    </row>
    <row r="585" spans="1:3" x14ac:dyDescent="0.25">
      <c r="A585" s="51" t="s">
        <v>5</v>
      </c>
      <c r="B585" s="6">
        <v>447</v>
      </c>
      <c r="C585" s="7">
        <v>0.15345005149330587</v>
      </c>
    </row>
    <row r="586" spans="1:3" x14ac:dyDescent="0.25">
      <c r="A586" s="51" t="s">
        <v>6</v>
      </c>
      <c r="B586" s="6">
        <v>925</v>
      </c>
      <c r="C586" s="7">
        <v>0.3175420528664607</v>
      </c>
    </row>
    <row r="587" spans="1:3" x14ac:dyDescent="0.25">
      <c r="A587" s="51" t="s">
        <v>4</v>
      </c>
      <c r="B587" s="6">
        <v>939</v>
      </c>
      <c r="C587" s="7">
        <v>0.32234809474768278</v>
      </c>
    </row>
    <row r="588" spans="1:3" x14ac:dyDescent="0.25">
      <c r="A588" s="51" t="s">
        <v>72</v>
      </c>
      <c r="B588" s="6">
        <v>441</v>
      </c>
      <c r="C588" s="7">
        <v>0.15139031925849639</v>
      </c>
    </row>
    <row r="589" spans="1:3" x14ac:dyDescent="0.25">
      <c r="A589" s="62">
        <v>43863</v>
      </c>
      <c r="B589" s="6">
        <v>5737</v>
      </c>
      <c r="C589" s="7">
        <v>5.2184005697762104E-3</v>
      </c>
    </row>
    <row r="590" spans="1:3" x14ac:dyDescent="0.25">
      <c r="A590" s="61" t="s">
        <v>61</v>
      </c>
      <c r="B590" s="6">
        <v>1203</v>
      </c>
      <c r="C590" s="7">
        <v>0.209691476381384</v>
      </c>
    </row>
    <row r="591" spans="1:3" x14ac:dyDescent="0.25">
      <c r="A591" s="51" t="s">
        <v>7</v>
      </c>
      <c r="B591" s="6">
        <v>289</v>
      </c>
      <c r="C591" s="7">
        <v>0.24023275145469658</v>
      </c>
    </row>
    <row r="592" spans="1:3" x14ac:dyDescent="0.25">
      <c r="A592" s="51" t="s">
        <v>8</v>
      </c>
      <c r="B592" s="6">
        <v>671</v>
      </c>
      <c r="C592" s="7">
        <v>0.55777223607647552</v>
      </c>
    </row>
    <row r="593" spans="1:3" x14ac:dyDescent="0.25">
      <c r="A593" s="51" t="s">
        <v>73</v>
      </c>
      <c r="B593" s="6">
        <v>243</v>
      </c>
      <c r="C593" s="7">
        <v>0.20199501246882792</v>
      </c>
    </row>
    <row r="594" spans="1:3" x14ac:dyDescent="0.25">
      <c r="A594" s="61" t="s">
        <v>64</v>
      </c>
      <c r="B594" s="6">
        <v>563</v>
      </c>
      <c r="C594" s="7">
        <v>9.8134913717971062E-2</v>
      </c>
    </row>
    <row r="595" spans="1:3" x14ac:dyDescent="0.25">
      <c r="A595" s="51" t="s">
        <v>70</v>
      </c>
      <c r="B595" s="6">
        <v>479</v>
      </c>
      <c r="C595" s="7">
        <v>0.85079928952042627</v>
      </c>
    </row>
    <row r="596" spans="1:3" x14ac:dyDescent="0.25">
      <c r="A596" s="51" t="s">
        <v>71</v>
      </c>
      <c r="B596" s="6">
        <v>84</v>
      </c>
      <c r="C596" s="7">
        <v>0.1492007104795737</v>
      </c>
    </row>
    <row r="597" spans="1:3" x14ac:dyDescent="0.25">
      <c r="A597" s="61" t="s">
        <v>65</v>
      </c>
      <c r="B597" s="6">
        <v>19</v>
      </c>
      <c r="C597" s="7">
        <v>3.3118354540700714E-3</v>
      </c>
    </row>
    <row r="598" spans="1:3" x14ac:dyDescent="0.25">
      <c r="A598" s="51" t="s">
        <v>67</v>
      </c>
      <c r="B598" s="6">
        <v>19</v>
      </c>
      <c r="C598" s="7">
        <v>1</v>
      </c>
    </row>
    <row r="599" spans="1:3" x14ac:dyDescent="0.25">
      <c r="A599" s="61" t="s">
        <v>63</v>
      </c>
      <c r="B599" s="6">
        <v>1083</v>
      </c>
      <c r="C599" s="7">
        <v>0.18877462088199407</v>
      </c>
    </row>
    <row r="600" spans="1:3" x14ac:dyDescent="0.25">
      <c r="A600" s="51" t="s">
        <v>4</v>
      </c>
      <c r="B600" s="6">
        <v>685</v>
      </c>
      <c r="C600" s="7">
        <v>0.63250230840258537</v>
      </c>
    </row>
    <row r="601" spans="1:3" x14ac:dyDescent="0.25">
      <c r="A601" s="51" t="s">
        <v>75</v>
      </c>
      <c r="B601" s="6">
        <v>391</v>
      </c>
      <c r="C601" s="7">
        <v>0.36103416435826408</v>
      </c>
    </row>
    <row r="602" spans="1:3" x14ac:dyDescent="0.25">
      <c r="A602" s="51" t="s">
        <v>74</v>
      </c>
      <c r="B602" s="6">
        <v>7</v>
      </c>
      <c r="C602" s="7">
        <v>6.4635272391505077E-3</v>
      </c>
    </row>
    <row r="603" spans="1:3" x14ac:dyDescent="0.25">
      <c r="A603" s="61" t="s">
        <v>62</v>
      </c>
      <c r="B603" s="6">
        <v>2869</v>
      </c>
      <c r="C603" s="7">
        <v>0.50008715356458078</v>
      </c>
    </row>
    <row r="604" spans="1:3" x14ac:dyDescent="0.25">
      <c r="A604" s="51" t="s">
        <v>9</v>
      </c>
      <c r="B604" s="6">
        <v>156</v>
      </c>
      <c r="C604" s="7">
        <v>5.4374346462181943E-2</v>
      </c>
    </row>
    <row r="605" spans="1:3" x14ac:dyDescent="0.25">
      <c r="A605" s="51" t="s">
        <v>5</v>
      </c>
      <c r="B605" s="6">
        <v>946</v>
      </c>
      <c r="C605" s="7">
        <v>0.3297316138027187</v>
      </c>
    </row>
    <row r="606" spans="1:3" x14ac:dyDescent="0.25">
      <c r="A606" s="51" t="s">
        <v>6</v>
      </c>
      <c r="B606" s="6">
        <v>844</v>
      </c>
      <c r="C606" s="7">
        <v>0.29417915650052284</v>
      </c>
    </row>
    <row r="607" spans="1:3" x14ac:dyDescent="0.25">
      <c r="A607" s="51" t="s">
        <v>4</v>
      </c>
      <c r="B607" s="6">
        <v>158</v>
      </c>
      <c r="C607" s="7">
        <v>5.5071453468107358E-2</v>
      </c>
    </row>
    <row r="608" spans="1:3" x14ac:dyDescent="0.25">
      <c r="A608" s="51" t="s">
        <v>72</v>
      </c>
      <c r="B608" s="6">
        <v>765</v>
      </c>
      <c r="C608" s="7">
        <v>0.26664342976646915</v>
      </c>
    </row>
    <row r="609" spans="1:3" x14ac:dyDescent="0.25">
      <c r="A609" s="62">
        <v>43864</v>
      </c>
      <c r="B609" s="6">
        <v>6483</v>
      </c>
      <c r="C609" s="7">
        <v>5.896965468687323E-3</v>
      </c>
    </row>
    <row r="610" spans="1:3" x14ac:dyDescent="0.25">
      <c r="A610" s="61" t="s">
        <v>61</v>
      </c>
      <c r="B610" s="6">
        <v>1364</v>
      </c>
      <c r="C610" s="7">
        <v>0.21039642140984113</v>
      </c>
    </row>
    <row r="611" spans="1:3" x14ac:dyDescent="0.25">
      <c r="A611" s="51" t="s">
        <v>7</v>
      </c>
      <c r="B611" s="6">
        <v>859</v>
      </c>
      <c r="C611" s="7">
        <v>0.62976539589442815</v>
      </c>
    </row>
    <row r="612" spans="1:3" x14ac:dyDescent="0.25">
      <c r="A612" s="51" t="s">
        <v>8</v>
      </c>
      <c r="B612" s="6">
        <v>436</v>
      </c>
      <c r="C612" s="7">
        <v>0.31964809384164222</v>
      </c>
    </row>
    <row r="613" spans="1:3" x14ac:dyDescent="0.25">
      <c r="A613" s="51" t="s">
        <v>73</v>
      </c>
      <c r="B613" s="6">
        <v>69</v>
      </c>
      <c r="C613" s="7">
        <v>5.0586510263929615E-2</v>
      </c>
    </row>
    <row r="614" spans="1:3" x14ac:dyDescent="0.25">
      <c r="A614" s="61" t="s">
        <v>64</v>
      </c>
      <c r="B614" s="6">
        <v>400</v>
      </c>
      <c r="C614" s="7">
        <v>6.1699830325466602E-2</v>
      </c>
    </row>
    <row r="615" spans="1:3" x14ac:dyDescent="0.25">
      <c r="A615" s="51" t="s">
        <v>70</v>
      </c>
      <c r="B615" s="6">
        <v>220</v>
      </c>
      <c r="C615" s="7">
        <v>0.55000000000000004</v>
      </c>
    </row>
    <row r="616" spans="1:3" x14ac:dyDescent="0.25">
      <c r="A616" s="51" t="s">
        <v>71</v>
      </c>
      <c r="B616" s="6">
        <v>180</v>
      </c>
      <c r="C616" s="7">
        <v>0.45</v>
      </c>
    </row>
    <row r="617" spans="1:3" x14ac:dyDescent="0.25">
      <c r="A617" s="61" t="s">
        <v>65</v>
      </c>
      <c r="B617" s="6">
        <v>784</v>
      </c>
      <c r="C617" s="7">
        <v>0.12093166743791454</v>
      </c>
    </row>
    <row r="618" spans="1:3" x14ac:dyDescent="0.25">
      <c r="A618" s="51" t="s">
        <v>67</v>
      </c>
      <c r="B618" s="6">
        <v>784</v>
      </c>
      <c r="C618" s="7">
        <v>1</v>
      </c>
    </row>
    <row r="619" spans="1:3" x14ac:dyDescent="0.25">
      <c r="A619" s="61" t="s">
        <v>63</v>
      </c>
      <c r="B619" s="6">
        <v>1487</v>
      </c>
      <c r="C619" s="7">
        <v>0.22936911923492209</v>
      </c>
    </row>
    <row r="620" spans="1:3" x14ac:dyDescent="0.25">
      <c r="A620" s="51" t="s">
        <v>4</v>
      </c>
      <c r="B620" s="6">
        <v>423</v>
      </c>
      <c r="C620" s="7">
        <v>0.28446536650975118</v>
      </c>
    </row>
    <row r="621" spans="1:3" x14ac:dyDescent="0.25">
      <c r="A621" s="51" t="s">
        <v>75</v>
      </c>
      <c r="B621" s="6">
        <v>599</v>
      </c>
      <c r="C621" s="7">
        <v>0.40282447881640887</v>
      </c>
    </row>
    <row r="622" spans="1:3" x14ac:dyDescent="0.25">
      <c r="A622" s="51" t="s">
        <v>74</v>
      </c>
      <c r="B622" s="6">
        <v>465</v>
      </c>
      <c r="C622" s="7">
        <v>0.31271015467383995</v>
      </c>
    </row>
    <row r="623" spans="1:3" x14ac:dyDescent="0.25">
      <c r="A623" s="61" t="s">
        <v>62</v>
      </c>
      <c r="B623" s="6">
        <v>2448</v>
      </c>
      <c r="C623" s="7">
        <v>0.37760296159185563</v>
      </c>
    </row>
    <row r="624" spans="1:3" x14ac:dyDescent="0.25">
      <c r="A624" s="51" t="s">
        <v>9</v>
      </c>
      <c r="B624" s="6">
        <v>722</v>
      </c>
      <c r="C624" s="7">
        <v>0.29493464052287582</v>
      </c>
    </row>
    <row r="625" spans="1:3" x14ac:dyDescent="0.25">
      <c r="A625" s="51" t="s">
        <v>5</v>
      </c>
      <c r="B625" s="6">
        <v>932</v>
      </c>
      <c r="C625" s="7">
        <v>0.38071895424836599</v>
      </c>
    </row>
    <row r="626" spans="1:3" x14ac:dyDescent="0.25">
      <c r="A626" s="51" t="s">
        <v>6</v>
      </c>
      <c r="B626" s="6">
        <v>98</v>
      </c>
      <c r="C626" s="7">
        <v>4.0032679738562088E-2</v>
      </c>
    </row>
    <row r="627" spans="1:3" x14ac:dyDescent="0.25">
      <c r="A627" s="51" t="s">
        <v>4</v>
      </c>
      <c r="B627" s="6">
        <v>685</v>
      </c>
      <c r="C627" s="7">
        <v>0.2798202614379085</v>
      </c>
    </row>
    <row r="628" spans="1:3" x14ac:dyDescent="0.25">
      <c r="A628" s="51" t="s">
        <v>72</v>
      </c>
      <c r="B628" s="6">
        <v>11</v>
      </c>
      <c r="C628" s="7">
        <v>4.4934640522875813E-3</v>
      </c>
    </row>
    <row r="629" spans="1:3" x14ac:dyDescent="0.25">
      <c r="A629" s="62">
        <v>43865</v>
      </c>
      <c r="B629" s="6">
        <v>8186</v>
      </c>
      <c r="C629" s="7">
        <v>7.4460217995795811E-3</v>
      </c>
    </row>
    <row r="630" spans="1:3" x14ac:dyDescent="0.25">
      <c r="A630" s="61" t="s">
        <v>61</v>
      </c>
      <c r="B630" s="6">
        <v>2102</v>
      </c>
      <c r="C630" s="7">
        <v>0.25677986806743219</v>
      </c>
    </row>
    <row r="631" spans="1:3" x14ac:dyDescent="0.25">
      <c r="A631" s="51" t="s">
        <v>7</v>
      </c>
      <c r="B631" s="6">
        <v>931</v>
      </c>
      <c r="C631" s="7">
        <v>0.44291151284490959</v>
      </c>
    </row>
    <row r="632" spans="1:3" x14ac:dyDescent="0.25">
      <c r="A632" s="51" t="s">
        <v>8</v>
      </c>
      <c r="B632" s="6">
        <v>472</v>
      </c>
      <c r="C632" s="7">
        <v>0.22454804947668885</v>
      </c>
    </row>
    <row r="633" spans="1:3" x14ac:dyDescent="0.25">
      <c r="A633" s="51" t="s">
        <v>73</v>
      </c>
      <c r="B633" s="6">
        <v>699</v>
      </c>
      <c r="C633" s="7">
        <v>0.33254043767840152</v>
      </c>
    </row>
    <row r="634" spans="1:3" x14ac:dyDescent="0.25">
      <c r="A634" s="61" t="s">
        <v>64</v>
      </c>
      <c r="B634" s="6">
        <v>587</v>
      </c>
      <c r="C634" s="7">
        <v>7.1707793794282923E-2</v>
      </c>
    </row>
    <row r="635" spans="1:3" x14ac:dyDescent="0.25">
      <c r="A635" s="51" t="s">
        <v>70</v>
      </c>
      <c r="B635" s="6">
        <v>126</v>
      </c>
      <c r="C635" s="7">
        <v>0.21465076660988075</v>
      </c>
    </row>
    <row r="636" spans="1:3" x14ac:dyDescent="0.25">
      <c r="A636" s="51" t="s">
        <v>71</v>
      </c>
      <c r="B636" s="6">
        <v>461</v>
      </c>
      <c r="C636" s="7">
        <v>0.78534923339011931</v>
      </c>
    </row>
    <row r="637" spans="1:3" x14ac:dyDescent="0.25">
      <c r="A637" s="61" t="s">
        <v>65</v>
      </c>
      <c r="B637" s="6">
        <v>796</v>
      </c>
      <c r="C637" s="7">
        <v>9.7239188859027603E-2</v>
      </c>
    </row>
    <row r="638" spans="1:3" x14ac:dyDescent="0.25">
      <c r="A638" s="51" t="s">
        <v>67</v>
      </c>
      <c r="B638" s="6">
        <v>796</v>
      </c>
      <c r="C638" s="7">
        <v>1</v>
      </c>
    </row>
    <row r="639" spans="1:3" x14ac:dyDescent="0.25">
      <c r="A639" s="61" t="s">
        <v>63</v>
      </c>
      <c r="B639" s="6">
        <v>1618</v>
      </c>
      <c r="C639" s="7">
        <v>0.19765453212802345</v>
      </c>
    </row>
    <row r="640" spans="1:3" x14ac:dyDescent="0.25">
      <c r="A640" s="51" t="s">
        <v>4</v>
      </c>
      <c r="B640" s="6">
        <v>778</v>
      </c>
      <c r="C640" s="7">
        <v>0.48084054388133496</v>
      </c>
    </row>
    <row r="641" spans="1:3" x14ac:dyDescent="0.25">
      <c r="A641" s="51" t="s">
        <v>75</v>
      </c>
      <c r="B641" s="6">
        <v>441</v>
      </c>
      <c r="C641" s="7">
        <v>0.27255871446229912</v>
      </c>
    </row>
    <row r="642" spans="1:3" x14ac:dyDescent="0.25">
      <c r="A642" s="51" t="s">
        <v>74</v>
      </c>
      <c r="B642" s="6">
        <v>399</v>
      </c>
      <c r="C642" s="7">
        <v>0.24660074165636589</v>
      </c>
    </row>
    <row r="643" spans="1:3" x14ac:dyDescent="0.25">
      <c r="A643" s="61" t="s">
        <v>62</v>
      </c>
      <c r="B643" s="6">
        <v>3083</v>
      </c>
      <c r="C643" s="7">
        <v>0.37661861715123379</v>
      </c>
    </row>
    <row r="644" spans="1:3" x14ac:dyDescent="0.25">
      <c r="A644" s="51" t="s">
        <v>9</v>
      </c>
      <c r="B644" s="6">
        <v>530</v>
      </c>
      <c r="C644" s="7">
        <v>0.1719104768083036</v>
      </c>
    </row>
    <row r="645" spans="1:3" x14ac:dyDescent="0.25">
      <c r="A645" s="51" t="s">
        <v>5</v>
      </c>
      <c r="B645" s="6">
        <v>217</v>
      </c>
      <c r="C645" s="7">
        <v>7.0385987674343176E-2</v>
      </c>
    </row>
    <row r="646" spans="1:3" x14ac:dyDescent="0.25">
      <c r="A646" s="51" t="s">
        <v>6</v>
      </c>
      <c r="B646" s="6">
        <v>671</v>
      </c>
      <c r="C646" s="7">
        <v>0.21764515082711644</v>
      </c>
    </row>
    <row r="647" spans="1:3" x14ac:dyDescent="0.25">
      <c r="A647" s="51" t="s">
        <v>4</v>
      </c>
      <c r="B647" s="6">
        <v>809</v>
      </c>
      <c r="C647" s="7">
        <v>0.26240674667531627</v>
      </c>
    </row>
    <row r="648" spans="1:3" x14ac:dyDescent="0.25">
      <c r="A648" s="51" t="s">
        <v>72</v>
      </c>
      <c r="B648" s="6">
        <v>856</v>
      </c>
      <c r="C648" s="7">
        <v>0.27765163801492054</v>
      </c>
    </row>
    <row r="649" spans="1:3" x14ac:dyDescent="0.25">
      <c r="A649" s="62">
        <v>43866</v>
      </c>
      <c r="B649" s="6">
        <v>8142</v>
      </c>
      <c r="C649" s="7">
        <v>7.4059992050057354E-3</v>
      </c>
    </row>
    <row r="650" spans="1:3" x14ac:dyDescent="0.25">
      <c r="A650" s="61" t="s">
        <v>61</v>
      </c>
      <c r="B650" s="6">
        <v>2180</v>
      </c>
      <c r="C650" s="7">
        <v>0.26774748219110783</v>
      </c>
    </row>
    <row r="651" spans="1:3" x14ac:dyDescent="0.25">
      <c r="A651" s="51" t="s">
        <v>7</v>
      </c>
      <c r="B651" s="6">
        <v>222</v>
      </c>
      <c r="C651" s="7">
        <v>0.10183486238532111</v>
      </c>
    </row>
    <row r="652" spans="1:3" x14ac:dyDescent="0.25">
      <c r="A652" s="51" t="s">
        <v>8</v>
      </c>
      <c r="B652" s="6">
        <v>970</v>
      </c>
      <c r="C652" s="7">
        <v>0.44495412844036697</v>
      </c>
    </row>
    <row r="653" spans="1:3" x14ac:dyDescent="0.25">
      <c r="A653" s="51" t="s">
        <v>73</v>
      </c>
      <c r="B653" s="6">
        <v>988</v>
      </c>
      <c r="C653" s="7">
        <v>0.45321100917431195</v>
      </c>
    </row>
    <row r="654" spans="1:3" x14ac:dyDescent="0.25">
      <c r="A654" s="61" t="s">
        <v>64</v>
      </c>
      <c r="B654" s="6">
        <v>1335</v>
      </c>
      <c r="C654" s="7">
        <v>0.16396462785556373</v>
      </c>
    </row>
    <row r="655" spans="1:3" x14ac:dyDescent="0.25">
      <c r="A655" s="51" t="s">
        <v>70</v>
      </c>
      <c r="B655" s="6">
        <v>854</v>
      </c>
      <c r="C655" s="7">
        <v>0.63970037453183526</v>
      </c>
    </row>
    <row r="656" spans="1:3" x14ac:dyDescent="0.25">
      <c r="A656" s="51" t="s">
        <v>71</v>
      </c>
      <c r="B656" s="6">
        <v>481</v>
      </c>
      <c r="C656" s="7">
        <v>0.3602996254681648</v>
      </c>
    </row>
    <row r="657" spans="1:3" x14ac:dyDescent="0.25">
      <c r="A657" s="61" t="s">
        <v>65</v>
      </c>
      <c r="B657" s="6">
        <v>547</v>
      </c>
      <c r="C657" s="7">
        <v>6.7182510439695406E-2</v>
      </c>
    </row>
    <row r="658" spans="1:3" x14ac:dyDescent="0.25">
      <c r="A658" s="51" t="s">
        <v>67</v>
      </c>
      <c r="B658" s="6">
        <v>547</v>
      </c>
      <c r="C658" s="7">
        <v>1</v>
      </c>
    </row>
    <row r="659" spans="1:3" x14ac:dyDescent="0.25">
      <c r="A659" s="61" t="s">
        <v>63</v>
      </c>
      <c r="B659" s="6">
        <v>1184</v>
      </c>
      <c r="C659" s="7">
        <v>0.14541881601572096</v>
      </c>
    </row>
    <row r="660" spans="1:3" x14ac:dyDescent="0.25">
      <c r="A660" s="51" t="s">
        <v>4</v>
      </c>
      <c r="B660" s="6">
        <v>181</v>
      </c>
      <c r="C660" s="7">
        <v>0.15287162162162163</v>
      </c>
    </row>
    <row r="661" spans="1:3" x14ac:dyDescent="0.25">
      <c r="A661" s="51" t="s">
        <v>75</v>
      </c>
      <c r="B661" s="6">
        <v>488</v>
      </c>
      <c r="C661" s="7">
        <v>0.41216216216216217</v>
      </c>
    </row>
    <row r="662" spans="1:3" x14ac:dyDescent="0.25">
      <c r="A662" s="51" t="s">
        <v>74</v>
      </c>
      <c r="B662" s="6">
        <v>515</v>
      </c>
      <c r="C662" s="7">
        <v>0.43496621621621623</v>
      </c>
    </row>
    <row r="663" spans="1:3" x14ac:dyDescent="0.25">
      <c r="A663" s="61" t="s">
        <v>62</v>
      </c>
      <c r="B663" s="6">
        <v>2896</v>
      </c>
      <c r="C663" s="7">
        <v>0.35568656349791206</v>
      </c>
    </row>
    <row r="664" spans="1:3" x14ac:dyDescent="0.25">
      <c r="A664" s="51" t="s">
        <v>9</v>
      </c>
      <c r="B664" s="6">
        <v>940</v>
      </c>
      <c r="C664" s="7">
        <v>0.324585635359116</v>
      </c>
    </row>
    <row r="665" spans="1:3" x14ac:dyDescent="0.25">
      <c r="A665" s="51" t="s">
        <v>5</v>
      </c>
      <c r="B665" s="6">
        <v>103</v>
      </c>
      <c r="C665" s="7">
        <v>3.5566298342541436E-2</v>
      </c>
    </row>
    <row r="666" spans="1:3" x14ac:dyDescent="0.25">
      <c r="A666" s="51" t="s">
        <v>6</v>
      </c>
      <c r="B666" s="6">
        <v>424</v>
      </c>
      <c r="C666" s="7">
        <v>0.14640883977900551</v>
      </c>
    </row>
    <row r="667" spans="1:3" x14ac:dyDescent="0.25">
      <c r="A667" s="51" t="s">
        <v>4</v>
      </c>
      <c r="B667" s="6">
        <v>474</v>
      </c>
      <c r="C667" s="7">
        <v>0.16367403314917128</v>
      </c>
    </row>
    <row r="668" spans="1:3" x14ac:dyDescent="0.25">
      <c r="A668" s="51" t="s">
        <v>72</v>
      </c>
      <c r="B668" s="6">
        <v>955</v>
      </c>
      <c r="C668" s="7">
        <v>0.32976519337016574</v>
      </c>
    </row>
    <row r="669" spans="1:3" x14ac:dyDescent="0.25">
      <c r="A669" s="62">
        <v>43867</v>
      </c>
      <c r="B669" s="6">
        <v>6231</v>
      </c>
      <c r="C669" s="7">
        <v>5.6677451543098419E-3</v>
      </c>
    </row>
    <row r="670" spans="1:3" x14ac:dyDescent="0.25">
      <c r="A670" s="61" t="s">
        <v>61</v>
      </c>
      <c r="B670" s="6">
        <v>1824</v>
      </c>
      <c r="C670" s="7">
        <v>0.29272989889263362</v>
      </c>
    </row>
    <row r="671" spans="1:3" x14ac:dyDescent="0.25">
      <c r="A671" s="51" t="s">
        <v>7</v>
      </c>
      <c r="B671" s="6">
        <v>850</v>
      </c>
      <c r="C671" s="7">
        <v>0.46600877192982454</v>
      </c>
    </row>
    <row r="672" spans="1:3" x14ac:dyDescent="0.25">
      <c r="A672" s="51" t="s">
        <v>8</v>
      </c>
      <c r="B672" s="6">
        <v>21</v>
      </c>
      <c r="C672" s="7">
        <v>1.1513157894736841E-2</v>
      </c>
    </row>
    <row r="673" spans="1:3" x14ac:dyDescent="0.25">
      <c r="A673" s="51" t="s">
        <v>73</v>
      </c>
      <c r="B673" s="6">
        <v>953</v>
      </c>
      <c r="C673" s="7">
        <v>0.52247807017543857</v>
      </c>
    </row>
    <row r="674" spans="1:3" x14ac:dyDescent="0.25">
      <c r="A674" s="61" t="s">
        <v>64</v>
      </c>
      <c r="B674" s="6">
        <v>272</v>
      </c>
      <c r="C674" s="7">
        <v>4.3652704220831326E-2</v>
      </c>
    </row>
    <row r="675" spans="1:3" x14ac:dyDescent="0.25">
      <c r="A675" s="51" t="s">
        <v>70</v>
      </c>
      <c r="B675" s="6">
        <v>190</v>
      </c>
      <c r="C675" s="7">
        <v>0.69852941176470584</v>
      </c>
    </row>
    <row r="676" spans="1:3" x14ac:dyDescent="0.25">
      <c r="A676" s="51" t="s">
        <v>71</v>
      </c>
      <c r="B676" s="6">
        <v>82</v>
      </c>
      <c r="C676" s="7">
        <v>0.3014705882352941</v>
      </c>
    </row>
    <row r="677" spans="1:3" x14ac:dyDescent="0.25">
      <c r="A677" s="61" t="s">
        <v>65</v>
      </c>
      <c r="B677" s="6">
        <v>659</v>
      </c>
      <c r="C677" s="7">
        <v>0.10576151500561708</v>
      </c>
    </row>
    <row r="678" spans="1:3" x14ac:dyDescent="0.25">
      <c r="A678" s="51" t="s">
        <v>67</v>
      </c>
      <c r="B678" s="6">
        <v>659</v>
      </c>
      <c r="C678" s="7">
        <v>1</v>
      </c>
    </row>
    <row r="679" spans="1:3" x14ac:dyDescent="0.25">
      <c r="A679" s="61" t="s">
        <v>63</v>
      </c>
      <c r="B679" s="6">
        <v>1054</v>
      </c>
      <c r="C679" s="7">
        <v>0.1691542288557214</v>
      </c>
    </row>
    <row r="680" spans="1:3" x14ac:dyDescent="0.25">
      <c r="A680" s="51" t="s">
        <v>4</v>
      </c>
      <c r="B680" s="6">
        <v>254</v>
      </c>
      <c r="C680" s="7">
        <v>0.24098671726755219</v>
      </c>
    </row>
    <row r="681" spans="1:3" x14ac:dyDescent="0.25">
      <c r="A681" s="51" t="s">
        <v>75</v>
      </c>
      <c r="B681" s="6">
        <v>145</v>
      </c>
      <c r="C681" s="7">
        <v>0.13757115749525617</v>
      </c>
    </row>
    <row r="682" spans="1:3" x14ac:dyDescent="0.25">
      <c r="A682" s="51" t="s">
        <v>74</v>
      </c>
      <c r="B682" s="6">
        <v>655</v>
      </c>
      <c r="C682" s="7">
        <v>0.62144212523719167</v>
      </c>
    </row>
    <row r="683" spans="1:3" x14ac:dyDescent="0.25">
      <c r="A683" s="61" t="s">
        <v>62</v>
      </c>
      <c r="B683" s="6">
        <v>2422</v>
      </c>
      <c r="C683" s="7">
        <v>0.3887016530251966</v>
      </c>
    </row>
    <row r="684" spans="1:3" x14ac:dyDescent="0.25">
      <c r="A684" s="51" t="s">
        <v>9</v>
      </c>
      <c r="B684" s="6">
        <v>270</v>
      </c>
      <c r="C684" s="7">
        <v>0.11147811725846409</v>
      </c>
    </row>
    <row r="685" spans="1:3" x14ac:dyDescent="0.25">
      <c r="A685" s="51" t="s">
        <v>5</v>
      </c>
      <c r="B685" s="6">
        <v>500</v>
      </c>
      <c r="C685" s="7">
        <v>0.20644095788604458</v>
      </c>
    </row>
    <row r="686" spans="1:3" x14ac:dyDescent="0.25">
      <c r="A686" s="51" t="s">
        <v>6</v>
      </c>
      <c r="B686" s="6">
        <v>448</v>
      </c>
      <c r="C686" s="7">
        <v>0.18497109826589594</v>
      </c>
    </row>
    <row r="687" spans="1:3" x14ac:dyDescent="0.25">
      <c r="A687" s="51" t="s">
        <v>4</v>
      </c>
      <c r="B687" s="6">
        <v>278</v>
      </c>
      <c r="C687" s="7">
        <v>0.11478117258464079</v>
      </c>
    </row>
    <row r="688" spans="1:3" x14ac:dyDescent="0.25">
      <c r="A688" s="51" t="s">
        <v>72</v>
      </c>
      <c r="B688" s="6">
        <v>926</v>
      </c>
      <c r="C688" s="7">
        <v>0.38232865400495458</v>
      </c>
    </row>
    <row r="689" spans="1:3" x14ac:dyDescent="0.25">
      <c r="A689" s="62">
        <v>43868</v>
      </c>
      <c r="B689" s="6">
        <v>6640</v>
      </c>
      <c r="C689" s="7">
        <v>6.0397733629621812E-3</v>
      </c>
    </row>
    <row r="690" spans="1:3" x14ac:dyDescent="0.25">
      <c r="A690" s="61" t="s">
        <v>61</v>
      </c>
      <c r="B690" s="6">
        <v>1384</v>
      </c>
      <c r="C690" s="7">
        <v>0.20843373493975903</v>
      </c>
    </row>
    <row r="691" spans="1:3" x14ac:dyDescent="0.25">
      <c r="A691" s="51" t="s">
        <v>7</v>
      </c>
      <c r="B691" s="6">
        <v>173</v>
      </c>
      <c r="C691" s="7">
        <v>0.125</v>
      </c>
    </row>
    <row r="692" spans="1:3" x14ac:dyDescent="0.25">
      <c r="A692" s="51" t="s">
        <v>8</v>
      </c>
      <c r="B692" s="6">
        <v>984</v>
      </c>
      <c r="C692" s="7">
        <v>0.71098265895953761</v>
      </c>
    </row>
    <row r="693" spans="1:3" x14ac:dyDescent="0.25">
      <c r="A693" s="51" t="s">
        <v>73</v>
      </c>
      <c r="B693" s="6">
        <v>227</v>
      </c>
      <c r="C693" s="7">
        <v>0.16401734104046242</v>
      </c>
    </row>
    <row r="694" spans="1:3" x14ac:dyDescent="0.25">
      <c r="A694" s="61" t="s">
        <v>64</v>
      </c>
      <c r="B694" s="6">
        <v>716</v>
      </c>
      <c r="C694" s="7">
        <v>0.10783132530120482</v>
      </c>
    </row>
    <row r="695" spans="1:3" x14ac:dyDescent="0.25">
      <c r="A695" s="51" t="s">
        <v>70</v>
      </c>
      <c r="B695" s="6">
        <v>362</v>
      </c>
      <c r="C695" s="7">
        <v>0.505586592178771</v>
      </c>
    </row>
    <row r="696" spans="1:3" x14ac:dyDescent="0.25">
      <c r="A696" s="51" t="s">
        <v>71</v>
      </c>
      <c r="B696" s="6">
        <v>354</v>
      </c>
      <c r="C696" s="7">
        <v>0.49441340782122906</v>
      </c>
    </row>
    <row r="697" spans="1:3" x14ac:dyDescent="0.25">
      <c r="A697" s="61" t="s">
        <v>65</v>
      </c>
      <c r="B697" s="6">
        <v>372</v>
      </c>
      <c r="C697" s="7">
        <v>5.602409638554217E-2</v>
      </c>
    </row>
    <row r="698" spans="1:3" x14ac:dyDescent="0.25">
      <c r="A698" s="51" t="s">
        <v>67</v>
      </c>
      <c r="B698" s="6">
        <v>372</v>
      </c>
      <c r="C698" s="7">
        <v>1</v>
      </c>
    </row>
    <row r="699" spans="1:3" x14ac:dyDescent="0.25">
      <c r="A699" s="61" t="s">
        <v>63</v>
      </c>
      <c r="B699" s="6">
        <v>1316</v>
      </c>
      <c r="C699" s="7">
        <v>0.19819277108433736</v>
      </c>
    </row>
    <row r="700" spans="1:3" x14ac:dyDescent="0.25">
      <c r="A700" s="51" t="s">
        <v>4</v>
      </c>
      <c r="B700" s="6">
        <v>748</v>
      </c>
      <c r="C700" s="7">
        <v>0.56838905775075987</v>
      </c>
    </row>
    <row r="701" spans="1:3" x14ac:dyDescent="0.25">
      <c r="A701" s="51" t="s">
        <v>75</v>
      </c>
      <c r="B701" s="6">
        <v>554</v>
      </c>
      <c r="C701" s="7">
        <v>0.42097264437689969</v>
      </c>
    </row>
    <row r="702" spans="1:3" x14ac:dyDescent="0.25">
      <c r="A702" s="51" t="s">
        <v>74</v>
      </c>
      <c r="B702" s="6">
        <v>14</v>
      </c>
      <c r="C702" s="7">
        <v>1.0638297872340425E-2</v>
      </c>
    </row>
    <row r="703" spans="1:3" x14ac:dyDescent="0.25">
      <c r="A703" s="61" t="s">
        <v>62</v>
      </c>
      <c r="B703" s="6">
        <v>2852</v>
      </c>
      <c r="C703" s="7">
        <v>0.42951807228915662</v>
      </c>
    </row>
    <row r="704" spans="1:3" x14ac:dyDescent="0.25">
      <c r="A704" s="51" t="s">
        <v>9</v>
      </c>
      <c r="B704" s="6">
        <v>667</v>
      </c>
      <c r="C704" s="7">
        <v>0.23387096774193547</v>
      </c>
    </row>
    <row r="705" spans="1:3" x14ac:dyDescent="0.25">
      <c r="A705" s="51" t="s">
        <v>5</v>
      </c>
      <c r="B705" s="6">
        <v>746</v>
      </c>
      <c r="C705" s="7">
        <v>0.26157082748948107</v>
      </c>
    </row>
    <row r="706" spans="1:3" x14ac:dyDescent="0.25">
      <c r="A706" s="51" t="s">
        <v>6</v>
      </c>
      <c r="B706" s="6">
        <v>396</v>
      </c>
      <c r="C706" s="7">
        <v>0.13884992987377279</v>
      </c>
    </row>
    <row r="707" spans="1:3" x14ac:dyDescent="0.25">
      <c r="A707" s="51" t="s">
        <v>4</v>
      </c>
      <c r="B707" s="6">
        <v>939</v>
      </c>
      <c r="C707" s="7">
        <v>0.32924263674614307</v>
      </c>
    </row>
    <row r="708" spans="1:3" x14ac:dyDescent="0.25">
      <c r="A708" s="51" t="s">
        <v>72</v>
      </c>
      <c r="B708" s="6">
        <v>104</v>
      </c>
      <c r="C708" s="7">
        <v>3.6465638148667601E-2</v>
      </c>
    </row>
    <row r="709" spans="1:3" x14ac:dyDescent="0.25">
      <c r="A709" s="62">
        <v>43869</v>
      </c>
      <c r="B709" s="6">
        <v>7197</v>
      </c>
      <c r="C709" s="7">
        <v>6.5464230260901838E-3</v>
      </c>
    </row>
    <row r="710" spans="1:3" x14ac:dyDescent="0.25">
      <c r="A710" s="61" t="s">
        <v>61</v>
      </c>
      <c r="B710" s="6">
        <v>1701</v>
      </c>
      <c r="C710" s="7">
        <v>0.23634847853272198</v>
      </c>
    </row>
    <row r="711" spans="1:3" x14ac:dyDescent="0.25">
      <c r="A711" s="51" t="s">
        <v>7</v>
      </c>
      <c r="B711" s="6">
        <v>246</v>
      </c>
      <c r="C711" s="7">
        <v>0.14462081128747795</v>
      </c>
    </row>
    <row r="712" spans="1:3" x14ac:dyDescent="0.25">
      <c r="A712" s="51" t="s">
        <v>8</v>
      </c>
      <c r="B712" s="6">
        <v>650</v>
      </c>
      <c r="C712" s="7">
        <v>0.38212815990593768</v>
      </c>
    </row>
    <row r="713" spans="1:3" x14ac:dyDescent="0.25">
      <c r="A713" s="51" t="s">
        <v>73</v>
      </c>
      <c r="B713" s="6">
        <v>805</v>
      </c>
      <c r="C713" s="7">
        <v>0.47325102880658437</v>
      </c>
    </row>
    <row r="714" spans="1:3" x14ac:dyDescent="0.25">
      <c r="A714" s="61" t="s">
        <v>64</v>
      </c>
      <c r="B714" s="6">
        <v>774</v>
      </c>
      <c r="C714" s="7">
        <v>0.10754481033764068</v>
      </c>
    </row>
    <row r="715" spans="1:3" x14ac:dyDescent="0.25">
      <c r="A715" s="51" t="s">
        <v>70</v>
      </c>
      <c r="B715" s="6">
        <v>273</v>
      </c>
      <c r="C715" s="7">
        <v>0.35271317829457366</v>
      </c>
    </row>
    <row r="716" spans="1:3" x14ac:dyDescent="0.25">
      <c r="A716" s="51" t="s">
        <v>71</v>
      </c>
      <c r="B716" s="6">
        <v>501</v>
      </c>
      <c r="C716" s="7">
        <v>0.6472868217054264</v>
      </c>
    </row>
    <row r="717" spans="1:3" x14ac:dyDescent="0.25">
      <c r="A717" s="61" t="s">
        <v>65</v>
      </c>
      <c r="B717" s="6">
        <v>874</v>
      </c>
      <c r="C717" s="7">
        <v>0.12143948867583715</v>
      </c>
    </row>
    <row r="718" spans="1:3" x14ac:dyDescent="0.25">
      <c r="A718" s="51" t="s">
        <v>67</v>
      </c>
      <c r="B718" s="6">
        <v>874</v>
      </c>
      <c r="C718" s="7">
        <v>1</v>
      </c>
    </row>
    <row r="719" spans="1:3" x14ac:dyDescent="0.25">
      <c r="A719" s="61" t="s">
        <v>63</v>
      </c>
      <c r="B719" s="6">
        <v>1837</v>
      </c>
      <c r="C719" s="7">
        <v>0.25524524107266916</v>
      </c>
    </row>
    <row r="720" spans="1:3" x14ac:dyDescent="0.25">
      <c r="A720" s="51" t="s">
        <v>4</v>
      </c>
      <c r="B720" s="6">
        <v>400</v>
      </c>
      <c r="C720" s="7">
        <v>0.21774632553075668</v>
      </c>
    </row>
    <row r="721" spans="1:3" x14ac:dyDescent="0.25">
      <c r="A721" s="51" t="s">
        <v>75</v>
      </c>
      <c r="B721" s="6">
        <v>793</v>
      </c>
      <c r="C721" s="7">
        <v>0.4316820903647251</v>
      </c>
    </row>
    <row r="722" spans="1:3" x14ac:dyDescent="0.25">
      <c r="A722" s="51" t="s">
        <v>74</v>
      </c>
      <c r="B722" s="6">
        <v>644</v>
      </c>
      <c r="C722" s="7">
        <v>0.35057158410451822</v>
      </c>
    </row>
    <row r="723" spans="1:3" x14ac:dyDescent="0.25">
      <c r="A723" s="61" t="s">
        <v>62</v>
      </c>
      <c r="B723" s="6">
        <v>2011</v>
      </c>
      <c r="C723" s="7">
        <v>0.279421981381131</v>
      </c>
    </row>
    <row r="724" spans="1:3" x14ac:dyDescent="0.25">
      <c r="A724" s="51" t="s">
        <v>9</v>
      </c>
      <c r="B724" s="6">
        <v>921</v>
      </c>
      <c r="C724" s="7">
        <v>0.45798110392839381</v>
      </c>
    </row>
    <row r="725" spans="1:3" x14ac:dyDescent="0.25">
      <c r="A725" s="51" t="s">
        <v>5</v>
      </c>
      <c r="B725" s="6">
        <v>116</v>
      </c>
      <c r="C725" s="7">
        <v>5.7682744903033316E-2</v>
      </c>
    </row>
    <row r="726" spans="1:3" x14ac:dyDescent="0.25">
      <c r="A726" s="51" t="s">
        <v>6</v>
      </c>
      <c r="B726" s="6">
        <v>7</v>
      </c>
      <c r="C726" s="7">
        <v>3.4808552958727002E-3</v>
      </c>
    </row>
    <row r="727" spans="1:3" x14ac:dyDescent="0.25">
      <c r="A727" s="51" t="s">
        <v>4</v>
      </c>
      <c r="B727" s="6">
        <v>508</v>
      </c>
      <c r="C727" s="7">
        <v>0.25261064147190454</v>
      </c>
    </row>
    <row r="728" spans="1:3" x14ac:dyDescent="0.25">
      <c r="A728" s="51" t="s">
        <v>72</v>
      </c>
      <c r="B728" s="6">
        <v>459</v>
      </c>
      <c r="C728" s="7">
        <v>0.22824465440079564</v>
      </c>
    </row>
    <row r="729" spans="1:3" x14ac:dyDescent="0.25">
      <c r="A729" s="62">
        <v>43870</v>
      </c>
      <c r="B729" s="6">
        <v>8851</v>
      </c>
      <c r="C729" s="7">
        <v>8.0509087402979313E-3</v>
      </c>
    </row>
    <row r="730" spans="1:3" x14ac:dyDescent="0.25">
      <c r="A730" s="61" t="s">
        <v>61</v>
      </c>
      <c r="B730" s="6">
        <v>1743</v>
      </c>
      <c r="C730" s="7">
        <v>0.19692690091515083</v>
      </c>
    </row>
    <row r="731" spans="1:3" x14ac:dyDescent="0.25">
      <c r="A731" s="51" t="s">
        <v>7</v>
      </c>
      <c r="B731" s="6">
        <v>919</v>
      </c>
      <c r="C731" s="7">
        <v>0.52725186460126217</v>
      </c>
    </row>
    <row r="732" spans="1:3" x14ac:dyDescent="0.25">
      <c r="A732" s="51" t="s">
        <v>8</v>
      </c>
      <c r="B732" s="6">
        <v>529</v>
      </c>
      <c r="C732" s="7">
        <v>0.30349971313826735</v>
      </c>
    </row>
    <row r="733" spans="1:3" x14ac:dyDescent="0.25">
      <c r="A733" s="51" t="s">
        <v>73</v>
      </c>
      <c r="B733" s="6">
        <v>295</v>
      </c>
      <c r="C733" s="7">
        <v>0.16924842226047046</v>
      </c>
    </row>
    <row r="734" spans="1:3" x14ac:dyDescent="0.25">
      <c r="A734" s="61" t="s">
        <v>64</v>
      </c>
      <c r="B734" s="6">
        <v>1387</v>
      </c>
      <c r="C734" s="7">
        <v>0.15670545701050728</v>
      </c>
    </row>
    <row r="735" spans="1:3" x14ac:dyDescent="0.25">
      <c r="A735" s="51" t="s">
        <v>70</v>
      </c>
      <c r="B735" s="6">
        <v>888</v>
      </c>
      <c r="C735" s="7">
        <v>0.64023071377072815</v>
      </c>
    </row>
    <row r="736" spans="1:3" x14ac:dyDescent="0.25">
      <c r="A736" s="51" t="s">
        <v>71</v>
      </c>
      <c r="B736" s="6">
        <v>499</v>
      </c>
      <c r="C736" s="7">
        <v>0.35976928622927179</v>
      </c>
    </row>
    <row r="737" spans="1:3" x14ac:dyDescent="0.25">
      <c r="A737" s="61" t="s">
        <v>65</v>
      </c>
      <c r="B737" s="6">
        <v>791</v>
      </c>
      <c r="C737" s="7">
        <v>8.9368432945429899E-2</v>
      </c>
    </row>
    <row r="738" spans="1:3" x14ac:dyDescent="0.25">
      <c r="A738" s="51" t="s">
        <v>67</v>
      </c>
      <c r="B738" s="6">
        <v>791</v>
      </c>
      <c r="C738" s="7">
        <v>1</v>
      </c>
    </row>
    <row r="739" spans="1:3" x14ac:dyDescent="0.25">
      <c r="A739" s="61" t="s">
        <v>63</v>
      </c>
      <c r="B739" s="6">
        <v>2399</v>
      </c>
      <c r="C739" s="7">
        <v>0.27104282002033669</v>
      </c>
    </row>
    <row r="740" spans="1:3" x14ac:dyDescent="0.25">
      <c r="A740" s="51" t="s">
        <v>4</v>
      </c>
      <c r="B740" s="6">
        <v>813</v>
      </c>
      <c r="C740" s="7">
        <v>0.33889120466861195</v>
      </c>
    </row>
    <row r="741" spans="1:3" x14ac:dyDescent="0.25">
      <c r="A741" s="51" t="s">
        <v>75</v>
      </c>
      <c r="B741" s="6">
        <v>788</v>
      </c>
      <c r="C741" s="7">
        <v>0.32847019591496457</v>
      </c>
    </row>
    <row r="742" spans="1:3" x14ac:dyDescent="0.25">
      <c r="A742" s="51" t="s">
        <v>74</v>
      </c>
      <c r="B742" s="6">
        <v>798</v>
      </c>
      <c r="C742" s="7">
        <v>0.33263859941642349</v>
      </c>
    </row>
    <row r="743" spans="1:3" x14ac:dyDescent="0.25">
      <c r="A743" s="61" t="s">
        <v>62</v>
      </c>
      <c r="B743" s="6">
        <v>2531</v>
      </c>
      <c r="C743" s="7">
        <v>0.28595638910857529</v>
      </c>
    </row>
    <row r="744" spans="1:3" x14ac:dyDescent="0.25">
      <c r="A744" s="51" t="s">
        <v>9</v>
      </c>
      <c r="B744" s="6">
        <v>674</v>
      </c>
      <c r="C744" s="7">
        <v>0.26629790596602132</v>
      </c>
    </row>
    <row r="745" spans="1:3" x14ac:dyDescent="0.25">
      <c r="A745" s="51" t="s">
        <v>5</v>
      </c>
      <c r="B745" s="6">
        <v>798</v>
      </c>
      <c r="C745" s="7">
        <v>0.31529039905175821</v>
      </c>
    </row>
    <row r="746" spans="1:3" x14ac:dyDescent="0.25">
      <c r="A746" s="51" t="s">
        <v>6</v>
      </c>
      <c r="B746" s="6">
        <v>415</v>
      </c>
      <c r="C746" s="7">
        <v>0.16396681153694193</v>
      </c>
    </row>
    <row r="747" spans="1:3" x14ac:dyDescent="0.25">
      <c r="A747" s="51" t="s">
        <v>4</v>
      </c>
      <c r="B747" s="6">
        <v>265</v>
      </c>
      <c r="C747" s="7">
        <v>0.10470169893322798</v>
      </c>
    </row>
    <row r="748" spans="1:3" x14ac:dyDescent="0.25">
      <c r="A748" s="51" t="s">
        <v>72</v>
      </c>
      <c r="B748" s="6">
        <v>379</v>
      </c>
      <c r="C748" s="7">
        <v>0.14974318451205057</v>
      </c>
    </row>
    <row r="749" spans="1:3" x14ac:dyDescent="0.25">
      <c r="A749" s="62">
        <v>43871</v>
      </c>
      <c r="B749" s="6">
        <v>8189</v>
      </c>
      <c r="C749" s="7">
        <v>7.4487506128459793E-3</v>
      </c>
    </row>
    <row r="750" spans="1:3" x14ac:dyDescent="0.25">
      <c r="A750" s="61" t="s">
        <v>61</v>
      </c>
      <c r="B750" s="6">
        <v>1877</v>
      </c>
      <c r="C750" s="7">
        <v>0.22920991574062768</v>
      </c>
    </row>
    <row r="751" spans="1:3" x14ac:dyDescent="0.25">
      <c r="A751" s="51" t="s">
        <v>7</v>
      </c>
      <c r="B751" s="6">
        <v>770</v>
      </c>
      <c r="C751" s="7">
        <v>0.41022908897176347</v>
      </c>
    </row>
    <row r="752" spans="1:3" x14ac:dyDescent="0.25">
      <c r="A752" s="51" t="s">
        <v>8</v>
      </c>
      <c r="B752" s="6">
        <v>333</v>
      </c>
      <c r="C752" s="7">
        <v>0.17741076185402238</v>
      </c>
    </row>
    <row r="753" spans="1:3" x14ac:dyDescent="0.25">
      <c r="A753" s="51" t="s">
        <v>73</v>
      </c>
      <c r="B753" s="6">
        <v>774</v>
      </c>
      <c r="C753" s="7">
        <v>0.41236014917421415</v>
      </c>
    </row>
    <row r="754" spans="1:3" x14ac:dyDescent="0.25">
      <c r="A754" s="61" t="s">
        <v>64</v>
      </c>
      <c r="B754" s="6">
        <v>1187</v>
      </c>
      <c r="C754" s="7">
        <v>0.14495054341189401</v>
      </c>
    </row>
    <row r="755" spans="1:3" x14ac:dyDescent="0.25">
      <c r="A755" s="51" t="s">
        <v>70</v>
      </c>
      <c r="B755" s="6">
        <v>755</v>
      </c>
      <c r="C755" s="7">
        <v>0.63605728727885424</v>
      </c>
    </row>
    <row r="756" spans="1:3" x14ac:dyDescent="0.25">
      <c r="A756" s="51" t="s">
        <v>71</v>
      </c>
      <c r="B756" s="6">
        <v>432</v>
      </c>
      <c r="C756" s="7">
        <v>0.36394271272114576</v>
      </c>
    </row>
    <row r="757" spans="1:3" x14ac:dyDescent="0.25">
      <c r="A757" s="61" t="s">
        <v>65</v>
      </c>
      <c r="B757" s="6">
        <v>703</v>
      </c>
      <c r="C757" s="7">
        <v>8.584686774941995E-2</v>
      </c>
    </row>
    <row r="758" spans="1:3" x14ac:dyDescent="0.25">
      <c r="A758" s="51" t="s">
        <v>67</v>
      </c>
      <c r="B758" s="6">
        <v>703</v>
      </c>
      <c r="C758" s="7">
        <v>1</v>
      </c>
    </row>
    <row r="759" spans="1:3" x14ac:dyDescent="0.25">
      <c r="A759" s="61" t="s">
        <v>63</v>
      </c>
      <c r="B759" s="6">
        <v>2429</v>
      </c>
      <c r="C759" s="7">
        <v>0.2966174136036146</v>
      </c>
    </row>
    <row r="760" spans="1:3" x14ac:dyDescent="0.25">
      <c r="A760" s="51" t="s">
        <v>4</v>
      </c>
      <c r="B760" s="6">
        <v>979</v>
      </c>
      <c r="C760" s="7">
        <v>0.4030465212021408</v>
      </c>
    </row>
    <row r="761" spans="1:3" x14ac:dyDescent="0.25">
      <c r="A761" s="51" t="s">
        <v>75</v>
      </c>
      <c r="B761" s="6">
        <v>779</v>
      </c>
      <c r="C761" s="7">
        <v>0.32070811033347058</v>
      </c>
    </row>
    <row r="762" spans="1:3" x14ac:dyDescent="0.25">
      <c r="A762" s="51" t="s">
        <v>74</v>
      </c>
      <c r="B762" s="6">
        <v>671</v>
      </c>
      <c r="C762" s="7">
        <v>0.27624536846438863</v>
      </c>
    </row>
    <row r="763" spans="1:3" x14ac:dyDescent="0.25">
      <c r="A763" s="61" t="s">
        <v>62</v>
      </c>
      <c r="B763" s="6">
        <v>1993</v>
      </c>
      <c r="C763" s="7">
        <v>0.24337525949444377</v>
      </c>
    </row>
    <row r="764" spans="1:3" x14ac:dyDescent="0.25">
      <c r="A764" s="51" t="s">
        <v>9</v>
      </c>
      <c r="B764" s="6">
        <v>209</v>
      </c>
      <c r="C764" s="7">
        <v>0.10486703462117411</v>
      </c>
    </row>
    <row r="765" spans="1:3" x14ac:dyDescent="0.25">
      <c r="A765" s="51" t="s">
        <v>5</v>
      </c>
      <c r="B765" s="6">
        <v>399</v>
      </c>
      <c r="C765" s="7">
        <v>0.20020070245860511</v>
      </c>
    </row>
    <row r="766" spans="1:3" x14ac:dyDescent="0.25">
      <c r="A766" s="51" t="s">
        <v>6</v>
      </c>
      <c r="B766" s="6">
        <v>275</v>
      </c>
      <c r="C766" s="7">
        <v>0.13798294029101857</v>
      </c>
    </row>
    <row r="767" spans="1:3" x14ac:dyDescent="0.25">
      <c r="A767" s="51" t="s">
        <v>4</v>
      </c>
      <c r="B767" s="6">
        <v>675</v>
      </c>
      <c r="C767" s="7">
        <v>0.33868539889613647</v>
      </c>
    </row>
    <row r="768" spans="1:3" x14ac:dyDescent="0.25">
      <c r="A768" s="51" t="s">
        <v>72</v>
      </c>
      <c r="B768" s="6">
        <v>435</v>
      </c>
      <c r="C768" s="7">
        <v>0.21826392373306572</v>
      </c>
    </row>
    <row r="769" spans="1:3" x14ac:dyDescent="0.25">
      <c r="A769" s="62">
        <v>43872</v>
      </c>
      <c r="B769" s="6">
        <v>8037</v>
      </c>
      <c r="C769" s="7">
        <v>7.3104907406817852E-3</v>
      </c>
    </row>
    <row r="770" spans="1:3" x14ac:dyDescent="0.25">
      <c r="A770" s="61" t="s">
        <v>61</v>
      </c>
      <c r="B770" s="6">
        <v>2346</v>
      </c>
      <c r="C770" s="7">
        <v>0.29189996267263907</v>
      </c>
    </row>
    <row r="771" spans="1:3" x14ac:dyDescent="0.25">
      <c r="A771" s="51" t="s">
        <v>7</v>
      </c>
      <c r="B771" s="6">
        <v>983</v>
      </c>
      <c r="C771" s="7">
        <v>0.41901108269394716</v>
      </c>
    </row>
    <row r="772" spans="1:3" x14ac:dyDescent="0.25">
      <c r="A772" s="51" t="s">
        <v>8</v>
      </c>
      <c r="B772" s="6">
        <v>448</v>
      </c>
      <c r="C772" s="7">
        <v>0.19096334185848252</v>
      </c>
    </row>
    <row r="773" spans="1:3" x14ac:dyDescent="0.25">
      <c r="A773" s="51" t="s">
        <v>73</v>
      </c>
      <c r="B773" s="6">
        <v>915</v>
      </c>
      <c r="C773" s="7">
        <v>0.39002557544757033</v>
      </c>
    </row>
    <row r="774" spans="1:3" x14ac:dyDescent="0.25">
      <c r="A774" s="61" t="s">
        <v>64</v>
      </c>
      <c r="B774" s="6">
        <v>1361</v>
      </c>
      <c r="C774" s="7">
        <v>0.16934179420181661</v>
      </c>
    </row>
    <row r="775" spans="1:3" x14ac:dyDescent="0.25">
      <c r="A775" s="51" t="s">
        <v>70</v>
      </c>
      <c r="B775" s="6">
        <v>605</v>
      </c>
      <c r="C775" s="7">
        <v>0.44452608376193975</v>
      </c>
    </row>
    <row r="776" spans="1:3" x14ac:dyDescent="0.25">
      <c r="A776" s="51" t="s">
        <v>71</v>
      </c>
      <c r="B776" s="6">
        <v>756</v>
      </c>
      <c r="C776" s="7">
        <v>0.55547391623806019</v>
      </c>
    </row>
    <row r="777" spans="1:3" x14ac:dyDescent="0.25">
      <c r="A777" s="61" t="s">
        <v>65</v>
      </c>
      <c r="B777" s="6">
        <v>164</v>
      </c>
      <c r="C777" s="7">
        <v>2.0405623989050641E-2</v>
      </c>
    </row>
    <row r="778" spans="1:3" x14ac:dyDescent="0.25">
      <c r="A778" s="51" t="s">
        <v>67</v>
      </c>
      <c r="B778" s="6">
        <v>164</v>
      </c>
      <c r="C778" s="7">
        <v>1</v>
      </c>
    </row>
    <row r="779" spans="1:3" x14ac:dyDescent="0.25">
      <c r="A779" s="61" t="s">
        <v>63</v>
      </c>
      <c r="B779" s="6">
        <v>2306</v>
      </c>
      <c r="C779" s="7">
        <v>0.28692298121189497</v>
      </c>
    </row>
    <row r="780" spans="1:3" x14ac:dyDescent="0.25">
      <c r="A780" s="51" t="s">
        <v>4</v>
      </c>
      <c r="B780" s="6">
        <v>960</v>
      </c>
      <c r="C780" s="7">
        <v>0.4163052905464007</v>
      </c>
    </row>
    <row r="781" spans="1:3" x14ac:dyDescent="0.25">
      <c r="A781" s="51" t="s">
        <v>75</v>
      </c>
      <c r="B781" s="6">
        <v>650</v>
      </c>
      <c r="C781" s="7">
        <v>0.2818733738074588</v>
      </c>
    </row>
    <row r="782" spans="1:3" x14ac:dyDescent="0.25">
      <c r="A782" s="51" t="s">
        <v>74</v>
      </c>
      <c r="B782" s="6">
        <v>696</v>
      </c>
      <c r="C782" s="7">
        <v>0.3018213356461405</v>
      </c>
    </row>
    <row r="783" spans="1:3" x14ac:dyDescent="0.25">
      <c r="A783" s="61" t="s">
        <v>62</v>
      </c>
      <c r="B783" s="6">
        <v>1860</v>
      </c>
      <c r="C783" s="7">
        <v>0.23142963792459872</v>
      </c>
    </row>
    <row r="784" spans="1:3" x14ac:dyDescent="0.25">
      <c r="A784" s="51" t="s">
        <v>9</v>
      </c>
      <c r="B784" s="6">
        <v>376</v>
      </c>
      <c r="C784" s="7">
        <v>0.2021505376344086</v>
      </c>
    </row>
    <row r="785" spans="1:3" x14ac:dyDescent="0.25">
      <c r="A785" s="51" t="s">
        <v>5</v>
      </c>
      <c r="B785" s="6">
        <v>42</v>
      </c>
      <c r="C785" s="7">
        <v>2.2580645161290321E-2</v>
      </c>
    </row>
    <row r="786" spans="1:3" x14ac:dyDescent="0.25">
      <c r="A786" s="51" t="s">
        <v>6</v>
      </c>
      <c r="B786" s="6">
        <v>420</v>
      </c>
      <c r="C786" s="7">
        <v>0.22580645161290322</v>
      </c>
    </row>
    <row r="787" spans="1:3" x14ac:dyDescent="0.25">
      <c r="A787" s="51" t="s">
        <v>4</v>
      </c>
      <c r="B787" s="6">
        <v>244</v>
      </c>
      <c r="C787" s="7">
        <v>0.13118279569892474</v>
      </c>
    </row>
    <row r="788" spans="1:3" x14ac:dyDescent="0.25">
      <c r="A788" s="51" t="s">
        <v>72</v>
      </c>
      <c r="B788" s="6">
        <v>778</v>
      </c>
      <c r="C788" s="7">
        <v>0.41827956989247311</v>
      </c>
    </row>
    <row r="789" spans="1:3" x14ac:dyDescent="0.25">
      <c r="A789" s="62">
        <v>43873</v>
      </c>
      <c r="B789" s="6">
        <v>5826</v>
      </c>
      <c r="C789" s="7">
        <v>5.2993553633460342E-3</v>
      </c>
    </row>
    <row r="790" spans="1:3" x14ac:dyDescent="0.25">
      <c r="A790" s="61" t="s">
        <v>61</v>
      </c>
      <c r="B790" s="6">
        <v>901</v>
      </c>
      <c r="C790" s="7">
        <v>0.15465156196361141</v>
      </c>
    </row>
    <row r="791" spans="1:3" x14ac:dyDescent="0.25">
      <c r="A791" s="51" t="s">
        <v>7</v>
      </c>
      <c r="B791" s="6">
        <v>2</v>
      </c>
      <c r="C791" s="7">
        <v>2.2197558268590455E-3</v>
      </c>
    </row>
    <row r="792" spans="1:3" x14ac:dyDescent="0.25">
      <c r="A792" s="51" t="s">
        <v>8</v>
      </c>
      <c r="B792" s="6">
        <v>394</v>
      </c>
      <c r="C792" s="7">
        <v>0.43729189789123196</v>
      </c>
    </row>
    <row r="793" spans="1:3" x14ac:dyDescent="0.25">
      <c r="A793" s="51" t="s">
        <v>73</v>
      </c>
      <c r="B793" s="6">
        <v>505</v>
      </c>
      <c r="C793" s="7">
        <v>0.56048834628190902</v>
      </c>
    </row>
    <row r="794" spans="1:3" x14ac:dyDescent="0.25">
      <c r="A794" s="61" t="s">
        <v>64</v>
      </c>
      <c r="B794" s="6">
        <v>783</v>
      </c>
      <c r="C794" s="7">
        <v>0.13439752832131824</v>
      </c>
    </row>
    <row r="795" spans="1:3" x14ac:dyDescent="0.25">
      <c r="A795" s="51" t="s">
        <v>70</v>
      </c>
      <c r="B795" s="6">
        <v>712</v>
      </c>
      <c r="C795" s="7">
        <v>0.90932311621966799</v>
      </c>
    </row>
    <row r="796" spans="1:3" x14ac:dyDescent="0.25">
      <c r="A796" s="51" t="s">
        <v>71</v>
      </c>
      <c r="B796" s="6">
        <v>71</v>
      </c>
      <c r="C796" s="7">
        <v>9.0676883780332063E-2</v>
      </c>
    </row>
    <row r="797" spans="1:3" x14ac:dyDescent="0.25">
      <c r="A797" s="61" t="s">
        <v>65</v>
      </c>
      <c r="B797" s="6">
        <v>796</v>
      </c>
      <c r="C797" s="7">
        <v>0.13662890490902849</v>
      </c>
    </row>
    <row r="798" spans="1:3" x14ac:dyDescent="0.25">
      <c r="A798" s="51" t="s">
        <v>67</v>
      </c>
      <c r="B798" s="6">
        <v>796</v>
      </c>
      <c r="C798" s="7">
        <v>1</v>
      </c>
    </row>
    <row r="799" spans="1:3" x14ac:dyDescent="0.25">
      <c r="A799" s="61" t="s">
        <v>63</v>
      </c>
      <c r="B799" s="6">
        <v>475</v>
      </c>
      <c r="C799" s="7">
        <v>8.1531067627875042E-2</v>
      </c>
    </row>
    <row r="800" spans="1:3" x14ac:dyDescent="0.25">
      <c r="A800" s="51" t="s">
        <v>4</v>
      </c>
      <c r="B800" s="6">
        <v>99</v>
      </c>
      <c r="C800" s="7">
        <v>0.20842105263157895</v>
      </c>
    </row>
    <row r="801" spans="1:3" x14ac:dyDescent="0.25">
      <c r="A801" s="51" t="s">
        <v>75</v>
      </c>
      <c r="B801" s="6">
        <v>24</v>
      </c>
      <c r="C801" s="7">
        <v>5.0526315789473683E-2</v>
      </c>
    </row>
    <row r="802" spans="1:3" x14ac:dyDescent="0.25">
      <c r="A802" s="51" t="s">
        <v>74</v>
      </c>
      <c r="B802" s="6">
        <v>352</v>
      </c>
      <c r="C802" s="7">
        <v>0.74105263157894741</v>
      </c>
    </row>
    <row r="803" spans="1:3" x14ac:dyDescent="0.25">
      <c r="A803" s="61" t="s">
        <v>62</v>
      </c>
      <c r="B803" s="6">
        <v>2871</v>
      </c>
      <c r="C803" s="7">
        <v>0.49279093717816685</v>
      </c>
    </row>
    <row r="804" spans="1:3" x14ac:dyDescent="0.25">
      <c r="A804" s="51" t="s">
        <v>9</v>
      </c>
      <c r="B804" s="6">
        <v>267</v>
      </c>
      <c r="C804" s="7">
        <v>9.299895506792058E-2</v>
      </c>
    </row>
    <row r="805" spans="1:3" x14ac:dyDescent="0.25">
      <c r="A805" s="51" t="s">
        <v>5</v>
      </c>
      <c r="B805" s="6">
        <v>913</v>
      </c>
      <c r="C805" s="7">
        <v>0.31800766283524906</v>
      </c>
    </row>
    <row r="806" spans="1:3" x14ac:dyDescent="0.25">
      <c r="A806" s="51" t="s">
        <v>6</v>
      </c>
      <c r="B806" s="6">
        <v>194</v>
      </c>
      <c r="C806" s="7">
        <v>6.7572274468826188E-2</v>
      </c>
    </row>
    <row r="807" spans="1:3" x14ac:dyDescent="0.25">
      <c r="A807" s="51" t="s">
        <v>4</v>
      </c>
      <c r="B807" s="6">
        <v>630</v>
      </c>
      <c r="C807" s="7">
        <v>0.21943573667711599</v>
      </c>
    </row>
    <row r="808" spans="1:3" x14ac:dyDescent="0.25">
      <c r="A808" s="51" t="s">
        <v>72</v>
      </c>
      <c r="B808" s="6">
        <v>867</v>
      </c>
      <c r="C808" s="7">
        <v>0.30198537095088818</v>
      </c>
    </row>
    <row r="809" spans="1:3" x14ac:dyDescent="0.25">
      <c r="A809" s="62">
        <v>43874</v>
      </c>
      <c r="B809" s="6">
        <v>7767</v>
      </c>
      <c r="C809" s="7">
        <v>7.0648975467059128E-3</v>
      </c>
    </row>
    <row r="810" spans="1:3" x14ac:dyDescent="0.25">
      <c r="A810" s="61" t="s">
        <v>61</v>
      </c>
      <c r="B810" s="6">
        <v>1506</v>
      </c>
      <c r="C810" s="7">
        <v>0.19389725762842797</v>
      </c>
    </row>
    <row r="811" spans="1:3" x14ac:dyDescent="0.25">
      <c r="A811" s="51" t="s">
        <v>7</v>
      </c>
      <c r="B811" s="6">
        <v>518</v>
      </c>
      <c r="C811" s="7">
        <v>0.34395750332005315</v>
      </c>
    </row>
    <row r="812" spans="1:3" x14ac:dyDescent="0.25">
      <c r="A812" s="51" t="s">
        <v>8</v>
      </c>
      <c r="B812" s="6">
        <v>879</v>
      </c>
      <c r="C812" s="7">
        <v>0.58366533864541836</v>
      </c>
    </row>
    <row r="813" spans="1:3" x14ac:dyDescent="0.25">
      <c r="A813" s="51" t="s">
        <v>73</v>
      </c>
      <c r="B813" s="6">
        <v>109</v>
      </c>
      <c r="C813" s="7">
        <v>7.2377158034528558E-2</v>
      </c>
    </row>
    <row r="814" spans="1:3" x14ac:dyDescent="0.25">
      <c r="A814" s="61" t="s">
        <v>64</v>
      </c>
      <c r="B814" s="6">
        <v>451</v>
      </c>
      <c r="C814" s="7">
        <v>5.8066177417278229E-2</v>
      </c>
    </row>
    <row r="815" spans="1:3" x14ac:dyDescent="0.25">
      <c r="A815" s="51" t="s">
        <v>70</v>
      </c>
      <c r="B815" s="6">
        <v>279</v>
      </c>
      <c r="C815" s="7">
        <v>0.61862527716186255</v>
      </c>
    </row>
    <row r="816" spans="1:3" x14ac:dyDescent="0.25">
      <c r="A816" s="51" t="s">
        <v>71</v>
      </c>
      <c r="B816" s="6">
        <v>172</v>
      </c>
      <c r="C816" s="7">
        <v>0.38137472283813745</v>
      </c>
    </row>
    <row r="817" spans="1:3" x14ac:dyDescent="0.25">
      <c r="A817" s="61" t="s">
        <v>65</v>
      </c>
      <c r="B817" s="6">
        <v>981</v>
      </c>
      <c r="C817" s="7">
        <v>0.12630359212050984</v>
      </c>
    </row>
    <row r="818" spans="1:3" x14ac:dyDescent="0.25">
      <c r="A818" s="51" t="s">
        <v>67</v>
      </c>
      <c r="B818" s="6">
        <v>981</v>
      </c>
      <c r="C818" s="7">
        <v>1</v>
      </c>
    </row>
    <row r="819" spans="1:3" x14ac:dyDescent="0.25">
      <c r="A819" s="61" t="s">
        <v>63</v>
      </c>
      <c r="B819" s="6">
        <v>1975</v>
      </c>
      <c r="C819" s="7">
        <v>0.25428093214883479</v>
      </c>
    </row>
    <row r="820" spans="1:3" x14ac:dyDescent="0.25">
      <c r="A820" s="51" t="s">
        <v>4</v>
      </c>
      <c r="B820" s="6">
        <v>483</v>
      </c>
      <c r="C820" s="7">
        <v>0.24455696202531646</v>
      </c>
    </row>
    <row r="821" spans="1:3" x14ac:dyDescent="0.25">
      <c r="A821" s="51" t="s">
        <v>75</v>
      </c>
      <c r="B821" s="6">
        <v>866</v>
      </c>
      <c r="C821" s="7">
        <v>0.43848101265822786</v>
      </c>
    </row>
    <row r="822" spans="1:3" x14ac:dyDescent="0.25">
      <c r="A822" s="51" t="s">
        <v>74</v>
      </c>
      <c r="B822" s="6">
        <v>626</v>
      </c>
      <c r="C822" s="7">
        <v>0.31696202531645568</v>
      </c>
    </row>
    <row r="823" spans="1:3" x14ac:dyDescent="0.25">
      <c r="A823" s="61" t="s">
        <v>62</v>
      </c>
      <c r="B823" s="6">
        <v>2854</v>
      </c>
      <c r="C823" s="7">
        <v>0.36745204068494913</v>
      </c>
    </row>
    <row r="824" spans="1:3" x14ac:dyDescent="0.25">
      <c r="A824" s="51" t="s">
        <v>9</v>
      </c>
      <c r="B824" s="6">
        <v>791</v>
      </c>
      <c r="C824" s="7">
        <v>0.27715487035739311</v>
      </c>
    </row>
    <row r="825" spans="1:3" x14ac:dyDescent="0.25">
      <c r="A825" s="51" t="s">
        <v>5</v>
      </c>
      <c r="B825" s="6">
        <v>202</v>
      </c>
      <c r="C825" s="7">
        <v>7.0777855641205326E-2</v>
      </c>
    </row>
    <row r="826" spans="1:3" x14ac:dyDescent="0.25">
      <c r="A826" s="51" t="s">
        <v>6</v>
      </c>
      <c r="B826" s="6">
        <v>400</v>
      </c>
      <c r="C826" s="7">
        <v>0.1401541695865452</v>
      </c>
    </row>
    <row r="827" spans="1:3" x14ac:dyDescent="0.25">
      <c r="A827" s="51" t="s">
        <v>4</v>
      </c>
      <c r="B827" s="6">
        <v>448</v>
      </c>
      <c r="C827" s="7">
        <v>0.15697266993693063</v>
      </c>
    </row>
    <row r="828" spans="1:3" x14ac:dyDescent="0.25">
      <c r="A828" s="51" t="s">
        <v>72</v>
      </c>
      <c r="B828" s="6">
        <v>716</v>
      </c>
      <c r="C828" s="7">
        <v>0.25087596355991593</v>
      </c>
    </row>
    <row r="829" spans="1:3" x14ac:dyDescent="0.25">
      <c r="A829" s="51" t="s">
        <v>76</v>
      </c>
      <c r="B829" s="6">
        <v>297</v>
      </c>
      <c r="C829" s="7">
        <v>0.10406447091800981</v>
      </c>
    </row>
    <row r="830" spans="1:3" x14ac:dyDescent="0.25">
      <c r="A830" s="62">
        <v>43875</v>
      </c>
      <c r="B830" s="6">
        <v>8260</v>
      </c>
      <c r="C830" s="7">
        <v>7.5133325268174128E-3</v>
      </c>
    </row>
    <row r="831" spans="1:3" x14ac:dyDescent="0.25">
      <c r="A831" s="61" t="s">
        <v>61</v>
      </c>
      <c r="B831" s="6">
        <v>2837</v>
      </c>
      <c r="C831" s="7">
        <v>0.34346246973365618</v>
      </c>
    </row>
    <row r="832" spans="1:3" x14ac:dyDescent="0.25">
      <c r="A832" s="51" t="s">
        <v>7</v>
      </c>
      <c r="B832" s="6">
        <v>858</v>
      </c>
      <c r="C832" s="7">
        <v>0.30243214663376805</v>
      </c>
    </row>
    <row r="833" spans="1:3" x14ac:dyDescent="0.25">
      <c r="A833" s="51" t="s">
        <v>8</v>
      </c>
      <c r="B833" s="6">
        <v>981</v>
      </c>
      <c r="C833" s="7">
        <v>0.3457878040183292</v>
      </c>
    </row>
    <row r="834" spans="1:3" x14ac:dyDescent="0.25">
      <c r="A834" s="51" t="s">
        <v>73</v>
      </c>
      <c r="B834" s="6">
        <v>998</v>
      </c>
      <c r="C834" s="7">
        <v>0.35178004934790269</v>
      </c>
    </row>
    <row r="835" spans="1:3" x14ac:dyDescent="0.25">
      <c r="A835" s="61" t="s">
        <v>64</v>
      </c>
      <c r="B835" s="6">
        <v>1039</v>
      </c>
      <c r="C835" s="7">
        <v>0.1257869249394673</v>
      </c>
    </row>
    <row r="836" spans="1:3" x14ac:dyDescent="0.25">
      <c r="A836" s="51" t="s">
        <v>70</v>
      </c>
      <c r="B836" s="6">
        <v>317</v>
      </c>
      <c r="C836" s="7">
        <v>0.30510105871029836</v>
      </c>
    </row>
    <row r="837" spans="1:3" x14ac:dyDescent="0.25">
      <c r="A837" s="51" t="s">
        <v>71</v>
      </c>
      <c r="B837" s="6">
        <v>722</v>
      </c>
      <c r="C837" s="7">
        <v>0.69489894128970164</v>
      </c>
    </row>
    <row r="838" spans="1:3" x14ac:dyDescent="0.25">
      <c r="A838" s="61" t="s">
        <v>65</v>
      </c>
      <c r="B838" s="6">
        <v>454</v>
      </c>
      <c r="C838" s="7">
        <v>5.4963680387409203E-2</v>
      </c>
    </row>
    <row r="839" spans="1:3" x14ac:dyDescent="0.25">
      <c r="A839" s="51" t="s">
        <v>67</v>
      </c>
      <c r="B839" s="6">
        <v>454</v>
      </c>
      <c r="C839" s="7">
        <v>1</v>
      </c>
    </row>
    <row r="840" spans="1:3" x14ac:dyDescent="0.25">
      <c r="A840" s="61" t="s">
        <v>63</v>
      </c>
      <c r="B840" s="6">
        <v>1660</v>
      </c>
      <c r="C840" s="7">
        <v>0.2009685230024213</v>
      </c>
    </row>
    <row r="841" spans="1:3" x14ac:dyDescent="0.25">
      <c r="A841" s="51" t="s">
        <v>4</v>
      </c>
      <c r="B841" s="6">
        <v>603</v>
      </c>
      <c r="C841" s="7">
        <v>0.36325301204819277</v>
      </c>
    </row>
    <row r="842" spans="1:3" x14ac:dyDescent="0.25">
      <c r="A842" s="51" t="s">
        <v>75</v>
      </c>
      <c r="B842" s="6">
        <v>171</v>
      </c>
      <c r="C842" s="7">
        <v>0.10301204819277109</v>
      </c>
    </row>
    <row r="843" spans="1:3" x14ac:dyDescent="0.25">
      <c r="A843" s="51" t="s">
        <v>74</v>
      </c>
      <c r="B843" s="6">
        <v>886</v>
      </c>
      <c r="C843" s="7">
        <v>0.53373493975903619</v>
      </c>
    </row>
    <row r="844" spans="1:3" x14ac:dyDescent="0.25">
      <c r="A844" s="61" t="s">
        <v>62</v>
      </c>
      <c r="B844" s="6">
        <v>2270</v>
      </c>
      <c r="C844" s="7">
        <v>0.27481840193704599</v>
      </c>
    </row>
    <row r="845" spans="1:3" x14ac:dyDescent="0.25">
      <c r="A845" s="51" t="s">
        <v>9</v>
      </c>
      <c r="B845" s="6">
        <v>123</v>
      </c>
      <c r="C845" s="7">
        <v>5.4185022026431717E-2</v>
      </c>
    </row>
    <row r="846" spans="1:3" x14ac:dyDescent="0.25">
      <c r="A846" s="51" t="s">
        <v>5</v>
      </c>
      <c r="B846" s="6">
        <v>66</v>
      </c>
      <c r="C846" s="7">
        <v>2.9074889867841409E-2</v>
      </c>
    </row>
    <row r="847" spans="1:3" x14ac:dyDescent="0.25">
      <c r="A847" s="51" t="s">
        <v>6</v>
      </c>
      <c r="B847" s="6">
        <v>844</v>
      </c>
      <c r="C847" s="7">
        <v>0.37180616740088107</v>
      </c>
    </row>
    <row r="848" spans="1:3" x14ac:dyDescent="0.25">
      <c r="A848" s="51" t="s">
        <v>4</v>
      </c>
      <c r="B848" s="6">
        <v>669</v>
      </c>
      <c r="C848" s="7">
        <v>0.29471365638766522</v>
      </c>
    </row>
    <row r="849" spans="1:3" x14ac:dyDescent="0.25">
      <c r="A849" s="51" t="s">
        <v>72</v>
      </c>
      <c r="B849" s="6">
        <v>139</v>
      </c>
      <c r="C849" s="7">
        <v>6.1233480176211455E-2</v>
      </c>
    </row>
    <row r="850" spans="1:3" x14ac:dyDescent="0.25">
      <c r="A850" s="51" t="s">
        <v>76</v>
      </c>
      <c r="B850" s="6">
        <v>429</v>
      </c>
      <c r="C850" s="7">
        <v>0.18898678414096917</v>
      </c>
    </row>
    <row r="851" spans="1:3" x14ac:dyDescent="0.25">
      <c r="A851" s="62">
        <v>43876</v>
      </c>
      <c r="B851" s="6">
        <v>6697</v>
      </c>
      <c r="C851" s="7">
        <v>6.0916208150237541E-3</v>
      </c>
    </row>
    <row r="852" spans="1:3" x14ac:dyDescent="0.25">
      <c r="A852" s="61" t="s">
        <v>61</v>
      </c>
      <c r="B852" s="6">
        <v>1565</v>
      </c>
      <c r="C852" s="7">
        <v>0.23368672539943258</v>
      </c>
    </row>
    <row r="853" spans="1:3" x14ac:dyDescent="0.25">
      <c r="A853" s="51" t="s">
        <v>7</v>
      </c>
      <c r="B853" s="6">
        <v>737</v>
      </c>
      <c r="C853" s="7">
        <v>0.47092651757188497</v>
      </c>
    </row>
    <row r="854" spans="1:3" x14ac:dyDescent="0.25">
      <c r="A854" s="51" t="s">
        <v>8</v>
      </c>
      <c r="B854" s="6">
        <v>522</v>
      </c>
      <c r="C854" s="7">
        <v>0.33354632587859423</v>
      </c>
    </row>
    <row r="855" spans="1:3" x14ac:dyDescent="0.25">
      <c r="A855" s="51" t="s">
        <v>73</v>
      </c>
      <c r="B855" s="6">
        <v>306</v>
      </c>
      <c r="C855" s="7">
        <v>0.19552715654952077</v>
      </c>
    </row>
    <row r="856" spans="1:3" x14ac:dyDescent="0.25">
      <c r="A856" s="61" t="s">
        <v>64</v>
      </c>
      <c r="B856" s="6">
        <v>1314</v>
      </c>
      <c r="C856" s="7">
        <v>0.19620725698073765</v>
      </c>
    </row>
    <row r="857" spans="1:3" x14ac:dyDescent="0.25">
      <c r="A857" s="51" t="s">
        <v>70</v>
      </c>
      <c r="B857" s="6">
        <v>571</v>
      </c>
      <c r="C857" s="7">
        <v>0.4345509893455099</v>
      </c>
    </row>
    <row r="858" spans="1:3" x14ac:dyDescent="0.25">
      <c r="A858" s="51" t="s">
        <v>71</v>
      </c>
      <c r="B858" s="6">
        <v>743</v>
      </c>
      <c r="C858" s="7">
        <v>0.56544901065449016</v>
      </c>
    </row>
    <row r="859" spans="1:3" x14ac:dyDescent="0.25">
      <c r="A859" s="61" t="s">
        <v>65</v>
      </c>
      <c r="B859" s="6">
        <v>155</v>
      </c>
      <c r="C859" s="7">
        <v>2.3144691652978947E-2</v>
      </c>
    </row>
    <row r="860" spans="1:3" x14ac:dyDescent="0.25">
      <c r="A860" s="51" t="s">
        <v>67</v>
      </c>
      <c r="B860" s="6">
        <v>155</v>
      </c>
      <c r="C860" s="7">
        <v>1</v>
      </c>
    </row>
    <row r="861" spans="1:3" x14ac:dyDescent="0.25">
      <c r="A861" s="61" t="s">
        <v>63</v>
      </c>
      <c r="B861" s="6">
        <v>1037</v>
      </c>
      <c r="C861" s="7">
        <v>0.15484545318799461</v>
      </c>
    </row>
    <row r="862" spans="1:3" x14ac:dyDescent="0.25">
      <c r="A862" s="51" t="s">
        <v>4</v>
      </c>
      <c r="B862" s="6">
        <v>739</v>
      </c>
      <c r="C862" s="7">
        <v>0.71263259402121504</v>
      </c>
    </row>
    <row r="863" spans="1:3" x14ac:dyDescent="0.25">
      <c r="A863" s="51" t="s">
        <v>75</v>
      </c>
      <c r="B863" s="6">
        <v>297</v>
      </c>
      <c r="C863" s="7">
        <v>0.28640308582449375</v>
      </c>
    </row>
    <row r="864" spans="1:3" x14ac:dyDescent="0.25">
      <c r="A864" s="51" t="s">
        <v>74</v>
      </c>
      <c r="B864" s="6">
        <v>1</v>
      </c>
      <c r="C864" s="7">
        <v>9.6432015429122472E-4</v>
      </c>
    </row>
    <row r="865" spans="1:3" x14ac:dyDescent="0.25">
      <c r="A865" s="61" t="s">
        <v>62</v>
      </c>
      <c r="B865" s="6">
        <v>2626</v>
      </c>
      <c r="C865" s="7">
        <v>0.39211587277885618</v>
      </c>
    </row>
    <row r="866" spans="1:3" x14ac:dyDescent="0.25">
      <c r="A866" s="51" t="s">
        <v>9</v>
      </c>
      <c r="B866" s="6">
        <v>69</v>
      </c>
      <c r="C866" s="7">
        <v>2.6275704493526276E-2</v>
      </c>
    </row>
    <row r="867" spans="1:3" x14ac:dyDescent="0.25">
      <c r="A867" s="51" t="s">
        <v>5</v>
      </c>
      <c r="B867" s="6">
        <v>302</v>
      </c>
      <c r="C867" s="7">
        <v>0.115003808073115</v>
      </c>
    </row>
    <row r="868" spans="1:3" x14ac:dyDescent="0.25">
      <c r="A868" s="51" t="s">
        <v>6</v>
      </c>
      <c r="B868" s="6">
        <v>794</v>
      </c>
      <c r="C868" s="7">
        <v>0.30236100533130233</v>
      </c>
    </row>
    <row r="869" spans="1:3" x14ac:dyDescent="0.25">
      <c r="A869" s="51" t="s">
        <v>4</v>
      </c>
      <c r="B869" s="6">
        <v>428</v>
      </c>
      <c r="C869" s="7">
        <v>0.16298552932216298</v>
      </c>
    </row>
    <row r="870" spans="1:3" x14ac:dyDescent="0.25">
      <c r="A870" s="51" t="s">
        <v>72</v>
      </c>
      <c r="B870" s="6">
        <v>388</v>
      </c>
      <c r="C870" s="7">
        <v>0.14775323686214775</v>
      </c>
    </row>
    <row r="871" spans="1:3" x14ac:dyDescent="0.25">
      <c r="A871" s="51" t="s">
        <v>76</v>
      </c>
      <c r="B871" s="6">
        <v>645</v>
      </c>
      <c r="C871" s="7">
        <v>0.24562071591774562</v>
      </c>
    </row>
    <row r="872" spans="1:3" x14ac:dyDescent="0.25">
      <c r="A872" s="62">
        <v>43879</v>
      </c>
      <c r="B872" s="6">
        <v>9626</v>
      </c>
      <c r="C872" s="7">
        <v>8.7558521674508966E-3</v>
      </c>
    </row>
    <row r="873" spans="1:3" x14ac:dyDescent="0.25">
      <c r="A873" s="61" t="s">
        <v>61</v>
      </c>
      <c r="B873" s="6">
        <v>1759</v>
      </c>
      <c r="C873" s="7">
        <v>0.18273426137544152</v>
      </c>
    </row>
    <row r="874" spans="1:3" x14ac:dyDescent="0.25">
      <c r="A874" s="51" t="s">
        <v>7</v>
      </c>
      <c r="B874" s="6">
        <v>838</v>
      </c>
      <c r="C874" s="7">
        <v>0.47640704945992041</v>
      </c>
    </row>
    <row r="875" spans="1:3" x14ac:dyDescent="0.25">
      <c r="A875" s="51" t="s">
        <v>8</v>
      </c>
      <c r="B875" s="6">
        <v>457</v>
      </c>
      <c r="C875" s="7">
        <v>0.25980670835702102</v>
      </c>
    </row>
    <row r="876" spans="1:3" x14ac:dyDescent="0.25">
      <c r="A876" s="51" t="s">
        <v>73</v>
      </c>
      <c r="B876" s="6">
        <v>464</v>
      </c>
      <c r="C876" s="7">
        <v>0.26378624218305857</v>
      </c>
    </row>
    <row r="877" spans="1:3" x14ac:dyDescent="0.25">
      <c r="A877" s="61" t="s">
        <v>64</v>
      </c>
      <c r="B877" s="6">
        <v>951</v>
      </c>
      <c r="C877" s="7">
        <v>9.8794930396841882E-2</v>
      </c>
    </row>
    <row r="878" spans="1:3" x14ac:dyDescent="0.25">
      <c r="A878" s="51" t="s">
        <v>70</v>
      </c>
      <c r="B878" s="6">
        <v>324</v>
      </c>
      <c r="C878" s="7">
        <v>0.34069400630914826</v>
      </c>
    </row>
    <row r="879" spans="1:3" x14ac:dyDescent="0.25">
      <c r="A879" s="51" t="s">
        <v>71</v>
      </c>
      <c r="B879" s="6">
        <v>627</v>
      </c>
      <c r="C879" s="7">
        <v>0.65930599369085174</v>
      </c>
    </row>
    <row r="880" spans="1:3" x14ac:dyDescent="0.25">
      <c r="A880" s="61" t="s">
        <v>65</v>
      </c>
      <c r="B880" s="6">
        <v>871</v>
      </c>
      <c r="C880" s="7">
        <v>9.0484105547475588E-2</v>
      </c>
    </row>
    <row r="881" spans="1:3" x14ac:dyDescent="0.25">
      <c r="A881" s="51" t="s">
        <v>67</v>
      </c>
      <c r="B881" s="6">
        <v>871</v>
      </c>
      <c r="C881" s="7">
        <v>1</v>
      </c>
    </row>
    <row r="882" spans="1:3" x14ac:dyDescent="0.25">
      <c r="A882" s="61" t="s">
        <v>63</v>
      </c>
      <c r="B882" s="6">
        <v>2165</v>
      </c>
      <c r="C882" s="7">
        <v>0.22491169748597548</v>
      </c>
    </row>
    <row r="883" spans="1:3" x14ac:dyDescent="0.25">
      <c r="A883" s="51" t="s">
        <v>4</v>
      </c>
      <c r="B883" s="6">
        <v>820</v>
      </c>
      <c r="C883" s="7">
        <v>0.3787528868360277</v>
      </c>
    </row>
    <row r="884" spans="1:3" x14ac:dyDescent="0.25">
      <c r="A884" s="51" t="s">
        <v>75</v>
      </c>
      <c r="B884" s="6">
        <v>615</v>
      </c>
      <c r="C884" s="7">
        <v>0.28406466512702078</v>
      </c>
    </row>
    <row r="885" spans="1:3" x14ac:dyDescent="0.25">
      <c r="A885" s="51" t="s">
        <v>74</v>
      </c>
      <c r="B885" s="6">
        <v>730</v>
      </c>
      <c r="C885" s="7">
        <v>0.33718244803695152</v>
      </c>
    </row>
    <row r="886" spans="1:3" x14ac:dyDescent="0.25">
      <c r="A886" s="61" t="s">
        <v>62</v>
      </c>
      <c r="B886" s="6">
        <v>3880</v>
      </c>
      <c r="C886" s="7">
        <v>0.40307500519426553</v>
      </c>
    </row>
    <row r="887" spans="1:3" x14ac:dyDescent="0.25">
      <c r="A887" s="51" t="s">
        <v>9</v>
      </c>
      <c r="B887" s="6">
        <v>442</v>
      </c>
      <c r="C887" s="7">
        <v>0.11391752577319587</v>
      </c>
    </row>
    <row r="888" spans="1:3" x14ac:dyDescent="0.25">
      <c r="A888" s="51" t="s">
        <v>5</v>
      </c>
      <c r="B888" s="6">
        <v>297</v>
      </c>
      <c r="C888" s="7">
        <v>7.6546391752577325E-2</v>
      </c>
    </row>
    <row r="889" spans="1:3" x14ac:dyDescent="0.25">
      <c r="A889" s="51" t="s">
        <v>6</v>
      </c>
      <c r="B889" s="6">
        <v>554</v>
      </c>
      <c r="C889" s="7">
        <v>0.14278350515463917</v>
      </c>
    </row>
    <row r="890" spans="1:3" x14ac:dyDescent="0.25">
      <c r="A890" s="51" t="s">
        <v>4</v>
      </c>
      <c r="B890" s="6">
        <v>939</v>
      </c>
      <c r="C890" s="7">
        <v>0.24201030927835052</v>
      </c>
    </row>
    <row r="891" spans="1:3" x14ac:dyDescent="0.25">
      <c r="A891" s="51" t="s">
        <v>72</v>
      </c>
      <c r="B891" s="6">
        <v>952</v>
      </c>
      <c r="C891" s="7">
        <v>0.24536082474226803</v>
      </c>
    </row>
    <row r="892" spans="1:3" x14ac:dyDescent="0.25">
      <c r="A892" s="51" t="s">
        <v>76</v>
      </c>
      <c r="B892" s="6">
        <v>696</v>
      </c>
      <c r="C892" s="7">
        <v>0.17938144329896907</v>
      </c>
    </row>
    <row r="893" spans="1:3" x14ac:dyDescent="0.25">
      <c r="A893" s="62">
        <v>43880</v>
      </c>
      <c r="B893" s="6">
        <v>7876</v>
      </c>
      <c r="C893" s="7">
        <v>7.1640444287183946E-3</v>
      </c>
    </row>
    <row r="894" spans="1:3" x14ac:dyDescent="0.25">
      <c r="A894" s="61" t="s">
        <v>61</v>
      </c>
      <c r="B894" s="6">
        <v>1678</v>
      </c>
      <c r="C894" s="7">
        <v>0.21305231081767395</v>
      </c>
    </row>
    <row r="895" spans="1:3" x14ac:dyDescent="0.25">
      <c r="A895" s="51" t="s">
        <v>7</v>
      </c>
      <c r="B895" s="6">
        <v>777</v>
      </c>
      <c r="C895" s="7">
        <v>0.46305125148986886</v>
      </c>
    </row>
    <row r="896" spans="1:3" x14ac:dyDescent="0.25">
      <c r="A896" s="51" t="s">
        <v>8</v>
      </c>
      <c r="B896" s="6">
        <v>39</v>
      </c>
      <c r="C896" s="7">
        <v>2.3241954707985697E-2</v>
      </c>
    </row>
    <row r="897" spans="1:3" x14ac:dyDescent="0.25">
      <c r="A897" s="51" t="s">
        <v>73</v>
      </c>
      <c r="B897" s="6">
        <v>862</v>
      </c>
      <c r="C897" s="7">
        <v>0.51370679380214546</v>
      </c>
    </row>
    <row r="898" spans="1:3" x14ac:dyDescent="0.25">
      <c r="A898" s="61" t="s">
        <v>64</v>
      </c>
      <c r="B898" s="6">
        <v>1153</v>
      </c>
      <c r="C898" s="7">
        <v>0.14639410868461147</v>
      </c>
    </row>
    <row r="899" spans="1:3" x14ac:dyDescent="0.25">
      <c r="A899" s="51" t="s">
        <v>70</v>
      </c>
      <c r="B899" s="6">
        <v>886</v>
      </c>
      <c r="C899" s="7">
        <v>0.76843018213356462</v>
      </c>
    </row>
    <row r="900" spans="1:3" x14ac:dyDescent="0.25">
      <c r="A900" s="51" t="s">
        <v>71</v>
      </c>
      <c r="B900" s="6">
        <v>267</v>
      </c>
      <c r="C900" s="7">
        <v>0.23156981786643538</v>
      </c>
    </row>
    <row r="901" spans="1:3" x14ac:dyDescent="0.25">
      <c r="A901" s="61" t="s">
        <v>65</v>
      </c>
      <c r="B901" s="6">
        <v>400</v>
      </c>
      <c r="C901" s="7">
        <v>5.0787201625190452E-2</v>
      </c>
    </row>
    <row r="902" spans="1:3" x14ac:dyDescent="0.25">
      <c r="A902" s="51" t="s">
        <v>67</v>
      </c>
      <c r="B902" s="6">
        <v>400</v>
      </c>
      <c r="C902" s="7">
        <v>1</v>
      </c>
    </row>
    <row r="903" spans="1:3" x14ac:dyDescent="0.25">
      <c r="A903" s="61" t="s">
        <v>63</v>
      </c>
      <c r="B903" s="6">
        <v>1827</v>
      </c>
      <c r="C903" s="7">
        <v>0.2319705434230574</v>
      </c>
    </row>
    <row r="904" spans="1:3" x14ac:dyDescent="0.25">
      <c r="A904" s="51" t="s">
        <v>4</v>
      </c>
      <c r="B904" s="6">
        <v>761</v>
      </c>
      <c r="C904" s="7">
        <v>0.41652983032293378</v>
      </c>
    </row>
    <row r="905" spans="1:3" x14ac:dyDescent="0.25">
      <c r="A905" s="51" t="s">
        <v>75</v>
      </c>
      <c r="B905" s="6">
        <v>697</v>
      </c>
      <c r="C905" s="7">
        <v>0.38149972632731255</v>
      </c>
    </row>
    <row r="906" spans="1:3" x14ac:dyDescent="0.25">
      <c r="A906" s="51" t="s">
        <v>74</v>
      </c>
      <c r="B906" s="6">
        <v>369</v>
      </c>
      <c r="C906" s="7">
        <v>0.2019704433497537</v>
      </c>
    </row>
    <row r="907" spans="1:3" x14ac:dyDescent="0.25">
      <c r="A907" s="61" t="s">
        <v>62</v>
      </c>
      <c r="B907" s="6">
        <v>2818</v>
      </c>
      <c r="C907" s="7">
        <v>0.35779583544946675</v>
      </c>
    </row>
    <row r="908" spans="1:3" x14ac:dyDescent="0.25">
      <c r="A908" s="51" t="s">
        <v>9</v>
      </c>
      <c r="B908" s="6">
        <v>763</v>
      </c>
      <c r="C908" s="7">
        <v>0.2707594038325053</v>
      </c>
    </row>
    <row r="909" spans="1:3" x14ac:dyDescent="0.25">
      <c r="A909" s="51" t="s">
        <v>5</v>
      </c>
      <c r="B909" s="6">
        <v>55</v>
      </c>
      <c r="C909" s="7">
        <v>1.9517388218594747E-2</v>
      </c>
    </row>
    <row r="910" spans="1:3" x14ac:dyDescent="0.25">
      <c r="A910" s="51" t="s">
        <v>6</v>
      </c>
      <c r="B910" s="6">
        <v>723</v>
      </c>
      <c r="C910" s="7">
        <v>0.25656493967352734</v>
      </c>
    </row>
    <row r="911" spans="1:3" x14ac:dyDescent="0.25">
      <c r="A911" s="51" t="s">
        <v>4</v>
      </c>
      <c r="B911" s="6">
        <v>56</v>
      </c>
      <c r="C911" s="7">
        <v>1.9872249822569198E-2</v>
      </c>
    </row>
    <row r="912" spans="1:3" x14ac:dyDescent="0.25">
      <c r="A912" s="51" t="s">
        <v>72</v>
      </c>
      <c r="B912" s="6">
        <v>384</v>
      </c>
      <c r="C912" s="7">
        <v>0.13626685592618878</v>
      </c>
    </row>
    <row r="913" spans="1:3" x14ac:dyDescent="0.25">
      <c r="A913" s="51" t="s">
        <v>76</v>
      </c>
      <c r="B913" s="6">
        <v>837</v>
      </c>
      <c r="C913" s="7">
        <v>0.29701916252661464</v>
      </c>
    </row>
    <row r="914" spans="1:3" x14ac:dyDescent="0.25">
      <c r="A914" s="62">
        <v>43881</v>
      </c>
      <c r="B914" s="6">
        <v>5822</v>
      </c>
      <c r="C914" s="7">
        <v>5.2957169456575026E-3</v>
      </c>
    </row>
    <row r="915" spans="1:3" x14ac:dyDescent="0.25">
      <c r="A915" s="61" t="s">
        <v>61</v>
      </c>
      <c r="B915" s="6">
        <v>872</v>
      </c>
      <c r="C915" s="7">
        <v>0.14977670903469598</v>
      </c>
    </row>
    <row r="916" spans="1:3" x14ac:dyDescent="0.25">
      <c r="A916" s="51" t="s">
        <v>7</v>
      </c>
      <c r="B916" s="6">
        <v>361</v>
      </c>
      <c r="C916" s="7">
        <v>0.41399082568807338</v>
      </c>
    </row>
    <row r="917" spans="1:3" x14ac:dyDescent="0.25">
      <c r="A917" s="51" t="s">
        <v>8</v>
      </c>
      <c r="B917" s="6">
        <v>211</v>
      </c>
      <c r="C917" s="7">
        <v>0.24197247706422018</v>
      </c>
    </row>
    <row r="918" spans="1:3" x14ac:dyDescent="0.25">
      <c r="A918" s="51" t="s">
        <v>73</v>
      </c>
      <c r="B918" s="6">
        <v>300</v>
      </c>
      <c r="C918" s="7">
        <v>0.34403669724770641</v>
      </c>
    </row>
    <row r="919" spans="1:3" x14ac:dyDescent="0.25">
      <c r="A919" s="61" t="s">
        <v>64</v>
      </c>
      <c r="B919" s="6">
        <v>1131</v>
      </c>
      <c r="C919" s="7">
        <v>0.19426313981449675</v>
      </c>
    </row>
    <row r="920" spans="1:3" x14ac:dyDescent="0.25">
      <c r="A920" s="51" t="s">
        <v>70</v>
      </c>
      <c r="B920" s="6">
        <v>977</v>
      </c>
      <c r="C920" s="7">
        <v>0.86383731211317416</v>
      </c>
    </row>
    <row r="921" spans="1:3" x14ac:dyDescent="0.25">
      <c r="A921" s="51" t="s">
        <v>71</v>
      </c>
      <c r="B921" s="6">
        <v>154</v>
      </c>
      <c r="C921" s="7">
        <v>0.13616268788682581</v>
      </c>
    </row>
    <row r="922" spans="1:3" x14ac:dyDescent="0.25">
      <c r="A922" s="61" t="s">
        <v>65</v>
      </c>
      <c r="B922" s="6">
        <v>788</v>
      </c>
      <c r="C922" s="7">
        <v>0.13534867743043627</v>
      </c>
    </row>
    <row r="923" spans="1:3" x14ac:dyDescent="0.25">
      <c r="A923" s="51" t="s">
        <v>67</v>
      </c>
      <c r="B923" s="6">
        <v>788</v>
      </c>
      <c r="C923" s="7">
        <v>1</v>
      </c>
    </row>
    <row r="924" spans="1:3" x14ac:dyDescent="0.25">
      <c r="A924" s="61" t="s">
        <v>63</v>
      </c>
      <c r="B924" s="6">
        <v>1615</v>
      </c>
      <c r="C924" s="7">
        <v>0.27739608381999314</v>
      </c>
    </row>
    <row r="925" spans="1:3" x14ac:dyDescent="0.25">
      <c r="A925" s="51" t="s">
        <v>4</v>
      </c>
      <c r="B925" s="6">
        <v>807</v>
      </c>
      <c r="C925" s="7">
        <v>0.4996904024767802</v>
      </c>
    </row>
    <row r="926" spans="1:3" x14ac:dyDescent="0.25">
      <c r="A926" s="51" t="s">
        <v>75</v>
      </c>
      <c r="B926" s="6">
        <v>89</v>
      </c>
      <c r="C926" s="7">
        <v>5.5108359133126936E-2</v>
      </c>
    </row>
    <row r="927" spans="1:3" x14ac:dyDescent="0.25">
      <c r="A927" s="51" t="s">
        <v>74</v>
      </c>
      <c r="B927" s="6">
        <v>719</v>
      </c>
      <c r="C927" s="7">
        <v>0.4452012383900929</v>
      </c>
    </row>
    <row r="928" spans="1:3" x14ac:dyDescent="0.25">
      <c r="A928" s="61" t="s">
        <v>62</v>
      </c>
      <c r="B928" s="6">
        <v>1416</v>
      </c>
      <c r="C928" s="7">
        <v>0.24321538990037789</v>
      </c>
    </row>
    <row r="929" spans="1:3" x14ac:dyDescent="0.25">
      <c r="A929" s="51" t="s">
        <v>9</v>
      </c>
      <c r="B929" s="6">
        <v>264</v>
      </c>
      <c r="C929" s="7">
        <v>0.1864406779661017</v>
      </c>
    </row>
    <row r="930" spans="1:3" x14ac:dyDescent="0.25">
      <c r="A930" s="51" t="s">
        <v>5</v>
      </c>
      <c r="B930" s="6">
        <v>179</v>
      </c>
      <c r="C930" s="7">
        <v>0.12641242937853106</v>
      </c>
    </row>
    <row r="931" spans="1:3" x14ac:dyDescent="0.25">
      <c r="A931" s="51" t="s">
        <v>6</v>
      </c>
      <c r="B931" s="6">
        <v>29</v>
      </c>
      <c r="C931" s="7">
        <v>2.0480225988700564E-2</v>
      </c>
    </row>
    <row r="932" spans="1:3" x14ac:dyDescent="0.25">
      <c r="A932" s="51" t="s">
        <v>4</v>
      </c>
      <c r="B932" s="6">
        <v>335</v>
      </c>
      <c r="C932" s="7">
        <v>0.2365819209039548</v>
      </c>
    </row>
    <row r="933" spans="1:3" x14ac:dyDescent="0.25">
      <c r="A933" s="51" t="s">
        <v>72</v>
      </c>
      <c r="B933" s="6">
        <v>32</v>
      </c>
      <c r="C933" s="7">
        <v>2.2598870056497175E-2</v>
      </c>
    </row>
    <row r="934" spans="1:3" x14ac:dyDescent="0.25">
      <c r="A934" s="51" t="s">
        <v>76</v>
      </c>
      <c r="B934" s="6">
        <v>577</v>
      </c>
      <c r="C934" s="7">
        <v>0.4074858757062147</v>
      </c>
    </row>
    <row r="935" spans="1:3" x14ac:dyDescent="0.25">
      <c r="A935" s="62">
        <v>43882</v>
      </c>
      <c r="B935" s="6">
        <v>8214</v>
      </c>
      <c r="C935" s="7">
        <v>7.4714907233993013E-3</v>
      </c>
    </row>
    <row r="936" spans="1:3" x14ac:dyDescent="0.25">
      <c r="A936" s="61" t="s">
        <v>61</v>
      </c>
      <c r="B936" s="6">
        <v>1870</v>
      </c>
      <c r="C936" s="7">
        <v>0.22766009252495739</v>
      </c>
    </row>
    <row r="937" spans="1:3" x14ac:dyDescent="0.25">
      <c r="A937" s="51" t="s">
        <v>7</v>
      </c>
      <c r="B937" s="6">
        <v>614</v>
      </c>
      <c r="C937" s="7">
        <v>0.32834224598930484</v>
      </c>
    </row>
    <row r="938" spans="1:3" x14ac:dyDescent="0.25">
      <c r="A938" s="51" t="s">
        <v>8</v>
      </c>
      <c r="B938" s="6">
        <v>637</v>
      </c>
      <c r="C938" s="7">
        <v>0.34064171122994652</v>
      </c>
    </row>
    <row r="939" spans="1:3" x14ac:dyDescent="0.25">
      <c r="A939" s="51" t="s">
        <v>73</v>
      </c>
      <c r="B939" s="6">
        <v>619</v>
      </c>
      <c r="C939" s="7">
        <v>0.33101604278074864</v>
      </c>
    </row>
    <row r="940" spans="1:3" x14ac:dyDescent="0.25">
      <c r="A940" s="61" t="s">
        <v>64</v>
      </c>
      <c r="B940" s="6">
        <v>1196</v>
      </c>
      <c r="C940" s="7">
        <v>0.14560506452398345</v>
      </c>
    </row>
    <row r="941" spans="1:3" x14ac:dyDescent="0.25">
      <c r="A941" s="51" t="s">
        <v>70</v>
      </c>
      <c r="B941" s="6">
        <v>759</v>
      </c>
      <c r="C941" s="7">
        <v>0.63461538461538458</v>
      </c>
    </row>
    <row r="942" spans="1:3" x14ac:dyDescent="0.25">
      <c r="A942" s="51" t="s">
        <v>71</v>
      </c>
      <c r="B942" s="6">
        <v>437</v>
      </c>
      <c r="C942" s="7">
        <v>0.36538461538461536</v>
      </c>
    </row>
    <row r="943" spans="1:3" x14ac:dyDescent="0.25">
      <c r="A943" s="61" t="s">
        <v>65</v>
      </c>
      <c r="B943" s="6">
        <v>937</v>
      </c>
      <c r="C943" s="7">
        <v>0.11407353299245192</v>
      </c>
    </row>
    <row r="944" spans="1:3" x14ac:dyDescent="0.25">
      <c r="A944" s="51" t="s">
        <v>67</v>
      </c>
      <c r="B944" s="6">
        <v>937</v>
      </c>
      <c r="C944" s="7">
        <v>1</v>
      </c>
    </row>
    <row r="945" spans="1:3" x14ac:dyDescent="0.25">
      <c r="A945" s="61" t="s">
        <v>63</v>
      </c>
      <c r="B945" s="6">
        <v>1714</v>
      </c>
      <c r="C945" s="7">
        <v>0.2086681275870465</v>
      </c>
    </row>
    <row r="946" spans="1:3" x14ac:dyDescent="0.25">
      <c r="A946" s="51" t="s">
        <v>4</v>
      </c>
      <c r="B946" s="6">
        <v>92</v>
      </c>
      <c r="C946" s="7">
        <v>5.3675612602100353E-2</v>
      </c>
    </row>
    <row r="947" spans="1:3" x14ac:dyDescent="0.25">
      <c r="A947" s="51" t="s">
        <v>75</v>
      </c>
      <c r="B947" s="6">
        <v>824</v>
      </c>
      <c r="C947" s="7">
        <v>0.48074679113185531</v>
      </c>
    </row>
    <row r="948" spans="1:3" x14ac:dyDescent="0.25">
      <c r="A948" s="51" t="s">
        <v>74</v>
      </c>
      <c r="B948" s="6">
        <v>798</v>
      </c>
      <c r="C948" s="7">
        <v>0.46557759626604434</v>
      </c>
    </row>
    <row r="949" spans="1:3" x14ac:dyDescent="0.25">
      <c r="A949" s="61" t="s">
        <v>62</v>
      </c>
      <c r="B949" s="6">
        <v>2497</v>
      </c>
      <c r="C949" s="7">
        <v>0.30399318237156076</v>
      </c>
    </row>
    <row r="950" spans="1:3" x14ac:dyDescent="0.25">
      <c r="A950" s="51" t="s">
        <v>9</v>
      </c>
      <c r="B950" s="6">
        <v>100</v>
      </c>
      <c r="C950" s="7">
        <v>4.0048057669203045E-2</v>
      </c>
    </row>
    <row r="951" spans="1:3" x14ac:dyDescent="0.25">
      <c r="A951" s="51" t="s">
        <v>5</v>
      </c>
      <c r="B951" s="6">
        <v>865</v>
      </c>
      <c r="C951" s="7">
        <v>0.34641569883860635</v>
      </c>
    </row>
    <row r="952" spans="1:3" x14ac:dyDescent="0.25">
      <c r="A952" s="51" t="s">
        <v>6</v>
      </c>
      <c r="B952" s="6">
        <v>583</v>
      </c>
      <c r="C952" s="7">
        <v>0.23348017621145375</v>
      </c>
    </row>
    <row r="953" spans="1:3" x14ac:dyDescent="0.25">
      <c r="A953" s="51" t="s">
        <v>4</v>
      </c>
      <c r="B953" s="6">
        <v>575</v>
      </c>
      <c r="C953" s="7">
        <v>0.23027633159791749</v>
      </c>
    </row>
    <row r="954" spans="1:3" x14ac:dyDescent="0.25">
      <c r="A954" s="51" t="s">
        <v>72</v>
      </c>
      <c r="B954" s="6">
        <v>204</v>
      </c>
      <c r="C954" s="7">
        <v>8.1698037645174207E-2</v>
      </c>
    </row>
    <row r="955" spans="1:3" x14ac:dyDescent="0.25">
      <c r="A955" s="51" t="s">
        <v>76</v>
      </c>
      <c r="B955" s="6">
        <v>170</v>
      </c>
      <c r="C955" s="7">
        <v>6.8081698037645175E-2</v>
      </c>
    </row>
    <row r="956" spans="1:3" x14ac:dyDescent="0.25">
      <c r="A956" s="62">
        <v>43883</v>
      </c>
      <c r="B956" s="6">
        <v>6387</v>
      </c>
      <c r="C956" s="7">
        <v>5.8096434441625685E-3</v>
      </c>
    </row>
    <row r="957" spans="1:3" x14ac:dyDescent="0.25">
      <c r="A957" s="61" t="s">
        <v>61</v>
      </c>
      <c r="B957" s="6">
        <v>1085</v>
      </c>
      <c r="C957" s="7">
        <v>0.16987631125724126</v>
      </c>
    </row>
    <row r="958" spans="1:3" x14ac:dyDescent="0.25">
      <c r="A958" s="51" t="s">
        <v>7</v>
      </c>
      <c r="B958" s="6">
        <v>117</v>
      </c>
      <c r="C958" s="7">
        <v>0.10783410138248847</v>
      </c>
    </row>
    <row r="959" spans="1:3" x14ac:dyDescent="0.25">
      <c r="A959" s="51" t="s">
        <v>8</v>
      </c>
      <c r="B959" s="6">
        <v>191</v>
      </c>
      <c r="C959" s="7">
        <v>0.17603686635944701</v>
      </c>
    </row>
    <row r="960" spans="1:3" x14ac:dyDescent="0.25">
      <c r="A960" s="51" t="s">
        <v>73</v>
      </c>
      <c r="B960" s="6">
        <v>777</v>
      </c>
      <c r="C960" s="7">
        <v>0.71612903225806457</v>
      </c>
    </row>
    <row r="961" spans="1:3" x14ac:dyDescent="0.25">
      <c r="A961" s="61" t="s">
        <v>64</v>
      </c>
      <c r="B961" s="6">
        <v>1269</v>
      </c>
      <c r="C961" s="7">
        <v>0.19868482855800845</v>
      </c>
    </row>
    <row r="962" spans="1:3" x14ac:dyDescent="0.25">
      <c r="A962" s="51" t="s">
        <v>70</v>
      </c>
      <c r="B962" s="6">
        <v>570</v>
      </c>
      <c r="C962" s="7">
        <v>0.44917257683215128</v>
      </c>
    </row>
    <row r="963" spans="1:3" x14ac:dyDescent="0.25">
      <c r="A963" s="51" t="s">
        <v>71</v>
      </c>
      <c r="B963" s="6">
        <v>699</v>
      </c>
      <c r="C963" s="7">
        <v>0.55082742316784872</v>
      </c>
    </row>
    <row r="964" spans="1:3" x14ac:dyDescent="0.25">
      <c r="A964" s="61" t="s">
        <v>65</v>
      </c>
      <c r="B964" s="6">
        <v>799</v>
      </c>
      <c r="C964" s="7">
        <v>0.12509785501800533</v>
      </c>
    </row>
    <row r="965" spans="1:3" x14ac:dyDescent="0.25">
      <c r="A965" s="51" t="s">
        <v>67</v>
      </c>
      <c r="B965" s="6">
        <v>799</v>
      </c>
      <c r="C965" s="7">
        <v>1</v>
      </c>
    </row>
    <row r="966" spans="1:3" x14ac:dyDescent="0.25">
      <c r="A966" s="61" t="s">
        <v>63</v>
      </c>
      <c r="B966" s="6">
        <v>1559</v>
      </c>
      <c r="C966" s="7">
        <v>0.24408955691247847</v>
      </c>
    </row>
    <row r="967" spans="1:3" x14ac:dyDescent="0.25">
      <c r="A967" s="51" t="s">
        <v>4</v>
      </c>
      <c r="B967" s="6">
        <v>315</v>
      </c>
      <c r="C967" s="7">
        <v>0.2020525978191148</v>
      </c>
    </row>
    <row r="968" spans="1:3" x14ac:dyDescent="0.25">
      <c r="A968" s="51" t="s">
        <v>75</v>
      </c>
      <c r="B968" s="6">
        <v>553</v>
      </c>
      <c r="C968" s="7">
        <v>0.35471456061577933</v>
      </c>
    </row>
    <row r="969" spans="1:3" x14ac:dyDescent="0.25">
      <c r="A969" s="51" t="s">
        <v>74</v>
      </c>
      <c r="B969" s="6">
        <v>691</v>
      </c>
      <c r="C969" s="7">
        <v>0.44323284156510584</v>
      </c>
    </row>
    <row r="970" spans="1:3" x14ac:dyDescent="0.25">
      <c r="A970" s="61" t="s">
        <v>62</v>
      </c>
      <c r="B970" s="6">
        <v>1675</v>
      </c>
      <c r="C970" s="7">
        <v>0.26225144825426649</v>
      </c>
    </row>
    <row r="971" spans="1:3" x14ac:dyDescent="0.25">
      <c r="A971" s="51" t="s">
        <v>9</v>
      </c>
      <c r="B971" s="6">
        <v>736</v>
      </c>
      <c r="C971" s="7">
        <v>0.43940298507462688</v>
      </c>
    </row>
    <row r="972" spans="1:3" x14ac:dyDescent="0.25">
      <c r="A972" s="51" t="s">
        <v>5</v>
      </c>
      <c r="B972" s="6">
        <v>566</v>
      </c>
      <c r="C972" s="7">
        <v>0.33791044776119405</v>
      </c>
    </row>
    <row r="973" spans="1:3" x14ac:dyDescent="0.25">
      <c r="A973" s="51" t="s">
        <v>6</v>
      </c>
      <c r="B973" s="6">
        <v>46</v>
      </c>
      <c r="C973" s="7">
        <v>2.746268656716418E-2</v>
      </c>
    </row>
    <row r="974" spans="1:3" x14ac:dyDescent="0.25">
      <c r="A974" s="51" t="s">
        <v>4</v>
      </c>
      <c r="B974" s="6">
        <v>108</v>
      </c>
      <c r="C974" s="7">
        <v>6.447761194029851E-2</v>
      </c>
    </row>
    <row r="975" spans="1:3" x14ac:dyDescent="0.25">
      <c r="A975" s="51" t="s">
        <v>72</v>
      </c>
      <c r="B975" s="6">
        <v>174</v>
      </c>
      <c r="C975" s="7">
        <v>0.10388059701492537</v>
      </c>
    </row>
    <row r="976" spans="1:3" x14ac:dyDescent="0.25">
      <c r="A976" s="51" t="s">
        <v>76</v>
      </c>
      <c r="B976" s="6">
        <v>45</v>
      </c>
      <c r="C976" s="7">
        <v>2.6865671641791045E-2</v>
      </c>
    </row>
    <row r="977" spans="1:3" x14ac:dyDescent="0.25">
      <c r="A977" s="62">
        <v>43885</v>
      </c>
      <c r="B977" s="6">
        <v>9877</v>
      </c>
      <c r="C977" s="7">
        <v>8.9841628774062453E-3</v>
      </c>
    </row>
    <row r="978" spans="1:3" x14ac:dyDescent="0.25">
      <c r="A978" s="61" t="s">
        <v>61</v>
      </c>
      <c r="B978" s="6">
        <v>1938</v>
      </c>
      <c r="C978" s="7">
        <v>0.19621342512908779</v>
      </c>
    </row>
    <row r="979" spans="1:3" x14ac:dyDescent="0.25">
      <c r="A979" s="51" t="s">
        <v>7</v>
      </c>
      <c r="B979" s="6">
        <v>746</v>
      </c>
      <c r="C979" s="7">
        <v>0.38493292053663569</v>
      </c>
    </row>
    <row r="980" spans="1:3" x14ac:dyDescent="0.25">
      <c r="A980" s="51" t="s">
        <v>8</v>
      </c>
      <c r="B980" s="6">
        <v>636</v>
      </c>
      <c r="C980" s="7">
        <v>0.32817337461300311</v>
      </c>
    </row>
    <row r="981" spans="1:3" x14ac:dyDescent="0.25">
      <c r="A981" s="51" t="s">
        <v>73</v>
      </c>
      <c r="B981" s="6">
        <v>556</v>
      </c>
      <c r="C981" s="7">
        <v>0.2868937048503612</v>
      </c>
    </row>
    <row r="982" spans="1:3" x14ac:dyDescent="0.25">
      <c r="A982" s="61" t="s">
        <v>64</v>
      </c>
      <c r="B982" s="6">
        <v>1022</v>
      </c>
      <c r="C982" s="7">
        <v>0.1034727143869596</v>
      </c>
    </row>
    <row r="983" spans="1:3" x14ac:dyDescent="0.25">
      <c r="A983" s="51" t="s">
        <v>70</v>
      </c>
      <c r="B983" s="6">
        <v>906</v>
      </c>
      <c r="C983" s="7">
        <v>0.88649706457925637</v>
      </c>
    </row>
    <row r="984" spans="1:3" x14ac:dyDescent="0.25">
      <c r="A984" s="51" t="s">
        <v>71</v>
      </c>
      <c r="B984" s="6">
        <v>116</v>
      </c>
      <c r="C984" s="7">
        <v>0.11350293542074363</v>
      </c>
    </row>
    <row r="985" spans="1:3" x14ac:dyDescent="0.25">
      <c r="A985" s="61" t="s">
        <v>65</v>
      </c>
      <c r="B985" s="6">
        <v>201</v>
      </c>
      <c r="C985" s="7">
        <v>2.0350308798218083E-2</v>
      </c>
    </row>
    <row r="986" spans="1:3" x14ac:dyDescent="0.25">
      <c r="A986" s="51" t="s">
        <v>67</v>
      </c>
      <c r="B986" s="6">
        <v>201</v>
      </c>
      <c r="C986" s="7">
        <v>1</v>
      </c>
    </row>
    <row r="987" spans="1:3" x14ac:dyDescent="0.25">
      <c r="A987" s="61" t="s">
        <v>63</v>
      </c>
      <c r="B987" s="6">
        <v>2227</v>
      </c>
      <c r="C987" s="7">
        <v>0.22547332185886404</v>
      </c>
    </row>
    <row r="988" spans="1:3" x14ac:dyDescent="0.25">
      <c r="A988" s="51" t="s">
        <v>4</v>
      </c>
      <c r="B988" s="6">
        <v>722</v>
      </c>
      <c r="C988" s="7">
        <v>0.32420296362819939</v>
      </c>
    </row>
    <row r="989" spans="1:3" x14ac:dyDescent="0.25">
      <c r="A989" s="51" t="s">
        <v>75</v>
      </c>
      <c r="B989" s="6">
        <v>766</v>
      </c>
      <c r="C989" s="7">
        <v>0.34396048495734172</v>
      </c>
    </row>
    <row r="990" spans="1:3" x14ac:dyDescent="0.25">
      <c r="A990" s="51" t="s">
        <v>74</v>
      </c>
      <c r="B990" s="6">
        <v>739</v>
      </c>
      <c r="C990" s="7">
        <v>0.33183655141445889</v>
      </c>
    </row>
    <row r="991" spans="1:3" x14ac:dyDescent="0.25">
      <c r="A991" s="61" t="s">
        <v>62</v>
      </c>
      <c r="B991" s="6">
        <v>4489</v>
      </c>
      <c r="C991" s="7">
        <v>0.45449022982687048</v>
      </c>
    </row>
    <row r="992" spans="1:3" x14ac:dyDescent="0.25">
      <c r="A992" s="51" t="s">
        <v>9</v>
      </c>
      <c r="B992" s="6">
        <v>918</v>
      </c>
      <c r="C992" s="7">
        <v>0.20449988861661841</v>
      </c>
    </row>
    <row r="993" spans="1:3" x14ac:dyDescent="0.25">
      <c r="A993" s="51" t="s">
        <v>5</v>
      </c>
      <c r="B993" s="6">
        <v>876</v>
      </c>
      <c r="C993" s="7">
        <v>0.1951436845622633</v>
      </c>
    </row>
    <row r="994" spans="1:3" x14ac:dyDescent="0.25">
      <c r="A994" s="51" t="s">
        <v>6</v>
      </c>
      <c r="B994" s="6">
        <v>527</v>
      </c>
      <c r="C994" s="7">
        <v>0.11739808420583649</v>
      </c>
    </row>
    <row r="995" spans="1:3" x14ac:dyDescent="0.25">
      <c r="A995" s="51" t="s">
        <v>4</v>
      </c>
      <c r="B995" s="6">
        <v>535</v>
      </c>
      <c r="C995" s="7">
        <v>0.11918021831142793</v>
      </c>
    </row>
    <row r="996" spans="1:3" x14ac:dyDescent="0.25">
      <c r="A996" s="51" t="s">
        <v>72</v>
      </c>
      <c r="B996" s="6">
        <v>726</v>
      </c>
      <c r="C996" s="7">
        <v>0.1617286700824237</v>
      </c>
    </row>
    <row r="997" spans="1:3" x14ac:dyDescent="0.25">
      <c r="A997" s="51" t="s">
        <v>76</v>
      </c>
      <c r="B997" s="6">
        <v>907</v>
      </c>
      <c r="C997" s="7">
        <v>0.20204945422143017</v>
      </c>
    </row>
    <row r="998" spans="1:3" x14ac:dyDescent="0.25">
      <c r="A998" s="62">
        <v>43886</v>
      </c>
      <c r="B998" s="6">
        <v>6998</v>
      </c>
      <c r="C998" s="7">
        <v>6.3654117460857449E-3</v>
      </c>
    </row>
    <row r="999" spans="1:3" x14ac:dyDescent="0.25">
      <c r="A999" s="61" t="s">
        <v>61</v>
      </c>
      <c r="B999" s="6">
        <v>401</v>
      </c>
      <c r="C999" s="7">
        <v>5.7302086310374395E-2</v>
      </c>
    </row>
    <row r="1000" spans="1:3" x14ac:dyDescent="0.25">
      <c r="A1000" s="51" t="s">
        <v>7</v>
      </c>
      <c r="B1000" s="6">
        <v>1</v>
      </c>
      <c r="C1000" s="7">
        <v>2.4937655860349127E-3</v>
      </c>
    </row>
    <row r="1001" spans="1:3" x14ac:dyDescent="0.25">
      <c r="A1001" s="51" t="s">
        <v>8</v>
      </c>
      <c r="B1001" s="6">
        <v>50</v>
      </c>
      <c r="C1001" s="7">
        <v>0.12468827930174564</v>
      </c>
    </row>
    <row r="1002" spans="1:3" x14ac:dyDescent="0.25">
      <c r="A1002" s="51" t="s">
        <v>73</v>
      </c>
      <c r="B1002" s="6">
        <v>350</v>
      </c>
      <c r="C1002" s="7">
        <v>0.87281795511221949</v>
      </c>
    </row>
    <row r="1003" spans="1:3" x14ac:dyDescent="0.25">
      <c r="A1003" s="61" t="s">
        <v>64</v>
      </c>
      <c r="B1003" s="6">
        <v>691</v>
      </c>
      <c r="C1003" s="7">
        <v>9.8742497856530442E-2</v>
      </c>
    </row>
    <row r="1004" spans="1:3" x14ac:dyDescent="0.25">
      <c r="A1004" s="51" t="s">
        <v>70</v>
      </c>
      <c r="B1004" s="6">
        <v>359</v>
      </c>
      <c r="C1004" s="7">
        <v>0.51953690303907385</v>
      </c>
    </row>
    <row r="1005" spans="1:3" x14ac:dyDescent="0.25">
      <c r="A1005" s="51" t="s">
        <v>71</v>
      </c>
      <c r="B1005" s="6">
        <v>332</v>
      </c>
      <c r="C1005" s="7">
        <v>0.48046309696092621</v>
      </c>
    </row>
    <row r="1006" spans="1:3" x14ac:dyDescent="0.25">
      <c r="A1006" s="61" t="s">
        <v>65</v>
      </c>
      <c r="B1006" s="6">
        <v>37</v>
      </c>
      <c r="C1006" s="7">
        <v>5.2872249214061164E-3</v>
      </c>
    </row>
    <row r="1007" spans="1:3" x14ac:dyDescent="0.25">
      <c r="A1007" s="51" t="s">
        <v>67</v>
      </c>
      <c r="B1007" s="6">
        <v>37</v>
      </c>
      <c r="C1007" s="7">
        <v>1</v>
      </c>
    </row>
    <row r="1008" spans="1:3" x14ac:dyDescent="0.25">
      <c r="A1008" s="61" t="s">
        <v>63</v>
      </c>
      <c r="B1008" s="6">
        <v>2483</v>
      </c>
      <c r="C1008" s="7">
        <v>0.35481566161760503</v>
      </c>
    </row>
    <row r="1009" spans="1:3" x14ac:dyDescent="0.25">
      <c r="A1009" s="51" t="s">
        <v>4</v>
      </c>
      <c r="B1009" s="6">
        <v>779</v>
      </c>
      <c r="C1009" s="7">
        <v>0.31373338703181636</v>
      </c>
    </row>
    <row r="1010" spans="1:3" x14ac:dyDescent="0.25">
      <c r="A1010" s="51" t="s">
        <v>75</v>
      </c>
      <c r="B1010" s="6">
        <v>781</v>
      </c>
      <c r="C1010" s="7">
        <v>0.31453886427708416</v>
      </c>
    </row>
    <row r="1011" spans="1:3" x14ac:dyDescent="0.25">
      <c r="A1011" s="51" t="s">
        <v>74</v>
      </c>
      <c r="B1011" s="6">
        <v>923</v>
      </c>
      <c r="C1011" s="7">
        <v>0.37172774869109948</v>
      </c>
    </row>
    <row r="1012" spans="1:3" x14ac:dyDescent="0.25">
      <c r="A1012" s="61" t="s">
        <v>62</v>
      </c>
      <c r="B1012" s="6">
        <v>3386</v>
      </c>
      <c r="C1012" s="7">
        <v>0.48385252929408401</v>
      </c>
    </row>
    <row r="1013" spans="1:3" x14ac:dyDescent="0.25">
      <c r="A1013" s="51" t="s">
        <v>9</v>
      </c>
      <c r="B1013" s="6">
        <v>479</v>
      </c>
      <c r="C1013" s="7">
        <v>0.14146485528647371</v>
      </c>
    </row>
    <row r="1014" spans="1:3" x14ac:dyDescent="0.25">
      <c r="A1014" s="51" t="s">
        <v>5</v>
      </c>
      <c r="B1014" s="6">
        <v>874</v>
      </c>
      <c r="C1014" s="7">
        <v>0.25812167749556997</v>
      </c>
    </row>
    <row r="1015" spans="1:3" x14ac:dyDescent="0.25">
      <c r="A1015" s="51" t="s">
        <v>6</v>
      </c>
      <c r="B1015" s="6">
        <v>105</v>
      </c>
      <c r="C1015" s="7">
        <v>3.1010041346721796E-2</v>
      </c>
    </row>
    <row r="1016" spans="1:3" x14ac:dyDescent="0.25">
      <c r="A1016" s="51" t="s">
        <v>4</v>
      </c>
      <c r="B1016" s="6">
        <v>814</v>
      </c>
      <c r="C1016" s="7">
        <v>0.24040165386887183</v>
      </c>
    </row>
    <row r="1017" spans="1:3" x14ac:dyDescent="0.25">
      <c r="A1017" s="51" t="s">
        <v>72</v>
      </c>
      <c r="B1017" s="6">
        <v>964</v>
      </c>
      <c r="C1017" s="7">
        <v>0.28470171293561725</v>
      </c>
    </row>
    <row r="1018" spans="1:3" x14ac:dyDescent="0.25">
      <c r="A1018" s="51" t="s">
        <v>76</v>
      </c>
      <c r="B1018" s="6">
        <v>150</v>
      </c>
      <c r="C1018" s="7">
        <v>4.4300059066745424E-2</v>
      </c>
    </row>
    <row r="1019" spans="1:3" x14ac:dyDescent="0.25">
      <c r="A1019" s="62">
        <v>43887</v>
      </c>
      <c r="B1019" s="6">
        <v>6553</v>
      </c>
      <c r="C1019" s="7">
        <v>5.9606377782366222E-3</v>
      </c>
    </row>
    <row r="1020" spans="1:3" x14ac:dyDescent="0.25">
      <c r="A1020" s="61" t="s">
        <v>61</v>
      </c>
      <c r="B1020" s="6">
        <v>687</v>
      </c>
      <c r="C1020" s="7">
        <v>0.10483747901724401</v>
      </c>
    </row>
    <row r="1021" spans="1:3" x14ac:dyDescent="0.25">
      <c r="A1021" s="51" t="s">
        <v>7</v>
      </c>
      <c r="B1021" s="6">
        <v>410</v>
      </c>
      <c r="C1021" s="7">
        <v>0.59679767103347892</v>
      </c>
    </row>
    <row r="1022" spans="1:3" x14ac:dyDescent="0.25">
      <c r="A1022" s="51" t="s">
        <v>8</v>
      </c>
      <c r="B1022" s="6">
        <v>175</v>
      </c>
      <c r="C1022" s="7">
        <v>0.25473071324599711</v>
      </c>
    </row>
    <row r="1023" spans="1:3" x14ac:dyDescent="0.25">
      <c r="A1023" s="51" t="s">
        <v>73</v>
      </c>
      <c r="B1023" s="6">
        <v>102</v>
      </c>
      <c r="C1023" s="7">
        <v>0.14847161572052403</v>
      </c>
    </row>
    <row r="1024" spans="1:3" x14ac:dyDescent="0.25">
      <c r="A1024" s="61" t="s">
        <v>64</v>
      </c>
      <c r="B1024" s="6">
        <v>493</v>
      </c>
      <c r="C1024" s="7">
        <v>7.5232717839157637E-2</v>
      </c>
    </row>
    <row r="1025" spans="1:3" x14ac:dyDescent="0.25">
      <c r="A1025" s="51" t="s">
        <v>70</v>
      </c>
      <c r="B1025" s="6">
        <v>116</v>
      </c>
      <c r="C1025" s="7">
        <v>0.23529411764705882</v>
      </c>
    </row>
    <row r="1026" spans="1:3" x14ac:dyDescent="0.25">
      <c r="A1026" s="51" t="s">
        <v>71</v>
      </c>
      <c r="B1026" s="6">
        <v>377</v>
      </c>
      <c r="C1026" s="7">
        <v>0.76470588235294112</v>
      </c>
    </row>
    <row r="1027" spans="1:3" x14ac:dyDescent="0.25">
      <c r="A1027" s="61" t="s">
        <v>65</v>
      </c>
      <c r="B1027" s="6">
        <v>7</v>
      </c>
      <c r="C1027" s="7">
        <v>1.0682130321989928E-3</v>
      </c>
    </row>
    <row r="1028" spans="1:3" x14ac:dyDescent="0.25">
      <c r="A1028" s="51" t="s">
        <v>67</v>
      </c>
      <c r="B1028" s="6">
        <v>7</v>
      </c>
      <c r="C1028" s="7">
        <v>1</v>
      </c>
    </row>
    <row r="1029" spans="1:3" x14ac:dyDescent="0.25">
      <c r="A1029" s="61" t="s">
        <v>63</v>
      </c>
      <c r="B1029" s="6">
        <v>2226</v>
      </c>
      <c r="C1029" s="7">
        <v>0.33969174423927972</v>
      </c>
    </row>
    <row r="1030" spans="1:3" x14ac:dyDescent="0.25">
      <c r="A1030" s="51" t="s">
        <v>4</v>
      </c>
      <c r="B1030" s="6">
        <v>558</v>
      </c>
      <c r="C1030" s="7">
        <v>0.25067385444743934</v>
      </c>
    </row>
    <row r="1031" spans="1:3" x14ac:dyDescent="0.25">
      <c r="A1031" s="51" t="s">
        <v>75</v>
      </c>
      <c r="B1031" s="6">
        <v>827</v>
      </c>
      <c r="C1031" s="7">
        <v>0.37151841868822999</v>
      </c>
    </row>
    <row r="1032" spans="1:3" x14ac:dyDescent="0.25">
      <c r="A1032" s="51" t="s">
        <v>74</v>
      </c>
      <c r="B1032" s="6">
        <v>841</v>
      </c>
      <c r="C1032" s="7">
        <v>0.37780772686433062</v>
      </c>
    </row>
    <row r="1033" spans="1:3" x14ac:dyDescent="0.25">
      <c r="A1033" s="61" t="s">
        <v>62</v>
      </c>
      <c r="B1033" s="6">
        <v>3140</v>
      </c>
      <c r="C1033" s="7">
        <v>0.47916984587211964</v>
      </c>
    </row>
    <row r="1034" spans="1:3" x14ac:dyDescent="0.25">
      <c r="A1034" s="51" t="s">
        <v>9</v>
      </c>
      <c r="B1034" s="6">
        <v>834</v>
      </c>
      <c r="C1034" s="7">
        <v>0.26560509554140127</v>
      </c>
    </row>
    <row r="1035" spans="1:3" x14ac:dyDescent="0.25">
      <c r="A1035" s="51" t="s">
        <v>5</v>
      </c>
      <c r="B1035" s="6">
        <v>886</v>
      </c>
      <c r="C1035" s="7">
        <v>0.28216560509554139</v>
      </c>
    </row>
    <row r="1036" spans="1:3" x14ac:dyDescent="0.25">
      <c r="A1036" s="51" t="s">
        <v>6</v>
      </c>
      <c r="B1036" s="6">
        <v>152</v>
      </c>
      <c r="C1036" s="7">
        <v>4.8407643312101914E-2</v>
      </c>
    </row>
    <row r="1037" spans="1:3" x14ac:dyDescent="0.25">
      <c r="A1037" s="51" t="s">
        <v>4</v>
      </c>
      <c r="B1037" s="6">
        <v>878</v>
      </c>
      <c r="C1037" s="7">
        <v>0.27961783439490445</v>
      </c>
    </row>
    <row r="1038" spans="1:3" x14ac:dyDescent="0.25">
      <c r="A1038" s="51" t="s">
        <v>72</v>
      </c>
      <c r="B1038" s="6">
        <v>191</v>
      </c>
      <c r="C1038" s="7">
        <v>6.0828025477707007E-2</v>
      </c>
    </row>
    <row r="1039" spans="1:3" x14ac:dyDescent="0.25">
      <c r="A1039" s="51" t="s">
        <v>76</v>
      </c>
      <c r="B1039" s="6">
        <v>199</v>
      </c>
      <c r="C1039" s="7">
        <v>6.3375796178343949E-2</v>
      </c>
    </row>
    <row r="1040" spans="1:3" x14ac:dyDescent="0.25">
      <c r="A1040" s="62">
        <v>43888</v>
      </c>
      <c r="B1040" s="6">
        <v>6309</v>
      </c>
      <c r="C1040" s="7">
        <v>5.7386942992362052E-3</v>
      </c>
    </row>
    <row r="1041" spans="1:3" x14ac:dyDescent="0.25">
      <c r="A1041" s="61" t="s">
        <v>61</v>
      </c>
      <c r="B1041" s="6">
        <v>658</v>
      </c>
      <c r="C1041" s="7">
        <v>0.10429545094309717</v>
      </c>
    </row>
    <row r="1042" spans="1:3" x14ac:dyDescent="0.25">
      <c r="A1042" s="51" t="s">
        <v>7</v>
      </c>
      <c r="B1042" s="6">
        <v>239</v>
      </c>
      <c r="C1042" s="7">
        <v>0.36322188449848025</v>
      </c>
    </row>
    <row r="1043" spans="1:3" x14ac:dyDescent="0.25">
      <c r="A1043" s="51" t="s">
        <v>8</v>
      </c>
      <c r="B1043" s="6">
        <v>408</v>
      </c>
      <c r="C1043" s="7">
        <v>0.62006079027355621</v>
      </c>
    </row>
    <row r="1044" spans="1:3" x14ac:dyDescent="0.25">
      <c r="A1044" s="51" t="s">
        <v>73</v>
      </c>
      <c r="B1044" s="6">
        <v>11</v>
      </c>
      <c r="C1044" s="7">
        <v>1.6717325227963525E-2</v>
      </c>
    </row>
    <row r="1045" spans="1:3" x14ac:dyDescent="0.25">
      <c r="A1045" s="61" t="s">
        <v>64</v>
      </c>
      <c r="B1045" s="6">
        <v>319</v>
      </c>
      <c r="C1045" s="7">
        <v>5.0562688223173245E-2</v>
      </c>
    </row>
    <row r="1046" spans="1:3" x14ac:dyDescent="0.25">
      <c r="A1046" s="51" t="s">
        <v>70</v>
      </c>
      <c r="B1046" s="6">
        <v>138</v>
      </c>
      <c r="C1046" s="7">
        <v>0.43260188087774293</v>
      </c>
    </row>
    <row r="1047" spans="1:3" x14ac:dyDescent="0.25">
      <c r="A1047" s="51" t="s">
        <v>71</v>
      </c>
      <c r="B1047" s="6">
        <v>181</v>
      </c>
      <c r="C1047" s="7">
        <v>0.56739811912225702</v>
      </c>
    </row>
    <row r="1048" spans="1:3" x14ac:dyDescent="0.25">
      <c r="A1048" s="61" t="s">
        <v>65</v>
      </c>
      <c r="B1048" s="6">
        <v>401</v>
      </c>
      <c r="C1048" s="7">
        <v>6.3559993659851002E-2</v>
      </c>
    </row>
    <row r="1049" spans="1:3" x14ac:dyDescent="0.25">
      <c r="A1049" s="51" t="s">
        <v>67</v>
      </c>
      <c r="B1049" s="6">
        <v>401</v>
      </c>
      <c r="C1049" s="7">
        <v>1</v>
      </c>
    </row>
    <row r="1050" spans="1:3" x14ac:dyDescent="0.25">
      <c r="A1050" s="61" t="s">
        <v>63</v>
      </c>
      <c r="B1050" s="6">
        <v>1763</v>
      </c>
      <c r="C1050" s="7">
        <v>0.27944206688857187</v>
      </c>
    </row>
    <row r="1051" spans="1:3" x14ac:dyDescent="0.25">
      <c r="A1051" s="51" t="s">
        <v>4</v>
      </c>
      <c r="B1051" s="6">
        <v>882</v>
      </c>
      <c r="C1051" s="7">
        <v>0.50028360748723766</v>
      </c>
    </row>
    <row r="1052" spans="1:3" x14ac:dyDescent="0.25">
      <c r="A1052" s="51" t="s">
        <v>75</v>
      </c>
      <c r="B1052" s="6">
        <v>448</v>
      </c>
      <c r="C1052" s="7">
        <v>0.2541123085649461</v>
      </c>
    </row>
    <row r="1053" spans="1:3" x14ac:dyDescent="0.25">
      <c r="A1053" s="51" t="s">
        <v>74</v>
      </c>
      <c r="B1053" s="6">
        <v>433</v>
      </c>
      <c r="C1053" s="7">
        <v>0.24560408394781622</v>
      </c>
    </row>
    <row r="1054" spans="1:3" x14ac:dyDescent="0.25">
      <c r="A1054" s="61" t="s">
        <v>62</v>
      </c>
      <c r="B1054" s="6">
        <v>3168</v>
      </c>
      <c r="C1054" s="7">
        <v>0.50213980028530669</v>
      </c>
    </row>
    <row r="1055" spans="1:3" x14ac:dyDescent="0.25">
      <c r="A1055" s="51" t="s">
        <v>9</v>
      </c>
      <c r="B1055" s="6">
        <v>994</v>
      </c>
      <c r="C1055" s="7">
        <v>0.31376262626262624</v>
      </c>
    </row>
    <row r="1056" spans="1:3" x14ac:dyDescent="0.25">
      <c r="A1056" s="51" t="s">
        <v>5</v>
      </c>
      <c r="B1056" s="6">
        <v>894</v>
      </c>
      <c r="C1056" s="7">
        <v>0.28219696969696972</v>
      </c>
    </row>
    <row r="1057" spans="1:3" x14ac:dyDescent="0.25">
      <c r="A1057" s="51" t="s">
        <v>6</v>
      </c>
      <c r="B1057" s="6">
        <v>223</v>
      </c>
      <c r="C1057" s="7">
        <v>7.0391414141414144E-2</v>
      </c>
    </row>
    <row r="1058" spans="1:3" x14ac:dyDescent="0.25">
      <c r="A1058" s="51" t="s">
        <v>4</v>
      </c>
      <c r="B1058" s="6">
        <v>143</v>
      </c>
      <c r="C1058" s="7">
        <v>4.5138888888888888E-2</v>
      </c>
    </row>
    <row r="1059" spans="1:3" x14ac:dyDescent="0.25">
      <c r="A1059" s="51" t="s">
        <v>72</v>
      </c>
      <c r="B1059" s="6">
        <v>276</v>
      </c>
      <c r="C1059" s="7">
        <v>8.7121212121212127E-2</v>
      </c>
    </row>
    <row r="1060" spans="1:3" x14ac:dyDescent="0.25">
      <c r="A1060" s="51" t="s">
        <v>76</v>
      </c>
      <c r="B1060" s="6">
        <v>638</v>
      </c>
      <c r="C1060" s="7">
        <v>0.2013888888888889</v>
      </c>
    </row>
    <row r="1061" spans="1:3" x14ac:dyDescent="0.25">
      <c r="A1061" s="62">
        <v>43889</v>
      </c>
      <c r="B1061" s="6">
        <v>9410</v>
      </c>
      <c r="C1061" s="7">
        <v>8.5593776122701998E-3</v>
      </c>
    </row>
    <row r="1062" spans="1:3" x14ac:dyDescent="0.25">
      <c r="A1062" s="61" t="s">
        <v>61</v>
      </c>
      <c r="B1062" s="6">
        <v>1395</v>
      </c>
      <c r="C1062" s="7">
        <v>0.14824654622741765</v>
      </c>
    </row>
    <row r="1063" spans="1:3" x14ac:dyDescent="0.25">
      <c r="A1063" s="51" t="s">
        <v>7</v>
      </c>
      <c r="B1063" s="6">
        <v>625</v>
      </c>
      <c r="C1063" s="7">
        <v>0.44802867383512546</v>
      </c>
    </row>
    <row r="1064" spans="1:3" x14ac:dyDescent="0.25">
      <c r="A1064" s="51" t="s">
        <v>8</v>
      </c>
      <c r="B1064" s="6">
        <v>597</v>
      </c>
      <c r="C1064" s="7">
        <v>0.42795698924731185</v>
      </c>
    </row>
    <row r="1065" spans="1:3" x14ac:dyDescent="0.25">
      <c r="A1065" s="51" t="s">
        <v>73</v>
      </c>
      <c r="B1065" s="6">
        <v>173</v>
      </c>
      <c r="C1065" s="7">
        <v>0.12401433691756272</v>
      </c>
    </row>
    <row r="1066" spans="1:3" x14ac:dyDescent="0.25">
      <c r="A1066" s="61" t="s">
        <v>64</v>
      </c>
      <c r="B1066" s="6">
        <v>1084</v>
      </c>
      <c r="C1066" s="7">
        <v>0.11519659936238044</v>
      </c>
    </row>
    <row r="1067" spans="1:3" x14ac:dyDescent="0.25">
      <c r="A1067" s="51" t="s">
        <v>70</v>
      </c>
      <c r="B1067" s="6">
        <v>874</v>
      </c>
      <c r="C1067" s="7">
        <v>0.80627306273062727</v>
      </c>
    </row>
    <row r="1068" spans="1:3" x14ac:dyDescent="0.25">
      <c r="A1068" s="51" t="s">
        <v>71</v>
      </c>
      <c r="B1068" s="6">
        <v>210</v>
      </c>
      <c r="C1068" s="7">
        <v>0.19372693726937271</v>
      </c>
    </row>
    <row r="1069" spans="1:3" x14ac:dyDescent="0.25">
      <c r="A1069" s="61" t="s">
        <v>65</v>
      </c>
      <c r="B1069" s="6">
        <v>844</v>
      </c>
      <c r="C1069" s="7">
        <v>8.9691817215727943E-2</v>
      </c>
    </row>
    <row r="1070" spans="1:3" x14ac:dyDescent="0.25">
      <c r="A1070" s="51" t="s">
        <v>67</v>
      </c>
      <c r="B1070" s="6">
        <v>844</v>
      </c>
      <c r="C1070" s="7">
        <v>1</v>
      </c>
    </row>
    <row r="1071" spans="1:3" x14ac:dyDescent="0.25">
      <c r="A1071" s="61" t="s">
        <v>63</v>
      </c>
      <c r="B1071" s="6">
        <v>1538</v>
      </c>
      <c r="C1071" s="7">
        <v>0.16344314558979808</v>
      </c>
    </row>
    <row r="1072" spans="1:3" x14ac:dyDescent="0.25">
      <c r="A1072" s="51" t="s">
        <v>4</v>
      </c>
      <c r="B1072" s="6">
        <v>306</v>
      </c>
      <c r="C1072" s="7">
        <v>0.19895968790637192</v>
      </c>
    </row>
    <row r="1073" spans="1:3" x14ac:dyDescent="0.25">
      <c r="A1073" s="51" t="s">
        <v>75</v>
      </c>
      <c r="B1073" s="6">
        <v>441</v>
      </c>
      <c r="C1073" s="7">
        <v>0.28673602080624189</v>
      </c>
    </row>
    <row r="1074" spans="1:3" x14ac:dyDescent="0.25">
      <c r="A1074" s="51" t="s">
        <v>74</v>
      </c>
      <c r="B1074" s="6">
        <v>791</v>
      </c>
      <c r="C1074" s="7">
        <v>0.51430429128738619</v>
      </c>
    </row>
    <row r="1075" spans="1:3" x14ac:dyDescent="0.25">
      <c r="A1075" s="61" t="s">
        <v>62</v>
      </c>
      <c r="B1075" s="6">
        <v>4549</v>
      </c>
      <c r="C1075" s="7">
        <v>0.48342189160467586</v>
      </c>
    </row>
    <row r="1076" spans="1:3" x14ac:dyDescent="0.25">
      <c r="A1076" s="51" t="s">
        <v>9</v>
      </c>
      <c r="B1076" s="6">
        <v>494</v>
      </c>
      <c r="C1076" s="7">
        <v>0.10859529566937788</v>
      </c>
    </row>
    <row r="1077" spans="1:3" x14ac:dyDescent="0.25">
      <c r="A1077" s="51" t="s">
        <v>5</v>
      </c>
      <c r="B1077" s="6">
        <v>894</v>
      </c>
      <c r="C1077" s="7">
        <v>0.19652670916684986</v>
      </c>
    </row>
    <row r="1078" spans="1:3" x14ac:dyDescent="0.25">
      <c r="A1078" s="51" t="s">
        <v>6</v>
      </c>
      <c r="B1078" s="6">
        <v>830</v>
      </c>
      <c r="C1078" s="7">
        <v>0.18245768300725435</v>
      </c>
    </row>
    <row r="1079" spans="1:3" x14ac:dyDescent="0.25">
      <c r="A1079" s="51" t="s">
        <v>4</v>
      </c>
      <c r="B1079" s="6">
        <v>697</v>
      </c>
      <c r="C1079" s="7">
        <v>0.1532204880193449</v>
      </c>
    </row>
    <row r="1080" spans="1:3" x14ac:dyDescent="0.25">
      <c r="A1080" s="51" t="s">
        <v>72</v>
      </c>
      <c r="B1080" s="6">
        <v>894</v>
      </c>
      <c r="C1080" s="7">
        <v>0.19652670916684986</v>
      </c>
    </row>
    <row r="1081" spans="1:3" x14ac:dyDescent="0.25">
      <c r="A1081" s="51" t="s">
        <v>76</v>
      </c>
      <c r="B1081" s="6">
        <v>740</v>
      </c>
      <c r="C1081" s="7">
        <v>0.16267311497032313</v>
      </c>
    </row>
    <row r="1082" spans="1:3" x14ac:dyDescent="0.25">
      <c r="A1082" s="62">
        <v>43890</v>
      </c>
      <c r="B1082" s="6">
        <v>6402</v>
      </c>
      <c r="C1082" s="7">
        <v>5.8232875104945606E-3</v>
      </c>
    </row>
    <row r="1083" spans="1:3" x14ac:dyDescent="0.25">
      <c r="A1083" s="61" t="s">
        <v>61</v>
      </c>
      <c r="B1083" s="6">
        <v>1481</v>
      </c>
      <c r="C1083" s="7">
        <v>0.23133395813808186</v>
      </c>
    </row>
    <row r="1084" spans="1:3" x14ac:dyDescent="0.25">
      <c r="A1084" s="51" t="s">
        <v>7</v>
      </c>
      <c r="B1084" s="6">
        <v>197</v>
      </c>
      <c r="C1084" s="7">
        <v>0.13301823092505063</v>
      </c>
    </row>
    <row r="1085" spans="1:3" x14ac:dyDescent="0.25">
      <c r="A1085" s="51" t="s">
        <v>8</v>
      </c>
      <c r="B1085" s="6">
        <v>695</v>
      </c>
      <c r="C1085" s="7">
        <v>0.46927751519243754</v>
      </c>
    </row>
    <row r="1086" spans="1:3" x14ac:dyDescent="0.25">
      <c r="A1086" s="51" t="s">
        <v>73</v>
      </c>
      <c r="B1086" s="6">
        <v>589</v>
      </c>
      <c r="C1086" s="7">
        <v>0.39770425388251179</v>
      </c>
    </row>
    <row r="1087" spans="1:3" x14ac:dyDescent="0.25">
      <c r="A1087" s="61" t="s">
        <v>64</v>
      </c>
      <c r="B1087" s="6">
        <v>782</v>
      </c>
      <c r="C1087" s="7">
        <v>0.12214932833489535</v>
      </c>
    </row>
    <row r="1088" spans="1:3" x14ac:dyDescent="0.25">
      <c r="A1088" s="51" t="s">
        <v>70</v>
      </c>
      <c r="B1088" s="6">
        <v>75</v>
      </c>
      <c r="C1088" s="7">
        <v>9.5907928388746802E-2</v>
      </c>
    </row>
    <row r="1089" spans="1:3" x14ac:dyDescent="0.25">
      <c r="A1089" s="51" t="s">
        <v>71</v>
      </c>
      <c r="B1089" s="6">
        <v>707</v>
      </c>
      <c r="C1089" s="7">
        <v>0.90409207161125316</v>
      </c>
    </row>
    <row r="1090" spans="1:3" x14ac:dyDescent="0.25">
      <c r="A1090" s="61" t="s">
        <v>65</v>
      </c>
      <c r="B1090" s="6">
        <v>1</v>
      </c>
      <c r="C1090" s="7">
        <v>1.5620118712902218E-4</v>
      </c>
    </row>
    <row r="1091" spans="1:3" x14ac:dyDescent="0.25">
      <c r="A1091" s="51" t="s">
        <v>67</v>
      </c>
      <c r="B1091" s="6">
        <v>1</v>
      </c>
      <c r="C1091" s="7">
        <v>1</v>
      </c>
    </row>
    <row r="1092" spans="1:3" x14ac:dyDescent="0.25">
      <c r="A1092" s="61" t="s">
        <v>63</v>
      </c>
      <c r="B1092" s="6">
        <v>1916</v>
      </c>
      <c r="C1092" s="7">
        <v>0.2992814745392065</v>
      </c>
    </row>
    <row r="1093" spans="1:3" x14ac:dyDescent="0.25">
      <c r="A1093" s="51" t="s">
        <v>4</v>
      </c>
      <c r="B1093" s="6">
        <v>543</v>
      </c>
      <c r="C1093" s="7">
        <v>0.28340292275574114</v>
      </c>
    </row>
    <row r="1094" spans="1:3" x14ac:dyDescent="0.25">
      <c r="A1094" s="51" t="s">
        <v>75</v>
      </c>
      <c r="B1094" s="6">
        <v>520</v>
      </c>
      <c r="C1094" s="7">
        <v>0.27139874739039666</v>
      </c>
    </row>
    <row r="1095" spans="1:3" x14ac:dyDescent="0.25">
      <c r="A1095" s="51" t="s">
        <v>74</v>
      </c>
      <c r="B1095" s="6">
        <v>853</v>
      </c>
      <c r="C1095" s="7">
        <v>0.44519832985386221</v>
      </c>
    </row>
    <row r="1096" spans="1:3" x14ac:dyDescent="0.25">
      <c r="A1096" s="61" t="s">
        <v>62</v>
      </c>
      <c r="B1096" s="6">
        <v>2222</v>
      </c>
      <c r="C1096" s="7">
        <v>0.34707903780068727</v>
      </c>
    </row>
    <row r="1097" spans="1:3" x14ac:dyDescent="0.25">
      <c r="A1097" s="51" t="s">
        <v>9</v>
      </c>
      <c r="B1097" s="6">
        <v>307</v>
      </c>
      <c r="C1097" s="7">
        <v>0.13816381638163816</v>
      </c>
    </row>
    <row r="1098" spans="1:3" x14ac:dyDescent="0.25">
      <c r="A1098" s="51" t="s">
        <v>5</v>
      </c>
      <c r="B1098" s="6">
        <v>377</v>
      </c>
      <c r="C1098" s="7">
        <v>0.16966696669666967</v>
      </c>
    </row>
    <row r="1099" spans="1:3" x14ac:dyDescent="0.25">
      <c r="A1099" s="51" t="s">
        <v>6</v>
      </c>
      <c r="B1099" s="6">
        <v>591</v>
      </c>
      <c r="C1099" s="7">
        <v>0.265976597659766</v>
      </c>
    </row>
    <row r="1100" spans="1:3" x14ac:dyDescent="0.25">
      <c r="A1100" s="51" t="s">
        <v>4</v>
      </c>
      <c r="B1100" s="6">
        <v>71</v>
      </c>
      <c r="C1100" s="7">
        <v>3.1953195319531953E-2</v>
      </c>
    </row>
    <row r="1101" spans="1:3" x14ac:dyDescent="0.25">
      <c r="A1101" s="51" t="s">
        <v>72</v>
      </c>
      <c r="B1101" s="6">
        <v>709</v>
      </c>
      <c r="C1101" s="7">
        <v>0.31908190819081911</v>
      </c>
    </row>
    <row r="1102" spans="1:3" x14ac:dyDescent="0.25">
      <c r="A1102" s="51" t="s">
        <v>76</v>
      </c>
      <c r="B1102" s="6">
        <v>167</v>
      </c>
      <c r="C1102" s="7">
        <v>7.5157515751575157E-2</v>
      </c>
    </row>
    <row r="1103" spans="1:3" x14ac:dyDescent="0.25">
      <c r="A1103" s="62">
        <v>43891</v>
      </c>
      <c r="B1103" s="6">
        <v>9312</v>
      </c>
      <c r="C1103" s="7">
        <v>8.4702363789011803E-3</v>
      </c>
    </row>
    <row r="1104" spans="1:3" x14ac:dyDescent="0.25">
      <c r="A1104" s="61" t="s">
        <v>61</v>
      </c>
      <c r="B1104" s="6">
        <v>2512</v>
      </c>
      <c r="C1104" s="7">
        <v>0.26975945017182129</v>
      </c>
    </row>
    <row r="1105" spans="1:3" x14ac:dyDescent="0.25">
      <c r="A1105" s="51" t="s">
        <v>7</v>
      </c>
      <c r="B1105" s="6">
        <v>650</v>
      </c>
      <c r="C1105" s="7">
        <v>0.25875796178343952</v>
      </c>
    </row>
    <row r="1106" spans="1:3" x14ac:dyDescent="0.25">
      <c r="A1106" s="51" t="s">
        <v>8</v>
      </c>
      <c r="B1106" s="6">
        <v>914</v>
      </c>
      <c r="C1106" s="7">
        <v>0.36385350318471338</v>
      </c>
    </row>
    <row r="1107" spans="1:3" x14ac:dyDescent="0.25">
      <c r="A1107" s="51" t="s">
        <v>73</v>
      </c>
      <c r="B1107" s="6">
        <v>948</v>
      </c>
      <c r="C1107" s="7">
        <v>0.37738853503184716</v>
      </c>
    </row>
    <row r="1108" spans="1:3" x14ac:dyDescent="0.25">
      <c r="A1108" s="61" t="s">
        <v>64</v>
      </c>
      <c r="B1108" s="6">
        <v>597</v>
      </c>
      <c r="C1108" s="7">
        <v>6.4110824742268036E-2</v>
      </c>
    </row>
    <row r="1109" spans="1:3" x14ac:dyDescent="0.25">
      <c r="A1109" s="51" t="s">
        <v>70</v>
      </c>
      <c r="B1109" s="6">
        <v>29</v>
      </c>
      <c r="C1109" s="7">
        <v>4.8576214405360134E-2</v>
      </c>
    </row>
    <row r="1110" spans="1:3" x14ac:dyDescent="0.25">
      <c r="A1110" s="51" t="s">
        <v>71</v>
      </c>
      <c r="B1110" s="6">
        <v>568</v>
      </c>
      <c r="C1110" s="7">
        <v>0.95142378559463991</v>
      </c>
    </row>
    <row r="1111" spans="1:3" x14ac:dyDescent="0.25">
      <c r="A1111" s="61" t="s">
        <v>65</v>
      </c>
      <c r="B1111" s="6">
        <v>678</v>
      </c>
      <c r="C1111" s="7">
        <v>7.2809278350515469E-2</v>
      </c>
    </row>
    <row r="1112" spans="1:3" x14ac:dyDescent="0.25">
      <c r="A1112" s="51" t="s">
        <v>67</v>
      </c>
      <c r="B1112" s="6">
        <v>678</v>
      </c>
      <c r="C1112" s="7">
        <v>1</v>
      </c>
    </row>
    <row r="1113" spans="1:3" x14ac:dyDescent="0.25">
      <c r="A1113" s="61" t="s">
        <v>63</v>
      </c>
      <c r="B1113" s="6">
        <v>1396</v>
      </c>
      <c r="C1113" s="7">
        <v>0.14991408934707903</v>
      </c>
    </row>
    <row r="1114" spans="1:3" x14ac:dyDescent="0.25">
      <c r="A1114" s="51" t="s">
        <v>4</v>
      </c>
      <c r="B1114" s="6">
        <v>1000</v>
      </c>
      <c r="C1114" s="7">
        <v>0.71633237822349571</v>
      </c>
    </row>
    <row r="1115" spans="1:3" x14ac:dyDescent="0.25">
      <c r="A1115" s="51" t="s">
        <v>75</v>
      </c>
      <c r="B1115" s="6">
        <v>152</v>
      </c>
      <c r="C1115" s="7">
        <v>0.10888252148997135</v>
      </c>
    </row>
    <row r="1116" spans="1:3" x14ac:dyDescent="0.25">
      <c r="A1116" s="51" t="s">
        <v>74</v>
      </c>
      <c r="B1116" s="6">
        <v>244</v>
      </c>
      <c r="C1116" s="7">
        <v>0.17478510028653296</v>
      </c>
    </row>
    <row r="1117" spans="1:3" x14ac:dyDescent="0.25">
      <c r="A1117" s="61" t="s">
        <v>62</v>
      </c>
      <c r="B1117" s="6">
        <v>4129</v>
      </c>
      <c r="C1117" s="7">
        <v>0.44340635738831613</v>
      </c>
    </row>
    <row r="1118" spans="1:3" x14ac:dyDescent="0.25">
      <c r="A1118" s="51" t="s">
        <v>9</v>
      </c>
      <c r="B1118" s="6">
        <v>989</v>
      </c>
      <c r="C1118" s="7">
        <v>0.23952530879147493</v>
      </c>
    </row>
    <row r="1119" spans="1:3" x14ac:dyDescent="0.25">
      <c r="A1119" s="51" t="s">
        <v>5</v>
      </c>
      <c r="B1119" s="6">
        <v>869</v>
      </c>
      <c r="C1119" s="7">
        <v>0.21046258173891982</v>
      </c>
    </row>
    <row r="1120" spans="1:3" x14ac:dyDescent="0.25">
      <c r="A1120" s="51" t="s">
        <v>6</v>
      </c>
      <c r="B1120" s="6">
        <v>723</v>
      </c>
      <c r="C1120" s="7">
        <v>0.17510293049164447</v>
      </c>
    </row>
    <row r="1121" spans="1:3" x14ac:dyDescent="0.25">
      <c r="A1121" s="51" t="s">
        <v>4</v>
      </c>
      <c r="B1121" s="6">
        <v>547</v>
      </c>
      <c r="C1121" s="7">
        <v>0.13247759748123034</v>
      </c>
    </row>
    <row r="1122" spans="1:3" x14ac:dyDescent="0.25">
      <c r="A1122" s="51" t="s">
        <v>72</v>
      </c>
      <c r="B1122" s="6">
        <v>810</v>
      </c>
      <c r="C1122" s="7">
        <v>0.19617340760474691</v>
      </c>
    </row>
    <row r="1123" spans="1:3" x14ac:dyDescent="0.25">
      <c r="A1123" s="51" t="s">
        <v>76</v>
      </c>
      <c r="B1123" s="6">
        <v>191</v>
      </c>
      <c r="C1123" s="7">
        <v>4.6258173891983528E-2</v>
      </c>
    </row>
    <row r="1124" spans="1:3" x14ac:dyDescent="0.25">
      <c r="A1124" s="62">
        <v>43892</v>
      </c>
      <c r="B1124" s="6">
        <v>9031</v>
      </c>
      <c r="C1124" s="7">
        <v>8.2146375362818456E-3</v>
      </c>
    </row>
    <row r="1125" spans="1:3" x14ac:dyDescent="0.25">
      <c r="A1125" s="61" t="s">
        <v>61</v>
      </c>
      <c r="B1125" s="6">
        <v>2036</v>
      </c>
      <c r="C1125" s="7">
        <v>0.22544568707784299</v>
      </c>
    </row>
    <row r="1126" spans="1:3" x14ac:dyDescent="0.25">
      <c r="A1126" s="51" t="s">
        <v>7</v>
      </c>
      <c r="B1126" s="6">
        <v>668</v>
      </c>
      <c r="C1126" s="7">
        <v>0.32809430255402749</v>
      </c>
    </row>
    <row r="1127" spans="1:3" x14ac:dyDescent="0.25">
      <c r="A1127" s="51" t="s">
        <v>8</v>
      </c>
      <c r="B1127" s="6">
        <v>799</v>
      </c>
      <c r="C1127" s="7">
        <v>0.39243614931237719</v>
      </c>
    </row>
    <row r="1128" spans="1:3" x14ac:dyDescent="0.25">
      <c r="A1128" s="51" t="s">
        <v>73</v>
      </c>
      <c r="B1128" s="6">
        <v>569</v>
      </c>
      <c r="C1128" s="7">
        <v>0.27946954813359526</v>
      </c>
    </row>
    <row r="1129" spans="1:3" x14ac:dyDescent="0.25">
      <c r="A1129" s="61" t="s">
        <v>64</v>
      </c>
      <c r="B1129" s="6">
        <v>1314</v>
      </c>
      <c r="C1129" s="7">
        <v>0.1454988373380578</v>
      </c>
    </row>
    <row r="1130" spans="1:3" x14ac:dyDescent="0.25">
      <c r="A1130" s="51" t="s">
        <v>70</v>
      </c>
      <c r="B1130" s="6">
        <v>364</v>
      </c>
      <c r="C1130" s="7">
        <v>0.27701674277016741</v>
      </c>
    </row>
    <row r="1131" spans="1:3" x14ac:dyDescent="0.25">
      <c r="A1131" s="51" t="s">
        <v>71</v>
      </c>
      <c r="B1131" s="6">
        <v>950</v>
      </c>
      <c r="C1131" s="7">
        <v>0.72298325722983259</v>
      </c>
    </row>
    <row r="1132" spans="1:3" x14ac:dyDescent="0.25">
      <c r="A1132" s="61" t="s">
        <v>65</v>
      </c>
      <c r="B1132" s="6">
        <v>811</v>
      </c>
      <c r="C1132" s="7">
        <v>8.9801793821282255E-2</v>
      </c>
    </row>
    <row r="1133" spans="1:3" x14ac:dyDescent="0.25">
      <c r="A1133" s="51" t="s">
        <v>67</v>
      </c>
      <c r="B1133" s="6">
        <v>811</v>
      </c>
      <c r="C1133" s="7">
        <v>1</v>
      </c>
    </row>
    <row r="1134" spans="1:3" x14ac:dyDescent="0.25">
      <c r="A1134" s="61" t="s">
        <v>63</v>
      </c>
      <c r="B1134" s="6">
        <v>2244</v>
      </c>
      <c r="C1134" s="7">
        <v>0.24847746650426308</v>
      </c>
    </row>
    <row r="1135" spans="1:3" x14ac:dyDescent="0.25">
      <c r="A1135" s="51" t="s">
        <v>4</v>
      </c>
      <c r="B1135" s="6">
        <v>937</v>
      </c>
      <c r="C1135" s="7">
        <v>0.4175579322638146</v>
      </c>
    </row>
    <row r="1136" spans="1:3" x14ac:dyDescent="0.25">
      <c r="A1136" s="51" t="s">
        <v>75</v>
      </c>
      <c r="B1136" s="6">
        <v>698</v>
      </c>
      <c r="C1136" s="7">
        <v>0.31105169340463457</v>
      </c>
    </row>
    <row r="1137" spans="1:3" x14ac:dyDescent="0.25">
      <c r="A1137" s="51" t="s">
        <v>74</v>
      </c>
      <c r="B1137" s="6">
        <v>609</v>
      </c>
      <c r="C1137" s="7">
        <v>0.27139037433155078</v>
      </c>
    </row>
    <row r="1138" spans="1:3" x14ac:dyDescent="0.25">
      <c r="A1138" s="61" t="s">
        <v>62</v>
      </c>
      <c r="B1138" s="6">
        <v>2626</v>
      </c>
      <c r="C1138" s="7">
        <v>0.29077621525855385</v>
      </c>
    </row>
    <row r="1139" spans="1:3" x14ac:dyDescent="0.25">
      <c r="A1139" s="51" t="s">
        <v>9</v>
      </c>
      <c r="B1139" s="6">
        <v>341</v>
      </c>
      <c r="C1139" s="7">
        <v>0.12985529322162986</v>
      </c>
    </row>
    <row r="1140" spans="1:3" x14ac:dyDescent="0.25">
      <c r="A1140" s="51" t="s">
        <v>5</v>
      </c>
      <c r="B1140" s="6">
        <v>83</v>
      </c>
      <c r="C1140" s="7">
        <v>3.1607006854531605E-2</v>
      </c>
    </row>
    <row r="1141" spans="1:3" x14ac:dyDescent="0.25">
      <c r="A1141" s="51" t="s">
        <v>6</v>
      </c>
      <c r="B1141" s="6">
        <v>175</v>
      </c>
      <c r="C1141" s="7">
        <v>6.664127951256664E-2</v>
      </c>
    </row>
    <row r="1142" spans="1:3" x14ac:dyDescent="0.25">
      <c r="A1142" s="51" t="s">
        <v>4</v>
      </c>
      <c r="B1142" s="6">
        <v>893</v>
      </c>
      <c r="C1142" s="7">
        <v>0.34006092916984004</v>
      </c>
    </row>
    <row r="1143" spans="1:3" x14ac:dyDescent="0.25">
      <c r="A1143" s="51" t="s">
        <v>72</v>
      </c>
      <c r="B1143" s="6">
        <v>873</v>
      </c>
      <c r="C1143" s="7">
        <v>0.33244478293983243</v>
      </c>
    </row>
    <row r="1144" spans="1:3" x14ac:dyDescent="0.25">
      <c r="A1144" s="51" t="s">
        <v>76</v>
      </c>
      <c r="B1144" s="6">
        <v>261</v>
      </c>
      <c r="C1144" s="7">
        <v>9.9390708301599393E-2</v>
      </c>
    </row>
    <row r="1145" spans="1:3" x14ac:dyDescent="0.25">
      <c r="A1145" s="62">
        <v>43893</v>
      </c>
      <c r="B1145" s="6">
        <v>5772</v>
      </c>
      <c r="C1145" s="7">
        <v>5.2502367245508604E-3</v>
      </c>
    </row>
    <row r="1146" spans="1:3" x14ac:dyDescent="0.25">
      <c r="A1146" s="61" t="s">
        <v>61</v>
      </c>
      <c r="B1146" s="6">
        <v>1150</v>
      </c>
      <c r="C1146" s="7">
        <v>0.19923769923769924</v>
      </c>
    </row>
    <row r="1147" spans="1:3" x14ac:dyDescent="0.25">
      <c r="A1147" s="51" t="s">
        <v>7</v>
      </c>
      <c r="B1147" s="6">
        <v>693</v>
      </c>
      <c r="C1147" s="7">
        <v>0.6026086956521739</v>
      </c>
    </row>
    <row r="1148" spans="1:3" x14ac:dyDescent="0.25">
      <c r="A1148" s="51" t="s">
        <v>8</v>
      </c>
      <c r="B1148" s="6">
        <v>388</v>
      </c>
      <c r="C1148" s="7">
        <v>0.3373913043478261</v>
      </c>
    </row>
    <row r="1149" spans="1:3" x14ac:dyDescent="0.25">
      <c r="A1149" s="51" t="s">
        <v>73</v>
      </c>
      <c r="B1149" s="6">
        <v>69</v>
      </c>
      <c r="C1149" s="7">
        <v>0.06</v>
      </c>
    </row>
    <row r="1150" spans="1:3" x14ac:dyDescent="0.25">
      <c r="A1150" s="61" t="s">
        <v>64</v>
      </c>
      <c r="B1150" s="6">
        <v>691</v>
      </c>
      <c r="C1150" s="7">
        <v>0.11971586971586971</v>
      </c>
    </row>
    <row r="1151" spans="1:3" x14ac:dyDescent="0.25">
      <c r="A1151" s="51" t="s">
        <v>70</v>
      </c>
      <c r="B1151" s="6">
        <v>475</v>
      </c>
      <c r="C1151" s="7">
        <v>0.68740955137481907</v>
      </c>
    </row>
    <row r="1152" spans="1:3" x14ac:dyDescent="0.25">
      <c r="A1152" s="51" t="s">
        <v>71</v>
      </c>
      <c r="B1152" s="6">
        <v>216</v>
      </c>
      <c r="C1152" s="7">
        <v>0.31259044862518087</v>
      </c>
    </row>
    <row r="1153" spans="1:3" x14ac:dyDescent="0.25">
      <c r="A1153" s="61" t="s">
        <v>65</v>
      </c>
      <c r="B1153" s="6">
        <v>560</v>
      </c>
      <c r="C1153" s="7">
        <v>9.7020097020097021E-2</v>
      </c>
    </row>
    <row r="1154" spans="1:3" x14ac:dyDescent="0.25">
      <c r="A1154" s="51" t="s">
        <v>67</v>
      </c>
      <c r="B1154" s="6">
        <v>560</v>
      </c>
      <c r="C1154" s="7">
        <v>1</v>
      </c>
    </row>
    <row r="1155" spans="1:3" x14ac:dyDescent="0.25">
      <c r="A1155" s="61" t="s">
        <v>63</v>
      </c>
      <c r="B1155" s="6">
        <v>1457</v>
      </c>
      <c r="C1155" s="7">
        <v>0.25242550242550243</v>
      </c>
    </row>
    <row r="1156" spans="1:3" x14ac:dyDescent="0.25">
      <c r="A1156" s="51" t="s">
        <v>4</v>
      </c>
      <c r="B1156" s="6">
        <v>847</v>
      </c>
      <c r="C1156" s="7">
        <v>0.58133150308853809</v>
      </c>
    </row>
    <row r="1157" spans="1:3" x14ac:dyDescent="0.25">
      <c r="A1157" s="51" t="s">
        <v>75</v>
      </c>
      <c r="B1157" s="6">
        <v>215</v>
      </c>
      <c r="C1157" s="7">
        <v>0.14756348661633492</v>
      </c>
    </row>
    <row r="1158" spans="1:3" x14ac:dyDescent="0.25">
      <c r="A1158" s="51" t="s">
        <v>74</v>
      </c>
      <c r="B1158" s="6">
        <v>395</v>
      </c>
      <c r="C1158" s="7">
        <v>0.27110501029512696</v>
      </c>
    </row>
    <row r="1159" spans="1:3" x14ac:dyDescent="0.25">
      <c r="A1159" s="61" t="s">
        <v>62</v>
      </c>
      <c r="B1159" s="6">
        <v>1914</v>
      </c>
      <c r="C1159" s="7">
        <v>0.33160083160083159</v>
      </c>
    </row>
    <row r="1160" spans="1:3" x14ac:dyDescent="0.25">
      <c r="A1160" s="51" t="s">
        <v>9</v>
      </c>
      <c r="B1160" s="6">
        <v>48</v>
      </c>
      <c r="C1160" s="7">
        <v>2.5078369905956112E-2</v>
      </c>
    </row>
    <row r="1161" spans="1:3" x14ac:dyDescent="0.25">
      <c r="A1161" s="51" t="s">
        <v>5</v>
      </c>
      <c r="B1161" s="6">
        <v>194</v>
      </c>
      <c r="C1161" s="7">
        <v>0.1013584117032393</v>
      </c>
    </row>
    <row r="1162" spans="1:3" x14ac:dyDescent="0.25">
      <c r="A1162" s="51" t="s">
        <v>6</v>
      </c>
      <c r="B1162" s="6">
        <v>942</v>
      </c>
      <c r="C1162" s="7">
        <v>0.49216300940438873</v>
      </c>
    </row>
    <row r="1163" spans="1:3" x14ac:dyDescent="0.25">
      <c r="A1163" s="51" t="s">
        <v>4</v>
      </c>
      <c r="B1163" s="6">
        <v>520</v>
      </c>
      <c r="C1163" s="7">
        <v>0.2716823406478579</v>
      </c>
    </row>
    <row r="1164" spans="1:3" x14ac:dyDescent="0.25">
      <c r="A1164" s="51" t="s">
        <v>72</v>
      </c>
      <c r="B1164" s="6">
        <v>129</v>
      </c>
      <c r="C1164" s="7">
        <v>6.7398119122257058E-2</v>
      </c>
    </row>
    <row r="1165" spans="1:3" x14ac:dyDescent="0.25">
      <c r="A1165" s="51" t="s">
        <v>76</v>
      </c>
      <c r="B1165" s="6">
        <v>81</v>
      </c>
      <c r="C1165" s="7">
        <v>4.2319749216300939E-2</v>
      </c>
    </row>
    <row r="1166" spans="1:3" x14ac:dyDescent="0.25">
      <c r="A1166" s="62">
        <v>43894</v>
      </c>
      <c r="B1166" s="6">
        <v>9402</v>
      </c>
      <c r="C1166" s="7">
        <v>8.5521007768931366E-3</v>
      </c>
    </row>
    <row r="1167" spans="1:3" x14ac:dyDescent="0.25">
      <c r="A1167" s="61" t="s">
        <v>61</v>
      </c>
      <c r="B1167" s="6">
        <v>2038</v>
      </c>
      <c r="C1167" s="7">
        <v>0.21676239098064243</v>
      </c>
    </row>
    <row r="1168" spans="1:3" x14ac:dyDescent="0.25">
      <c r="A1168" s="51" t="s">
        <v>7</v>
      </c>
      <c r="B1168" s="6">
        <v>919</v>
      </c>
      <c r="C1168" s="7">
        <v>0.45093228655544654</v>
      </c>
    </row>
    <row r="1169" spans="1:3" x14ac:dyDescent="0.25">
      <c r="A1169" s="51" t="s">
        <v>8</v>
      </c>
      <c r="B1169" s="6">
        <v>845</v>
      </c>
      <c r="C1169" s="7">
        <v>0.41462217860647693</v>
      </c>
    </row>
    <row r="1170" spans="1:3" x14ac:dyDescent="0.25">
      <c r="A1170" s="51" t="s">
        <v>73</v>
      </c>
      <c r="B1170" s="6">
        <v>274</v>
      </c>
      <c r="C1170" s="7">
        <v>0.13444553483807656</v>
      </c>
    </row>
    <row r="1171" spans="1:3" x14ac:dyDescent="0.25">
      <c r="A1171" s="61" t="s">
        <v>64</v>
      </c>
      <c r="B1171" s="6">
        <v>857</v>
      </c>
      <c r="C1171" s="7">
        <v>9.1150818974686243E-2</v>
      </c>
    </row>
    <row r="1172" spans="1:3" x14ac:dyDescent="0.25">
      <c r="A1172" s="51" t="s">
        <v>70</v>
      </c>
      <c r="B1172" s="6">
        <v>779</v>
      </c>
      <c r="C1172" s="7">
        <v>0.90898483080513415</v>
      </c>
    </row>
    <row r="1173" spans="1:3" x14ac:dyDescent="0.25">
      <c r="A1173" s="51" t="s">
        <v>71</v>
      </c>
      <c r="B1173" s="6">
        <v>78</v>
      </c>
      <c r="C1173" s="7">
        <v>9.1015169194865811E-2</v>
      </c>
    </row>
    <row r="1174" spans="1:3" x14ac:dyDescent="0.25">
      <c r="A1174" s="61" t="s">
        <v>65</v>
      </c>
      <c r="B1174" s="6">
        <v>728</v>
      </c>
      <c r="C1174" s="7">
        <v>7.743033397149543E-2</v>
      </c>
    </row>
    <row r="1175" spans="1:3" x14ac:dyDescent="0.25">
      <c r="A1175" s="51" t="s">
        <v>67</v>
      </c>
      <c r="B1175" s="6">
        <v>728</v>
      </c>
      <c r="C1175" s="7">
        <v>1</v>
      </c>
    </row>
    <row r="1176" spans="1:3" x14ac:dyDescent="0.25">
      <c r="A1176" s="61" t="s">
        <v>63</v>
      </c>
      <c r="B1176" s="6">
        <v>1778</v>
      </c>
      <c r="C1176" s="7">
        <v>0.1891087002765369</v>
      </c>
    </row>
    <row r="1177" spans="1:3" x14ac:dyDescent="0.25">
      <c r="A1177" s="51" t="s">
        <v>4</v>
      </c>
      <c r="B1177" s="6">
        <v>736</v>
      </c>
      <c r="C1177" s="7">
        <v>0.41394825646794153</v>
      </c>
    </row>
    <row r="1178" spans="1:3" x14ac:dyDescent="0.25">
      <c r="A1178" s="51" t="s">
        <v>75</v>
      </c>
      <c r="B1178" s="6">
        <v>712</v>
      </c>
      <c r="C1178" s="7">
        <v>0.40044994375703036</v>
      </c>
    </row>
    <row r="1179" spans="1:3" x14ac:dyDescent="0.25">
      <c r="A1179" s="51" t="s">
        <v>74</v>
      </c>
      <c r="B1179" s="6">
        <v>330</v>
      </c>
      <c r="C1179" s="7">
        <v>0.18560179977502811</v>
      </c>
    </row>
    <row r="1180" spans="1:3" x14ac:dyDescent="0.25">
      <c r="A1180" s="61" t="s">
        <v>62</v>
      </c>
      <c r="B1180" s="6">
        <v>4001</v>
      </c>
      <c r="C1180" s="7">
        <v>0.425547755796639</v>
      </c>
    </row>
    <row r="1181" spans="1:3" x14ac:dyDescent="0.25">
      <c r="A1181" s="51" t="s">
        <v>9</v>
      </c>
      <c r="B1181" s="6">
        <v>237</v>
      </c>
      <c r="C1181" s="7">
        <v>5.9235191202199451E-2</v>
      </c>
    </row>
    <row r="1182" spans="1:3" x14ac:dyDescent="0.25">
      <c r="A1182" s="51" t="s">
        <v>5</v>
      </c>
      <c r="B1182" s="6">
        <v>906</v>
      </c>
      <c r="C1182" s="7">
        <v>0.22644338915271181</v>
      </c>
    </row>
    <row r="1183" spans="1:3" x14ac:dyDescent="0.25">
      <c r="A1183" s="51" t="s">
        <v>6</v>
      </c>
      <c r="B1183" s="6">
        <v>883</v>
      </c>
      <c r="C1183" s="7">
        <v>0.22069482629342665</v>
      </c>
    </row>
    <row r="1184" spans="1:3" x14ac:dyDescent="0.25">
      <c r="A1184" s="51" t="s">
        <v>4</v>
      </c>
      <c r="B1184" s="6">
        <v>586</v>
      </c>
      <c r="C1184" s="7">
        <v>0.14646338415396151</v>
      </c>
    </row>
    <row r="1185" spans="1:3" x14ac:dyDescent="0.25">
      <c r="A1185" s="51" t="s">
        <v>72</v>
      </c>
      <c r="B1185" s="6">
        <v>635</v>
      </c>
      <c r="C1185" s="7">
        <v>0.15871032241939514</v>
      </c>
    </row>
    <row r="1186" spans="1:3" x14ac:dyDescent="0.25">
      <c r="A1186" s="51" t="s">
        <v>76</v>
      </c>
      <c r="B1186" s="6">
        <v>754</v>
      </c>
      <c r="C1186" s="7">
        <v>0.18845288677830543</v>
      </c>
    </row>
    <row r="1187" spans="1:3" x14ac:dyDescent="0.25">
      <c r="A1187" s="62">
        <v>43895</v>
      </c>
      <c r="B1187" s="6">
        <v>7724</v>
      </c>
      <c r="C1187" s="7">
        <v>7.0257845565542005E-3</v>
      </c>
    </row>
    <row r="1188" spans="1:3" x14ac:dyDescent="0.25">
      <c r="A1188" s="61" t="s">
        <v>61</v>
      </c>
      <c r="B1188" s="6">
        <v>2418</v>
      </c>
      <c r="C1188" s="7">
        <v>0.31305023303987572</v>
      </c>
    </row>
    <row r="1189" spans="1:3" x14ac:dyDescent="0.25">
      <c r="A1189" s="51" t="s">
        <v>7</v>
      </c>
      <c r="B1189" s="6">
        <v>500</v>
      </c>
      <c r="C1189" s="7">
        <v>0.20678246484698098</v>
      </c>
    </row>
    <row r="1190" spans="1:3" x14ac:dyDescent="0.25">
      <c r="A1190" s="51" t="s">
        <v>8</v>
      </c>
      <c r="B1190" s="6">
        <v>956</v>
      </c>
      <c r="C1190" s="7">
        <v>0.39536807278742764</v>
      </c>
    </row>
    <row r="1191" spans="1:3" x14ac:dyDescent="0.25">
      <c r="A1191" s="51" t="s">
        <v>73</v>
      </c>
      <c r="B1191" s="6">
        <v>962</v>
      </c>
      <c r="C1191" s="7">
        <v>0.39784946236559138</v>
      </c>
    </row>
    <row r="1192" spans="1:3" x14ac:dyDescent="0.25">
      <c r="A1192" s="61" t="s">
        <v>64</v>
      </c>
      <c r="B1192" s="6">
        <v>1652</v>
      </c>
      <c r="C1192" s="7">
        <v>0.21387881926462973</v>
      </c>
    </row>
    <row r="1193" spans="1:3" x14ac:dyDescent="0.25">
      <c r="A1193" s="51" t="s">
        <v>70</v>
      </c>
      <c r="B1193" s="6">
        <v>660</v>
      </c>
      <c r="C1193" s="7">
        <v>0.39951573849878935</v>
      </c>
    </row>
    <row r="1194" spans="1:3" x14ac:dyDescent="0.25">
      <c r="A1194" s="51" t="s">
        <v>71</v>
      </c>
      <c r="B1194" s="6">
        <v>992</v>
      </c>
      <c r="C1194" s="7">
        <v>0.6004842615012107</v>
      </c>
    </row>
    <row r="1195" spans="1:3" x14ac:dyDescent="0.25">
      <c r="A1195" s="61" t="s">
        <v>65</v>
      </c>
      <c r="B1195" s="6">
        <v>595</v>
      </c>
      <c r="C1195" s="7">
        <v>7.7032625582599684E-2</v>
      </c>
    </row>
    <row r="1196" spans="1:3" x14ac:dyDescent="0.25">
      <c r="A1196" s="51" t="s">
        <v>67</v>
      </c>
      <c r="B1196" s="6">
        <v>595</v>
      </c>
      <c r="C1196" s="7">
        <v>1</v>
      </c>
    </row>
    <row r="1197" spans="1:3" x14ac:dyDescent="0.25">
      <c r="A1197" s="61" t="s">
        <v>63</v>
      </c>
      <c r="B1197" s="6">
        <v>1884</v>
      </c>
      <c r="C1197" s="7">
        <v>0.24391506991196271</v>
      </c>
    </row>
    <row r="1198" spans="1:3" x14ac:dyDescent="0.25">
      <c r="A1198" s="51" t="s">
        <v>4</v>
      </c>
      <c r="B1198" s="6">
        <v>225</v>
      </c>
      <c r="C1198" s="7">
        <v>0.11942675159235669</v>
      </c>
    </row>
    <row r="1199" spans="1:3" x14ac:dyDescent="0.25">
      <c r="A1199" s="51" t="s">
        <v>75</v>
      </c>
      <c r="B1199" s="6">
        <v>816</v>
      </c>
      <c r="C1199" s="7">
        <v>0.43312101910828027</v>
      </c>
    </row>
    <row r="1200" spans="1:3" x14ac:dyDescent="0.25">
      <c r="A1200" s="51" t="s">
        <v>74</v>
      </c>
      <c r="B1200" s="6">
        <v>843</v>
      </c>
      <c r="C1200" s="7">
        <v>0.44745222929936307</v>
      </c>
    </row>
    <row r="1201" spans="1:3" x14ac:dyDescent="0.25">
      <c r="A1201" s="61" t="s">
        <v>62</v>
      </c>
      <c r="B1201" s="6">
        <v>1175</v>
      </c>
      <c r="C1201" s="7">
        <v>0.15212325220093215</v>
      </c>
    </row>
    <row r="1202" spans="1:3" x14ac:dyDescent="0.25">
      <c r="A1202" s="51" t="s">
        <v>9</v>
      </c>
      <c r="B1202" s="6">
        <v>115</v>
      </c>
      <c r="C1202" s="7">
        <v>9.7872340425531917E-2</v>
      </c>
    </row>
    <row r="1203" spans="1:3" x14ac:dyDescent="0.25">
      <c r="A1203" s="51" t="s">
        <v>5</v>
      </c>
      <c r="B1203" s="6">
        <v>189</v>
      </c>
      <c r="C1203" s="7">
        <v>0.16085106382978723</v>
      </c>
    </row>
    <row r="1204" spans="1:3" x14ac:dyDescent="0.25">
      <c r="A1204" s="51" t="s">
        <v>6</v>
      </c>
      <c r="B1204" s="6">
        <v>22</v>
      </c>
      <c r="C1204" s="7">
        <v>1.872340425531915E-2</v>
      </c>
    </row>
    <row r="1205" spans="1:3" x14ac:dyDescent="0.25">
      <c r="A1205" s="51" t="s">
        <v>4</v>
      </c>
      <c r="B1205" s="6">
        <v>410</v>
      </c>
      <c r="C1205" s="7">
        <v>0.34893617021276596</v>
      </c>
    </row>
    <row r="1206" spans="1:3" x14ac:dyDescent="0.25">
      <c r="A1206" s="51" t="s">
        <v>72</v>
      </c>
      <c r="B1206" s="6">
        <v>183</v>
      </c>
      <c r="C1206" s="7">
        <v>0.15574468085106383</v>
      </c>
    </row>
    <row r="1207" spans="1:3" x14ac:dyDescent="0.25">
      <c r="A1207" s="51" t="s">
        <v>76</v>
      </c>
      <c r="B1207" s="6">
        <v>256</v>
      </c>
      <c r="C1207" s="7">
        <v>0.21787234042553191</v>
      </c>
    </row>
    <row r="1208" spans="1:3" x14ac:dyDescent="0.25">
      <c r="A1208" s="62">
        <v>43896</v>
      </c>
      <c r="B1208" s="6">
        <v>6833</v>
      </c>
      <c r="C1208" s="7">
        <v>6.2153270164338227E-3</v>
      </c>
    </row>
    <row r="1209" spans="1:3" x14ac:dyDescent="0.25">
      <c r="A1209" s="61" t="s">
        <v>61</v>
      </c>
      <c r="B1209" s="6">
        <v>2116</v>
      </c>
      <c r="C1209" s="7">
        <v>0.30967364261671299</v>
      </c>
    </row>
    <row r="1210" spans="1:3" x14ac:dyDescent="0.25">
      <c r="A1210" s="51" t="s">
        <v>7</v>
      </c>
      <c r="B1210" s="6">
        <v>930</v>
      </c>
      <c r="C1210" s="7">
        <v>0.43950850661625707</v>
      </c>
    </row>
    <row r="1211" spans="1:3" x14ac:dyDescent="0.25">
      <c r="A1211" s="51" t="s">
        <v>8</v>
      </c>
      <c r="B1211" s="6">
        <v>758</v>
      </c>
      <c r="C1211" s="7">
        <v>0.35822306238185253</v>
      </c>
    </row>
    <row r="1212" spans="1:3" x14ac:dyDescent="0.25">
      <c r="A1212" s="51" t="s">
        <v>73</v>
      </c>
      <c r="B1212" s="6">
        <v>428</v>
      </c>
      <c r="C1212" s="7">
        <v>0.20226843100189035</v>
      </c>
    </row>
    <row r="1213" spans="1:3" x14ac:dyDescent="0.25">
      <c r="A1213" s="61" t="s">
        <v>64</v>
      </c>
      <c r="B1213" s="6">
        <v>126</v>
      </c>
      <c r="C1213" s="7">
        <v>1.8439923898726767E-2</v>
      </c>
    </row>
    <row r="1214" spans="1:3" x14ac:dyDescent="0.25">
      <c r="A1214" s="51" t="s">
        <v>70</v>
      </c>
      <c r="B1214" s="6">
        <v>81</v>
      </c>
      <c r="C1214" s="7">
        <v>0.6428571428571429</v>
      </c>
    </row>
    <row r="1215" spans="1:3" x14ac:dyDescent="0.25">
      <c r="A1215" s="51" t="s">
        <v>71</v>
      </c>
      <c r="B1215" s="6">
        <v>45</v>
      </c>
      <c r="C1215" s="7">
        <v>0.35714285714285715</v>
      </c>
    </row>
    <row r="1216" spans="1:3" x14ac:dyDescent="0.25">
      <c r="A1216" s="61" t="s">
        <v>65</v>
      </c>
      <c r="B1216" s="6">
        <v>234</v>
      </c>
      <c r="C1216" s="7">
        <v>3.4245572954778279E-2</v>
      </c>
    </row>
    <row r="1217" spans="1:3" x14ac:dyDescent="0.25">
      <c r="A1217" s="51" t="s">
        <v>67</v>
      </c>
      <c r="B1217" s="6">
        <v>234</v>
      </c>
      <c r="C1217" s="7">
        <v>1</v>
      </c>
    </row>
    <row r="1218" spans="1:3" x14ac:dyDescent="0.25">
      <c r="A1218" s="61" t="s">
        <v>63</v>
      </c>
      <c r="B1218" s="6">
        <v>1737</v>
      </c>
      <c r="C1218" s="7">
        <v>0.25420752231816185</v>
      </c>
    </row>
    <row r="1219" spans="1:3" x14ac:dyDescent="0.25">
      <c r="A1219" s="51" t="s">
        <v>4</v>
      </c>
      <c r="B1219" s="6">
        <v>140</v>
      </c>
      <c r="C1219" s="7">
        <v>8.0598733448474374E-2</v>
      </c>
    </row>
    <row r="1220" spans="1:3" x14ac:dyDescent="0.25">
      <c r="A1220" s="51" t="s">
        <v>75</v>
      </c>
      <c r="B1220" s="6">
        <v>746</v>
      </c>
      <c r="C1220" s="7">
        <v>0.42947610823258492</v>
      </c>
    </row>
    <row r="1221" spans="1:3" x14ac:dyDescent="0.25">
      <c r="A1221" s="51" t="s">
        <v>74</v>
      </c>
      <c r="B1221" s="6">
        <v>851</v>
      </c>
      <c r="C1221" s="7">
        <v>0.48992515831894068</v>
      </c>
    </row>
    <row r="1222" spans="1:3" x14ac:dyDescent="0.25">
      <c r="A1222" s="61" t="s">
        <v>62</v>
      </c>
      <c r="B1222" s="6">
        <v>2620</v>
      </c>
      <c r="C1222" s="7">
        <v>0.38343333821162007</v>
      </c>
    </row>
    <row r="1223" spans="1:3" x14ac:dyDescent="0.25">
      <c r="A1223" s="51" t="s">
        <v>9</v>
      </c>
      <c r="B1223" s="6">
        <v>382</v>
      </c>
      <c r="C1223" s="7">
        <v>0.14580152671755725</v>
      </c>
    </row>
    <row r="1224" spans="1:3" x14ac:dyDescent="0.25">
      <c r="A1224" s="51" t="s">
        <v>5</v>
      </c>
      <c r="B1224" s="6">
        <v>765</v>
      </c>
      <c r="C1224" s="7">
        <v>0.2919847328244275</v>
      </c>
    </row>
    <row r="1225" spans="1:3" x14ac:dyDescent="0.25">
      <c r="A1225" s="51" t="s">
        <v>6</v>
      </c>
      <c r="B1225" s="6">
        <v>95</v>
      </c>
      <c r="C1225" s="7">
        <v>3.6259541984732822E-2</v>
      </c>
    </row>
    <row r="1226" spans="1:3" x14ac:dyDescent="0.25">
      <c r="A1226" s="51" t="s">
        <v>4</v>
      </c>
      <c r="B1226" s="6">
        <v>206</v>
      </c>
      <c r="C1226" s="7">
        <v>7.8625954198473277E-2</v>
      </c>
    </row>
    <row r="1227" spans="1:3" x14ac:dyDescent="0.25">
      <c r="A1227" s="51" t="s">
        <v>72</v>
      </c>
      <c r="B1227" s="6">
        <v>270</v>
      </c>
      <c r="C1227" s="7">
        <v>0.10305343511450382</v>
      </c>
    </row>
    <row r="1228" spans="1:3" x14ac:dyDescent="0.25">
      <c r="A1228" s="51" t="s">
        <v>76</v>
      </c>
      <c r="B1228" s="6">
        <v>902</v>
      </c>
      <c r="C1228" s="7">
        <v>0.34427480916030534</v>
      </c>
    </row>
    <row r="1229" spans="1:3" x14ac:dyDescent="0.25">
      <c r="A1229" s="62">
        <v>43897</v>
      </c>
      <c r="B1229" s="6">
        <v>7679</v>
      </c>
      <c r="C1229" s="7">
        <v>6.9848523575582215E-3</v>
      </c>
    </row>
    <row r="1230" spans="1:3" x14ac:dyDescent="0.25">
      <c r="A1230" s="61" t="s">
        <v>61</v>
      </c>
      <c r="B1230" s="6">
        <v>1186</v>
      </c>
      <c r="C1230" s="7">
        <v>0.15444719364500586</v>
      </c>
    </row>
    <row r="1231" spans="1:3" x14ac:dyDescent="0.25">
      <c r="A1231" s="51" t="s">
        <v>7</v>
      </c>
      <c r="B1231" s="6">
        <v>811</v>
      </c>
      <c r="C1231" s="7">
        <v>0.68381112984822934</v>
      </c>
    </row>
    <row r="1232" spans="1:3" x14ac:dyDescent="0.25">
      <c r="A1232" s="51" t="s">
        <v>8</v>
      </c>
      <c r="B1232" s="6">
        <v>303</v>
      </c>
      <c r="C1232" s="7">
        <v>0.25548060708263071</v>
      </c>
    </row>
    <row r="1233" spans="1:3" x14ac:dyDescent="0.25">
      <c r="A1233" s="51" t="s">
        <v>73</v>
      </c>
      <c r="B1233" s="6">
        <v>72</v>
      </c>
      <c r="C1233" s="7">
        <v>6.0708263069139963E-2</v>
      </c>
    </row>
    <row r="1234" spans="1:3" x14ac:dyDescent="0.25">
      <c r="A1234" s="61" t="s">
        <v>64</v>
      </c>
      <c r="B1234" s="6">
        <v>1207</v>
      </c>
      <c r="C1234" s="7">
        <v>0.15718192472978251</v>
      </c>
    </row>
    <row r="1235" spans="1:3" x14ac:dyDescent="0.25">
      <c r="A1235" s="51" t="s">
        <v>70</v>
      </c>
      <c r="B1235" s="6">
        <v>863</v>
      </c>
      <c r="C1235" s="7">
        <v>0.71499585749792871</v>
      </c>
    </row>
    <row r="1236" spans="1:3" x14ac:dyDescent="0.25">
      <c r="A1236" s="51" t="s">
        <v>71</v>
      </c>
      <c r="B1236" s="6">
        <v>344</v>
      </c>
      <c r="C1236" s="7">
        <v>0.28500414250207123</v>
      </c>
    </row>
    <row r="1237" spans="1:3" x14ac:dyDescent="0.25">
      <c r="A1237" s="61" t="s">
        <v>65</v>
      </c>
      <c r="B1237" s="6">
        <v>566</v>
      </c>
      <c r="C1237" s="7">
        <v>7.3707513999218655E-2</v>
      </c>
    </row>
    <row r="1238" spans="1:3" x14ac:dyDescent="0.25">
      <c r="A1238" s="51" t="s">
        <v>67</v>
      </c>
      <c r="B1238" s="6">
        <v>566</v>
      </c>
      <c r="C1238" s="7">
        <v>1</v>
      </c>
    </row>
    <row r="1239" spans="1:3" x14ac:dyDescent="0.25">
      <c r="A1239" s="61" t="s">
        <v>63</v>
      </c>
      <c r="B1239" s="6">
        <v>1453</v>
      </c>
      <c r="C1239" s="7">
        <v>0.18921734600859486</v>
      </c>
    </row>
    <row r="1240" spans="1:3" x14ac:dyDescent="0.25">
      <c r="A1240" s="51" t="s">
        <v>4</v>
      </c>
      <c r="B1240" s="6">
        <v>535</v>
      </c>
      <c r="C1240" s="7">
        <v>0.36820371644872679</v>
      </c>
    </row>
    <row r="1241" spans="1:3" x14ac:dyDescent="0.25">
      <c r="A1241" s="51" t="s">
        <v>75</v>
      </c>
      <c r="B1241" s="6">
        <v>559</v>
      </c>
      <c r="C1241" s="7">
        <v>0.38472126634549209</v>
      </c>
    </row>
    <row r="1242" spans="1:3" x14ac:dyDescent="0.25">
      <c r="A1242" s="51" t="s">
        <v>74</v>
      </c>
      <c r="B1242" s="6">
        <v>359</v>
      </c>
      <c r="C1242" s="7">
        <v>0.24707501720578115</v>
      </c>
    </row>
    <row r="1243" spans="1:3" x14ac:dyDescent="0.25">
      <c r="A1243" s="61" t="s">
        <v>62</v>
      </c>
      <c r="B1243" s="6">
        <v>3267</v>
      </c>
      <c r="C1243" s="7">
        <v>0.42544602161739808</v>
      </c>
    </row>
    <row r="1244" spans="1:3" x14ac:dyDescent="0.25">
      <c r="A1244" s="51" t="s">
        <v>9</v>
      </c>
      <c r="B1244" s="6">
        <v>803</v>
      </c>
      <c r="C1244" s="7">
        <v>0.24579124579124578</v>
      </c>
    </row>
    <row r="1245" spans="1:3" x14ac:dyDescent="0.25">
      <c r="A1245" s="51" t="s">
        <v>5</v>
      </c>
      <c r="B1245" s="6">
        <v>379</v>
      </c>
      <c r="C1245" s="7">
        <v>0.11600857055402509</v>
      </c>
    </row>
    <row r="1246" spans="1:3" x14ac:dyDescent="0.25">
      <c r="A1246" s="51" t="s">
        <v>6</v>
      </c>
      <c r="B1246" s="6">
        <v>113</v>
      </c>
      <c r="C1246" s="7">
        <v>3.458830731558004E-2</v>
      </c>
    </row>
    <row r="1247" spans="1:3" x14ac:dyDescent="0.25">
      <c r="A1247" s="51" t="s">
        <v>4</v>
      </c>
      <c r="B1247" s="6">
        <v>735</v>
      </c>
      <c r="C1247" s="7">
        <v>0.22497704315886133</v>
      </c>
    </row>
    <row r="1248" spans="1:3" x14ac:dyDescent="0.25">
      <c r="A1248" s="51" t="s">
        <v>72</v>
      </c>
      <c r="B1248" s="6">
        <v>944</v>
      </c>
      <c r="C1248" s="7">
        <v>0.28895010713192532</v>
      </c>
    </row>
    <row r="1249" spans="1:3" x14ac:dyDescent="0.25">
      <c r="A1249" s="51" t="s">
        <v>76</v>
      </c>
      <c r="B1249" s="6">
        <v>293</v>
      </c>
      <c r="C1249" s="7">
        <v>8.9684726048362418E-2</v>
      </c>
    </row>
    <row r="1250" spans="1:3" x14ac:dyDescent="0.25">
      <c r="A1250" s="62">
        <v>43898</v>
      </c>
      <c r="B1250" s="6">
        <v>7852</v>
      </c>
      <c r="C1250" s="7">
        <v>7.142213922587206E-3</v>
      </c>
    </row>
    <row r="1251" spans="1:3" x14ac:dyDescent="0.25">
      <c r="A1251" s="61" t="s">
        <v>61</v>
      </c>
      <c r="B1251" s="6">
        <v>1764</v>
      </c>
      <c r="C1251" s="7">
        <v>0.22465613856342334</v>
      </c>
    </row>
    <row r="1252" spans="1:3" x14ac:dyDescent="0.25">
      <c r="A1252" s="51" t="s">
        <v>7</v>
      </c>
      <c r="B1252" s="6">
        <v>865</v>
      </c>
      <c r="C1252" s="7">
        <v>0.49036281179138325</v>
      </c>
    </row>
    <row r="1253" spans="1:3" x14ac:dyDescent="0.25">
      <c r="A1253" s="51" t="s">
        <v>8</v>
      </c>
      <c r="B1253" s="6">
        <v>561</v>
      </c>
      <c r="C1253" s="7">
        <v>0.31802721088435376</v>
      </c>
    </row>
    <row r="1254" spans="1:3" x14ac:dyDescent="0.25">
      <c r="A1254" s="51" t="s">
        <v>73</v>
      </c>
      <c r="B1254" s="6">
        <v>338</v>
      </c>
      <c r="C1254" s="7">
        <v>0.19160997732426305</v>
      </c>
    </row>
    <row r="1255" spans="1:3" x14ac:dyDescent="0.25">
      <c r="A1255" s="61" t="s">
        <v>64</v>
      </c>
      <c r="B1255" s="6">
        <v>1026</v>
      </c>
      <c r="C1255" s="7">
        <v>0.13066734589913398</v>
      </c>
    </row>
    <row r="1256" spans="1:3" x14ac:dyDescent="0.25">
      <c r="A1256" s="51" t="s">
        <v>70</v>
      </c>
      <c r="B1256" s="6">
        <v>225</v>
      </c>
      <c r="C1256" s="7">
        <v>0.21929824561403508</v>
      </c>
    </row>
    <row r="1257" spans="1:3" x14ac:dyDescent="0.25">
      <c r="A1257" s="51" t="s">
        <v>71</v>
      </c>
      <c r="B1257" s="6">
        <v>801</v>
      </c>
      <c r="C1257" s="7">
        <v>0.7807017543859649</v>
      </c>
    </row>
    <row r="1258" spans="1:3" x14ac:dyDescent="0.25">
      <c r="A1258" s="61" t="s">
        <v>65</v>
      </c>
      <c r="B1258" s="6">
        <v>45</v>
      </c>
      <c r="C1258" s="7">
        <v>5.7310239429444725E-3</v>
      </c>
    </row>
    <row r="1259" spans="1:3" x14ac:dyDescent="0.25">
      <c r="A1259" s="51" t="s">
        <v>67</v>
      </c>
      <c r="B1259" s="6">
        <v>45</v>
      </c>
      <c r="C1259" s="7">
        <v>1</v>
      </c>
    </row>
    <row r="1260" spans="1:3" x14ac:dyDescent="0.25">
      <c r="A1260" s="61" t="s">
        <v>63</v>
      </c>
      <c r="B1260" s="6">
        <v>1224</v>
      </c>
      <c r="C1260" s="7">
        <v>0.15588385124808965</v>
      </c>
    </row>
    <row r="1261" spans="1:3" x14ac:dyDescent="0.25">
      <c r="A1261" s="51" t="s">
        <v>4</v>
      </c>
      <c r="B1261" s="6">
        <v>206</v>
      </c>
      <c r="C1261" s="7">
        <v>0.16830065359477125</v>
      </c>
    </row>
    <row r="1262" spans="1:3" x14ac:dyDescent="0.25">
      <c r="A1262" s="51" t="s">
        <v>75</v>
      </c>
      <c r="B1262" s="6">
        <v>750</v>
      </c>
      <c r="C1262" s="7">
        <v>0.61274509803921573</v>
      </c>
    </row>
    <row r="1263" spans="1:3" x14ac:dyDescent="0.25">
      <c r="A1263" s="51" t="s">
        <v>74</v>
      </c>
      <c r="B1263" s="6">
        <v>268</v>
      </c>
      <c r="C1263" s="7">
        <v>0.21895424836601307</v>
      </c>
    </row>
    <row r="1264" spans="1:3" x14ac:dyDescent="0.25">
      <c r="A1264" s="61" t="s">
        <v>62</v>
      </c>
      <c r="B1264" s="6">
        <v>3793</v>
      </c>
      <c r="C1264" s="7">
        <v>0.48306164034640858</v>
      </c>
    </row>
    <row r="1265" spans="1:3" x14ac:dyDescent="0.25">
      <c r="A1265" s="51" t="s">
        <v>9</v>
      </c>
      <c r="B1265" s="6">
        <v>542</v>
      </c>
      <c r="C1265" s="7">
        <v>0.14289480622198789</v>
      </c>
    </row>
    <row r="1266" spans="1:3" x14ac:dyDescent="0.25">
      <c r="A1266" s="51" t="s">
        <v>5</v>
      </c>
      <c r="B1266" s="6">
        <v>722</v>
      </c>
      <c r="C1266" s="7">
        <v>0.19035064592670708</v>
      </c>
    </row>
    <row r="1267" spans="1:3" x14ac:dyDescent="0.25">
      <c r="A1267" s="51" t="s">
        <v>6</v>
      </c>
      <c r="B1267" s="6">
        <v>976</v>
      </c>
      <c r="C1267" s="7">
        <v>0.25731610862114423</v>
      </c>
    </row>
    <row r="1268" spans="1:3" x14ac:dyDescent="0.25">
      <c r="A1268" s="51" t="s">
        <v>4</v>
      </c>
      <c r="B1268" s="6">
        <v>216</v>
      </c>
      <c r="C1268" s="7">
        <v>5.6947007645663066E-2</v>
      </c>
    </row>
    <row r="1269" spans="1:3" x14ac:dyDescent="0.25">
      <c r="A1269" s="51" t="s">
        <v>72</v>
      </c>
      <c r="B1269" s="6">
        <v>635</v>
      </c>
      <c r="C1269" s="7">
        <v>0.16741365673609279</v>
      </c>
    </row>
    <row r="1270" spans="1:3" x14ac:dyDescent="0.25">
      <c r="A1270" s="51" t="s">
        <v>76</v>
      </c>
      <c r="B1270" s="6">
        <v>702</v>
      </c>
      <c r="C1270" s="7">
        <v>0.18507777484840496</v>
      </c>
    </row>
    <row r="1271" spans="1:3" x14ac:dyDescent="0.25">
      <c r="A1271" s="62">
        <v>43899</v>
      </c>
      <c r="B1271" s="6">
        <v>7071</v>
      </c>
      <c r="C1271" s="7">
        <v>6.4318128689014433E-3</v>
      </c>
    </row>
    <row r="1272" spans="1:3" x14ac:dyDescent="0.25">
      <c r="A1272" s="61" t="s">
        <v>61</v>
      </c>
      <c r="B1272" s="6">
        <v>1764</v>
      </c>
      <c r="C1272" s="7">
        <v>0.2494696648281714</v>
      </c>
    </row>
    <row r="1273" spans="1:3" x14ac:dyDescent="0.25">
      <c r="A1273" s="51" t="s">
        <v>7</v>
      </c>
      <c r="B1273" s="6">
        <v>149</v>
      </c>
      <c r="C1273" s="7">
        <v>8.4467120181405897E-2</v>
      </c>
    </row>
    <row r="1274" spans="1:3" x14ac:dyDescent="0.25">
      <c r="A1274" s="51" t="s">
        <v>8</v>
      </c>
      <c r="B1274" s="6">
        <v>796</v>
      </c>
      <c r="C1274" s="7">
        <v>0.4512471655328798</v>
      </c>
    </row>
    <row r="1275" spans="1:3" x14ac:dyDescent="0.25">
      <c r="A1275" s="51" t="s">
        <v>73</v>
      </c>
      <c r="B1275" s="6">
        <v>819</v>
      </c>
      <c r="C1275" s="7">
        <v>0.4642857142857143</v>
      </c>
    </row>
    <row r="1276" spans="1:3" x14ac:dyDescent="0.25">
      <c r="A1276" s="61" t="s">
        <v>64</v>
      </c>
      <c r="B1276" s="6">
        <v>475</v>
      </c>
      <c r="C1276" s="7">
        <v>6.7175788431622113E-2</v>
      </c>
    </row>
    <row r="1277" spans="1:3" x14ac:dyDescent="0.25">
      <c r="A1277" s="51" t="s">
        <v>70</v>
      </c>
      <c r="B1277" s="6">
        <v>433</v>
      </c>
      <c r="C1277" s="7">
        <v>0.91157894736842104</v>
      </c>
    </row>
    <row r="1278" spans="1:3" x14ac:dyDescent="0.25">
      <c r="A1278" s="51" t="s">
        <v>71</v>
      </c>
      <c r="B1278" s="6">
        <v>42</v>
      </c>
      <c r="C1278" s="7">
        <v>8.8421052631578942E-2</v>
      </c>
    </row>
    <row r="1279" spans="1:3" x14ac:dyDescent="0.25">
      <c r="A1279" s="61" t="s">
        <v>65</v>
      </c>
      <c r="B1279" s="6">
        <v>409</v>
      </c>
      <c r="C1279" s="7">
        <v>5.7841889407438833E-2</v>
      </c>
    </row>
    <row r="1280" spans="1:3" x14ac:dyDescent="0.25">
      <c r="A1280" s="51" t="s">
        <v>67</v>
      </c>
      <c r="B1280" s="6">
        <v>409</v>
      </c>
      <c r="C1280" s="7">
        <v>1</v>
      </c>
    </row>
    <row r="1281" spans="1:3" x14ac:dyDescent="0.25">
      <c r="A1281" s="61" t="s">
        <v>63</v>
      </c>
      <c r="B1281" s="6">
        <v>1119</v>
      </c>
      <c r="C1281" s="7">
        <v>0.15825201527365296</v>
      </c>
    </row>
    <row r="1282" spans="1:3" x14ac:dyDescent="0.25">
      <c r="A1282" s="51" t="s">
        <v>4</v>
      </c>
      <c r="B1282" s="6">
        <v>117</v>
      </c>
      <c r="C1282" s="7">
        <v>0.10455764075067024</v>
      </c>
    </row>
    <row r="1283" spans="1:3" x14ac:dyDescent="0.25">
      <c r="A1283" s="51" t="s">
        <v>75</v>
      </c>
      <c r="B1283" s="6">
        <v>418</v>
      </c>
      <c r="C1283" s="7">
        <v>0.37354781054512959</v>
      </c>
    </row>
    <row r="1284" spans="1:3" x14ac:dyDescent="0.25">
      <c r="A1284" s="51" t="s">
        <v>74</v>
      </c>
      <c r="B1284" s="6">
        <v>584</v>
      </c>
      <c r="C1284" s="7">
        <v>0.52189454870420016</v>
      </c>
    </row>
    <row r="1285" spans="1:3" x14ac:dyDescent="0.25">
      <c r="A1285" s="61" t="s">
        <v>62</v>
      </c>
      <c r="B1285" s="6">
        <v>3304</v>
      </c>
      <c r="C1285" s="7">
        <v>0.46726064205911472</v>
      </c>
    </row>
    <row r="1286" spans="1:3" x14ac:dyDescent="0.25">
      <c r="A1286" s="51" t="s">
        <v>9</v>
      </c>
      <c r="B1286" s="6">
        <v>656</v>
      </c>
      <c r="C1286" s="7">
        <v>0.19854721549636803</v>
      </c>
    </row>
    <row r="1287" spans="1:3" x14ac:dyDescent="0.25">
      <c r="A1287" s="51" t="s">
        <v>5</v>
      </c>
      <c r="B1287" s="6">
        <v>926</v>
      </c>
      <c r="C1287" s="7">
        <v>0.28026634382566584</v>
      </c>
    </row>
    <row r="1288" spans="1:3" x14ac:dyDescent="0.25">
      <c r="A1288" s="51" t="s">
        <v>6</v>
      </c>
      <c r="B1288" s="6">
        <v>276</v>
      </c>
      <c r="C1288" s="7">
        <v>8.353510895883777E-2</v>
      </c>
    </row>
    <row r="1289" spans="1:3" x14ac:dyDescent="0.25">
      <c r="A1289" s="51" t="s">
        <v>4</v>
      </c>
      <c r="B1289" s="6">
        <v>884</v>
      </c>
      <c r="C1289" s="7">
        <v>0.26755447941888622</v>
      </c>
    </row>
    <row r="1290" spans="1:3" x14ac:dyDescent="0.25">
      <c r="A1290" s="51" t="s">
        <v>72</v>
      </c>
      <c r="B1290" s="6">
        <v>116</v>
      </c>
      <c r="C1290" s="7">
        <v>3.5108958837772396E-2</v>
      </c>
    </row>
    <row r="1291" spans="1:3" x14ac:dyDescent="0.25">
      <c r="A1291" s="51" t="s">
        <v>76</v>
      </c>
      <c r="B1291" s="6">
        <v>446</v>
      </c>
      <c r="C1291" s="7">
        <v>0.13498789346246973</v>
      </c>
    </row>
    <row r="1292" spans="1:3" x14ac:dyDescent="0.25">
      <c r="A1292" s="62">
        <v>43900</v>
      </c>
      <c r="B1292" s="6">
        <v>8516</v>
      </c>
      <c r="C1292" s="7">
        <v>7.7461912588834246E-3</v>
      </c>
    </row>
    <row r="1293" spans="1:3" x14ac:dyDescent="0.25">
      <c r="A1293" s="61" t="s">
        <v>61</v>
      </c>
      <c r="B1293" s="6">
        <v>1258</v>
      </c>
      <c r="C1293" s="7">
        <v>0.14772193518083607</v>
      </c>
    </row>
    <row r="1294" spans="1:3" x14ac:dyDescent="0.25">
      <c r="A1294" s="51" t="s">
        <v>7</v>
      </c>
      <c r="B1294" s="6">
        <v>256</v>
      </c>
      <c r="C1294" s="7">
        <v>0.20349761526232116</v>
      </c>
    </row>
    <row r="1295" spans="1:3" x14ac:dyDescent="0.25">
      <c r="A1295" s="51" t="s">
        <v>8</v>
      </c>
      <c r="B1295" s="6">
        <v>895</v>
      </c>
      <c r="C1295" s="7">
        <v>0.71144674085850557</v>
      </c>
    </row>
    <row r="1296" spans="1:3" x14ac:dyDescent="0.25">
      <c r="A1296" s="51" t="s">
        <v>73</v>
      </c>
      <c r="B1296" s="6">
        <v>107</v>
      </c>
      <c r="C1296" s="7">
        <v>8.505564387917329E-2</v>
      </c>
    </row>
    <row r="1297" spans="1:3" x14ac:dyDescent="0.25">
      <c r="A1297" s="61" t="s">
        <v>64</v>
      </c>
      <c r="B1297" s="6">
        <v>222</v>
      </c>
      <c r="C1297" s="7">
        <v>2.6068576796618132E-2</v>
      </c>
    </row>
    <row r="1298" spans="1:3" x14ac:dyDescent="0.25">
      <c r="A1298" s="51" t="s">
        <v>70</v>
      </c>
      <c r="B1298" s="6">
        <v>193</v>
      </c>
      <c r="C1298" s="7">
        <v>0.86936936936936937</v>
      </c>
    </row>
    <row r="1299" spans="1:3" x14ac:dyDescent="0.25">
      <c r="A1299" s="51" t="s">
        <v>71</v>
      </c>
      <c r="B1299" s="6">
        <v>29</v>
      </c>
      <c r="C1299" s="7">
        <v>0.13063063063063063</v>
      </c>
    </row>
    <row r="1300" spans="1:3" x14ac:dyDescent="0.25">
      <c r="A1300" s="61" t="s">
        <v>65</v>
      </c>
      <c r="B1300" s="6">
        <v>998</v>
      </c>
      <c r="C1300" s="7">
        <v>0.1171911695631752</v>
      </c>
    </row>
    <row r="1301" spans="1:3" x14ac:dyDescent="0.25">
      <c r="A1301" s="51" t="s">
        <v>67</v>
      </c>
      <c r="B1301" s="6">
        <v>998</v>
      </c>
      <c r="C1301" s="7">
        <v>1</v>
      </c>
    </row>
    <row r="1302" spans="1:3" x14ac:dyDescent="0.25">
      <c r="A1302" s="61" t="s">
        <v>63</v>
      </c>
      <c r="B1302" s="6">
        <v>1263</v>
      </c>
      <c r="C1302" s="7">
        <v>0.148309065288868</v>
      </c>
    </row>
    <row r="1303" spans="1:3" x14ac:dyDescent="0.25">
      <c r="A1303" s="51" t="s">
        <v>4</v>
      </c>
      <c r="B1303" s="6">
        <v>550</v>
      </c>
      <c r="C1303" s="7">
        <v>0.43547110055423593</v>
      </c>
    </row>
    <row r="1304" spans="1:3" x14ac:dyDescent="0.25">
      <c r="A1304" s="51" t="s">
        <v>75</v>
      </c>
      <c r="B1304" s="6">
        <v>290</v>
      </c>
      <c r="C1304" s="7">
        <v>0.22961203483768805</v>
      </c>
    </row>
    <row r="1305" spans="1:3" x14ac:dyDescent="0.25">
      <c r="A1305" s="51" t="s">
        <v>74</v>
      </c>
      <c r="B1305" s="6">
        <v>423</v>
      </c>
      <c r="C1305" s="7">
        <v>0.33491686460807601</v>
      </c>
    </row>
    <row r="1306" spans="1:3" x14ac:dyDescent="0.25">
      <c r="A1306" s="61" t="s">
        <v>62</v>
      </c>
      <c r="B1306" s="6">
        <v>4775</v>
      </c>
      <c r="C1306" s="7">
        <v>0.56070925317050258</v>
      </c>
    </row>
    <row r="1307" spans="1:3" x14ac:dyDescent="0.25">
      <c r="A1307" s="51" t="s">
        <v>9</v>
      </c>
      <c r="B1307" s="6">
        <v>773</v>
      </c>
      <c r="C1307" s="7">
        <v>0.16188481675392671</v>
      </c>
    </row>
    <row r="1308" spans="1:3" x14ac:dyDescent="0.25">
      <c r="A1308" s="51" t="s">
        <v>5</v>
      </c>
      <c r="B1308" s="6">
        <v>230</v>
      </c>
      <c r="C1308" s="7">
        <v>4.8167539267015703E-2</v>
      </c>
    </row>
    <row r="1309" spans="1:3" x14ac:dyDescent="0.25">
      <c r="A1309" s="51" t="s">
        <v>6</v>
      </c>
      <c r="B1309" s="6">
        <v>992</v>
      </c>
      <c r="C1309" s="7">
        <v>0.20774869109947644</v>
      </c>
    </row>
    <row r="1310" spans="1:3" x14ac:dyDescent="0.25">
      <c r="A1310" s="51" t="s">
        <v>4</v>
      </c>
      <c r="B1310" s="6">
        <v>987</v>
      </c>
      <c r="C1310" s="7">
        <v>0.20670157068062828</v>
      </c>
    </row>
    <row r="1311" spans="1:3" x14ac:dyDescent="0.25">
      <c r="A1311" s="51" t="s">
        <v>72</v>
      </c>
      <c r="B1311" s="6">
        <v>910</v>
      </c>
      <c r="C1311" s="7">
        <v>0.19057591623036649</v>
      </c>
    </row>
    <row r="1312" spans="1:3" x14ac:dyDescent="0.25">
      <c r="A1312" s="51" t="s">
        <v>76</v>
      </c>
      <c r="B1312" s="6">
        <v>883</v>
      </c>
      <c r="C1312" s="7">
        <v>0.18492146596858638</v>
      </c>
    </row>
    <row r="1313" spans="1:3" x14ac:dyDescent="0.25">
      <c r="A1313" s="62">
        <v>43901</v>
      </c>
      <c r="B1313" s="6">
        <v>7437</v>
      </c>
      <c r="C1313" s="7">
        <v>6.7647280874020693E-3</v>
      </c>
    </row>
    <row r="1314" spans="1:3" x14ac:dyDescent="0.25">
      <c r="A1314" s="61" t="s">
        <v>61</v>
      </c>
      <c r="B1314" s="6">
        <v>2075</v>
      </c>
      <c r="C1314" s="7">
        <v>0.27901035363721932</v>
      </c>
    </row>
    <row r="1315" spans="1:3" x14ac:dyDescent="0.25">
      <c r="A1315" s="51" t="s">
        <v>7</v>
      </c>
      <c r="B1315" s="6">
        <v>956</v>
      </c>
      <c r="C1315" s="7">
        <v>0.46072289156626506</v>
      </c>
    </row>
    <row r="1316" spans="1:3" x14ac:dyDescent="0.25">
      <c r="A1316" s="51" t="s">
        <v>8</v>
      </c>
      <c r="B1316" s="6">
        <v>747</v>
      </c>
      <c r="C1316" s="7">
        <v>0.36</v>
      </c>
    </row>
    <row r="1317" spans="1:3" x14ac:dyDescent="0.25">
      <c r="A1317" s="51" t="s">
        <v>73</v>
      </c>
      <c r="B1317" s="6">
        <v>372</v>
      </c>
      <c r="C1317" s="7">
        <v>0.17927710843373493</v>
      </c>
    </row>
    <row r="1318" spans="1:3" x14ac:dyDescent="0.25">
      <c r="A1318" s="61" t="s">
        <v>64</v>
      </c>
      <c r="B1318" s="6">
        <v>596</v>
      </c>
      <c r="C1318" s="7">
        <v>8.0139841333871184E-2</v>
      </c>
    </row>
    <row r="1319" spans="1:3" x14ac:dyDescent="0.25">
      <c r="A1319" s="51" t="s">
        <v>70</v>
      </c>
      <c r="B1319" s="6">
        <v>170</v>
      </c>
      <c r="C1319" s="7">
        <v>0.28523489932885904</v>
      </c>
    </row>
    <row r="1320" spans="1:3" x14ac:dyDescent="0.25">
      <c r="A1320" s="51" t="s">
        <v>71</v>
      </c>
      <c r="B1320" s="6">
        <v>426</v>
      </c>
      <c r="C1320" s="7">
        <v>0.71476510067114096</v>
      </c>
    </row>
    <row r="1321" spans="1:3" x14ac:dyDescent="0.25">
      <c r="A1321" s="61" t="s">
        <v>65</v>
      </c>
      <c r="B1321" s="6">
        <v>267</v>
      </c>
      <c r="C1321" s="7">
        <v>3.5901573215006054E-2</v>
      </c>
    </row>
    <row r="1322" spans="1:3" x14ac:dyDescent="0.25">
      <c r="A1322" s="51" t="s">
        <v>67</v>
      </c>
      <c r="B1322" s="6">
        <v>267</v>
      </c>
      <c r="C1322" s="7">
        <v>1</v>
      </c>
    </row>
    <row r="1323" spans="1:3" x14ac:dyDescent="0.25">
      <c r="A1323" s="61" t="s">
        <v>63</v>
      </c>
      <c r="B1323" s="6">
        <v>1129</v>
      </c>
      <c r="C1323" s="7">
        <v>0.1518085249428533</v>
      </c>
    </row>
    <row r="1324" spans="1:3" x14ac:dyDescent="0.25">
      <c r="A1324" s="51" t="s">
        <v>4</v>
      </c>
      <c r="B1324" s="6">
        <v>226</v>
      </c>
      <c r="C1324" s="7">
        <v>0.20017714791851196</v>
      </c>
    </row>
    <row r="1325" spans="1:3" x14ac:dyDescent="0.25">
      <c r="A1325" s="51" t="s">
        <v>75</v>
      </c>
      <c r="B1325" s="6">
        <v>81</v>
      </c>
      <c r="C1325" s="7">
        <v>7.1744906997342775E-2</v>
      </c>
    </row>
    <row r="1326" spans="1:3" x14ac:dyDescent="0.25">
      <c r="A1326" s="51" t="s">
        <v>74</v>
      </c>
      <c r="B1326" s="6">
        <v>822</v>
      </c>
      <c r="C1326" s="7">
        <v>0.72807794508414525</v>
      </c>
    </row>
    <row r="1327" spans="1:3" x14ac:dyDescent="0.25">
      <c r="A1327" s="61" t="s">
        <v>62</v>
      </c>
      <c r="B1327" s="6">
        <v>3370</v>
      </c>
      <c r="C1327" s="7">
        <v>0.45313970687105015</v>
      </c>
    </row>
    <row r="1328" spans="1:3" x14ac:dyDescent="0.25">
      <c r="A1328" s="51" t="s">
        <v>9</v>
      </c>
      <c r="B1328" s="6">
        <v>40</v>
      </c>
      <c r="C1328" s="7">
        <v>1.1869436201780416E-2</v>
      </c>
    </row>
    <row r="1329" spans="1:3" x14ac:dyDescent="0.25">
      <c r="A1329" s="51" t="s">
        <v>5</v>
      </c>
      <c r="B1329" s="6">
        <v>538</v>
      </c>
      <c r="C1329" s="7">
        <v>0.15964391691394658</v>
      </c>
    </row>
    <row r="1330" spans="1:3" x14ac:dyDescent="0.25">
      <c r="A1330" s="51" t="s">
        <v>6</v>
      </c>
      <c r="B1330" s="6">
        <v>728</v>
      </c>
      <c r="C1330" s="7">
        <v>0.21602373887240356</v>
      </c>
    </row>
    <row r="1331" spans="1:3" x14ac:dyDescent="0.25">
      <c r="A1331" s="51" t="s">
        <v>4</v>
      </c>
      <c r="B1331" s="6">
        <v>675</v>
      </c>
      <c r="C1331" s="7">
        <v>0.20029673590504452</v>
      </c>
    </row>
    <row r="1332" spans="1:3" x14ac:dyDescent="0.25">
      <c r="A1332" s="51" t="s">
        <v>72</v>
      </c>
      <c r="B1332" s="6">
        <v>852</v>
      </c>
      <c r="C1332" s="7">
        <v>0.25281899109792283</v>
      </c>
    </row>
    <row r="1333" spans="1:3" x14ac:dyDescent="0.25">
      <c r="A1333" s="51" t="s">
        <v>76</v>
      </c>
      <c r="B1333" s="6">
        <v>537</v>
      </c>
      <c r="C1333" s="7">
        <v>0.15934718100890208</v>
      </c>
    </row>
    <row r="1334" spans="1:3" x14ac:dyDescent="0.25">
      <c r="A1334" s="62">
        <v>43902</v>
      </c>
      <c r="B1334" s="6">
        <v>5672</v>
      </c>
      <c r="C1334" s="7">
        <v>5.1592762823375743E-3</v>
      </c>
    </row>
    <row r="1335" spans="1:3" x14ac:dyDescent="0.25">
      <c r="A1335" s="61" t="s">
        <v>61</v>
      </c>
      <c r="B1335" s="6">
        <v>1433</v>
      </c>
      <c r="C1335" s="7">
        <v>0.25264456981664318</v>
      </c>
    </row>
    <row r="1336" spans="1:3" x14ac:dyDescent="0.25">
      <c r="A1336" s="51" t="s">
        <v>7</v>
      </c>
      <c r="B1336" s="6">
        <v>165</v>
      </c>
      <c r="C1336" s="7">
        <v>0.1151430565247732</v>
      </c>
    </row>
    <row r="1337" spans="1:3" x14ac:dyDescent="0.25">
      <c r="A1337" s="51" t="s">
        <v>8</v>
      </c>
      <c r="B1337" s="6">
        <v>386</v>
      </c>
      <c r="C1337" s="7">
        <v>0.26936496859734821</v>
      </c>
    </row>
    <row r="1338" spans="1:3" x14ac:dyDescent="0.25">
      <c r="A1338" s="51" t="s">
        <v>73</v>
      </c>
      <c r="B1338" s="6">
        <v>882</v>
      </c>
      <c r="C1338" s="7">
        <v>0.61549197487787854</v>
      </c>
    </row>
    <row r="1339" spans="1:3" x14ac:dyDescent="0.25">
      <c r="A1339" s="61" t="s">
        <v>64</v>
      </c>
      <c r="B1339" s="6">
        <v>748</v>
      </c>
      <c r="C1339" s="7">
        <v>0.1318758815232722</v>
      </c>
    </row>
    <row r="1340" spans="1:3" x14ac:dyDescent="0.25">
      <c r="A1340" s="51" t="s">
        <v>70</v>
      </c>
      <c r="B1340" s="6">
        <v>533</v>
      </c>
      <c r="C1340" s="7">
        <v>0.71256684491978606</v>
      </c>
    </row>
    <row r="1341" spans="1:3" x14ac:dyDescent="0.25">
      <c r="A1341" s="51" t="s">
        <v>71</v>
      </c>
      <c r="B1341" s="6">
        <v>215</v>
      </c>
      <c r="C1341" s="7">
        <v>0.28743315508021389</v>
      </c>
    </row>
    <row r="1342" spans="1:3" x14ac:dyDescent="0.25">
      <c r="A1342" s="61" t="s">
        <v>65</v>
      </c>
      <c r="B1342" s="6">
        <v>811</v>
      </c>
      <c r="C1342" s="7">
        <v>0.14298307475317348</v>
      </c>
    </row>
    <row r="1343" spans="1:3" x14ac:dyDescent="0.25">
      <c r="A1343" s="51" t="s">
        <v>67</v>
      </c>
      <c r="B1343" s="6">
        <v>811</v>
      </c>
      <c r="C1343" s="7">
        <v>1</v>
      </c>
    </row>
    <row r="1344" spans="1:3" x14ac:dyDescent="0.25">
      <c r="A1344" s="61" t="s">
        <v>63</v>
      </c>
      <c r="B1344" s="6">
        <v>870</v>
      </c>
      <c r="C1344" s="7">
        <v>0.15338504936530326</v>
      </c>
    </row>
    <row r="1345" spans="1:3" x14ac:dyDescent="0.25">
      <c r="A1345" s="51" t="s">
        <v>4</v>
      </c>
      <c r="B1345" s="6">
        <v>150</v>
      </c>
      <c r="C1345" s="7">
        <v>0.17241379310344829</v>
      </c>
    </row>
    <row r="1346" spans="1:3" x14ac:dyDescent="0.25">
      <c r="A1346" s="51" t="s">
        <v>75</v>
      </c>
      <c r="B1346" s="6">
        <v>55</v>
      </c>
      <c r="C1346" s="7">
        <v>6.3218390804597707E-2</v>
      </c>
    </row>
    <row r="1347" spans="1:3" x14ac:dyDescent="0.25">
      <c r="A1347" s="51" t="s">
        <v>74</v>
      </c>
      <c r="B1347" s="6">
        <v>665</v>
      </c>
      <c r="C1347" s="7">
        <v>0.76436781609195403</v>
      </c>
    </row>
    <row r="1348" spans="1:3" x14ac:dyDescent="0.25">
      <c r="A1348" s="61" t="s">
        <v>62</v>
      </c>
      <c r="B1348" s="6">
        <v>1810</v>
      </c>
      <c r="C1348" s="7">
        <v>0.3191114245416079</v>
      </c>
    </row>
    <row r="1349" spans="1:3" x14ac:dyDescent="0.25">
      <c r="A1349" s="51" t="s">
        <v>9</v>
      </c>
      <c r="B1349" s="6">
        <v>513</v>
      </c>
      <c r="C1349" s="7">
        <v>0.28342541436464086</v>
      </c>
    </row>
    <row r="1350" spans="1:3" x14ac:dyDescent="0.25">
      <c r="A1350" s="51" t="s">
        <v>5</v>
      </c>
      <c r="B1350" s="6">
        <v>160</v>
      </c>
      <c r="C1350" s="7">
        <v>8.8397790055248615E-2</v>
      </c>
    </row>
    <row r="1351" spans="1:3" x14ac:dyDescent="0.25">
      <c r="A1351" s="51" t="s">
        <v>6</v>
      </c>
      <c r="B1351" s="6">
        <v>79</v>
      </c>
      <c r="C1351" s="7">
        <v>4.3646408839779008E-2</v>
      </c>
    </row>
    <row r="1352" spans="1:3" x14ac:dyDescent="0.25">
      <c r="A1352" s="51" t="s">
        <v>4</v>
      </c>
      <c r="B1352" s="6">
        <v>155</v>
      </c>
      <c r="C1352" s="7">
        <v>8.5635359116022103E-2</v>
      </c>
    </row>
    <row r="1353" spans="1:3" x14ac:dyDescent="0.25">
      <c r="A1353" s="51" t="s">
        <v>72</v>
      </c>
      <c r="B1353" s="6">
        <v>202</v>
      </c>
      <c r="C1353" s="7">
        <v>0.11160220994475138</v>
      </c>
    </row>
    <row r="1354" spans="1:3" x14ac:dyDescent="0.25">
      <c r="A1354" s="51" t="s">
        <v>76</v>
      </c>
      <c r="B1354" s="6">
        <v>701</v>
      </c>
      <c r="C1354" s="7">
        <v>0.38729281767955803</v>
      </c>
    </row>
    <row r="1355" spans="1:3" x14ac:dyDescent="0.25">
      <c r="A1355" s="62">
        <v>43903</v>
      </c>
      <c r="B1355" s="6">
        <v>6747</v>
      </c>
      <c r="C1355" s="7">
        <v>6.1371010361303971E-3</v>
      </c>
    </row>
    <row r="1356" spans="1:3" x14ac:dyDescent="0.25">
      <c r="A1356" s="61" t="s">
        <v>61</v>
      </c>
      <c r="B1356" s="6">
        <v>1210</v>
      </c>
      <c r="C1356" s="7">
        <v>0.17933896546613309</v>
      </c>
    </row>
    <row r="1357" spans="1:3" x14ac:dyDescent="0.25">
      <c r="A1357" s="51" t="s">
        <v>7</v>
      </c>
      <c r="B1357" s="6">
        <v>342</v>
      </c>
      <c r="C1357" s="7">
        <v>0.28264462809917357</v>
      </c>
    </row>
    <row r="1358" spans="1:3" x14ac:dyDescent="0.25">
      <c r="A1358" s="51" t="s">
        <v>8</v>
      </c>
      <c r="B1358" s="6">
        <v>550</v>
      </c>
      <c r="C1358" s="7">
        <v>0.45454545454545453</v>
      </c>
    </row>
    <row r="1359" spans="1:3" x14ac:dyDescent="0.25">
      <c r="A1359" s="51" t="s">
        <v>73</v>
      </c>
      <c r="B1359" s="6">
        <v>318</v>
      </c>
      <c r="C1359" s="7">
        <v>0.2628099173553719</v>
      </c>
    </row>
    <row r="1360" spans="1:3" x14ac:dyDescent="0.25">
      <c r="A1360" s="61" t="s">
        <v>64</v>
      </c>
      <c r="B1360" s="6">
        <v>1173</v>
      </c>
      <c r="C1360" s="7">
        <v>0.17385504668741664</v>
      </c>
    </row>
    <row r="1361" spans="1:3" x14ac:dyDescent="0.25">
      <c r="A1361" s="51" t="s">
        <v>70</v>
      </c>
      <c r="B1361" s="6">
        <v>808</v>
      </c>
      <c r="C1361" s="7">
        <v>0.68883205456095487</v>
      </c>
    </row>
    <row r="1362" spans="1:3" x14ac:dyDescent="0.25">
      <c r="A1362" s="51" t="s">
        <v>71</v>
      </c>
      <c r="B1362" s="6">
        <v>365</v>
      </c>
      <c r="C1362" s="7">
        <v>0.31116794543904519</v>
      </c>
    </row>
    <row r="1363" spans="1:3" x14ac:dyDescent="0.25">
      <c r="A1363" s="61" t="s">
        <v>65</v>
      </c>
      <c r="B1363" s="6">
        <v>518</v>
      </c>
      <c r="C1363" s="7">
        <v>7.6774862902030533E-2</v>
      </c>
    </row>
    <row r="1364" spans="1:3" x14ac:dyDescent="0.25">
      <c r="A1364" s="51" t="s">
        <v>67</v>
      </c>
      <c r="B1364" s="6">
        <v>518</v>
      </c>
      <c r="C1364" s="7">
        <v>1</v>
      </c>
    </row>
    <row r="1365" spans="1:3" x14ac:dyDescent="0.25">
      <c r="A1365" s="61" t="s">
        <v>63</v>
      </c>
      <c r="B1365" s="6">
        <v>1781</v>
      </c>
      <c r="C1365" s="7">
        <v>0.26396917148362237</v>
      </c>
    </row>
    <row r="1366" spans="1:3" x14ac:dyDescent="0.25">
      <c r="A1366" s="51" t="s">
        <v>4</v>
      </c>
      <c r="B1366" s="6">
        <v>991</v>
      </c>
      <c r="C1366" s="7">
        <v>0.55642897248736667</v>
      </c>
    </row>
    <row r="1367" spans="1:3" x14ac:dyDescent="0.25">
      <c r="A1367" s="51" t="s">
        <v>75</v>
      </c>
      <c r="B1367" s="6">
        <v>770</v>
      </c>
      <c r="C1367" s="7">
        <v>0.43234138124649074</v>
      </c>
    </row>
    <row r="1368" spans="1:3" x14ac:dyDescent="0.25">
      <c r="A1368" s="51" t="s">
        <v>74</v>
      </c>
      <c r="B1368" s="6">
        <v>20</v>
      </c>
      <c r="C1368" s="7">
        <v>1.1229646266142616E-2</v>
      </c>
    </row>
    <row r="1369" spans="1:3" x14ac:dyDescent="0.25">
      <c r="A1369" s="61" t="s">
        <v>62</v>
      </c>
      <c r="B1369" s="6">
        <v>2065</v>
      </c>
      <c r="C1369" s="7">
        <v>0.3060619534607974</v>
      </c>
    </row>
    <row r="1370" spans="1:3" x14ac:dyDescent="0.25">
      <c r="A1370" s="51" t="s">
        <v>9</v>
      </c>
      <c r="B1370" s="6">
        <v>372</v>
      </c>
      <c r="C1370" s="7">
        <v>0.18014527845036318</v>
      </c>
    </row>
    <row r="1371" spans="1:3" x14ac:dyDescent="0.25">
      <c r="A1371" s="51" t="s">
        <v>5</v>
      </c>
      <c r="B1371" s="6">
        <v>289</v>
      </c>
      <c r="C1371" s="7">
        <v>0.13995157384987894</v>
      </c>
    </row>
    <row r="1372" spans="1:3" x14ac:dyDescent="0.25">
      <c r="A1372" s="51" t="s">
        <v>6</v>
      </c>
      <c r="B1372" s="6">
        <v>112</v>
      </c>
      <c r="C1372" s="7">
        <v>5.4237288135593219E-2</v>
      </c>
    </row>
    <row r="1373" spans="1:3" x14ac:dyDescent="0.25">
      <c r="A1373" s="51" t="s">
        <v>4</v>
      </c>
      <c r="B1373" s="6">
        <v>348</v>
      </c>
      <c r="C1373" s="7">
        <v>0.16852300242130749</v>
      </c>
    </row>
    <row r="1374" spans="1:3" x14ac:dyDescent="0.25">
      <c r="A1374" s="51" t="s">
        <v>72</v>
      </c>
      <c r="B1374" s="6">
        <v>631</v>
      </c>
      <c r="C1374" s="7">
        <v>0.3055690072639225</v>
      </c>
    </row>
    <row r="1375" spans="1:3" x14ac:dyDescent="0.25">
      <c r="A1375" s="51" t="s">
        <v>76</v>
      </c>
      <c r="B1375" s="6">
        <v>313</v>
      </c>
      <c r="C1375" s="7">
        <v>0.15157384987893463</v>
      </c>
    </row>
    <row r="1376" spans="1:3" x14ac:dyDescent="0.25">
      <c r="A1376" s="62">
        <v>43904</v>
      </c>
      <c r="B1376" s="6">
        <v>5441</v>
      </c>
      <c r="C1376" s="7">
        <v>4.9491576608248836E-3</v>
      </c>
    </row>
    <row r="1377" spans="1:3" x14ac:dyDescent="0.25">
      <c r="A1377" s="61" t="s">
        <v>61</v>
      </c>
      <c r="B1377" s="6">
        <v>487</v>
      </c>
      <c r="C1377" s="7">
        <v>8.9505605587208228E-2</v>
      </c>
    </row>
    <row r="1378" spans="1:3" x14ac:dyDescent="0.25">
      <c r="A1378" s="51" t="s">
        <v>7</v>
      </c>
      <c r="B1378" s="6">
        <v>103</v>
      </c>
      <c r="C1378" s="7">
        <v>0.21149897330595482</v>
      </c>
    </row>
    <row r="1379" spans="1:3" x14ac:dyDescent="0.25">
      <c r="A1379" s="51" t="s">
        <v>8</v>
      </c>
      <c r="B1379" s="6">
        <v>13</v>
      </c>
      <c r="C1379" s="7">
        <v>2.6694045174537988E-2</v>
      </c>
    </row>
    <row r="1380" spans="1:3" x14ac:dyDescent="0.25">
      <c r="A1380" s="51" t="s">
        <v>73</v>
      </c>
      <c r="B1380" s="6">
        <v>371</v>
      </c>
      <c r="C1380" s="7">
        <v>0.76180698151950721</v>
      </c>
    </row>
    <row r="1381" spans="1:3" x14ac:dyDescent="0.25">
      <c r="A1381" s="61" t="s">
        <v>64</v>
      </c>
      <c r="B1381" s="6">
        <v>920</v>
      </c>
      <c r="C1381" s="7">
        <v>0.1690865649696747</v>
      </c>
    </row>
    <row r="1382" spans="1:3" x14ac:dyDescent="0.25">
      <c r="A1382" s="51" t="s">
        <v>70</v>
      </c>
      <c r="B1382" s="6">
        <v>565</v>
      </c>
      <c r="C1382" s="7">
        <v>0.61413043478260865</v>
      </c>
    </row>
    <row r="1383" spans="1:3" x14ac:dyDescent="0.25">
      <c r="A1383" s="51" t="s">
        <v>71</v>
      </c>
      <c r="B1383" s="6">
        <v>355</v>
      </c>
      <c r="C1383" s="7">
        <v>0.3858695652173913</v>
      </c>
    </row>
    <row r="1384" spans="1:3" x14ac:dyDescent="0.25">
      <c r="A1384" s="61" t="s">
        <v>65</v>
      </c>
      <c r="B1384" s="6">
        <v>688</v>
      </c>
      <c r="C1384" s="7">
        <v>0.12644734423819151</v>
      </c>
    </row>
    <row r="1385" spans="1:3" x14ac:dyDescent="0.25">
      <c r="A1385" s="51" t="s">
        <v>67</v>
      </c>
      <c r="B1385" s="6">
        <v>688</v>
      </c>
      <c r="C1385" s="7">
        <v>1</v>
      </c>
    </row>
    <row r="1386" spans="1:3" x14ac:dyDescent="0.25">
      <c r="A1386" s="61" t="s">
        <v>63</v>
      </c>
      <c r="B1386" s="6">
        <v>1670</v>
      </c>
      <c r="C1386" s="7">
        <v>0.30692887336886604</v>
      </c>
    </row>
    <row r="1387" spans="1:3" x14ac:dyDescent="0.25">
      <c r="A1387" s="51" t="s">
        <v>4</v>
      </c>
      <c r="B1387" s="6">
        <v>833</v>
      </c>
      <c r="C1387" s="7">
        <v>0.49880239520958086</v>
      </c>
    </row>
    <row r="1388" spans="1:3" x14ac:dyDescent="0.25">
      <c r="A1388" s="51" t="s">
        <v>75</v>
      </c>
      <c r="B1388" s="6">
        <v>697</v>
      </c>
      <c r="C1388" s="7">
        <v>0.41736526946107783</v>
      </c>
    </row>
    <row r="1389" spans="1:3" x14ac:dyDescent="0.25">
      <c r="A1389" s="51" t="s">
        <v>74</v>
      </c>
      <c r="B1389" s="6">
        <v>140</v>
      </c>
      <c r="C1389" s="7">
        <v>8.3832335329341312E-2</v>
      </c>
    </row>
    <row r="1390" spans="1:3" x14ac:dyDescent="0.25">
      <c r="A1390" s="61" t="s">
        <v>62</v>
      </c>
      <c r="B1390" s="6">
        <v>1676</v>
      </c>
      <c r="C1390" s="7">
        <v>0.30803161183605954</v>
      </c>
    </row>
    <row r="1391" spans="1:3" x14ac:dyDescent="0.25">
      <c r="A1391" s="51" t="s">
        <v>9</v>
      </c>
      <c r="B1391" s="6">
        <v>55</v>
      </c>
      <c r="C1391" s="7">
        <v>3.2816229116945109E-2</v>
      </c>
    </row>
    <row r="1392" spans="1:3" x14ac:dyDescent="0.25">
      <c r="A1392" s="51" t="s">
        <v>5</v>
      </c>
      <c r="B1392" s="6">
        <v>353</v>
      </c>
      <c r="C1392" s="7">
        <v>0.21062052505966586</v>
      </c>
    </row>
    <row r="1393" spans="1:3" x14ac:dyDescent="0.25">
      <c r="A1393" s="51" t="s">
        <v>6</v>
      </c>
      <c r="B1393" s="6">
        <v>611</v>
      </c>
      <c r="C1393" s="7">
        <v>0.36455847255369928</v>
      </c>
    </row>
    <row r="1394" spans="1:3" x14ac:dyDescent="0.25">
      <c r="A1394" s="51" t="s">
        <v>4</v>
      </c>
      <c r="B1394" s="6">
        <v>63</v>
      </c>
      <c r="C1394" s="7">
        <v>3.7589498806682581E-2</v>
      </c>
    </row>
    <row r="1395" spans="1:3" x14ac:dyDescent="0.25">
      <c r="A1395" s="51" t="s">
        <v>72</v>
      </c>
      <c r="B1395" s="6">
        <v>207</v>
      </c>
      <c r="C1395" s="7">
        <v>0.12350835322195704</v>
      </c>
    </row>
    <row r="1396" spans="1:3" x14ac:dyDescent="0.25">
      <c r="A1396" s="51" t="s">
        <v>76</v>
      </c>
      <c r="B1396" s="6">
        <v>387</v>
      </c>
      <c r="C1396" s="7">
        <v>0.23090692124105011</v>
      </c>
    </row>
    <row r="1397" spans="1:3" x14ac:dyDescent="0.25">
      <c r="A1397" s="62">
        <v>43905</v>
      </c>
      <c r="B1397" s="6">
        <v>8230</v>
      </c>
      <c r="C1397" s="7">
        <v>7.4860443941534268E-3</v>
      </c>
    </row>
    <row r="1398" spans="1:3" x14ac:dyDescent="0.25">
      <c r="A1398" s="61" t="s">
        <v>61</v>
      </c>
      <c r="B1398" s="6">
        <v>2043</v>
      </c>
      <c r="C1398" s="7">
        <v>0.2482381530984204</v>
      </c>
    </row>
    <row r="1399" spans="1:3" x14ac:dyDescent="0.25">
      <c r="A1399" s="51" t="s">
        <v>7</v>
      </c>
      <c r="B1399" s="6">
        <v>978</v>
      </c>
      <c r="C1399" s="7">
        <v>0.47870778267254038</v>
      </c>
    </row>
    <row r="1400" spans="1:3" x14ac:dyDescent="0.25">
      <c r="A1400" s="51" t="s">
        <v>8</v>
      </c>
      <c r="B1400" s="6">
        <v>639</v>
      </c>
      <c r="C1400" s="7">
        <v>0.31277533039647576</v>
      </c>
    </row>
    <row r="1401" spans="1:3" x14ac:dyDescent="0.25">
      <c r="A1401" s="51" t="s">
        <v>73</v>
      </c>
      <c r="B1401" s="6">
        <v>426</v>
      </c>
      <c r="C1401" s="7">
        <v>0.20851688693098386</v>
      </c>
    </row>
    <row r="1402" spans="1:3" x14ac:dyDescent="0.25">
      <c r="A1402" s="61" t="s">
        <v>64</v>
      </c>
      <c r="B1402" s="6">
        <v>1758</v>
      </c>
      <c r="C1402" s="7">
        <v>0.21360874848116645</v>
      </c>
    </row>
    <row r="1403" spans="1:3" x14ac:dyDescent="0.25">
      <c r="A1403" s="51" t="s">
        <v>70</v>
      </c>
      <c r="B1403" s="6">
        <v>994</v>
      </c>
      <c r="C1403" s="7">
        <v>0.56541524459613202</v>
      </c>
    </row>
    <row r="1404" spans="1:3" x14ac:dyDescent="0.25">
      <c r="A1404" s="51" t="s">
        <v>71</v>
      </c>
      <c r="B1404" s="6">
        <v>764</v>
      </c>
      <c r="C1404" s="7">
        <v>0.43458475540386804</v>
      </c>
    </row>
    <row r="1405" spans="1:3" x14ac:dyDescent="0.25">
      <c r="A1405" s="61" t="s">
        <v>65</v>
      </c>
      <c r="B1405" s="6">
        <v>945</v>
      </c>
      <c r="C1405" s="7">
        <v>0.11482381530984204</v>
      </c>
    </row>
    <row r="1406" spans="1:3" x14ac:dyDescent="0.25">
      <c r="A1406" s="51" t="s">
        <v>67</v>
      </c>
      <c r="B1406" s="6">
        <v>945</v>
      </c>
      <c r="C1406" s="7">
        <v>1</v>
      </c>
    </row>
    <row r="1407" spans="1:3" x14ac:dyDescent="0.25">
      <c r="A1407" s="61" t="s">
        <v>63</v>
      </c>
      <c r="B1407" s="6">
        <v>1435</v>
      </c>
      <c r="C1407" s="7">
        <v>0.17436208991494531</v>
      </c>
    </row>
    <row r="1408" spans="1:3" x14ac:dyDescent="0.25">
      <c r="A1408" s="51" t="s">
        <v>4</v>
      </c>
      <c r="B1408" s="6">
        <v>275</v>
      </c>
      <c r="C1408" s="7">
        <v>0.19163763066202091</v>
      </c>
    </row>
    <row r="1409" spans="1:3" x14ac:dyDescent="0.25">
      <c r="A1409" s="51" t="s">
        <v>75</v>
      </c>
      <c r="B1409" s="6">
        <v>769</v>
      </c>
      <c r="C1409" s="7">
        <v>0.53588850174216029</v>
      </c>
    </row>
    <row r="1410" spans="1:3" x14ac:dyDescent="0.25">
      <c r="A1410" s="51" t="s">
        <v>74</v>
      </c>
      <c r="B1410" s="6">
        <v>391</v>
      </c>
      <c r="C1410" s="7">
        <v>0.27247386759581882</v>
      </c>
    </row>
    <row r="1411" spans="1:3" x14ac:dyDescent="0.25">
      <c r="A1411" s="61" t="s">
        <v>62</v>
      </c>
      <c r="B1411" s="6">
        <v>2049</v>
      </c>
      <c r="C1411" s="7">
        <v>0.24896719319562577</v>
      </c>
    </row>
    <row r="1412" spans="1:3" x14ac:dyDescent="0.25">
      <c r="A1412" s="51" t="s">
        <v>9</v>
      </c>
      <c r="B1412" s="6">
        <v>669</v>
      </c>
      <c r="C1412" s="7">
        <v>0.32650073206442165</v>
      </c>
    </row>
    <row r="1413" spans="1:3" x14ac:dyDescent="0.25">
      <c r="A1413" s="51" t="s">
        <v>5</v>
      </c>
      <c r="B1413" s="6">
        <v>62</v>
      </c>
      <c r="C1413" s="7">
        <v>3.0258662762323085E-2</v>
      </c>
    </row>
    <row r="1414" spans="1:3" x14ac:dyDescent="0.25">
      <c r="A1414" s="51" t="s">
        <v>6</v>
      </c>
      <c r="B1414" s="6">
        <v>169</v>
      </c>
      <c r="C1414" s="7">
        <v>8.2479258174719378E-2</v>
      </c>
    </row>
    <row r="1415" spans="1:3" x14ac:dyDescent="0.25">
      <c r="A1415" s="51" t="s">
        <v>4</v>
      </c>
      <c r="B1415" s="6">
        <v>135</v>
      </c>
      <c r="C1415" s="7">
        <v>6.5885797950219621E-2</v>
      </c>
    </row>
    <row r="1416" spans="1:3" x14ac:dyDescent="0.25">
      <c r="A1416" s="51" t="s">
        <v>72</v>
      </c>
      <c r="B1416" s="6">
        <v>546</v>
      </c>
      <c r="C1416" s="7">
        <v>0.26647144948755491</v>
      </c>
    </row>
    <row r="1417" spans="1:3" x14ac:dyDescent="0.25">
      <c r="A1417" s="51" t="s">
        <v>76</v>
      </c>
      <c r="B1417" s="6">
        <v>468</v>
      </c>
      <c r="C1417" s="7">
        <v>0.22840409956076135</v>
      </c>
    </row>
    <row r="1418" spans="1:3" x14ac:dyDescent="0.25">
      <c r="A1418" s="62">
        <v>43906</v>
      </c>
      <c r="B1418" s="6">
        <v>7029</v>
      </c>
      <c r="C1418" s="7">
        <v>6.3936094831718634E-3</v>
      </c>
    </row>
    <row r="1419" spans="1:3" x14ac:dyDescent="0.25">
      <c r="A1419" s="61" t="s">
        <v>61</v>
      </c>
      <c r="B1419" s="6">
        <v>1672</v>
      </c>
      <c r="C1419" s="7">
        <v>0.23787167449139279</v>
      </c>
    </row>
    <row r="1420" spans="1:3" x14ac:dyDescent="0.25">
      <c r="A1420" s="51" t="s">
        <v>7</v>
      </c>
      <c r="B1420" s="6">
        <v>333</v>
      </c>
      <c r="C1420" s="7">
        <v>0.19916267942583732</v>
      </c>
    </row>
    <row r="1421" spans="1:3" x14ac:dyDescent="0.25">
      <c r="A1421" s="51" t="s">
        <v>8</v>
      </c>
      <c r="B1421" s="6">
        <v>668</v>
      </c>
      <c r="C1421" s="7">
        <v>0.39952153110047844</v>
      </c>
    </row>
    <row r="1422" spans="1:3" x14ac:dyDescent="0.25">
      <c r="A1422" s="51" t="s">
        <v>73</v>
      </c>
      <c r="B1422" s="6">
        <v>671</v>
      </c>
      <c r="C1422" s="7">
        <v>0.40131578947368424</v>
      </c>
    </row>
    <row r="1423" spans="1:3" x14ac:dyDescent="0.25">
      <c r="A1423" s="61" t="s">
        <v>64</v>
      </c>
      <c r="B1423" s="6">
        <v>1151</v>
      </c>
      <c r="C1423" s="7">
        <v>0.16375017783468487</v>
      </c>
    </row>
    <row r="1424" spans="1:3" x14ac:dyDescent="0.25">
      <c r="A1424" s="51" t="s">
        <v>70</v>
      </c>
      <c r="B1424" s="6">
        <v>507</v>
      </c>
      <c r="C1424" s="7">
        <v>0.44048653344917466</v>
      </c>
    </row>
    <row r="1425" spans="1:3" x14ac:dyDescent="0.25">
      <c r="A1425" s="51" t="s">
        <v>71</v>
      </c>
      <c r="B1425" s="6">
        <v>644</v>
      </c>
      <c r="C1425" s="7">
        <v>0.55951346655082534</v>
      </c>
    </row>
    <row r="1426" spans="1:3" x14ac:dyDescent="0.25">
      <c r="A1426" s="61" t="s">
        <v>65</v>
      </c>
      <c r="B1426" s="6">
        <v>18</v>
      </c>
      <c r="C1426" s="7">
        <v>2.5608194622279128E-3</v>
      </c>
    </row>
    <row r="1427" spans="1:3" x14ac:dyDescent="0.25">
      <c r="A1427" s="51" t="s">
        <v>67</v>
      </c>
      <c r="B1427" s="6">
        <v>18</v>
      </c>
      <c r="C1427" s="7">
        <v>1</v>
      </c>
    </row>
    <row r="1428" spans="1:3" x14ac:dyDescent="0.25">
      <c r="A1428" s="61" t="s">
        <v>63</v>
      </c>
      <c r="B1428" s="6">
        <v>1234</v>
      </c>
      <c r="C1428" s="7">
        <v>0.17555840091051358</v>
      </c>
    </row>
    <row r="1429" spans="1:3" x14ac:dyDescent="0.25">
      <c r="A1429" s="51" t="s">
        <v>4</v>
      </c>
      <c r="B1429" s="6">
        <v>75</v>
      </c>
      <c r="C1429" s="7">
        <v>6.0777957860615885E-2</v>
      </c>
    </row>
    <row r="1430" spans="1:3" x14ac:dyDescent="0.25">
      <c r="A1430" s="51" t="s">
        <v>75</v>
      </c>
      <c r="B1430" s="6">
        <v>594</v>
      </c>
      <c r="C1430" s="7">
        <v>0.48136142625607781</v>
      </c>
    </row>
    <row r="1431" spans="1:3" x14ac:dyDescent="0.25">
      <c r="A1431" s="51" t="s">
        <v>74</v>
      </c>
      <c r="B1431" s="6">
        <v>565</v>
      </c>
      <c r="C1431" s="7">
        <v>0.45786061588330634</v>
      </c>
    </row>
    <row r="1432" spans="1:3" x14ac:dyDescent="0.25">
      <c r="A1432" s="61" t="s">
        <v>62</v>
      </c>
      <c r="B1432" s="6">
        <v>2954</v>
      </c>
      <c r="C1432" s="7">
        <v>0.42025892730118081</v>
      </c>
    </row>
    <row r="1433" spans="1:3" x14ac:dyDescent="0.25">
      <c r="A1433" s="51" t="s">
        <v>9</v>
      </c>
      <c r="B1433" s="6">
        <v>153</v>
      </c>
      <c r="C1433" s="7">
        <v>5.1794177386594448E-2</v>
      </c>
    </row>
    <row r="1434" spans="1:3" x14ac:dyDescent="0.25">
      <c r="A1434" s="51" t="s">
        <v>5</v>
      </c>
      <c r="B1434" s="6">
        <v>586</v>
      </c>
      <c r="C1434" s="7">
        <v>0.19837508463100881</v>
      </c>
    </row>
    <row r="1435" spans="1:3" x14ac:dyDescent="0.25">
      <c r="A1435" s="51" t="s">
        <v>6</v>
      </c>
      <c r="B1435" s="6">
        <v>955</v>
      </c>
      <c r="C1435" s="7">
        <v>0.32329045362220715</v>
      </c>
    </row>
    <row r="1436" spans="1:3" x14ac:dyDescent="0.25">
      <c r="A1436" s="51" t="s">
        <v>4</v>
      </c>
      <c r="B1436" s="6">
        <v>238</v>
      </c>
      <c r="C1436" s="7">
        <v>8.0568720379146919E-2</v>
      </c>
    </row>
    <row r="1437" spans="1:3" x14ac:dyDescent="0.25">
      <c r="A1437" s="51" t="s">
        <v>72</v>
      </c>
      <c r="B1437" s="6">
        <v>414</v>
      </c>
      <c r="C1437" s="7">
        <v>0.14014895057549087</v>
      </c>
    </row>
    <row r="1438" spans="1:3" x14ac:dyDescent="0.25">
      <c r="A1438" s="51" t="s">
        <v>76</v>
      </c>
      <c r="B1438" s="6">
        <v>608</v>
      </c>
      <c r="C1438" s="7">
        <v>0.2058226134055518</v>
      </c>
    </row>
    <row r="1439" spans="1:3" x14ac:dyDescent="0.25">
      <c r="A1439" s="62">
        <v>43907</v>
      </c>
      <c r="B1439" s="6">
        <v>6306</v>
      </c>
      <c r="C1439" s="7">
        <v>5.7359654859698069E-3</v>
      </c>
    </row>
    <row r="1440" spans="1:3" x14ac:dyDescent="0.25">
      <c r="A1440" s="61" t="s">
        <v>61</v>
      </c>
      <c r="B1440" s="6">
        <v>1166</v>
      </c>
      <c r="C1440" s="7">
        <v>0.18490326673009833</v>
      </c>
    </row>
    <row r="1441" spans="1:3" x14ac:dyDescent="0.25">
      <c r="A1441" s="51" t="s">
        <v>7</v>
      </c>
      <c r="B1441" s="6">
        <v>418</v>
      </c>
      <c r="C1441" s="7">
        <v>0.35849056603773582</v>
      </c>
    </row>
    <row r="1442" spans="1:3" x14ac:dyDescent="0.25">
      <c r="A1442" s="51" t="s">
        <v>8</v>
      </c>
      <c r="B1442" s="6">
        <v>44</v>
      </c>
      <c r="C1442" s="7">
        <v>3.7735849056603772E-2</v>
      </c>
    </row>
    <row r="1443" spans="1:3" x14ac:dyDescent="0.25">
      <c r="A1443" s="51" t="s">
        <v>73</v>
      </c>
      <c r="B1443" s="6">
        <v>704</v>
      </c>
      <c r="C1443" s="7">
        <v>0.60377358490566035</v>
      </c>
    </row>
    <row r="1444" spans="1:3" x14ac:dyDescent="0.25">
      <c r="A1444" s="61" t="s">
        <v>64</v>
      </c>
      <c r="B1444" s="6">
        <v>293</v>
      </c>
      <c r="C1444" s="7">
        <v>4.6463685379004124E-2</v>
      </c>
    </row>
    <row r="1445" spans="1:3" x14ac:dyDescent="0.25">
      <c r="A1445" s="51" t="s">
        <v>70</v>
      </c>
      <c r="B1445" s="6">
        <v>186</v>
      </c>
      <c r="C1445" s="7">
        <v>0.6348122866894198</v>
      </c>
    </row>
    <row r="1446" spans="1:3" x14ac:dyDescent="0.25">
      <c r="A1446" s="51" t="s">
        <v>71</v>
      </c>
      <c r="B1446" s="6">
        <v>107</v>
      </c>
      <c r="C1446" s="7">
        <v>0.3651877133105802</v>
      </c>
    </row>
    <row r="1447" spans="1:3" x14ac:dyDescent="0.25">
      <c r="A1447" s="61" t="s">
        <v>65</v>
      </c>
      <c r="B1447" s="6">
        <v>205</v>
      </c>
      <c r="C1447" s="7">
        <v>3.2508721852204249E-2</v>
      </c>
    </row>
    <row r="1448" spans="1:3" x14ac:dyDescent="0.25">
      <c r="A1448" s="51" t="s">
        <v>67</v>
      </c>
      <c r="B1448" s="6">
        <v>205</v>
      </c>
      <c r="C1448" s="7">
        <v>1</v>
      </c>
    </row>
    <row r="1449" spans="1:3" x14ac:dyDescent="0.25">
      <c r="A1449" s="61" t="s">
        <v>63</v>
      </c>
      <c r="B1449" s="6">
        <v>2653</v>
      </c>
      <c r="C1449" s="7">
        <v>0.42071043450681889</v>
      </c>
    </row>
    <row r="1450" spans="1:3" x14ac:dyDescent="0.25">
      <c r="A1450" s="51" t="s">
        <v>4</v>
      </c>
      <c r="B1450" s="6">
        <v>900</v>
      </c>
      <c r="C1450" s="7">
        <v>0.33923859781379573</v>
      </c>
    </row>
    <row r="1451" spans="1:3" x14ac:dyDescent="0.25">
      <c r="A1451" s="51" t="s">
        <v>75</v>
      </c>
      <c r="B1451" s="6">
        <v>789</v>
      </c>
      <c r="C1451" s="7">
        <v>0.29739917075009425</v>
      </c>
    </row>
    <row r="1452" spans="1:3" x14ac:dyDescent="0.25">
      <c r="A1452" s="51" t="s">
        <v>74</v>
      </c>
      <c r="B1452" s="6">
        <v>964</v>
      </c>
      <c r="C1452" s="7">
        <v>0.36336223143611007</v>
      </c>
    </row>
    <row r="1453" spans="1:3" x14ac:dyDescent="0.25">
      <c r="A1453" s="61" t="s">
        <v>62</v>
      </c>
      <c r="B1453" s="6">
        <v>1989</v>
      </c>
      <c r="C1453" s="7">
        <v>0.31541389153187438</v>
      </c>
    </row>
    <row r="1454" spans="1:3" x14ac:dyDescent="0.25">
      <c r="A1454" s="51" t="s">
        <v>9</v>
      </c>
      <c r="B1454" s="6">
        <v>915</v>
      </c>
      <c r="C1454" s="7">
        <v>0.46003016591251883</v>
      </c>
    </row>
    <row r="1455" spans="1:3" x14ac:dyDescent="0.25">
      <c r="A1455" s="51" t="s">
        <v>5</v>
      </c>
      <c r="B1455" s="6">
        <v>227</v>
      </c>
      <c r="C1455" s="7">
        <v>0.11412770236299648</v>
      </c>
    </row>
    <row r="1456" spans="1:3" x14ac:dyDescent="0.25">
      <c r="A1456" s="51" t="s">
        <v>6</v>
      </c>
      <c r="B1456" s="6">
        <v>381</v>
      </c>
      <c r="C1456" s="7">
        <v>0.19155354449472098</v>
      </c>
    </row>
    <row r="1457" spans="1:3" x14ac:dyDescent="0.25">
      <c r="A1457" s="51" t="s">
        <v>4</v>
      </c>
      <c r="B1457" s="6">
        <v>86</v>
      </c>
      <c r="C1457" s="7">
        <v>4.3237807943690296E-2</v>
      </c>
    </row>
    <row r="1458" spans="1:3" x14ac:dyDescent="0.25">
      <c r="A1458" s="51" t="s">
        <v>72</v>
      </c>
      <c r="B1458" s="6">
        <v>231</v>
      </c>
      <c r="C1458" s="7">
        <v>0.11613876319758673</v>
      </c>
    </row>
    <row r="1459" spans="1:3" x14ac:dyDescent="0.25">
      <c r="A1459" s="51" t="s">
        <v>76</v>
      </c>
      <c r="B1459" s="6">
        <v>149</v>
      </c>
      <c r="C1459" s="7">
        <v>7.4912016088486674E-2</v>
      </c>
    </row>
    <row r="1460" spans="1:3" x14ac:dyDescent="0.25">
      <c r="A1460" s="62">
        <v>43908</v>
      </c>
      <c r="B1460" s="6">
        <v>6972</v>
      </c>
      <c r="C1460" s="7">
        <v>6.3417620311102905E-3</v>
      </c>
    </row>
    <row r="1461" spans="1:3" x14ac:dyDescent="0.25">
      <c r="A1461" s="61" t="s">
        <v>61</v>
      </c>
      <c r="B1461" s="6">
        <v>1159</v>
      </c>
      <c r="C1461" s="7">
        <v>0.16623637406769937</v>
      </c>
    </row>
    <row r="1462" spans="1:3" x14ac:dyDescent="0.25">
      <c r="A1462" s="51" t="s">
        <v>7</v>
      </c>
      <c r="B1462" s="6">
        <v>111</v>
      </c>
      <c r="C1462" s="7">
        <v>9.5772217428817946E-2</v>
      </c>
    </row>
    <row r="1463" spans="1:3" x14ac:dyDescent="0.25">
      <c r="A1463" s="51" t="s">
        <v>8</v>
      </c>
      <c r="B1463" s="6">
        <v>728</v>
      </c>
      <c r="C1463" s="7">
        <v>0.62812769628990506</v>
      </c>
    </row>
    <row r="1464" spans="1:3" x14ac:dyDescent="0.25">
      <c r="A1464" s="51" t="s">
        <v>73</v>
      </c>
      <c r="B1464" s="6">
        <v>320</v>
      </c>
      <c r="C1464" s="7">
        <v>0.27610008628127697</v>
      </c>
    </row>
    <row r="1465" spans="1:3" x14ac:dyDescent="0.25">
      <c r="A1465" s="61" t="s">
        <v>64</v>
      </c>
      <c r="B1465" s="6">
        <v>939</v>
      </c>
      <c r="C1465" s="7">
        <v>0.13468158347676421</v>
      </c>
    </row>
    <row r="1466" spans="1:3" x14ac:dyDescent="0.25">
      <c r="A1466" s="51" t="s">
        <v>70</v>
      </c>
      <c r="B1466" s="6">
        <v>504</v>
      </c>
      <c r="C1466" s="7">
        <v>0.53674121405750796</v>
      </c>
    </row>
    <row r="1467" spans="1:3" x14ac:dyDescent="0.25">
      <c r="A1467" s="51" t="s">
        <v>71</v>
      </c>
      <c r="B1467" s="6">
        <v>435</v>
      </c>
      <c r="C1467" s="7">
        <v>0.46325878594249204</v>
      </c>
    </row>
    <row r="1468" spans="1:3" x14ac:dyDescent="0.25">
      <c r="A1468" s="61" t="s">
        <v>65</v>
      </c>
      <c r="B1468" s="6">
        <v>857</v>
      </c>
      <c r="C1468" s="7">
        <v>0.12292025243832473</v>
      </c>
    </row>
    <row r="1469" spans="1:3" x14ac:dyDescent="0.25">
      <c r="A1469" s="51" t="s">
        <v>67</v>
      </c>
      <c r="B1469" s="6">
        <v>857</v>
      </c>
      <c r="C1469" s="7">
        <v>1</v>
      </c>
    </row>
    <row r="1470" spans="1:3" x14ac:dyDescent="0.25">
      <c r="A1470" s="61" t="s">
        <v>63</v>
      </c>
      <c r="B1470" s="6">
        <v>1686</v>
      </c>
      <c r="C1470" s="7">
        <v>0.24182444061962136</v>
      </c>
    </row>
    <row r="1471" spans="1:3" x14ac:dyDescent="0.25">
      <c r="A1471" s="51" t="s">
        <v>4</v>
      </c>
      <c r="B1471" s="6">
        <v>858</v>
      </c>
      <c r="C1471" s="7">
        <v>0.50889679715302494</v>
      </c>
    </row>
    <row r="1472" spans="1:3" x14ac:dyDescent="0.25">
      <c r="A1472" s="51" t="s">
        <v>75</v>
      </c>
      <c r="B1472" s="6">
        <v>436</v>
      </c>
      <c r="C1472" s="7">
        <v>0.25860023724792408</v>
      </c>
    </row>
    <row r="1473" spans="1:3" x14ac:dyDescent="0.25">
      <c r="A1473" s="51" t="s">
        <v>74</v>
      </c>
      <c r="B1473" s="6">
        <v>392</v>
      </c>
      <c r="C1473" s="7">
        <v>0.23250296559905101</v>
      </c>
    </row>
    <row r="1474" spans="1:3" x14ac:dyDescent="0.25">
      <c r="A1474" s="61" t="s">
        <v>62</v>
      </c>
      <c r="B1474" s="6">
        <v>2331</v>
      </c>
      <c r="C1474" s="7">
        <v>0.33433734939759036</v>
      </c>
    </row>
    <row r="1475" spans="1:3" x14ac:dyDescent="0.25">
      <c r="A1475" s="51" t="s">
        <v>9</v>
      </c>
      <c r="B1475" s="6">
        <v>43</v>
      </c>
      <c r="C1475" s="7">
        <v>1.8447018447018446E-2</v>
      </c>
    </row>
    <row r="1476" spans="1:3" x14ac:dyDescent="0.25">
      <c r="A1476" s="51" t="s">
        <v>5</v>
      </c>
      <c r="B1476" s="6">
        <v>446</v>
      </c>
      <c r="C1476" s="7">
        <v>0.19133419133419133</v>
      </c>
    </row>
    <row r="1477" spans="1:3" x14ac:dyDescent="0.25">
      <c r="A1477" s="51" t="s">
        <v>6</v>
      </c>
      <c r="B1477" s="6">
        <v>743</v>
      </c>
      <c r="C1477" s="7">
        <v>0.31874731874731876</v>
      </c>
    </row>
    <row r="1478" spans="1:3" x14ac:dyDescent="0.25">
      <c r="A1478" s="51" t="s">
        <v>4</v>
      </c>
      <c r="B1478" s="6">
        <v>892</v>
      </c>
      <c r="C1478" s="7">
        <v>0.38266838266838266</v>
      </c>
    </row>
    <row r="1479" spans="1:3" x14ac:dyDescent="0.25">
      <c r="A1479" s="51" t="s">
        <v>72</v>
      </c>
      <c r="B1479" s="6">
        <v>69</v>
      </c>
      <c r="C1479" s="7">
        <v>2.9601029601029602E-2</v>
      </c>
    </row>
    <row r="1480" spans="1:3" x14ac:dyDescent="0.25">
      <c r="A1480" s="51" t="s">
        <v>76</v>
      </c>
      <c r="B1480" s="6">
        <v>138</v>
      </c>
      <c r="C1480" s="7">
        <v>5.9202059202059204E-2</v>
      </c>
    </row>
    <row r="1481" spans="1:3" x14ac:dyDescent="0.25">
      <c r="A1481" s="62">
        <v>43909</v>
      </c>
      <c r="B1481" s="6">
        <v>7560</v>
      </c>
      <c r="C1481" s="7">
        <v>6.8766094313244116E-3</v>
      </c>
    </row>
    <row r="1482" spans="1:3" x14ac:dyDescent="0.25">
      <c r="A1482" s="61" t="s">
        <v>61</v>
      </c>
      <c r="B1482" s="6">
        <v>1892</v>
      </c>
      <c r="C1482" s="7">
        <v>0.25026455026455025</v>
      </c>
    </row>
    <row r="1483" spans="1:3" x14ac:dyDescent="0.25">
      <c r="A1483" s="51" t="s">
        <v>7</v>
      </c>
      <c r="B1483" s="6">
        <v>580</v>
      </c>
      <c r="C1483" s="7">
        <v>0.30655391120507397</v>
      </c>
    </row>
    <row r="1484" spans="1:3" x14ac:dyDescent="0.25">
      <c r="A1484" s="51" t="s">
        <v>8</v>
      </c>
      <c r="B1484" s="6">
        <v>345</v>
      </c>
      <c r="C1484" s="7">
        <v>0.18234672304439747</v>
      </c>
    </row>
    <row r="1485" spans="1:3" x14ac:dyDescent="0.25">
      <c r="A1485" s="51" t="s">
        <v>73</v>
      </c>
      <c r="B1485" s="6">
        <v>967</v>
      </c>
      <c r="C1485" s="7">
        <v>0.5110993657505285</v>
      </c>
    </row>
    <row r="1486" spans="1:3" x14ac:dyDescent="0.25">
      <c r="A1486" s="61" t="s">
        <v>64</v>
      </c>
      <c r="B1486" s="6">
        <v>1695</v>
      </c>
      <c r="C1486" s="7">
        <v>0.22420634920634921</v>
      </c>
    </row>
    <row r="1487" spans="1:3" x14ac:dyDescent="0.25">
      <c r="A1487" s="51" t="s">
        <v>70</v>
      </c>
      <c r="B1487" s="6">
        <v>992</v>
      </c>
      <c r="C1487" s="7">
        <v>0.58525073746312684</v>
      </c>
    </row>
    <row r="1488" spans="1:3" x14ac:dyDescent="0.25">
      <c r="A1488" s="51" t="s">
        <v>71</v>
      </c>
      <c r="B1488" s="6">
        <v>703</v>
      </c>
      <c r="C1488" s="7">
        <v>0.41474926253687316</v>
      </c>
    </row>
    <row r="1489" spans="1:3" x14ac:dyDescent="0.25">
      <c r="A1489" s="61" t="s">
        <v>65</v>
      </c>
      <c r="B1489" s="6">
        <v>92</v>
      </c>
      <c r="C1489" s="7">
        <v>1.216931216931217E-2</v>
      </c>
    </row>
    <row r="1490" spans="1:3" x14ac:dyDescent="0.25">
      <c r="A1490" s="51" t="s">
        <v>67</v>
      </c>
      <c r="B1490" s="6">
        <v>92</v>
      </c>
      <c r="C1490" s="7">
        <v>1</v>
      </c>
    </row>
    <row r="1491" spans="1:3" x14ac:dyDescent="0.25">
      <c r="A1491" s="61" t="s">
        <v>63</v>
      </c>
      <c r="B1491" s="6">
        <v>866</v>
      </c>
      <c r="C1491" s="7">
        <v>0.11455026455026456</v>
      </c>
    </row>
    <row r="1492" spans="1:3" x14ac:dyDescent="0.25">
      <c r="A1492" s="51" t="s">
        <v>4</v>
      </c>
      <c r="B1492" s="6">
        <v>61</v>
      </c>
      <c r="C1492" s="7">
        <v>7.0438799076212477E-2</v>
      </c>
    </row>
    <row r="1493" spans="1:3" x14ac:dyDescent="0.25">
      <c r="A1493" s="51" t="s">
        <v>75</v>
      </c>
      <c r="B1493" s="6">
        <v>147</v>
      </c>
      <c r="C1493" s="7">
        <v>0.16974595842956119</v>
      </c>
    </row>
    <row r="1494" spans="1:3" x14ac:dyDescent="0.25">
      <c r="A1494" s="51" t="s">
        <v>74</v>
      </c>
      <c r="B1494" s="6">
        <v>658</v>
      </c>
      <c r="C1494" s="7">
        <v>0.75981524249422627</v>
      </c>
    </row>
    <row r="1495" spans="1:3" x14ac:dyDescent="0.25">
      <c r="A1495" s="61" t="s">
        <v>62</v>
      </c>
      <c r="B1495" s="6">
        <v>3015</v>
      </c>
      <c r="C1495" s="7">
        <v>0.39880952380952384</v>
      </c>
    </row>
    <row r="1496" spans="1:3" x14ac:dyDescent="0.25">
      <c r="A1496" s="51" t="s">
        <v>9</v>
      </c>
      <c r="B1496" s="6">
        <v>249</v>
      </c>
      <c r="C1496" s="7">
        <v>8.2587064676616917E-2</v>
      </c>
    </row>
    <row r="1497" spans="1:3" x14ac:dyDescent="0.25">
      <c r="A1497" s="51" t="s">
        <v>5</v>
      </c>
      <c r="B1497" s="6">
        <v>368</v>
      </c>
      <c r="C1497" s="7">
        <v>0.12205638474295191</v>
      </c>
    </row>
    <row r="1498" spans="1:3" x14ac:dyDescent="0.25">
      <c r="A1498" s="51" t="s">
        <v>6</v>
      </c>
      <c r="B1498" s="6">
        <v>480</v>
      </c>
      <c r="C1498" s="7">
        <v>0.15920398009950248</v>
      </c>
    </row>
    <row r="1499" spans="1:3" x14ac:dyDescent="0.25">
      <c r="A1499" s="51" t="s">
        <v>4</v>
      </c>
      <c r="B1499" s="6">
        <v>453</v>
      </c>
      <c r="C1499" s="7">
        <v>0.15024875621890546</v>
      </c>
    </row>
    <row r="1500" spans="1:3" x14ac:dyDescent="0.25">
      <c r="A1500" s="51" t="s">
        <v>72</v>
      </c>
      <c r="B1500" s="6">
        <v>694</v>
      </c>
      <c r="C1500" s="7">
        <v>0.23018242122719734</v>
      </c>
    </row>
    <row r="1501" spans="1:3" x14ac:dyDescent="0.25">
      <c r="A1501" s="51" t="s">
        <v>76</v>
      </c>
      <c r="B1501" s="6">
        <v>771</v>
      </c>
      <c r="C1501" s="7">
        <v>0.25572139303482588</v>
      </c>
    </row>
    <row r="1502" spans="1:3" x14ac:dyDescent="0.25">
      <c r="A1502" s="62">
        <v>43910</v>
      </c>
      <c r="B1502" s="6">
        <v>9177</v>
      </c>
      <c r="C1502" s="7">
        <v>8.3474397819132441E-3</v>
      </c>
    </row>
    <row r="1503" spans="1:3" x14ac:dyDescent="0.25">
      <c r="A1503" s="61" t="s">
        <v>61</v>
      </c>
      <c r="B1503" s="6">
        <v>1039</v>
      </c>
      <c r="C1503" s="7">
        <v>0.11321782717663724</v>
      </c>
    </row>
    <row r="1504" spans="1:3" x14ac:dyDescent="0.25">
      <c r="A1504" s="51" t="s">
        <v>7</v>
      </c>
      <c r="B1504" s="6">
        <v>295</v>
      </c>
      <c r="C1504" s="7">
        <v>0.28392685274302215</v>
      </c>
    </row>
    <row r="1505" spans="1:3" x14ac:dyDescent="0.25">
      <c r="A1505" s="51" t="s">
        <v>8</v>
      </c>
      <c r="B1505" s="6">
        <v>658</v>
      </c>
      <c r="C1505" s="7">
        <v>0.6333012512030799</v>
      </c>
    </row>
    <row r="1506" spans="1:3" x14ac:dyDescent="0.25">
      <c r="A1506" s="51" t="s">
        <v>73</v>
      </c>
      <c r="B1506" s="6">
        <v>86</v>
      </c>
      <c r="C1506" s="7">
        <v>8.2771896053897981E-2</v>
      </c>
    </row>
    <row r="1507" spans="1:3" x14ac:dyDescent="0.25">
      <c r="A1507" s="61" t="s">
        <v>64</v>
      </c>
      <c r="B1507" s="6">
        <v>1874</v>
      </c>
      <c r="C1507" s="7">
        <v>0.20420616759289528</v>
      </c>
    </row>
    <row r="1508" spans="1:3" x14ac:dyDescent="0.25">
      <c r="A1508" s="51" t="s">
        <v>70</v>
      </c>
      <c r="B1508" s="6">
        <v>898</v>
      </c>
      <c r="C1508" s="7">
        <v>0.47918890074706511</v>
      </c>
    </row>
    <row r="1509" spans="1:3" x14ac:dyDescent="0.25">
      <c r="A1509" s="51" t="s">
        <v>71</v>
      </c>
      <c r="B1509" s="6">
        <v>976</v>
      </c>
      <c r="C1509" s="7">
        <v>0.52081109925293489</v>
      </c>
    </row>
    <row r="1510" spans="1:3" x14ac:dyDescent="0.25">
      <c r="A1510" s="61" t="s">
        <v>65</v>
      </c>
      <c r="B1510" s="6">
        <v>995</v>
      </c>
      <c r="C1510" s="7">
        <v>0.10842323199302605</v>
      </c>
    </row>
    <row r="1511" spans="1:3" x14ac:dyDescent="0.25">
      <c r="A1511" s="51" t="s">
        <v>67</v>
      </c>
      <c r="B1511" s="6">
        <v>995</v>
      </c>
      <c r="C1511" s="7">
        <v>1</v>
      </c>
    </row>
    <row r="1512" spans="1:3" x14ac:dyDescent="0.25">
      <c r="A1512" s="61" t="s">
        <v>63</v>
      </c>
      <c r="B1512" s="6">
        <v>994</v>
      </c>
      <c r="C1512" s="7">
        <v>0.10831426392067124</v>
      </c>
    </row>
    <row r="1513" spans="1:3" x14ac:dyDescent="0.25">
      <c r="A1513" s="51" t="s">
        <v>4</v>
      </c>
      <c r="B1513" s="6">
        <v>8</v>
      </c>
      <c r="C1513" s="7">
        <v>8.0482897384305842E-3</v>
      </c>
    </row>
    <row r="1514" spans="1:3" x14ac:dyDescent="0.25">
      <c r="A1514" s="51" t="s">
        <v>75</v>
      </c>
      <c r="B1514" s="6">
        <v>328</v>
      </c>
      <c r="C1514" s="7">
        <v>0.32997987927565392</v>
      </c>
    </row>
    <row r="1515" spans="1:3" x14ac:dyDescent="0.25">
      <c r="A1515" s="51" t="s">
        <v>74</v>
      </c>
      <c r="B1515" s="6">
        <v>658</v>
      </c>
      <c r="C1515" s="7">
        <v>0.6619718309859155</v>
      </c>
    </row>
    <row r="1516" spans="1:3" x14ac:dyDescent="0.25">
      <c r="A1516" s="61" t="s">
        <v>62</v>
      </c>
      <c r="B1516" s="6">
        <v>4275</v>
      </c>
      <c r="C1516" s="7">
        <v>0.46583850931677018</v>
      </c>
    </row>
    <row r="1517" spans="1:3" x14ac:dyDescent="0.25">
      <c r="A1517" s="51" t="s">
        <v>9</v>
      </c>
      <c r="B1517" s="6">
        <v>427</v>
      </c>
      <c r="C1517" s="7">
        <v>9.9883040935672518E-2</v>
      </c>
    </row>
    <row r="1518" spans="1:3" x14ac:dyDescent="0.25">
      <c r="A1518" s="51" t="s">
        <v>5</v>
      </c>
      <c r="B1518" s="6">
        <v>487</v>
      </c>
      <c r="C1518" s="7">
        <v>0.11391812865497077</v>
      </c>
    </row>
    <row r="1519" spans="1:3" x14ac:dyDescent="0.25">
      <c r="A1519" s="51" t="s">
        <v>6</v>
      </c>
      <c r="B1519" s="6">
        <v>823</v>
      </c>
      <c r="C1519" s="7">
        <v>0.19251461988304094</v>
      </c>
    </row>
    <row r="1520" spans="1:3" x14ac:dyDescent="0.25">
      <c r="A1520" s="51" t="s">
        <v>4</v>
      </c>
      <c r="B1520" s="6">
        <v>655</v>
      </c>
      <c r="C1520" s="7">
        <v>0.15321637426900586</v>
      </c>
    </row>
    <row r="1521" spans="1:3" x14ac:dyDescent="0.25">
      <c r="A1521" s="51" t="s">
        <v>72</v>
      </c>
      <c r="B1521" s="6">
        <v>886</v>
      </c>
      <c r="C1521" s="7">
        <v>0.2072514619883041</v>
      </c>
    </row>
    <row r="1522" spans="1:3" x14ac:dyDescent="0.25">
      <c r="A1522" s="51" t="s">
        <v>76</v>
      </c>
      <c r="B1522" s="6">
        <v>997</v>
      </c>
      <c r="C1522" s="7">
        <v>0.23321637426900585</v>
      </c>
    </row>
    <row r="1523" spans="1:3" x14ac:dyDescent="0.25">
      <c r="A1523" s="62">
        <v>43911</v>
      </c>
      <c r="B1523" s="6">
        <v>6152</v>
      </c>
      <c r="C1523" s="7">
        <v>5.5958864049613461E-3</v>
      </c>
    </row>
    <row r="1524" spans="1:3" x14ac:dyDescent="0.25">
      <c r="A1524" s="61" t="s">
        <v>61</v>
      </c>
      <c r="B1524" s="6">
        <v>1005</v>
      </c>
      <c r="C1524" s="7">
        <v>0.16336150845253575</v>
      </c>
    </row>
    <row r="1525" spans="1:3" x14ac:dyDescent="0.25">
      <c r="A1525" s="51" t="s">
        <v>7</v>
      </c>
      <c r="B1525" s="6">
        <v>162</v>
      </c>
      <c r="C1525" s="7">
        <v>0.16119402985074627</v>
      </c>
    </row>
    <row r="1526" spans="1:3" x14ac:dyDescent="0.25">
      <c r="A1526" s="51" t="s">
        <v>8</v>
      </c>
      <c r="B1526" s="6">
        <v>26</v>
      </c>
      <c r="C1526" s="7">
        <v>2.5870646766169153E-2</v>
      </c>
    </row>
    <row r="1527" spans="1:3" x14ac:dyDescent="0.25">
      <c r="A1527" s="51" t="s">
        <v>73</v>
      </c>
      <c r="B1527" s="6">
        <v>817</v>
      </c>
      <c r="C1527" s="7">
        <v>0.81293532338308461</v>
      </c>
    </row>
    <row r="1528" spans="1:3" x14ac:dyDescent="0.25">
      <c r="A1528" s="61" t="s">
        <v>64</v>
      </c>
      <c r="B1528" s="6">
        <v>943</v>
      </c>
      <c r="C1528" s="7">
        <v>0.15328348504551365</v>
      </c>
    </row>
    <row r="1529" spans="1:3" x14ac:dyDescent="0.25">
      <c r="A1529" s="51" t="s">
        <v>70</v>
      </c>
      <c r="B1529" s="6">
        <v>502</v>
      </c>
      <c r="C1529" s="7">
        <v>0.53234358430540829</v>
      </c>
    </row>
    <row r="1530" spans="1:3" x14ac:dyDescent="0.25">
      <c r="A1530" s="51" t="s">
        <v>71</v>
      </c>
      <c r="B1530" s="6">
        <v>441</v>
      </c>
      <c r="C1530" s="7">
        <v>0.46765641569459171</v>
      </c>
    </row>
    <row r="1531" spans="1:3" x14ac:dyDescent="0.25">
      <c r="A1531" s="61" t="s">
        <v>65</v>
      </c>
      <c r="B1531" s="6">
        <v>78</v>
      </c>
      <c r="C1531" s="7">
        <v>1.2678803641092327E-2</v>
      </c>
    </row>
    <row r="1532" spans="1:3" x14ac:dyDescent="0.25">
      <c r="A1532" s="51" t="s">
        <v>67</v>
      </c>
      <c r="B1532" s="6">
        <v>78</v>
      </c>
      <c r="C1532" s="7">
        <v>1</v>
      </c>
    </row>
    <row r="1533" spans="1:3" x14ac:dyDescent="0.25">
      <c r="A1533" s="61" t="s">
        <v>63</v>
      </c>
      <c r="B1533" s="6">
        <v>1411</v>
      </c>
      <c r="C1533" s="7">
        <v>0.22935630689206762</v>
      </c>
    </row>
    <row r="1534" spans="1:3" x14ac:dyDescent="0.25">
      <c r="A1534" s="51" t="s">
        <v>4</v>
      </c>
      <c r="B1534" s="6">
        <v>891</v>
      </c>
      <c r="C1534" s="7">
        <v>0.63146704464918502</v>
      </c>
    </row>
    <row r="1535" spans="1:3" x14ac:dyDescent="0.25">
      <c r="A1535" s="51" t="s">
        <v>75</v>
      </c>
      <c r="B1535" s="6">
        <v>102</v>
      </c>
      <c r="C1535" s="7">
        <v>7.2289156626506021E-2</v>
      </c>
    </row>
    <row r="1536" spans="1:3" x14ac:dyDescent="0.25">
      <c r="A1536" s="51" t="s">
        <v>74</v>
      </c>
      <c r="B1536" s="6">
        <v>418</v>
      </c>
      <c r="C1536" s="7">
        <v>0.296243798724309</v>
      </c>
    </row>
    <row r="1537" spans="1:3" x14ac:dyDescent="0.25">
      <c r="A1537" s="61" t="s">
        <v>62</v>
      </c>
      <c r="B1537" s="6">
        <v>2715</v>
      </c>
      <c r="C1537" s="7">
        <v>0.44131989596879062</v>
      </c>
    </row>
    <row r="1538" spans="1:3" x14ac:dyDescent="0.25">
      <c r="A1538" s="51" t="s">
        <v>9</v>
      </c>
      <c r="B1538" s="6">
        <v>351</v>
      </c>
      <c r="C1538" s="7">
        <v>0.1292817679558011</v>
      </c>
    </row>
    <row r="1539" spans="1:3" x14ac:dyDescent="0.25">
      <c r="A1539" s="51" t="s">
        <v>5</v>
      </c>
      <c r="B1539" s="6">
        <v>648</v>
      </c>
      <c r="C1539" s="7">
        <v>0.23867403314917127</v>
      </c>
    </row>
    <row r="1540" spans="1:3" x14ac:dyDescent="0.25">
      <c r="A1540" s="51" t="s">
        <v>6</v>
      </c>
      <c r="B1540" s="6">
        <v>87</v>
      </c>
      <c r="C1540" s="7">
        <v>3.2044198895027624E-2</v>
      </c>
    </row>
    <row r="1541" spans="1:3" x14ac:dyDescent="0.25">
      <c r="A1541" s="51" t="s">
        <v>4</v>
      </c>
      <c r="B1541" s="6">
        <v>477</v>
      </c>
      <c r="C1541" s="7">
        <v>0.17569060773480663</v>
      </c>
    </row>
    <row r="1542" spans="1:3" x14ac:dyDescent="0.25">
      <c r="A1542" s="51" t="s">
        <v>72</v>
      </c>
      <c r="B1542" s="6">
        <v>414</v>
      </c>
      <c r="C1542" s="7">
        <v>0.15248618784530388</v>
      </c>
    </row>
    <row r="1543" spans="1:3" x14ac:dyDescent="0.25">
      <c r="A1543" s="51" t="s">
        <v>76</v>
      </c>
      <c r="B1543" s="6">
        <v>738</v>
      </c>
      <c r="C1543" s="7">
        <v>0.2718232044198895</v>
      </c>
    </row>
    <row r="1544" spans="1:3" x14ac:dyDescent="0.25">
      <c r="A1544" s="62">
        <v>43912</v>
      </c>
      <c r="B1544" s="6">
        <v>7078</v>
      </c>
      <c r="C1544" s="7">
        <v>6.4381800998563731E-3</v>
      </c>
    </row>
    <row r="1545" spans="1:3" x14ac:dyDescent="0.25">
      <c r="A1545" s="61" t="s">
        <v>61</v>
      </c>
      <c r="B1545" s="6">
        <v>1826</v>
      </c>
      <c r="C1545" s="7">
        <v>0.25798248092681547</v>
      </c>
    </row>
    <row r="1546" spans="1:3" x14ac:dyDescent="0.25">
      <c r="A1546" s="51" t="s">
        <v>7</v>
      </c>
      <c r="B1546" s="6">
        <v>818</v>
      </c>
      <c r="C1546" s="7">
        <v>0.447973713033954</v>
      </c>
    </row>
    <row r="1547" spans="1:3" x14ac:dyDescent="0.25">
      <c r="A1547" s="51" t="s">
        <v>8</v>
      </c>
      <c r="B1547" s="6">
        <v>293</v>
      </c>
      <c r="C1547" s="7">
        <v>0.16046002190580505</v>
      </c>
    </row>
    <row r="1548" spans="1:3" x14ac:dyDescent="0.25">
      <c r="A1548" s="51" t="s">
        <v>73</v>
      </c>
      <c r="B1548" s="6">
        <v>715</v>
      </c>
      <c r="C1548" s="7">
        <v>0.39156626506024095</v>
      </c>
    </row>
    <row r="1549" spans="1:3" x14ac:dyDescent="0.25">
      <c r="A1549" s="61" t="s">
        <v>64</v>
      </c>
      <c r="B1549" s="6">
        <v>1461</v>
      </c>
      <c r="C1549" s="7">
        <v>0.20641424131110483</v>
      </c>
    </row>
    <row r="1550" spans="1:3" x14ac:dyDescent="0.25">
      <c r="A1550" s="51" t="s">
        <v>70</v>
      </c>
      <c r="B1550" s="6">
        <v>670</v>
      </c>
      <c r="C1550" s="7">
        <v>0.45859000684462697</v>
      </c>
    </row>
    <row r="1551" spans="1:3" x14ac:dyDescent="0.25">
      <c r="A1551" s="51" t="s">
        <v>71</v>
      </c>
      <c r="B1551" s="6">
        <v>791</v>
      </c>
      <c r="C1551" s="7">
        <v>0.54140999315537308</v>
      </c>
    </row>
    <row r="1552" spans="1:3" x14ac:dyDescent="0.25">
      <c r="A1552" s="61" t="s">
        <v>65</v>
      </c>
      <c r="B1552" s="6">
        <v>39</v>
      </c>
      <c r="C1552" s="7">
        <v>5.5100310822266173E-3</v>
      </c>
    </row>
    <row r="1553" spans="1:3" x14ac:dyDescent="0.25">
      <c r="A1553" s="51" t="s">
        <v>67</v>
      </c>
      <c r="B1553" s="6">
        <v>39</v>
      </c>
      <c r="C1553" s="7">
        <v>1</v>
      </c>
    </row>
    <row r="1554" spans="1:3" x14ac:dyDescent="0.25">
      <c r="A1554" s="61" t="s">
        <v>63</v>
      </c>
      <c r="B1554" s="6">
        <v>712</v>
      </c>
      <c r="C1554" s="7">
        <v>0.10059338796270133</v>
      </c>
    </row>
    <row r="1555" spans="1:3" x14ac:dyDescent="0.25">
      <c r="A1555" s="51" t="s">
        <v>4</v>
      </c>
      <c r="B1555" s="6">
        <v>203</v>
      </c>
      <c r="C1555" s="7">
        <v>0.2851123595505618</v>
      </c>
    </row>
    <row r="1556" spans="1:3" x14ac:dyDescent="0.25">
      <c r="A1556" s="51" t="s">
        <v>75</v>
      </c>
      <c r="B1556" s="6">
        <v>248</v>
      </c>
      <c r="C1556" s="7">
        <v>0.34831460674157305</v>
      </c>
    </row>
    <row r="1557" spans="1:3" x14ac:dyDescent="0.25">
      <c r="A1557" s="51" t="s">
        <v>74</v>
      </c>
      <c r="B1557" s="6">
        <v>261</v>
      </c>
      <c r="C1557" s="7">
        <v>0.36657303370786515</v>
      </c>
    </row>
    <row r="1558" spans="1:3" x14ac:dyDescent="0.25">
      <c r="A1558" s="61" t="s">
        <v>62</v>
      </c>
      <c r="B1558" s="6">
        <v>3040</v>
      </c>
      <c r="C1558" s="7">
        <v>0.42949985871715174</v>
      </c>
    </row>
    <row r="1559" spans="1:3" x14ac:dyDescent="0.25">
      <c r="A1559" s="51" t="s">
        <v>9</v>
      </c>
      <c r="B1559" s="6">
        <v>755</v>
      </c>
      <c r="C1559" s="7">
        <v>0.24835526315789475</v>
      </c>
    </row>
    <row r="1560" spans="1:3" x14ac:dyDescent="0.25">
      <c r="A1560" s="51" t="s">
        <v>5</v>
      </c>
      <c r="B1560" s="6">
        <v>578</v>
      </c>
      <c r="C1560" s="7">
        <v>0.19013157894736843</v>
      </c>
    </row>
    <row r="1561" spans="1:3" x14ac:dyDescent="0.25">
      <c r="A1561" s="51" t="s">
        <v>6</v>
      </c>
      <c r="B1561" s="6">
        <v>669</v>
      </c>
      <c r="C1561" s="7">
        <v>0.22006578947368421</v>
      </c>
    </row>
    <row r="1562" spans="1:3" x14ac:dyDescent="0.25">
      <c r="A1562" s="51" t="s">
        <v>4</v>
      </c>
      <c r="B1562" s="6">
        <v>449</v>
      </c>
      <c r="C1562" s="7">
        <v>0.14769736842105263</v>
      </c>
    </row>
    <row r="1563" spans="1:3" x14ac:dyDescent="0.25">
      <c r="A1563" s="51" t="s">
        <v>72</v>
      </c>
      <c r="B1563" s="6">
        <v>48</v>
      </c>
      <c r="C1563" s="7">
        <v>1.5789473684210527E-2</v>
      </c>
    </row>
    <row r="1564" spans="1:3" x14ac:dyDescent="0.25">
      <c r="A1564" s="51" t="s">
        <v>76</v>
      </c>
      <c r="B1564" s="6">
        <v>541</v>
      </c>
      <c r="C1564" s="7">
        <v>0.17796052631578949</v>
      </c>
    </row>
    <row r="1565" spans="1:3" x14ac:dyDescent="0.25">
      <c r="A1565" s="62">
        <v>43913</v>
      </c>
      <c r="B1565" s="6">
        <v>8633</v>
      </c>
      <c r="C1565" s="7">
        <v>7.8526149762729678E-3</v>
      </c>
    </row>
    <row r="1566" spans="1:3" x14ac:dyDescent="0.25">
      <c r="A1566" s="61" t="s">
        <v>61</v>
      </c>
      <c r="B1566" s="6">
        <v>1675</v>
      </c>
      <c r="C1566" s="7">
        <v>0.1940229352484652</v>
      </c>
    </row>
    <row r="1567" spans="1:3" x14ac:dyDescent="0.25">
      <c r="A1567" s="51" t="s">
        <v>7</v>
      </c>
      <c r="B1567" s="6">
        <v>749</v>
      </c>
      <c r="C1567" s="7">
        <v>0.44716417910447759</v>
      </c>
    </row>
    <row r="1568" spans="1:3" x14ac:dyDescent="0.25">
      <c r="A1568" s="51" t="s">
        <v>8</v>
      </c>
      <c r="B1568" s="6">
        <v>121</v>
      </c>
      <c r="C1568" s="7">
        <v>7.2238805970149256E-2</v>
      </c>
    </row>
    <row r="1569" spans="1:3" x14ac:dyDescent="0.25">
      <c r="A1569" s="51" t="s">
        <v>73</v>
      </c>
      <c r="B1569" s="6">
        <v>805</v>
      </c>
      <c r="C1569" s="7">
        <v>0.48059701492537316</v>
      </c>
    </row>
    <row r="1570" spans="1:3" x14ac:dyDescent="0.25">
      <c r="A1570" s="61" t="s">
        <v>64</v>
      </c>
      <c r="B1570" s="6">
        <v>1323</v>
      </c>
      <c r="C1570" s="7">
        <v>0.15324916019923548</v>
      </c>
    </row>
    <row r="1571" spans="1:3" x14ac:dyDescent="0.25">
      <c r="A1571" s="51" t="s">
        <v>70</v>
      </c>
      <c r="B1571" s="6">
        <v>592</v>
      </c>
      <c r="C1571" s="7">
        <v>0.4474678760393046</v>
      </c>
    </row>
    <row r="1572" spans="1:3" x14ac:dyDescent="0.25">
      <c r="A1572" s="51" t="s">
        <v>71</v>
      </c>
      <c r="B1572" s="6">
        <v>731</v>
      </c>
      <c r="C1572" s="7">
        <v>0.5525321239606954</v>
      </c>
    </row>
    <row r="1573" spans="1:3" x14ac:dyDescent="0.25">
      <c r="A1573" s="61" t="s">
        <v>65</v>
      </c>
      <c r="B1573" s="6">
        <v>790</v>
      </c>
      <c r="C1573" s="7">
        <v>9.1509324684350746E-2</v>
      </c>
    </row>
    <row r="1574" spans="1:3" x14ac:dyDescent="0.25">
      <c r="A1574" s="51" t="s">
        <v>67</v>
      </c>
      <c r="B1574" s="6">
        <v>790</v>
      </c>
      <c r="C1574" s="7">
        <v>1</v>
      </c>
    </row>
    <row r="1575" spans="1:3" x14ac:dyDescent="0.25">
      <c r="A1575" s="61" t="s">
        <v>63</v>
      </c>
      <c r="B1575" s="6">
        <v>1192</v>
      </c>
      <c r="C1575" s="7">
        <v>0.13807482914398239</v>
      </c>
    </row>
    <row r="1576" spans="1:3" x14ac:dyDescent="0.25">
      <c r="A1576" s="51" t="s">
        <v>4</v>
      </c>
      <c r="B1576" s="6">
        <v>608</v>
      </c>
      <c r="C1576" s="7">
        <v>0.51006711409395977</v>
      </c>
    </row>
    <row r="1577" spans="1:3" x14ac:dyDescent="0.25">
      <c r="A1577" s="51" t="s">
        <v>75</v>
      </c>
      <c r="B1577" s="6">
        <v>58</v>
      </c>
      <c r="C1577" s="7">
        <v>4.8657718120805368E-2</v>
      </c>
    </row>
    <row r="1578" spans="1:3" x14ac:dyDescent="0.25">
      <c r="A1578" s="51" t="s">
        <v>74</v>
      </c>
      <c r="B1578" s="6">
        <v>526</v>
      </c>
      <c r="C1578" s="7">
        <v>0.4412751677852349</v>
      </c>
    </row>
    <row r="1579" spans="1:3" x14ac:dyDescent="0.25">
      <c r="A1579" s="61" t="s">
        <v>62</v>
      </c>
      <c r="B1579" s="6">
        <v>3653</v>
      </c>
      <c r="C1579" s="7">
        <v>0.42314375072396615</v>
      </c>
    </row>
    <row r="1580" spans="1:3" x14ac:dyDescent="0.25">
      <c r="A1580" s="51" t="s">
        <v>9</v>
      </c>
      <c r="B1580" s="6">
        <v>508</v>
      </c>
      <c r="C1580" s="7">
        <v>0.13906378319189708</v>
      </c>
    </row>
    <row r="1581" spans="1:3" x14ac:dyDescent="0.25">
      <c r="A1581" s="51" t="s">
        <v>5</v>
      </c>
      <c r="B1581" s="6">
        <v>993</v>
      </c>
      <c r="C1581" s="7">
        <v>0.27183137147549957</v>
      </c>
    </row>
    <row r="1582" spans="1:3" x14ac:dyDescent="0.25">
      <c r="A1582" s="51" t="s">
        <v>6</v>
      </c>
      <c r="B1582" s="6">
        <v>708</v>
      </c>
      <c r="C1582" s="7">
        <v>0.19381330413358883</v>
      </c>
    </row>
    <row r="1583" spans="1:3" x14ac:dyDescent="0.25">
      <c r="A1583" s="51" t="s">
        <v>4</v>
      </c>
      <c r="B1583" s="6">
        <v>603</v>
      </c>
      <c r="C1583" s="7">
        <v>0.16506980563920065</v>
      </c>
    </row>
    <row r="1584" spans="1:3" x14ac:dyDescent="0.25">
      <c r="A1584" s="51" t="s">
        <v>72</v>
      </c>
      <c r="B1584" s="6">
        <v>717</v>
      </c>
      <c r="C1584" s="7">
        <v>0.19627703257596496</v>
      </c>
    </row>
    <row r="1585" spans="1:3" x14ac:dyDescent="0.25">
      <c r="A1585" s="51" t="s">
        <v>76</v>
      </c>
      <c r="B1585" s="6">
        <v>124</v>
      </c>
      <c r="C1585" s="7">
        <v>3.3944702983848891E-2</v>
      </c>
    </row>
    <row r="1586" spans="1:3" x14ac:dyDescent="0.25">
      <c r="A1586" s="62">
        <v>43914</v>
      </c>
      <c r="B1586" s="6">
        <v>7270</v>
      </c>
      <c r="C1586" s="7">
        <v>6.6128241489058822E-3</v>
      </c>
    </row>
    <row r="1587" spans="1:3" x14ac:dyDescent="0.25">
      <c r="A1587" s="61" t="s">
        <v>61</v>
      </c>
      <c r="B1587" s="6">
        <v>2040</v>
      </c>
      <c r="C1587" s="7">
        <v>0.28060522696011003</v>
      </c>
    </row>
    <row r="1588" spans="1:3" x14ac:dyDescent="0.25">
      <c r="A1588" s="51" t="s">
        <v>7</v>
      </c>
      <c r="B1588" s="6">
        <v>720</v>
      </c>
      <c r="C1588" s="7">
        <v>0.35294117647058826</v>
      </c>
    </row>
    <row r="1589" spans="1:3" x14ac:dyDescent="0.25">
      <c r="A1589" s="51" t="s">
        <v>8</v>
      </c>
      <c r="B1589" s="6">
        <v>480</v>
      </c>
      <c r="C1589" s="7">
        <v>0.23529411764705882</v>
      </c>
    </row>
    <row r="1590" spans="1:3" x14ac:dyDescent="0.25">
      <c r="A1590" s="51" t="s">
        <v>73</v>
      </c>
      <c r="B1590" s="6">
        <v>840</v>
      </c>
      <c r="C1590" s="7">
        <v>0.41176470588235292</v>
      </c>
    </row>
    <row r="1591" spans="1:3" x14ac:dyDescent="0.25">
      <c r="A1591" s="61" t="s">
        <v>64</v>
      </c>
      <c r="B1591" s="6">
        <v>1416</v>
      </c>
      <c r="C1591" s="7">
        <v>0.19477303988995873</v>
      </c>
    </row>
    <row r="1592" spans="1:3" x14ac:dyDescent="0.25">
      <c r="A1592" s="51" t="s">
        <v>70</v>
      </c>
      <c r="B1592" s="6">
        <v>698</v>
      </c>
      <c r="C1592" s="7">
        <v>0.49293785310734461</v>
      </c>
    </row>
    <row r="1593" spans="1:3" x14ac:dyDescent="0.25">
      <c r="A1593" s="51" t="s">
        <v>71</v>
      </c>
      <c r="B1593" s="6">
        <v>718</v>
      </c>
      <c r="C1593" s="7">
        <v>0.50706214689265539</v>
      </c>
    </row>
    <row r="1594" spans="1:3" x14ac:dyDescent="0.25">
      <c r="A1594" s="61" t="s">
        <v>65</v>
      </c>
      <c r="B1594" s="6">
        <v>109</v>
      </c>
      <c r="C1594" s="7">
        <v>1.4993122420907841E-2</v>
      </c>
    </row>
    <row r="1595" spans="1:3" x14ac:dyDescent="0.25">
      <c r="A1595" s="51" t="s">
        <v>67</v>
      </c>
      <c r="B1595" s="6">
        <v>109</v>
      </c>
      <c r="C1595" s="7">
        <v>1</v>
      </c>
    </row>
    <row r="1596" spans="1:3" x14ac:dyDescent="0.25">
      <c r="A1596" s="61" t="s">
        <v>63</v>
      </c>
      <c r="B1596" s="6">
        <v>912</v>
      </c>
      <c r="C1596" s="7">
        <v>0.12544704264099038</v>
      </c>
    </row>
    <row r="1597" spans="1:3" x14ac:dyDescent="0.25">
      <c r="A1597" s="51" t="s">
        <v>4</v>
      </c>
      <c r="B1597" s="6">
        <v>303</v>
      </c>
      <c r="C1597" s="7">
        <v>0.33223684210526316</v>
      </c>
    </row>
    <row r="1598" spans="1:3" x14ac:dyDescent="0.25">
      <c r="A1598" s="51" t="s">
        <v>75</v>
      </c>
      <c r="B1598" s="6">
        <v>254</v>
      </c>
      <c r="C1598" s="7">
        <v>0.27850877192982454</v>
      </c>
    </row>
    <row r="1599" spans="1:3" x14ac:dyDescent="0.25">
      <c r="A1599" s="51" t="s">
        <v>74</v>
      </c>
      <c r="B1599" s="6">
        <v>355</v>
      </c>
      <c r="C1599" s="7">
        <v>0.3892543859649123</v>
      </c>
    </row>
    <row r="1600" spans="1:3" x14ac:dyDescent="0.25">
      <c r="A1600" s="61" t="s">
        <v>62</v>
      </c>
      <c r="B1600" s="6">
        <v>2793</v>
      </c>
      <c r="C1600" s="7">
        <v>0.384181568088033</v>
      </c>
    </row>
    <row r="1601" spans="1:3" x14ac:dyDescent="0.25">
      <c r="A1601" s="51" t="s">
        <v>9</v>
      </c>
      <c r="B1601" s="6">
        <v>658</v>
      </c>
      <c r="C1601" s="7">
        <v>0.23558897243107768</v>
      </c>
    </row>
    <row r="1602" spans="1:3" x14ac:dyDescent="0.25">
      <c r="A1602" s="51" t="s">
        <v>5</v>
      </c>
      <c r="B1602" s="6">
        <v>328</v>
      </c>
      <c r="C1602" s="7">
        <v>0.11743644826351593</v>
      </c>
    </row>
    <row r="1603" spans="1:3" x14ac:dyDescent="0.25">
      <c r="A1603" s="51" t="s">
        <v>6</v>
      </c>
      <c r="B1603" s="6">
        <v>513</v>
      </c>
      <c r="C1603" s="7">
        <v>0.18367346938775511</v>
      </c>
    </row>
    <row r="1604" spans="1:3" x14ac:dyDescent="0.25">
      <c r="A1604" s="51" t="s">
        <v>4</v>
      </c>
      <c r="B1604" s="6">
        <v>674</v>
      </c>
      <c r="C1604" s="7">
        <v>0.24131757966344433</v>
      </c>
    </row>
    <row r="1605" spans="1:3" x14ac:dyDescent="0.25">
      <c r="A1605" s="51" t="s">
        <v>72</v>
      </c>
      <c r="B1605" s="6">
        <v>257</v>
      </c>
      <c r="C1605" s="7">
        <v>9.2015753669889011E-2</v>
      </c>
    </row>
    <row r="1606" spans="1:3" x14ac:dyDescent="0.25">
      <c r="A1606" s="51" t="s">
        <v>76</v>
      </c>
      <c r="B1606" s="6">
        <v>363</v>
      </c>
      <c r="C1606" s="7">
        <v>0.12996777658431793</v>
      </c>
    </row>
    <row r="1607" spans="1:3" x14ac:dyDescent="0.25">
      <c r="A1607" s="62">
        <v>43915</v>
      </c>
      <c r="B1607" s="6">
        <v>5747</v>
      </c>
      <c r="C1607" s="7">
        <v>5.2274966139975385E-3</v>
      </c>
    </row>
    <row r="1608" spans="1:3" x14ac:dyDescent="0.25">
      <c r="A1608" s="61" t="s">
        <v>61</v>
      </c>
      <c r="B1608" s="6">
        <v>984</v>
      </c>
      <c r="C1608" s="7">
        <v>0.17121976683487036</v>
      </c>
    </row>
    <row r="1609" spans="1:3" x14ac:dyDescent="0.25">
      <c r="A1609" s="51" t="s">
        <v>7</v>
      </c>
      <c r="B1609" s="6">
        <v>527</v>
      </c>
      <c r="C1609" s="7">
        <v>0.53556910569105687</v>
      </c>
    </row>
    <row r="1610" spans="1:3" x14ac:dyDescent="0.25">
      <c r="A1610" s="51" t="s">
        <v>8</v>
      </c>
      <c r="B1610" s="6">
        <v>18</v>
      </c>
      <c r="C1610" s="7">
        <v>1.8292682926829267E-2</v>
      </c>
    </row>
    <row r="1611" spans="1:3" x14ac:dyDescent="0.25">
      <c r="A1611" s="51" t="s">
        <v>73</v>
      </c>
      <c r="B1611" s="6">
        <v>439</v>
      </c>
      <c r="C1611" s="7">
        <v>0.44613821138211385</v>
      </c>
    </row>
    <row r="1612" spans="1:3" x14ac:dyDescent="0.25">
      <c r="A1612" s="61" t="s">
        <v>64</v>
      </c>
      <c r="B1612" s="6">
        <v>872</v>
      </c>
      <c r="C1612" s="7">
        <v>0.15173133808943798</v>
      </c>
    </row>
    <row r="1613" spans="1:3" x14ac:dyDescent="0.25">
      <c r="A1613" s="51" t="s">
        <v>70</v>
      </c>
      <c r="B1613" s="6">
        <v>656</v>
      </c>
      <c r="C1613" s="7">
        <v>0.75229357798165142</v>
      </c>
    </row>
    <row r="1614" spans="1:3" x14ac:dyDescent="0.25">
      <c r="A1614" s="51" t="s">
        <v>71</v>
      </c>
      <c r="B1614" s="6">
        <v>216</v>
      </c>
      <c r="C1614" s="7">
        <v>0.24770642201834864</v>
      </c>
    </row>
    <row r="1615" spans="1:3" x14ac:dyDescent="0.25">
      <c r="A1615" s="61" t="s">
        <v>65</v>
      </c>
      <c r="B1615" s="6">
        <v>545</v>
      </c>
      <c r="C1615" s="7">
        <v>9.4832086305898733E-2</v>
      </c>
    </row>
    <row r="1616" spans="1:3" x14ac:dyDescent="0.25">
      <c r="A1616" s="51" t="s">
        <v>67</v>
      </c>
      <c r="B1616" s="6">
        <v>545</v>
      </c>
      <c r="C1616" s="7">
        <v>1</v>
      </c>
    </row>
    <row r="1617" spans="1:3" x14ac:dyDescent="0.25">
      <c r="A1617" s="61" t="s">
        <v>63</v>
      </c>
      <c r="B1617" s="6">
        <v>1181</v>
      </c>
      <c r="C1617" s="7">
        <v>0.2054985209674613</v>
      </c>
    </row>
    <row r="1618" spans="1:3" x14ac:dyDescent="0.25">
      <c r="A1618" s="51" t="s">
        <v>4</v>
      </c>
      <c r="B1618" s="6">
        <v>599</v>
      </c>
      <c r="C1618" s="7">
        <v>0.50719729043183748</v>
      </c>
    </row>
    <row r="1619" spans="1:3" x14ac:dyDescent="0.25">
      <c r="A1619" s="51" t="s">
        <v>75</v>
      </c>
      <c r="B1619" s="6">
        <v>410</v>
      </c>
      <c r="C1619" s="7">
        <v>0.34716342082980522</v>
      </c>
    </row>
    <row r="1620" spans="1:3" x14ac:dyDescent="0.25">
      <c r="A1620" s="51" t="s">
        <v>74</v>
      </c>
      <c r="B1620" s="6">
        <v>172</v>
      </c>
      <c r="C1620" s="7">
        <v>0.14563928873835733</v>
      </c>
    </row>
    <row r="1621" spans="1:3" x14ac:dyDescent="0.25">
      <c r="A1621" s="61" t="s">
        <v>62</v>
      </c>
      <c r="B1621" s="6">
        <v>2165</v>
      </c>
      <c r="C1621" s="7">
        <v>0.37671828780233163</v>
      </c>
    </row>
    <row r="1622" spans="1:3" x14ac:dyDescent="0.25">
      <c r="A1622" s="51" t="s">
        <v>9</v>
      </c>
      <c r="B1622" s="6">
        <v>358</v>
      </c>
      <c r="C1622" s="7">
        <v>0.16535796766743649</v>
      </c>
    </row>
    <row r="1623" spans="1:3" x14ac:dyDescent="0.25">
      <c r="A1623" s="51" t="s">
        <v>5</v>
      </c>
      <c r="B1623" s="6">
        <v>354</v>
      </c>
      <c r="C1623" s="7">
        <v>0.16351039260969977</v>
      </c>
    </row>
    <row r="1624" spans="1:3" x14ac:dyDescent="0.25">
      <c r="A1624" s="51" t="s">
        <v>6</v>
      </c>
      <c r="B1624" s="6">
        <v>998</v>
      </c>
      <c r="C1624" s="7">
        <v>0.46096997690531177</v>
      </c>
    </row>
    <row r="1625" spans="1:3" x14ac:dyDescent="0.25">
      <c r="A1625" s="51" t="s">
        <v>4</v>
      </c>
      <c r="B1625" s="6">
        <v>85</v>
      </c>
      <c r="C1625" s="7">
        <v>3.9260969976905313E-2</v>
      </c>
    </row>
    <row r="1626" spans="1:3" x14ac:dyDescent="0.25">
      <c r="A1626" s="51" t="s">
        <v>72</v>
      </c>
      <c r="B1626" s="6">
        <v>89</v>
      </c>
      <c r="C1626" s="7">
        <v>4.1108545034642036E-2</v>
      </c>
    </row>
    <row r="1627" spans="1:3" x14ac:dyDescent="0.25">
      <c r="A1627" s="51" t="s">
        <v>76</v>
      </c>
      <c r="B1627" s="6">
        <v>281</v>
      </c>
      <c r="C1627" s="7">
        <v>0.12979214780600462</v>
      </c>
    </row>
    <row r="1628" spans="1:3" x14ac:dyDescent="0.25">
      <c r="A1628" s="62">
        <v>43916</v>
      </c>
      <c r="B1628" s="6">
        <v>6910</v>
      </c>
      <c r="C1628" s="7">
        <v>6.2853665569380535E-3</v>
      </c>
    </row>
    <row r="1629" spans="1:3" x14ac:dyDescent="0.25">
      <c r="A1629" s="61" t="s">
        <v>61</v>
      </c>
      <c r="B1629" s="6">
        <v>1119</v>
      </c>
      <c r="C1629" s="7">
        <v>0.16193921852387844</v>
      </c>
    </row>
    <row r="1630" spans="1:3" x14ac:dyDescent="0.25">
      <c r="A1630" s="51" t="s">
        <v>7</v>
      </c>
      <c r="B1630" s="6">
        <v>330</v>
      </c>
      <c r="C1630" s="7">
        <v>0.29490616621983912</v>
      </c>
    </row>
    <row r="1631" spans="1:3" x14ac:dyDescent="0.25">
      <c r="A1631" s="51" t="s">
        <v>8</v>
      </c>
      <c r="B1631" s="6">
        <v>252</v>
      </c>
      <c r="C1631" s="7">
        <v>0.22520107238605899</v>
      </c>
    </row>
    <row r="1632" spans="1:3" x14ac:dyDescent="0.25">
      <c r="A1632" s="51" t="s">
        <v>73</v>
      </c>
      <c r="B1632" s="6">
        <v>537</v>
      </c>
      <c r="C1632" s="7">
        <v>0.47989276139410186</v>
      </c>
    </row>
    <row r="1633" spans="1:3" x14ac:dyDescent="0.25">
      <c r="A1633" s="61" t="s">
        <v>64</v>
      </c>
      <c r="B1633" s="6">
        <v>1381</v>
      </c>
      <c r="C1633" s="7">
        <v>0.19985528219971058</v>
      </c>
    </row>
    <row r="1634" spans="1:3" x14ac:dyDescent="0.25">
      <c r="A1634" s="51" t="s">
        <v>70</v>
      </c>
      <c r="B1634" s="6">
        <v>729</v>
      </c>
      <c r="C1634" s="7">
        <v>0.52787834902244746</v>
      </c>
    </row>
    <row r="1635" spans="1:3" x14ac:dyDescent="0.25">
      <c r="A1635" s="51" t="s">
        <v>71</v>
      </c>
      <c r="B1635" s="6">
        <v>652</v>
      </c>
      <c r="C1635" s="7">
        <v>0.47212165097755249</v>
      </c>
    </row>
    <row r="1636" spans="1:3" x14ac:dyDescent="0.25">
      <c r="A1636" s="61" t="s">
        <v>65</v>
      </c>
      <c r="B1636" s="6">
        <v>87</v>
      </c>
      <c r="C1636" s="7">
        <v>1.2590448625180897E-2</v>
      </c>
    </row>
    <row r="1637" spans="1:3" x14ac:dyDescent="0.25">
      <c r="A1637" s="51" t="s">
        <v>67</v>
      </c>
      <c r="B1637" s="6">
        <v>87</v>
      </c>
      <c r="C1637" s="7">
        <v>1</v>
      </c>
    </row>
    <row r="1638" spans="1:3" x14ac:dyDescent="0.25">
      <c r="A1638" s="61" t="s">
        <v>63</v>
      </c>
      <c r="B1638" s="6">
        <v>993</v>
      </c>
      <c r="C1638" s="7">
        <v>0.14370477568740955</v>
      </c>
    </row>
    <row r="1639" spans="1:3" x14ac:dyDescent="0.25">
      <c r="A1639" s="51" t="s">
        <v>4</v>
      </c>
      <c r="B1639" s="6">
        <v>221</v>
      </c>
      <c r="C1639" s="7">
        <v>0.22255790533736153</v>
      </c>
    </row>
    <row r="1640" spans="1:3" x14ac:dyDescent="0.25">
      <c r="A1640" s="51" t="s">
        <v>75</v>
      </c>
      <c r="B1640" s="6">
        <v>421</v>
      </c>
      <c r="C1640" s="7">
        <v>0.42396777442094663</v>
      </c>
    </row>
    <row r="1641" spans="1:3" x14ac:dyDescent="0.25">
      <c r="A1641" s="51" t="s">
        <v>74</v>
      </c>
      <c r="B1641" s="6">
        <v>351</v>
      </c>
      <c r="C1641" s="7">
        <v>0.35347432024169184</v>
      </c>
    </row>
    <row r="1642" spans="1:3" x14ac:dyDescent="0.25">
      <c r="A1642" s="61" t="s">
        <v>62</v>
      </c>
      <c r="B1642" s="6">
        <v>3330</v>
      </c>
      <c r="C1642" s="7">
        <v>0.48191027496382055</v>
      </c>
    </row>
    <row r="1643" spans="1:3" x14ac:dyDescent="0.25">
      <c r="A1643" s="51" t="s">
        <v>9</v>
      </c>
      <c r="B1643" s="6">
        <v>300</v>
      </c>
      <c r="C1643" s="7">
        <v>9.0090090090090086E-2</v>
      </c>
    </row>
    <row r="1644" spans="1:3" x14ac:dyDescent="0.25">
      <c r="A1644" s="51" t="s">
        <v>5</v>
      </c>
      <c r="B1644" s="6">
        <v>541</v>
      </c>
      <c r="C1644" s="7">
        <v>0.16246246246246246</v>
      </c>
    </row>
    <row r="1645" spans="1:3" x14ac:dyDescent="0.25">
      <c r="A1645" s="51" t="s">
        <v>6</v>
      </c>
      <c r="B1645" s="6">
        <v>1</v>
      </c>
      <c r="C1645" s="7">
        <v>3.0030030030030029E-4</v>
      </c>
    </row>
    <row r="1646" spans="1:3" x14ac:dyDescent="0.25">
      <c r="A1646" s="51" t="s">
        <v>4</v>
      </c>
      <c r="B1646" s="6">
        <v>888</v>
      </c>
      <c r="C1646" s="7">
        <v>0.26666666666666666</v>
      </c>
    </row>
    <row r="1647" spans="1:3" x14ac:dyDescent="0.25">
      <c r="A1647" s="51" t="s">
        <v>72</v>
      </c>
      <c r="B1647" s="6">
        <v>920</v>
      </c>
      <c r="C1647" s="7">
        <v>0.27627627627627627</v>
      </c>
    </row>
    <row r="1648" spans="1:3" x14ac:dyDescent="0.25">
      <c r="A1648" s="51" t="s">
        <v>76</v>
      </c>
      <c r="B1648" s="6">
        <v>680</v>
      </c>
      <c r="C1648" s="7">
        <v>0.20420420420420421</v>
      </c>
    </row>
    <row r="1649" spans="1:3" x14ac:dyDescent="0.25">
      <c r="A1649" s="62">
        <v>43917</v>
      </c>
      <c r="B1649" s="6">
        <v>8109</v>
      </c>
      <c r="C1649" s="7">
        <v>7.3759822590753511E-3</v>
      </c>
    </row>
    <row r="1650" spans="1:3" x14ac:dyDescent="0.25">
      <c r="A1650" s="61" t="s">
        <v>61</v>
      </c>
      <c r="B1650" s="6">
        <v>1212</v>
      </c>
      <c r="C1650" s="7">
        <v>0.14946355900850905</v>
      </c>
    </row>
    <row r="1651" spans="1:3" x14ac:dyDescent="0.25">
      <c r="A1651" s="51" t="s">
        <v>7</v>
      </c>
      <c r="B1651" s="6">
        <v>528</v>
      </c>
      <c r="C1651" s="7">
        <v>0.43564356435643564</v>
      </c>
    </row>
    <row r="1652" spans="1:3" x14ac:dyDescent="0.25">
      <c r="A1652" s="51" t="s">
        <v>8</v>
      </c>
      <c r="B1652" s="6">
        <v>287</v>
      </c>
      <c r="C1652" s="7">
        <v>0.23679867986798681</v>
      </c>
    </row>
    <row r="1653" spans="1:3" x14ac:dyDescent="0.25">
      <c r="A1653" s="51" t="s">
        <v>73</v>
      </c>
      <c r="B1653" s="6">
        <v>397</v>
      </c>
      <c r="C1653" s="7">
        <v>0.32755775577557755</v>
      </c>
    </row>
    <row r="1654" spans="1:3" x14ac:dyDescent="0.25">
      <c r="A1654" s="61" t="s">
        <v>64</v>
      </c>
      <c r="B1654" s="6">
        <v>1854</v>
      </c>
      <c r="C1654" s="7">
        <v>0.22863485016648169</v>
      </c>
    </row>
    <row r="1655" spans="1:3" x14ac:dyDescent="0.25">
      <c r="A1655" s="51" t="s">
        <v>70</v>
      </c>
      <c r="B1655" s="6">
        <v>971</v>
      </c>
      <c r="C1655" s="7">
        <v>0.52373247033441206</v>
      </c>
    </row>
    <row r="1656" spans="1:3" x14ac:dyDescent="0.25">
      <c r="A1656" s="51" t="s">
        <v>71</v>
      </c>
      <c r="B1656" s="6">
        <v>883</v>
      </c>
      <c r="C1656" s="7">
        <v>0.47626752966558794</v>
      </c>
    </row>
    <row r="1657" spans="1:3" x14ac:dyDescent="0.25">
      <c r="A1657" s="61" t="s">
        <v>65</v>
      </c>
      <c r="B1657" s="6">
        <v>425</v>
      </c>
      <c r="C1657" s="7">
        <v>5.2410901467505239E-2</v>
      </c>
    </row>
    <row r="1658" spans="1:3" x14ac:dyDescent="0.25">
      <c r="A1658" s="51" t="s">
        <v>67</v>
      </c>
      <c r="B1658" s="6">
        <v>425</v>
      </c>
      <c r="C1658" s="7">
        <v>1</v>
      </c>
    </row>
    <row r="1659" spans="1:3" x14ac:dyDescent="0.25">
      <c r="A1659" s="61" t="s">
        <v>63</v>
      </c>
      <c r="B1659" s="6">
        <v>1902</v>
      </c>
      <c r="C1659" s="7">
        <v>0.23455419903810582</v>
      </c>
    </row>
    <row r="1660" spans="1:3" x14ac:dyDescent="0.25">
      <c r="A1660" s="51" t="s">
        <v>4</v>
      </c>
      <c r="B1660" s="6">
        <v>230</v>
      </c>
      <c r="C1660" s="7">
        <v>0.12092534174553102</v>
      </c>
    </row>
    <row r="1661" spans="1:3" x14ac:dyDescent="0.25">
      <c r="A1661" s="51" t="s">
        <v>75</v>
      </c>
      <c r="B1661" s="6">
        <v>770</v>
      </c>
      <c r="C1661" s="7">
        <v>0.40483701366982122</v>
      </c>
    </row>
    <row r="1662" spans="1:3" x14ac:dyDescent="0.25">
      <c r="A1662" s="51" t="s">
        <v>74</v>
      </c>
      <c r="B1662" s="6">
        <v>902</v>
      </c>
      <c r="C1662" s="7">
        <v>0.47423764458464773</v>
      </c>
    </row>
    <row r="1663" spans="1:3" x14ac:dyDescent="0.25">
      <c r="A1663" s="61" t="s">
        <v>62</v>
      </c>
      <c r="B1663" s="6">
        <v>2716</v>
      </c>
      <c r="C1663" s="7">
        <v>0.33493649031939821</v>
      </c>
    </row>
    <row r="1664" spans="1:3" x14ac:dyDescent="0.25">
      <c r="A1664" s="51" t="s">
        <v>9</v>
      </c>
      <c r="B1664" s="6">
        <v>568</v>
      </c>
      <c r="C1664" s="7">
        <v>0.20913107511045656</v>
      </c>
    </row>
    <row r="1665" spans="1:3" x14ac:dyDescent="0.25">
      <c r="A1665" s="51" t="s">
        <v>5</v>
      </c>
      <c r="B1665" s="6">
        <v>294</v>
      </c>
      <c r="C1665" s="7">
        <v>0.10824742268041238</v>
      </c>
    </row>
    <row r="1666" spans="1:3" x14ac:dyDescent="0.25">
      <c r="A1666" s="51" t="s">
        <v>6</v>
      </c>
      <c r="B1666" s="6">
        <v>947</v>
      </c>
      <c r="C1666" s="7">
        <v>0.34867452135493371</v>
      </c>
    </row>
    <row r="1667" spans="1:3" x14ac:dyDescent="0.25">
      <c r="A1667" s="51" t="s">
        <v>4</v>
      </c>
      <c r="B1667" s="6">
        <v>101</v>
      </c>
      <c r="C1667" s="7">
        <v>3.7187039764359352E-2</v>
      </c>
    </row>
    <row r="1668" spans="1:3" x14ac:dyDescent="0.25">
      <c r="A1668" s="51" t="s">
        <v>72</v>
      </c>
      <c r="B1668" s="6">
        <v>704</v>
      </c>
      <c r="C1668" s="7">
        <v>0.25920471281296026</v>
      </c>
    </row>
    <row r="1669" spans="1:3" x14ac:dyDescent="0.25">
      <c r="A1669" s="51" t="s">
        <v>76</v>
      </c>
      <c r="B1669" s="6">
        <v>102</v>
      </c>
      <c r="C1669" s="7">
        <v>3.755522827687776E-2</v>
      </c>
    </row>
    <row r="1670" spans="1:3" x14ac:dyDescent="0.25">
      <c r="A1670" s="62">
        <v>43918</v>
      </c>
      <c r="B1670" s="6">
        <v>8870</v>
      </c>
      <c r="C1670" s="7">
        <v>8.0681912243184568E-3</v>
      </c>
    </row>
    <row r="1671" spans="1:3" x14ac:dyDescent="0.25">
      <c r="A1671" s="61" t="s">
        <v>61</v>
      </c>
      <c r="B1671" s="6">
        <v>2130</v>
      </c>
      <c r="C1671" s="7">
        <v>0.24013528748590757</v>
      </c>
    </row>
    <row r="1672" spans="1:3" x14ac:dyDescent="0.25">
      <c r="A1672" s="51" t="s">
        <v>7</v>
      </c>
      <c r="B1672" s="6">
        <v>589</v>
      </c>
      <c r="C1672" s="7">
        <v>0.27652582159624411</v>
      </c>
    </row>
    <row r="1673" spans="1:3" x14ac:dyDescent="0.25">
      <c r="A1673" s="51" t="s">
        <v>8</v>
      </c>
      <c r="B1673" s="6">
        <v>865</v>
      </c>
      <c r="C1673" s="7">
        <v>0.4061032863849765</v>
      </c>
    </row>
    <row r="1674" spans="1:3" x14ac:dyDescent="0.25">
      <c r="A1674" s="51" t="s">
        <v>73</v>
      </c>
      <c r="B1674" s="6">
        <v>676</v>
      </c>
      <c r="C1674" s="7">
        <v>0.31737089201877933</v>
      </c>
    </row>
    <row r="1675" spans="1:3" x14ac:dyDescent="0.25">
      <c r="A1675" s="61" t="s">
        <v>64</v>
      </c>
      <c r="B1675" s="6">
        <v>797</v>
      </c>
      <c r="C1675" s="7">
        <v>8.9853438556933479E-2</v>
      </c>
    </row>
    <row r="1676" spans="1:3" x14ac:dyDescent="0.25">
      <c r="A1676" s="51" t="s">
        <v>70</v>
      </c>
      <c r="B1676" s="6">
        <v>151</v>
      </c>
      <c r="C1676" s="7">
        <v>0.18946047678795483</v>
      </c>
    </row>
    <row r="1677" spans="1:3" x14ac:dyDescent="0.25">
      <c r="A1677" s="51" t="s">
        <v>71</v>
      </c>
      <c r="B1677" s="6">
        <v>646</v>
      </c>
      <c r="C1677" s="7">
        <v>0.81053952321204514</v>
      </c>
    </row>
    <row r="1678" spans="1:3" x14ac:dyDescent="0.25">
      <c r="A1678" s="61" t="s">
        <v>65</v>
      </c>
      <c r="B1678" s="6">
        <v>638</v>
      </c>
      <c r="C1678" s="7">
        <v>7.1927846674182644E-2</v>
      </c>
    </row>
    <row r="1679" spans="1:3" x14ac:dyDescent="0.25">
      <c r="A1679" s="51" t="s">
        <v>67</v>
      </c>
      <c r="B1679" s="6">
        <v>638</v>
      </c>
      <c r="C1679" s="7">
        <v>1</v>
      </c>
    </row>
    <row r="1680" spans="1:3" x14ac:dyDescent="0.25">
      <c r="A1680" s="61" t="s">
        <v>63</v>
      </c>
      <c r="B1680" s="6">
        <v>2151</v>
      </c>
      <c r="C1680" s="7">
        <v>0.24250281848928973</v>
      </c>
    </row>
    <row r="1681" spans="1:3" x14ac:dyDescent="0.25">
      <c r="A1681" s="51" t="s">
        <v>4</v>
      </c>
      <c r="B1681" s="6">
        <v>536</v>
      </c>
      <c r="C1681" s="7">
        <v>0.24918642491864249</v>
      </c>
    </row>
    <row r="1682" spans="1:3" x14ac:dyDescent="0.25">
      <c r="A1682" s="51" t="s">
        <v>75</v>
      </c>
      <c r="B1682" s="6">
        <v>799</v>
      </c>
      <c r="C1682" s="7">
        <v>0.3714551371455137</v>
      </c>
    </row>
    <row r="1683" spans="1:3" x14ac:dyDescent="0.25">
      <c r="A1683" s="51" t="s">
        <v>74</v>
      </c>
      <c r="B1683" s="6">
        <v>816</v>
      </c>
      <c r="C1683" s="7">
        <v>0.37935843793584378</v>
      </c>
    </row>
    <row r="1684" spans="1:3" x14ac:dyDescent="0.25">
      <c r="A1684" s="61" t="s">
        <v>62</v>
      </c>
      <c r="B1684" s="6">
        <v>3154</v>
      </c>
      <c r="C1684" s="7">
        <v>0.35558060879368658</v>
      </c>
    </row>
    <row r="1685" spans="1:3" x14ac:dyDescent="0.25">
      <c r="A1685" s="51" t="s">
        <v>9</v>
      </c>
      <c r="B1685" s="6">
        <v>500</v>
      </c>
      <c r="C1685" s="7">
        <v>0.15852885225110971</v>
      </c>
    </row>
    <row r="1686" spans="1:3" x14ac:dyDescent="0.25">
      <c r="A1686" s="51" t="s">
        <v>5</v>
      </c>
      <c r="B1686" s="6">
        <v>723</v>
      </c>
      <c r="C1686" s="7">
        <v>0.22923272035510464</v>
      </c>
    </row>
    <row r="1687" spans="1:3" x14ac:dyDescent="0.25">
      <c r="A1687" s="51" t="s">
        <v>6</v>
      </c>
      <c r="B1687" s="6">
        <v>743</v>
      </c>
      <c r="C1687" s="7">
        <v>0.23557387444514902</v>
      </c>
    </row>
    <row r="1688" spans="1:3" x14ac:dyDescent="0.25">
      <c r="A1688" s="51" t="s">
        <v>4</v>
      </c>
      <c r="B1688" s="6">
        <v>225</v>
      </c>
      <c r="C1688" s="7">
        <v>7.1337983512999373E-2</v>
      </c>
    </row>
    <row r="1689" spans="1:3" x14ac:dyDescent="0.25">
      <c r="A1689" s="51" t="s">
        <v>72</v>
      </c>
      <c r="B1689" s="6">
        <v>504</v>
      </c>
      <c r="C1689" s="7">
        <v>0.15979708306911858</v>
      </c>
    </row>
    <row r="1690" spans="1:3" x14ac:dyDescent="0.25">
      <c r="A1690" s="51" t="s">
        <v>76</v>
      </c>
      <c r="B1690" s="6">
        <v>459</v>
      </c>
      <c r="C1690" s="7">
        <v>0.14552948636651872</v>
      </c>
    </row>
    <row r="1691" spans="1:3" x14ac:dyDescent="0.25">
      <c r="A1691" s="62">
        <v>43919</v>
      </c>
      <c r="B1691" s="6">
        <v>13189</v>
      </c>
      <c r="C1691" s="7">
        <v>1.1996772723510272E-2</v>
      </c>
    </row>
    <row r="1692" spans="1:3" x14ac:dyDescent="0.25">
      <c r="A1692" s="61" t="s">
        <v>61</v>
      </c>
      <c r="B1692" s="6">
        <v>2138</v>
      </c>
      <c r="C1692" s="7">
        <v>0.16210478428993857</v>
      </c>
    </row>
    <row r="1693" spans="1:3" x14ac:dyDescent="0.25">
      <c r="A1693" s="51" t="s">
        <v>7</v>
      </c>
      <c r="B1693" s="6">
        <v>662</v>
      </c>
      <c r="C1693" s="7">
        <v>0.30963517305893357</v>
      </c>
    </row>
    <row r="1694" spans="1:3" x14ac:dyDescent="0.25">
      <c r="A1694" s="51" t="s">
        <v>8</v>
      </c>
      <c r="B1694" s="6">
        <v>787</v>
      </c>
      <c r="C1694" s="7">
        <v>0.36810102899906455</v>
      </c>
    </row>
    <row r="1695" spans="1:3" x14ac:dyDescent="0.25">
      <c r="A1695" s="51" t="s">
        <v>73</v>
      </c>
      <c r="B1695" s="6">
        <v>689</v>
      </c>
      <c r="C1695" s="7">
        <v>0.32226379794200188</v>
      </c>
    </row>
    <row r="1696" spans="1:3" x14ac:dyDescent="0.25">
      <c r="A1696" s="61" t="s">
        <v>64</v>
      </c>
      <c r="B1696" s="6">
        <v>2129</v>
      </c>
      <c r="C1696" s="7">
        <v>0.16142239745242248</v>
      </c>
    </row>
    <row r="1697" spans="1:3" x14ac:dyDescent="0.25">
      <c r="A1697" s="51" t="s">
        <v>70</v>
      </c>
      <c r="B1697" s="6">
        <v>895</v>
      </c>
      <c r="C1697" s="7">
        <v>0.42038515735086895</v>
      </c>
    </row>
    <row r="1698" spans="1:3" x14ac:dyDescent="0.25">
      <c r="A1698" s="51" t="s">
        <v>71</v>
      </c>
      <c r="B1698" s="6">
        <v>1234</v>
      </c>
      <c r="C1698" s="7">
        <v>0.5796148426491311</v>
      </c>
    </row>
    <row r="1699" spans="1:3" x14ac:dyDescent="0.25">
      <c r="A1699" s="61" t="s">
        <v>65</v>
      </c>
      <c r="B1699" s="6">
        <v>1131</v>
      </c>
      <c r="C1699" s="7">
        <v>8.5753279247858069E-2</v>
      </c>
    </row>
    <row r="1700" spans="1:3" x14ac:dyDescent="0.25">
      <c r="A1700" s="51" t="s">
        <v>67</v>
      </c>
      <c r="B1700" s="6">
        <v>1131</v>
      </c>
      <c r="C1700" s="7">
        <v>1</v>
      </c>
    </row>
    <row r="1701" spans="1:3" x14ac:dyDescent="0.25">
      <c r="A1701" s="61" t="s">
        <v>63</v>
      </c>
      <c r="B1701" s="6">
        <v>2442</v>
      </c>
      <c r="C1701" s="7">
        <v>0.18515429524603835</v>
      </c>
    </row>
    <row r="1702" spans="1:3" x14ac:dyDescent="0.25">
      <c r="A1702" s="51" t="s">
        <v>4</v>
      </c>
      <c r="B1702" s="6">
        <v>828</v>
      </c>
      <c r="C1702" s="7">
        <v>0.33906633906633904</v>
      </c>
    </row>
    <row r="1703" spans="1:3" x14ac:dyDescent="0.25">
      <c r="A1703" s="51" t="s">
        <v>75</v>
      </c>
      <c r="B1703" s="6">
        <v>743</v>
      </c>
      <c r="C1703" s="7">
        <v>0.30425880425880425</v>
      </c>
    </row>
    <row r="1704" spans="1:3" x14ac:dyDescent="0.25">
      <c r="A1704" s="51" t="s">
        <v>74</v>
      </c>
      <c r="B1704" s="6">
        <v>871</v>
      </c>
      <c r="C1704" s="7">
        <v>0.35667485667485666</v>
      </c>
    </row>
    <row r="1705" spans="1:3" x14ac:dyDescent="0.25">
      <c r="A1705" s="61" t="s">
        <v>62</v>
      </c>
      <c r="B1705" s="6">
        <v>5349</v>
      </c>
      <c r="C1705" s="7">
        <v>0.40556524376374253</v>
      </c>
    </row>
    <row r="1706" spans="1:3" x14ac:dyDescent="0.25">
      <c r="A1706" s="51" t="s">
        <v>9</v>
      </c>
      <c r="B1706" s="6">
        <v>773</v>
      </c>
      <c r="C1706" s="7">
        <v>0.14451299308281923</v>
      </c>
    </row>
    <row r="1707" spans="1:3" x14ac:dyDescent="0.25">
      <c r="A1707" s="51" t="s">
        <v>5</v>
      </c>
      <c r="B1707" s="6">
        <v>557</v>
      </c>
      <c r="C1707" s="7">
        <v>0.10413161338567957</v>
      </c>
    </row>
    <row r="1708" spans="1:3" x14ac:dyDescent="0.25">
      <c r="A1708" s="51" t="s">
        <v>6</v>
      </c>
      <c r="B1708" s="6">
        <v>797</v>
      </c>
      <c r="C1708" s="7">
        <v>0.14899981304916807</v>
      </c>
    </row>
    <row r="1709" spans="1:3" x14ac:dyDescent="0.25">
      <c r="A1709" s="51" t="s">
        <v>4</v>
      </c>
      <c r="B1709" s="6">
        <v>1139</v>
      </c>
      <c r="C1709" s="7">
        <v>0.21293699756963919</v>
      </c>
    </row>
    <row r="1710" spans="1:3" x14ac:dyDescent="0.25">
      <c r="A1710" s="51" t="s">
        <v>72</v>
      </c>
      <c r="B1710" s="6">
        <v>1218</v>
      </c>
      <c r="C1710" s="7">
        <v>0.22770611329220414</v>
      </c>
    </row>
    <row r="1711" spans="1:3" x14ac:dyDescent="0.25">
      <c r="A1711" s="51" t="s">
        <v>76</v>
      </c>
      <c r="B1711" s="6">
        <v>865</v>
      </c>
      <c r="C1711" s="7">
        <v>0.16171246962048982</v>
      </c>
    </row>
    <row r="1712" spans="1:3" x14ac:dyDescent="0.25">
      <c r="A1712" s="62">
        <v>43920</v>
      </c>
      <c r="B1712" s="6">
        <v>13828</v>
      </c>
      <c r="C1712" s="7">
        <v>1.2578009949253168E-2</v>
      </c>
    </row>
    <row r="1713" spans="1:3" x14ac:dyDescent="0.25">
      <c r="A1713" s="61" t="s">
        <v>61</v>
      </c>
      <c r="B1713" s="6">
        <v>2606</v>
      </c>
      <c r="C1713" s="7">
        <v>0.18845820075209718</v>
      </c>
    </row>
    <row r="1714" spans="1:3" x14ac:dyDescent="0.25">
      <c r="A1714" s="51" t="s">
        <v>7</v>
      </c>
      <c r="B1714" s="6">
        <v>764</v>
      </c>
      <c r="C1714" s="7">
        <v>0.29316960859554875</v>
      </c>
    </row>
    <row r="1715" spans="1:3" x14ac:dyDescent="0.25">
      <c r="A1715" s="51" t="s">
        <v>8</v>
      </c>
      <c r="B1715" s="6">
        <v>903</v>
      </c>
      <c r="C1715" s="7">
        <v>0.34650805832693782</v>
      </c>
    </row>
    <row r="1716" spans="1:3" x14ac:dyDescent="0.25">
      <c r="A1716" s="51" t="s">
        <v>73</v>
      </c>
      <c r="B1716" s="6">
        <v>939</v>
      </c>
      <c r="C1716" s="7">
        <v>0.36032233307751343</v>
      </c>
    </row>
    <row r="1717" spans="1:3" x14ac:dyDescent="0.25">
      <c r="A1717" s="61" t="s">
        <v>64</v>
      </c>
      <c r="B1717" s="6">
        <v>1773</v>
      </c>
      <c r="C1717" s="7">
        <v>0.12821810818628868</v>
      </c>
    </row>
    <row r="1718" spans="1:3" x14ac:dyDescent="0.25">
      <c r="A1718" s="51" t="s">
        <v>70</v>
      </c>
      <c r="B1718" s="6">
        <v>593</v>
      </c>
      <c r="C1718" s="7">
        <v>0.33446136491821771</v>
      </c>
    </row>
    <row r="1719" spans="1:3" x14ac:dyDescent="0.25">
      <c r="A1719" s="51" t="s">
        <v>71</v>
      </c>
      <c r="B1719" s="6">
        <v>1180</v>
      </c>
      <c r="C1719" s="7">
        <v>0.66553863508178224</v>
      </c>
    </row>
    <row r="1720" spans="1:3" x14ac:dyDescent="0.25">
      <c r="A1720" s="61" t="s">
        <v>65</v>
      </c>
      <c r="B1720" s="6">
        <v>724</v>
      </c>
      <c r="C1720" s="7">
        <v>5.2357535435348566E-2</v>
      </c>
    </row>
    <row r="1721" spans="1:3" x14ac:dyDescent="0.25">
      <c r="A1721" s="51" t="s">
        <v>67</v>
      </c>
      <c r="B1721" s="6">
        <v>724</v>
      </c>
      <c r="C1721" s="7">
        <v>1</v>
      </c>
    </row>
    <row r="1722" spans="1:3" x14ac:dyDescent="0.25">
      <c r="A1722" s="61" t="s">
        <v>63</v>
      </c>
      <c r="B1722" s="6">
        <v>2734</v>
      </c>
      <c r="C1722" s="7">
        <v>0.19771478160254555</v>
      </c>
    </row>
    <row r="1723" spans="1:3" x14ac:dyDescent="0.25">
      <c r="A1723" s="51" t="s">
        <v>4</v>
      </c>
      <c r="B1723" s="6">
        <v>1102</v>
      </c>
      <c r="C1723" s="7">
        <v>0.40307242136064375</v>
      </c>
    </row>
    <row r="1724" spans="1:3" x14ac:dyDescent="0.25">
      <c r="A1724" s="51" t="s">
        <v>75</v>
      </c>
      <c r="B1724" s="6">
        <v>737</v>
      </c>
      <c r="C1724" s="7">
        <v>0.26956839795171911</v>
      </c>
    </row>
    <row r="1725" spans="1:3" x14ac:dyDescent="0.25">
      <c r="A1725" s="51" t="s">
        <v>74</v>
      </c>
      <c r="B1725" s="6">
        <v>895</v>
      </c>
      <c r="C1725" s="7">
        <v>0.32735918068763714</v>
      </c>
    </row>
    <row r="1726" spans="1:3" x14ac:dyDescent="0.25">
      <c r="A1726" s="61" t="s">
        <v>62</v>
      </c>
      <c r="B1726" s="6">
        <v>5991</v>
      </c>
      <c r="C1726" s="7">
        <v>0.43325137402371999</v>
      </c>
    </row>
    <row r="1727" spans="1:3" x14ac:dyDescent="0.25">
      <c r="A1727" s="51" t="s">
        <v>9</v>
      </c>
      <c r="B1727" s="6">
        <v>1002</v>
      </c>
      <c r="C1727" s="7">
        <v>0.16725087631447172</v>
      </c>
    </row>
    <row r="1728" spans="1:3" x14ac:dyDescent="0.25">
      <c r="A1728" s="51" t="s">
        <v>5</v>
      </c>
      <c r="B1728" s="6">
        <v>971</v>
      </c>
      <c r="C1728" s="7">
        <v>0.16207644800534135</v>
      </c>
    </row>
    <row r="1729" spans="1:3" x14ac:dyDescent="0.25">
      <c r="A1729" s="51" t="s">
        <v>6</v>
      </c>
      <c r="B1729" s="6">
        <v>827</v>
      </c>
      <c r="C1729" s="7">
        <v>0.13804039392421966</v>
      </c>
    </row>
    <row r="1730" spans="1:3" x14ac:dyDescent="0.25">
      <c r="A1730" s="51" t="s">
        <v>4</v>
      </c>
      <c r="B1730" s="6">
        <v>719</v>
      </c>
      <c r="C1730" s="7">
        <v>0.1200133533633784</v>
      </c>
    </row>
    <row r="1731" spans="1:3" x14ac:dyDescent="0.25">
      <c r="A1731" s="51" t="s">
        <v>72</v>
      </c>
      <c r="B1731" s="6">
        <v>1221</v>
      </c>
      <c r="C1731" s="7">
        <v>0.20380570856284427</v>
      </c>
    </row>
    <row r="1732" spans="1:3" x14ac:dyDescent="0.25">
      <c r="A1732" s="51" t="s">
        <v>76</v>
      </c>
      <c r="B1732" s="6">
        <v>1251</v>
      </c>
      <c r="C1732" s="7">
        <v>0.20881321982974463</v>
      </c>
    </row>
    <row r="1733" spans="1:3" x14ac:dyDescent="0.25">
      <c r="A1733" s="62">
        <v>43921</v>
      </c>
      <c r="B1733" s="6">
        <v>13083</v>
      </c>
      <c r="C1733" s="7">
        <v>1.1900354654764189E-2</v>
      </c>
    </row>
    <row r="1734" spans="1:3" x14ac:dyDescent="0.25">
      <c r="A1734" s="61" t="s">
        <v>61</v>
      </c>
      <c r="B1734" s="6">
        <v>3208</v>
      </c>
      <c r="C1734" s="7">
        <v>0.24520369945731102</v>
      </c>
    </row>
    <row r="1735" spans="1:3" x14ac:dyDescent="0.25">
      <c r="A1735" s="51" t="s">
        <v>7</v>
      </c>
      <c r="B1735" s="6">
        <v>1238</v>
      </c>
      <c r="C1735" s="7">
        <v>0.38591022443890272</v>
      </c>
    </row>
    <row r="1736" spans="1:3" x14ac:dyDescent="0.25">
      <c r="A1736" s="51" t="s">
        <v>8</v>
      </c>
      <c r="B1736" s="6">
        <v>1229</v>
      </c>
      <c r="C1736" s="7">
        <v>0.38310473815461349</v>
      </c>
    </row>
    <row r="1737" spans="1:3" x14ac:dyDescent="0.25">
      <c r="A1737" s="51" t="s">
        <v>73</v>
      </c>
      <c r="B1737" s="6">
        <v>741</v>
      </c>
      <c r="C1737" s="7">
        <v>0.2309850374064838</v>
      </c>
    </row>
    <row r="1738" spans="1:3" x14ac:dyDescent="0.25">
      <c r="A1738" s="61" t="s">
        <v>64</v>
      </c>
      <c r="B1738" s="6">
        <v>1397</v>
      </c>
      <c r="C1738" s="7">
        <v>0.10677979056791256</v>
      </c>
    </row>
    <row r="1739" spans="1:3" x14ac:dyDescent="0.25">
      <c r="A1739" s="51" t="s">
        <v>70</v>
      </c>
      <c r="B1739" s="6">
        <v>848</v>
      </c>
      <c r="C1739" s="7">
        <v>0.60701503221188258</v>
      </c>
    </row>
    <row r="1740" spans="1:3" x14ac:dyDescent="0.25">
      <c r="A1740" s="51" t="s">
        <v>71</v>
      </c>
      <c r="B1740" s="6">
        <v>549</v>
      </c>
      <c r="C1740" s="7">
        <v>0.39298496778811737</v>
      </c>
    </row>
    <row r="1741" spans="1:3" x14ac:dyDescent="0.25">
      <c r="A1741" s="61" t="s">
        <v>65</v>
      </c>
      <c r="B1741" s="6">
        <v>1254</v>
      </c>
      <c r="C1741" s="7">
        <v>9.5849575785370331E-2</v>
      </c>
    </row>
    <row r="1742" spans="1:3" x14ac:dyDescent="0.25">
      <c r="A1742" s="51" t="s">
        <v>67</v>
      </c>
      <c r="B1742" s="6">
        <v>1254</v>
      </c>
      <c r="C1742" s="7">
        <v>1</v>
      </c>
    </row>
    <row r="1743" spans="1:3" x14ac:dyDescent="0.25">
      <c r="A1743" s="61" t="s">
        <v>63</v>
      </c>
      <c r="B1743" s="6">
        <v>3022</v>
      </c>
      <c r="C1743" s="7">
        <v>0.23098677673316517</v>
      </c>
    </row>
    <row r="1744" spans="1:3" x14ac:dyDescent="0.25">
      <c r="A1744" s="51" t="s">
        <v>4</v>
      </c>
      <c r="B1744" s="6">
        <v>1117</v>
      </c>
      <c r="C1744" s="7">
        <v>0.3696227663798809</v>
      </c>
    </row>
    <row r="1745" spans="1:3" x14ac:dyDescent="0.25">
      <c r="A1745" s="51" t="s">
        <v>75</v>
      </c>
      <c r="B1745" s="6">
        <v>1074</v>
      </c>
      <c r="C1745" s="7">
        <v>0.35539377895433488</v>
      </c>
    </row>
    <row r="1746" spans="1:3" x14ac:dyDescent="0.25">
      <c r="A1746" s="51" t="s">
        <v>74</v>
      </c>
      <c r="B1746" s="6">
        <v>831</v>
      </c>
      <c r="C1746" s="7">
        <v>0.27498345466578422</v>
      </c>
    </row>
    <row r="1747" spans="1:3" x14ac:dyDescent="0.25">
      <c r="A1747" s="61" t="s">
        <v>62</v>
      </c>
      <c r="B1747" s="6">
        <v>4202</v>
      </c>
      <c r="C1747" s="7">
        <v>0.3211801574562409</v>
      </c>
    </row>
    <row r="1748" spans="1:3" x14ac:dyDescent="0.25">
      <c r="A1748" s="51" t="s">
        <v>9</v>
      </c>
      <c r="B1748" s="6">
        <v>762</v>
      </c>
      <c r="C1748" s="7">
        <v>0.18134221799143266</v>
      </c>
    </row>
    <row r="1749" spans="1:3" x14ac:dyDescent="0.25">
      <c r="A1749" s="51" t="s">
        <v>5</v>
      </c>
      <c r="B1749" s="6">
        <v>1025</v>
      </c>
      <c r="C1749" s="7">
        <v>0.24393146120894812</v>
      </c>
    </row>
    <row r="1750" spans="1:3" x14ac:dyDescent="0.25">
      <c r="A1750" s="51" t="s">
        <v>6</v>
      </c>
      <c r="B1750" s="6">
        <v>652</v>
      </c>
      <c r="C1750" s="7">
        <v>0.15516420752022847</v>
      </c>
    </row>
    <row r="1751" spans="1:3" x14ac:dyDescent="0.25">
      <c r="A1751" s="51" t="s">
        <v>4</v>
      </c>
      <c r="B1751" s="6">
        <v>547</v>
      </c>
      <c r="C1751" s="7">
        <v>0.13017610661589718</v>
      </c>
    </row>
    <row r="1752" spans="1:3" x14ac:dyDescent="0.25">
      <c r="A1752" s="51" t="s">
        <v>72</v>
      </c>
      <c r="B1752" s="6">
        <v>532</v>
      </c>
      <c r="C1752" s="7">
        <v>0.12660637791527843</v>
      </c>
    </row>
    <row r="1753" spans="1:3" x14ac:dyDescent="0.25">
      <c r="A1753" s="51" t="s">
        <v>76</v>
      </c>
      <c r="B1753" s="6">
        <v>684</v>
      </c>
      <c r="C1753" s="7">
        <v>0.16277962874821514</v>
      </c>
    </row>
    <row r="1754" spans="1:3" x14ac:dyDescent="0.25">
      <c r="A1754" s="62">
        <v>43922</v>
      </c>
      <c r="B1754" s="6">
        <v>14082</v>
      </c>
      <c r="C1754" s="7">
        <v>1.2809049472474915E-2</v>
      </c>
    </row>
    <row r="1755" spans="1:3" x14ac:dyDescent="0.25">
      <c r="A1755" s="61" t="s">
        <v>61</v>
      </c>
      <c r="B1755" s="6">
        <v>3424</v>
      </c>
      <c r="C1755" s="7">
        <v>0.24314728021587842</v>
      </c>
    </row>
    <row r="1756" spans="1:3" x14ac:dyDescent="0.25">
      <c r="A1756" s="51" t="s">
        <v>7</v>
      </c>
      <c r="B1756" s="6">
        <v>671</v>
      </c>
      <c r="C1756" s="7">
        <v>0.1959696261682243</v>
      </c>
    </row>
    <row r="1757" spans="1:3" x14ac:dyDescent="0.25">
      <c r="A1757" s="51" t="s">
        <v>8</v>
      </c>
      <c r="B1757" s="6">
        <v>773</v>
      </c>
      <c r="C1757" s="7">
        <v>0.22575934579439252</v>
      </c>
    </row>
    <row r="1758" spans="1:3" x14ac:dyDescent="0.25">
      <c r="A1758" s="51" t="s">
        <v>73</v>
      </c>
      <c r="B1758" s="6">
        <v>1269</v>
      </c>
      <c r="C1758" s="7">
        <v>0.37061915887850466</v>
      </c>
    </row>
    <row r="1759" spans="1:3" x14ac:dyDescent="0.25">
      <c r="A1759" s="51" t="s">
        <v>77</v>
      </c>
      <c r="B1759" s="6">
        <v>711</v>
      </c>
      <c r="C1759" s="7">
        <v>0.20765186915887851</v>
      </c>
    </row>
    <row r="1760" spans="1:3" x14ac:dyDescent="0.25">
      <c r="A1760" s="61" t="s">
        <v>64</v>
      </c>
      <c r="B1760" s="6">
        <v>1806</v>
      </c>
      <c r="C1760" s="7">
        <v>0.12824882829143588</v>
      </c>
    </row>
    <row r="1761" spans="1:3" x14ac:dyDescent="0.25">
      <c r="A1761" s="51" t="s">
        <v>70</v>
      </c>
      <c r="B1761" s="6">
        <v>906</v>
      </c>
      <c r="C1761" s="7">
        <v>0.50166112956810627</v>
      </c>
    </row>
    <row r="1762" spans="1:3" x14ac:dyDescent="0.25">
      <c r="A1762" s="51" t="s">
        <v>71</v>
      </c>
      <c r="B1762" s="6">
        <v>900</v>
      </c>
      <c r="C1762" s="7">
        <v>0.49833887043189368</v>
      </c>
    </row>
    <row r="1763" spans="1:3" x14ac:dyDescent="0.25">
      <c r="A1763" s="61" t="s">
        <v>65</v>
      </c>
      <c r="B1763" s="6">
        <v>844</v>
      </c>
      <c r="C1763" s="7">
        <v>5.9934668370970036E-2</v>
      </c>
    </row>
    <row r="1764" spans="1:3" x14ac:dyDescent="0.25">
      <c r="A1764" s="51" t="s">
        <v>67</v>
      </c>
      <c r="B1764" s="6">
        <v>844</v>
      </c>
      <c r="C1764" s="7">
        <v>1</v>
      </c>
    </row>
    <row r="1765" spans="1:3" x14ac:dyDescent="0.25">
      <c r="A1765" s="61" t="s">
        <v>63</v>
      </c>
      <c r="B1765" s="6">
        <v>2461</v>
      </c>
      <c r="C1765" s="7">
        <v>0.17476210765516262</v>
      </c>
    </row>
    <row r="1766" spans="1:3" x14ac:dyDescent="0.25">
      <c r="A1766" s="51" t="s">
        <v>4</v>
      </c>
      <c r="B1766" s="6">
        <v>933</v>
      </c>
      <c r="C1766" s="7">
        <v>0.37911418122714347</v>
      </c>
    </row>
    <row r="1767" spans="1:3" x14ac:dyDescent="0.25">
      <c r="A1767" s="51" t="s">
        <v>75</v>
      </c>
      <c r="B1767" s="6">
        <v>861</v>
      </c>
      <c r="C1767" s="7">
        <v>0.34985778138967899</v>
      </c>
    </row>
    <row r="1768" spans="1:3" x14ac:dyDescent="0.25">
      <c r="A1768" s="51" t="s">
        <v>74</v>
      </c>
      <c r="B1768" s="6">
        <v>667</v>
      </c>
      <c r="C1768" s="7">
        <v>0.27102803738317754</v>
      </c>
    </row>
    <row r="1769" spans="1:3" x14ac:dyDescent="0.25">
      <c r="A1769" s="61" t="s">
        <v>62</v>
      </c>
      <c r="B1769" s="6">
        <v>5547</v>
      </c>
      <c r="C1769" s="7">
        <v>0.39390711546655305</v>
      </c>
    </row>
    <row r="1770" spans="1:3" x14ac:dyDescent="0.25">
      <c r="A1770" s="51" t="s">
        <v>9</v>
      </c>
      <c r="B1770" s="6">
        <v>892</v>
      </c>
      <c r="C1770" s="7">
        <v>0.16080764377140797</v>
      </c>
    </row>
    <row r="1771" spans="1:3" x14ac:dyDescent="0.25">
      <c r="A1771" s="51" t="s">
        <v>5</v>
      </c>
      <c r="B1771" s="6">
        <v>861</v>
      </c>
      <c r="C1771" s="7">
        <v>0.15521903731746889</v>
      </c>
    </row>
    <row r="1772" spans="1:3" x14ac:dyDescent="0.25">
      <c r="A1772" s="51" t="s">
        <v>6</v>
      </c>
      <c r="B1772" s="6">
        <v>1061</v>
      </c>
      <c r="C1772" s="7">
        <v>0.1912745628267532</v>
      </c>
    </row>
    <row r="1773" spans="1:3" x14ac:dyDescent="0.25">
      <c r="A1773" s="51" t="s">
        <v>4</v>
      </c>
      <c r="B1773" s="6">
        <v>950</v>
      </c>
      <c r="C1773" s="7">
        <v>0.17126374616910042</v>
      </c>
    </row>
    <row r="1774" spans="1:3" x14ac:dyDescent="0.25">
      <c r="A1774" s="51" t="s">
        <v>72</v>
      </c>
      <c r="B1774" s="6">
        <v>520</v>
      </c>
      <c r="C1774" s="7">
        <v>9.3744366324139169E-2</v>
      </c>
    </row>
    <row r="1775" spans="1:3" x14ac:dyDescent="0.25">
      <c r="A1775" s="51" t="s">
        <v>76</v>
      </c>
      <c r="B1775" s="6">
        <v>1263</v>
      </c>
      <c r="C1775" s="7">
        <v>0.22769064359113034</v>
      </c>
    </row>
    <row r="1776" spans="1:3" x14ac:dyDescent="0.25">
      <c r="A1776" s="62">
        <v>43923</v>
      </c>
      <c r="B1776" s="6">
        <v>14117</v>
      </c>
      <c r="C1776" s="7">
        <v>1.2840885627249565E-2</v>
      </c>
    </row>
    <row r="1777" spans="1:3" x14ac:dyDescent="0.25">
      <c r="A1777" s="61" t="s">
        <v>61</v>
      </c>
      <c r="B1777" s="6">
        <v>2981</v>
      </c>
      <c r="C1777" s="7">
        <v>0.21116384500956295</v>
      </c>
    </row>
    <row r="1778" spans="1:3" x14ac:dyDescent="0.25">
      <c r="A1778" s="51" t="s">
        <v>7</v>
      </c>
      <c r="B1778" s="6">
        <v>543</v>
      </c>
      <c r="C1778" s="7">
        <v>0.18215363971821535</v>
      </c>
    </row>
    <row r="1779" spans="1:3" x14ac:dyDescent="0.25">
      <c r="A1779" s="51" t="s">
        <v>8</v>
      </c>
      <c r="B1779" s="6">
        <v>921</v>
      </c>
      <c r="C1779" s="7">
        <v>0.30895672593089568</v>
      </c>
    </row>
    <row r="1780" spans="1:3" x14ac:dyDescent="0.25">
      <c r="A1780" s="51" t="s">
        <v>73</v>
      </c>
      <c r="B1780" s="6">
        <v>731</v>
      </c>
      <c r="C1780" s="7">
        <v>0.24521972492452196</v>
      </c>
    </row>
    <row r="1781" spans="1:3" x14ac:dyDescent="0.25">
      <c r="A1781" s="51" t="s">
        <v>77</v>
      </c>
      <c r="B1781" s="6">
        <v>786</v>
      </c>
      <c r="C1781" s="7">
        <v>0.26366990942636698</v>
      </c>
    </row>
    <row r="1782" spans="1:3" x14ac:dyDescent="0.25">
      <c r="A1782" s="61" t="s">
        <v>64</v>
      </c>
      <c r="B1782" s="6">
        <v>2291</v>
      </c>
      <c r="C1782" s="7">
        <v>0.16228660480272011</v>
      </c>
    </row>
    <row r="1783" spans="1:3" x14ac:dyDescent="0.25">
      <c r="A1783" s="51" t="s">
        <v>70</v>
      </c>
      <c r="B1783" s="6">
        <v>1286</v>
      </c>
      <c r="C1783" s="7">
        <v>0.56132693147097334</v>
      </c>
    </row>
    <row r="1784" spans="1:3" x14ac:dyDescent="0.25">
      <c r="A1784" s="51" t="s">
        <v>71</v>
      </c>
      <c r="B1784" s="6">
        <v>1005</v>
      </c>
      <c r="C1784" s="7">
        <v>0.4386730685290266</v>
      </c>
    </row>
    <row r="1785" spans="1:3" x14ac:dyDescent="0.25">
      <c r="A1785" s="61" t="s">
        <v>65</v>
      </c>
      <c r="B1785" s="6">
        <v>1186</v>
      </c>
      <c r="C1785" s="7">
        <v>8.401218389176171E-2</v>
      </c>
    </row>
    <row r="1786" spans="1:3" x14ac:dyDescent="0.25">
      <c r="A1786" s="51" t="s">
        <v>67</v>
      </c>
      <c r="B1786" s="6">
        <v>1186</v>
      </c>
      <c r="C1786" s="7">
        <v>1</v>
      </c>
    </row>
    <row r="1787" spans="1:3" x14ac:dyDescent="0.25">
      <c r="A1787" s="61" t="s">
        <v>63</v>
      </c>
      <c r="B1787" s="6">
        <v>2520</v>
      </c>
      <c r="C1787" s="7">
        <v>0.17850818162499116</v>
      </c>
    </row>
    <row r="1788" spans="1:3" x14ac:dyDescent="0.25">
      <c r="A1788" s="51" t="s">
        <v>4</v>
      </c>
      <c r="B1788" s="6">
        <v>821</v>
      </c>
      <c r="C1788" s="7">
        <v>0.3257936507936508</v>
      </c>
    </row>
    <row r="1789" spans="1:3" x14ac:dyDescent="0.25">
      <c r="A1789" s="51" t="s">
        <v>75</v>
      </c>
      <c r="B1789" s="6">
        <v>546</v>
      </c>
      <c r="C1789" s="7">
        <v>0.21666666666666667</v>
      </c>
    </row>
    <row r="1790" spans="1:3" x14ac:dyDescent="0.25">
      <c r="A1790" s="51" t="s">
        <v>74</v>
      </c>
      <c r="B1790" s="6">
        <v>1153</v>
      </c>
      <c r="C1790" s="7">
        <v>0.45753968253968252</v>
      </c>
    </row>
    <row r="1791" spans="1:3" x14ac:dyDescent="0.25">
      <c r="A1791" s="61" t="s">
        <v>62</v>
      </c>
      <c r="B1791" s="6">
        <v>5139</v>
      </c>
      <c r="C1791" s="7">
        <v>0.36402918467096407</v>
      </c>
    </row>
    <row r="1792" spans="1:3" x14ac:dyDescent="0.25">
      <c r="A1792" s="51" t="s">
        <v>9</v>
      </c>
      <c r="B1792" s="6">
        <v>574</v>
      </c>
      <c r="C1792" s="7">
        <v>0.11169488227281572</v>
      </c>
    </row>
    <row r="1793" spans="1:3" x14ac:dyDescent="0.25">
      <c r="A1793" s="51" t="s">
        <v>5</v>
      </c>
      <c r="B1793" s="6">
        <v>1059</v>
      </c>
      <c r="C1793" s="7">
        <v>0.20607122008172796</v>
      </c>
    </row>
    <row r="1794" spans="1:3" x14ac:dyDescent="0.25">
      <c r="A1794" s="51" t="s">
        <v>6</v>
      </c>
      <c r="B1794" s="6">
        <v>1012</v>
      </c>
      <c r="C1794" s="7">
        <v>0.19692547188168905</v>
      </c>
    </row>
    <row r="1795" spans="1:3" x14ac:dyDescent="0.25">
      <c r="A1795" s="51" t="s">
        <v>4</v>
      </c>
      <c r="B1795" s="6">
        <v>772</v>
      </c>
      <c r="C1795" s="7">
        <v>0.1502237789453201</v>
      </c>
    </row>
    <row r="1796" spans="1:3" x14ac:dyDescent="0.25">
      <c r="A1796" s="51" t="s">
        <v>72</v>
      </c>
      <c r="B1796" s="6">
        <v>1018</v>
      </c>
      <c r="C1796" s="7">
        <v>0.19809301420509826</v>
      </c>
    </row>
    <row r="1797" spans="1:3" x14ac:dyDescent="0.25">
      <c r="A1797" s="51" t="s">
        <v>76</v>
      </c>
      <c r="B1797" s="6">
        <v>704</v>
      </c>
      <c r="C1797" s="7">
        <v>0.1369916326133489</v>
      </c>
    </row>
    <row r="1798" spans="1:3" x14ac:dyDescent="0.25">
      <c r="A1798" s="62">
        <v>43924</v>
      </c>
      <c r="B1798" s="6">
        <v>15284</v>
      </c>
      <c r="C1798" s="7">
        <v>1.3902393987878611E-2</v>
      </c>
    </row>
    <row r="1799" spans="1:3" x14ac:dyDescent="0.25">
      <c r="A1799" s="61" t="s">
        <v>61</v>
      </c>
      <c r="B1799" s="6">
        <v>3911</v>
      </c>
      <c r="C1799" s="7">
        <v>0.25588851086103115</v>
      </c>
    </row>
    <row r="1800" spans="1:3" x14ac:dyDescent="0.25">
      <c r="A1800" s="51" t="s">
        <v>7</v>
      </c>
      <c r="B1800" s="6">
        <v>994</v>
      </c>
      <c r="C1800" s="7">
        <v>0.25415494758373819</v>
      </c>
    </row>
    <row r="1801" spans="1:3" x14ac:dyDescent="0.25">
      <c r="A1801" s="51" t="s">
        <v>8</v>
      </c>
      <c r="B1801" s="6">
        <v>1291</v>
      </c>
      <c r="C1801" s="7">
        <v>0.33009460496036819</v>
      </c>
    </row>
    <row r="1802" spans="1:3" x14ac:dyDescent="0.25">
      <c r="A1802" s="51" t="s">
        <v>73</v>
      </c>
      <c r="B1802" s="6">
        <v>552</v>
      </c>
      <c r="C1802" s="7">
        <v>0.14114037330605983</v>
      </c>
    </row>
    <row r="1803" spans="1:3" x14ac:dyDescent="0.25">
      <c r="A1803" s="51" t="s">
        <v>77</v>
      </c>
      <c r="B1803" s="6">
        <v>1074</v>
      </c>
      <c r="C1803" s="7">
        <v>0.27461007414983379</v>
      </c>
    </row>
    <row r="1804" spans="1:3" x14ac:dyDescent="0.25">
      <c r="A1804" s="61" t="s">
        <v>64</v>
      </c>
      <c r="B1804" s="6">
        <v>1773</v>
      </c>
      <c r="C1804" s="7">
        <v>0.11600366396231353</v>
      </c>
    </row>
    <row r="1805" spans="1:3" x14ac:dyDescent="0.25">
      <c r="A1805" s="51" t="s">
        <v>70</v>
      </c>
      <c r="B1805" s="6">
        <v>672</v>
      </c>
      <c r="C1805" s="7">
        <v>0.3790186125211506</v>
      </c>
    </row>
    <row r="1806" spans="1:3" x14ac:dyDescent="0.25">
      <c r="A1806" s="51" t="s">
        <v>71</v>
      </c>
      <c r="B1806" s="6">
        <v>1101</v>
      </c>
      <c r="C1806" s="7">
        <v>0.62098138747884946</v>
      </c>
    </row>
    <row r="1807" spans="1:3" x14ac:dyDescent="0.25">
      <c r="A1807" s="61" t="s">
        <v>65</v>
      </c>
      <c r="B1807" s="6">
        <v>1049</v>
      </c>
      <c r="C1807" s="7">
        <v>6.863386548024078E-2</v>
      </c>
    </row>
    <row r="1808" spans="1:3" x14ac:dyDescent="0.25">
      <c r="A1808" s="51" t="s">
        <v>67</v>
      </c>
      <c r="B1808" s="6">
        <v>1049</v>
      </c>
      <c r="C1808" s="7">
        <v>1</v>
      </c>
    </row>
    <row r="1809" spans="1:3" x14ac:dyDescent="0.25">
      <c r="A1809" s="61" t="s">
        <v>63</v>
      </c>
      <c r="B1809" s="6">
        <v>2199</v>
      </c>
      <c r="C1809" s="7">
        <v>0.14387594870452761</v>
      </c>
    </row>
    <row r="1810" spans="1:3" x14ac:dyDescent="0.25">
      <c r="A1810" s="51" t="s">
        <v>4</v>
      </c>
      <c r="B1810" s="6">
        <v>587</v>
      </c>
      <c r="C1810" s="7">
        <v>0.26693951796271032</v>
      </c>
    </row>
    <row r="1811" spans="1:3" x14ac:dyDescent="0.25">
      <c r="A1811" s="51" t="s">
        <v>75</v>
      </c>
      <c r="B1811" s="6">
        <v>726</v>
      </c>
      <c r="C1811" s="7">
        <v>0.330150068212824</v>
      </c>
    </row>
    <row r="1812" spans="1:3" x14ac:dyDescent="0.25">
      <c r="A1812" s="51" t="s">
        <v>74</v>
      </c>
      <c r="B1812" s="6">
        <v>886</v>
      </c>
      <c r="C1812" s="7">
        <v>0.40291041382446569</v>
      </c>
    </row>
    <row r="1813" spans="1:3" x14ac:dyDescent="0.25">
      <c r="A1813" s="61" t="s">
        <v>62</v>
      </c>
      <c r="B1813" s="6">
        <v>6352</v>
      </c>
      <c r="C1813" s="7">
        <v>0.41559801099188692</v>
      </c>
    </row>
    <row r="1814" spans="1:3" x14ac:dyDescent="0.25">
      <c r="A1814" s="51" t="s">
        <v>9</v>
      </c>
      <c r="B1814" s="6">
        <v>1000</v>
      </c>
      <c r="C1814" s="7">
        <v>0.15743073047858941</v>
      </c>
    </row>
    <row r="1815" spans="1:3" x14ac:dyDescent="0.25">
      <c r="A1815" s="51" t="s">
        <v>5</v>
      </c>
      <c r="B1815" s="6">
        <v>1218</v>
      </c>
      <c r="C1815" s="7">
        <v>0.19175062972292192</v>
      </c>
    </row>
    <row r="1816" spans="1:3" x14ac:dyDescent="0.25">
      <c r="A1816" s="51" t="s">
        <v>6</v>
      </c>
      <c r="B1816" s="6">
        <v>1034</v>
      </c>
      <c r="C1816" s="7">
        <v>0.16278337531486145</v>
      </c>
    </row>
    <row r="1817" spans="1:3" x14ac:dyDescent="0.25">
      <c r="A1817" s="51" t="s">
        <v>4</v>
      </c>
      <c r="B1817" s="6">
        <v>943</v>
      </c>
      <c r="C1817" s="7">
        <v>0.14845717884130982</v>
      </c>
    </row>
    <row r="1818" spans="1:3" x14ac:dyDescent="0.25">
      <c r="A1818" s="51" t="s">
        <v>72</v>
      </c>
      <c r="B1818" s="6">
        <v>1170</v>
      </c>
      <c r="C1818" s="7">
        <v>0.18419395465994962</v>
      </c>
    </row>
    <row r="1819" spans="1:3" x14ac:dyDescent="0.25">
      <c r="A1819" s="51" t="s">
        <v>76</v>
      </c>
      <c r="B1819" s="6">
        <v>987</v>
      </c>
      <c r="C1819" s="7">
        <v>0.15538413098236775</v>
      </c>
    </row>
    <row r="1820" spans="1:3" x14ac:dyDescent="0.25">
      <c r="A1820" s="62">
        <v>43925</v>
      </c>
      <c r="B1820" s="6">
        <v>13844</v>
      </c>
      <c r="C1820" s="7">
        <v>1.2592563620007295E-2</v>
      </c>
    </row>
    <row r="1821" spans="1:3" x14ac:dyDescent="0.25">
      <c r="A1821" s="61" t="s">
        <v>61</v>
      </c>
      <c r="B1821" s="6">
        <v>3393</v>
      </c>
      <c r="C1821" s="7">
        <v>0.24508812481941636</v>
      </c>
    </row>
    <row r="1822" spans="1:3" x14ac:dyDescent="0.25">
      <c r="A1822" s="51" t="s">
        <v>7</v>
      </c>
      <c r="B1822" s="6">
        <v>1290</v>
      </c>
      <c r="C1822" s="7">
        <v>0.38019451812555261</v>
      </c>
    </row>
    <row r="1823" spans="1:3" x14ac:dyDescent="0.25">
      <c r="A1823" s="51" t="s">
        <v>8</v>
      </c>
      <c r="B1823" s="6">
        <v>1253</v>
      </c>
      <c r="C1823" s="7">
        <v>0.36928971411730033</v>
      </c>
    </row>
    <row r="1824" spans="1:3" x14ac:dyDescent="0.25">
      <c r="A1824" s="51" t="s">
        <v>73</v>
      </c>
      <c r="B1824" s="6">
        <v>394</v>
      </c>
      <c r="C1824" s="7">
        <v>0.11612142646625405</v>
      </c>
    </row>
    <row r="1825" spans="1:3" x14ac:dyDescent="0.25">
      <c r="A1825" s="51" t="s">
        <v>77</v>
      </c>
      <c r="B1825" s="6">
        <v>456</v>
      </c>
      <c r="C1825" s="7">
        <v>0.134394341290893</v>
      </c>
    </row>
    <row r="1826" spans="1:3" x14ac:dyDescent="0.25">
      <c r="A1826" s="61" t="s">
        <v>64</v>
      </c>
      <c r="B1826" s="6">
        <v>1869</v>
      </c>
      <c r="C1826" s="7">
        <v>0.13500433400751227</v>
      </c>
    </row>
    <row r="1827" spans="1:3" x14ac:dyDescent="0.25">
      <c r="A1827" s="51" t="s">
        <v>70</v>
      </c>
      <c r="B1827" s="6">
        <v>858</v>
      </c>
      <c r="C1827" s="7">
        <v>0.4590690208667737</v>
      </c>
    </row>
    <row r="1828" spans="1:3" x14ac:dyDescent="0.25">
      <c r="A1828" s="51" t="s">
        <v>71</v>
      </c>
      <c r="B1828" s="6">
        <v>1011</v>
      </c>
      <c r="C1828" s="7">
        <v>0.5409309791332263</v>
      </c>
    </row>
    <row r="1829" spans="1:3" x14ac:dyDescent="0.25">
      <c r="A1829" s="61" t="s">
        <v>65</v>
      </c>
      <c r="B1829" s="6">
        <v>718</v>
      </c>
      <c r="C1829" s="7">
        <v>5.1863623230280265E-2</v>
      </c>
    </row>
    <row r="1830" spans="1:3" x14ac:dyDescent="0.25">
      <c r="A1830" s="51" t="s">
        <v>67</v>
      </c>
      <c r="B1830" s="6">
        <v>718</v>
      </c>
      <c r="C1830" s="7">
        <v>1</v>
      </c>
    </row>
    <row r="1831" spans="1:3" x14ac:dyDescent="0.25">
      <c r="A1831" s="61" t="s">
        <v>63</v>
      </c>
      <c r="B1831" s="6">
        <v>2785</v>
      </c>
      <c r="C1831" s="7">
        <v>0.20117018202831552</v>
      </c>
    </row>
    <row r="1832" spans="1:3" x14ac:dyDescent="0.25">
      <c r="A1832" s="51" t="s">
        <v>4</v>
      </c>
      <c r="B1832" s="6">
        <v>720</v>
      </c>
      <c r="C1832" s="7">
        <v>0.25852782764811488</v>
      </c>
    </row>
    <row r="1833" spans="1:3" x14ac:dyDescent="0.25">
      <c r="A1833" s="51" t="s">
        <v>75</v>
      </c>
      <c r="B1833" s="6">
        <v>818</v>
      </c>
      <c r="C1833" s="7">
        <v>0.29371633752244164</v>
      </c>
    </row>
    <row r="1834" spans="1:3" x14ac:dyDescent="0.25">
      <c r="A1834" s="51" t="s">
        <v>74</v>
      </c>
      <c r="B1834" s="6">
        <v>1247</v>
      </c>
      <c r="C1834" s="7">
        <v>0.44775583482944342</v>
      </c>
    </row>
    <row r="1835" spans="1:3" x14ac:dyDescent="0.25">
      <c r="A1835" s="61" t="s">
        <v>62</v>
      </c>
      <c r="B1835" s="6">
        <v>5079</v>
      </c>
      <c r="C1835" s="7">
        <v>0.36687373591447558</v>
      </c>
    </row>
    <row r="1836" spans="1:3" x14ac:dyDescent="0.25">
      <c r="A1836" s="51" t="s">
        <v>9</v>
      </c>
      <c r="B1836" s="6">
        <v>1034</v>
      </c>
      <c r="C1836" s="7">
        <v>0.2035833825556212</v>
      </c>
    </row>
    <row r="1837" spans="1:3" x14ac:dyDescent="0.25">
      <c r="A1837" s="51" t="s">
        <v>5</v>
      </c>
      <c r="B1837" s="6">
        <v>686</v>
      </c>
      <c r="C1837" s="7">
        <v>0.13506595786572159</v>
      </c>
    </row>
    <row r="1838" spans="1:3" x14ac:dyDescent="0.25">
      <c r="A1838" s="51" t="s">
        <v>6</v>
      </c>
      <c r="B1838" s="6">
        <v>636</v>
      </c>
      <c r="C1838" s="7">
        <v>0.12522150029533372</v>
      </c>
    </row>
    <row r="1839" spans="1:3" x14ac:dyDescent="0.25">
      <c r="A1839" s="51" t="s">
        <v>4</v>
      </c>
      <c r="B1839" s="6">
        <v>992</v>
      </c>
      <c r="C1839" s="7">
        <v>0.19531403819649537</v>
      </c>
    </row>
    <row r="1840" spans="1:3" x14ac:dyDescent="0.25">
      <c r="A1840" s="51" t="s">
        <v>72</v>
      </c>
      <c r="B1840" s="6">
        <v>741</v>
      </c>
      <c r="C1840" s="7">
        <v>0.14589486119314826</v>
      </c>
    </row>
    <row r="1841" spans="1:3" x14ac:dyDescent="0.25">
      <c r="A1841" s="51" t="s">
        <v>76</v>
      </c>
      <c r="B1841" s="6">
        <v>990</v>
      </c>
      <c r="C1841" s="7">
        <v>0.19492025989367986</v>
      </c>
    </row>
    <row r="1842" spans="1:3" x14ac:dyDescent="0.25">
      <c r="A1842" s="62">
        <v>43926</v>
      </c>
      <c r="B1842" s="6">
        <v>6793</v>
      </c>
      <c r="C1842" s="7">
        <v>6.1789428395485086E-3</v>
      </c>
    </row>
    <row r="1843" spans="1:3" x14ac:dyDescent="0.25">
      <c r="A1843" s="61" t="s">
        <v>61</v>
      </c>
      <c r="B1843" s="6">
        <v>2290</v>
      </c>
      <c r="C1843" s="7">
        <v>0.33711173266597966</v>
      </c>
    </row>
    <row r="1844" spans="1:3" x14ac:dyDescent="0.25">
      <c r="A1844" s="51" t="s">
        <v>7</v>
      </c>
      <c r="B1844" s="6">
        <v>649</v>
      </c>
      <c r="C1844" s="7">
        <v>0.28340611353711792</v>
      </c>
    </row>
    <row r="1845" spans="1:3" x14ac:dyDescent="0.25">
      <c r="A1845" s="51" t="s">
        <v>8</v>
      </c>
      <c r="B1845" s="6">
        <v>386</v>
      </c>
      <c r="C1845" s="7">
        <v>0.16855895196506551</v>
      </c>
    </row>
    <row r="1846" spans="1:3" x14ac:dyDescent="0.25">
      <c r="A1846" s="51" t="s">
        <v>73</v>
      </c>
      <c r="B1846" s="6">
        <v>627</v>
      </c>
      <c r="C1846" s="7">
        <v>0.27379912663755457</v>
      </c>
    </row>
    <row r="1847" spans="1:3" x14ac:dyDescent="0.25">
      <c r="A1847" s="51" t="s">
        <v>77</v>
      </c>
      <c r="B1847" s="6">
        <v>628</v>
      </c>
      <c r="C1847" s="7">
        <v>0.27423580786026203</v>
      </c>
    </row>
    <row r="1848" spans="1:3" x14ac:dyDescent="0.25">
      <c r="A1848" s="61" t="s">
        <v>64</v>
      </c>
      <c r="B1848" s="6">
        <v>758</v>
      </c>
      <c r="C1848" s="7">
        <v>0.11158545561607537</v>
      </c>
    </row>
    <row r="1849" spans="1:3" x14ac:dyDescent="0.25">
      <c r="A1849" s="51" t="s">
        <v>70</v>
      </c>
      <c r="B1849" s="6">
        <v>570</v>
      </c>
      <c r="C1849" s="7">
        <v>0.75197889182058042</v>
      </c>
    </row>
    <row r="1850" spans="1:3" x14ac:dyDescent="0.25">
      <c r="A1850" s="51" t="s">
        <v>71</v>
      </c>
      <c r="B1850" s="6">
        <v>188</v>
      </c>
      <c r="C1850" s="7">
        <v>0.24802110817941952</v>
      </c>
    </row>
    <row r="1851" spans="1:3" x14ac:dyDescent="0.25">
      <c r="A1851" s="61" t="s">
        <v>65</v>
      </c>
      <c r="B1851" s="6">
        <v>18</v>
      </c>
      <c r="C1851" s="7">
        <v>2.649786544972766E-3</v>
      </c>
    </row>
    <row r="1852" spans="1:3" x14ac:dyDescent="0.25">
      <c r="A1852" s="51" t="s">
        <v>67</v>
      </c>
      <c r="B1852" s="6">
        <v>18</v>
      </c>
      <c r="C1852" s="7">
        <v>1</v>
      </c>
    </row>
    <row r="1853" spans="1:3" x14ac:dyDescent="0.25">
      <c r="A1853" s="61" t="s">
        <v>63</v>
      </c>
      <c r="B1853" s="6">
        <v>986</v>
      </c>
      <c r="C1853" s="7">
        <v>0.14514941851906374</v>
      </c>
    </row>
    <row r="1854" spans="1:3" x14ac:dyDescent="0.25">
      <c r="A1854" s="51" t="s">
        <v>4</v>
      </c>
      <c r="B1854" s="6">
        <v>311</v>
      </c>
      <c r="C1854" s="7">
        <v>0.31541582150101422</v>
      </c>
    </row>
    <row r="1855" spans="1:3" x14ac:dyDescent="0.25">
      <c r="A1855" s="51" t="s">
        <v>75</v>
      </c>
      <c r="B1855" s="6">
        <v>429</v>
      </c>
      <c r="C1855" s="7">
        <v>0.43509127789046653</v>
      </c>
    </row>
    <row r="1856" spans="1:3" x14ac:dyDescent="0.25">
      <c r="A1856" s="51" t="s">
        <v>74</v>
      </c>
      <c r="B1856" s="6">
        <v>246</v>
      </c>
      <c r="C1856" s="7">
        <v>0.24949290060851928</v>
      </c>
    </row>
    <row r="1857" spans="1:3" x14ac:dyDescent="0.25">
      <c r="A1857" s="61" t="s">
        <v>62</v>
      </c>
      <c r="B1857" s="6">
        <v>2741</v>
      </c>
      <c r="C1857" s="7">
        <v>0.40350360665390844</v>
      </c>
    </row>
    <row r="1858" spans="1:3" x14ac:dyDescent="0.25">
      <c r="A1858" s="51" t="s">
        <v>9</v>
      </c>
      <c r="B1858" s="6">
        <v>172</v>
      </c>
      <c r="C1858" s="7">
        <v>6.2750820868296239E-2</v>
      </c>
    </row>
    <row r="1859" spans="1:3" x14ac:dyDescent="0.25">
      <c r="A1859" s="51" t="s">
        <v>5</v>
      </c>
      <c r="B1859" s="6">
        <v>677</v>
      </c>
      <c r="C1859" s="7">
        <v>0.2469901495804451</v>
      </c>
    </row>
    <row r="1860" spans="1:3" x14ac:dyDescent="0.25">
      <c r="A1860" s="51" t="s">
        <v>6</v>
      </c>
      <c r="B1860" s="6">
        <v>723</v>
      </c>
      <c r="C1860" s="7">
        <v>0.26377234585917547</v>
      </c>
    </row>
    <row r="1861" spans="1:3" x14ac:dyDescent="0.25">
      <c r="A1861" s="51" t="s">
        <v>4</v>
      </c>
      <c r="B1861" s="6">
        <v>563</v>
      </c>
      <c r="C1861" s="7">
        <v>0.20539948923750456</v>
      </c>
    </row>
    <row r="1862" spans="1:3" x14ac:dyDescent="0.25">
      <c r="A1862" s="51" t="s">
        <v>72</v>
      </c>
      <c r="B1862" s="6">
        <v>67</v>
      </c>
      <c r="C1862" s="7">
        <v>2.4443633710324698E-2</v>
      </c>
    </row>
    <row r="1863" spans="1:3" x14ac:dyDescent="0.25">
      <c r="A1863" s="51" t="s">
        <v>76</v>
      </c>
      <c r="B1863" s="6">
        <v>539</v>
      </c>
      <c r="C1863" s="7">
        <v>0.19664356074425393</v>
      </c>
    </row>
    <row r="1864" spans="1:3" x14ac:dyDescent="0.25">
      <c r="A1864" s="62">
        <v>43927</v>
      </c>
      <c r="B1864" s="6">
        <v>7186</v>
      </c>
      <c r="C1864" s="7">
        <v>6.5364173774467224E-3</v>
      </c>
    </row>
    <row r="1865" spans="1:3" x14ac:dyDescent="0.25">
      <c r="A1865" s="61" t="s">
        <v>61</v>
      </c>
      <c r="B1865" s="6">
        <v>1125</v>
      </c>
      <c r="C1865" s="7">
        <v>0.15655441135541331</v>
      </c>
    </row>
    <row r="1866" spans="1:3" x14ac:dyDescent="0.25">
      <c r="A1866" s="51" t="s">
        <v>7</v>
      </c>
      <c r="B1866" s="6">
        <v>436</v>
      </c>
      <c r="C1866" s="7">
        <v>0.38755555555555554</v>
      </c>
    </row>
    <row r="1867" spans="1:3" x14ac:dyDescent="0.25">
      <c r="A1867" s="51" t="s">
        <v>8</v>
      </c>
      <c r="B1867" s="6">
        <v>554</v>
      </c>
      <c r="C1867" s="7">
        <v>0.49244444444444446</v>
      </c>
    </row>
    <row r="1868" spans="1:3" x14ac:dyDescent="0.25">
      <c r="A1868" s="51" t="s">
        <v>73</v>
      </c>
      <c r="B1868" s="6">
        <v>28</v>
      </c>
      <c r="C1868" s="7">
        <v>2.4888888888888887E-2</v>
      </c>
    </row>
    <row r="1869" spans="1:3" x14ac:dyDescent="0.25">
      <c r="A1869" s="51" t="s">
        <v>77</v>
      </c>
      <c r="B1869" s="6">
        <v>107</v>
      </c>
      <c r="C1869" s="7">
        <v>9.5111111111111105E-2</v>
      </c>
    </row>
    <row r="1870" spans="1:3" x14ac:dyDescent="0.25">
      <c r="A1870" s="61" t="s">
        <v>64</v>
      </c>
      <c r="B1870" s="6">
        <v>428</v>
      </c>
      <c r="C1870" s="7">
        <v>5.956025605343724E-2</v>
      </c>
    </row>
    <row r="1871" spans="1:3" x14ac:dyDescent="0.25">
      <c r="A1871" s="51" t="s">
        <v>70</v>
      </c>
      <c r="B1871" s="6">
        <v>391</v>
      </c>
      <c r="C1871" s="7">
        <v>0.91355140186915884</v>
      </c>
    </row>
    <row r="1872" spans="1:3" x14ac:dyDescent="0.25">
      <c r="A1872" s="51" t="s">
        <v>71</v>
      </c>
      <c r="B1872" s="6">
        <v>37</v>
      </c>
      <c r="C1872" s="7">
        <v>8.6448598130841117E-2</v>
      </c>
    </row>
    <row r="1873" spans="1:3" x14ac:dyDescent="0.25">
      <c r="A1873" s="61" t="s">
        <v>65</v>
      </c>
      <c r="B1873" s="6">
        <v>719</v>
      </c>
      <c r="C1873" s="7">
        <v>0.10005566379070414</v>
      </c>
    </row>
    <row r="1874" spans="1:3" x14ac:dyDescent="0.25">
      <c r="A1874" s="51" t="s">
        <v>67</v>
      </c>
      <c r="B1874" s="6">
        <v>719</v>
      </c>
      <c r="C1874" s="7">
        <v>1</v>
      </c>
    </row>
    <row r="1875" spans="1:3" x14ac:dyDescent="0.25">
      <c r="A1875" s="61" t="s">
        <v>63</v>
      </c>
      <c r="B1875" s="6">
        <v>1830</v>
      </c>
      <c r="C1875" s="7">
        <v>0.25466184247147233</v>
      </c>
    </row>
    <row r="1876" spans="1:3" x14ac:dyDescent="0.25">
      <c r="A1876" s="51" t="s">
        <v>4</v>
      </c>
      <c r="B1876" s="6">
        <v>723</v>
      </c>
      <c r="C1876" s="7">
        <v>0.39508196721311473</v>
      </c>
    </row>
    <row r="1877" spans="1:3" x14ac:dyDescent="0.25">
      <c r="A1877" s="51" t="s">
        <v>75</v>
      </c>
      <c r="B1877" s="6">
        <v>524</v>
      </c>
      <c r="C1877" s="7">
        <v>0.28633879781420762</v>
      </c>
    </row>
    <row r="1878" spans="1:3" x14ac:dyDescent="0.25">
      <c r="A1878" s="51" t="s">
        <v>74</v>
      </c>
      <c r="B1878" s="6">
        <v>583</v>
      </c>
      <c r="C1878" s="7">
        <v>0.31857923497267759</v>
      </c>
    </row>
    <row r="1879" spans="1:3" x14ac:dyDescent="0.25">
      <c r="A1879" s="61" t="s">
        <v>62</v>
      </c>
      <c r="B1879" s="6">
        <v>3084</v>
      </c>
      <c r="C1879" s="7">
        <v>0.42916782632897299</v>
      </c>
    </row>
    <row r="1880" spans="1:3" x14ac:dyDescent="0.25">
      <c r="A1880" s="51" t="s">
        <v>9</v>
      </c>
      <c r="B1880" s="6">
        <v>161</v>
      </c>
      <c r="C1880" s="7">
        <v>5.2204928664072635E-2</v>
      </c>
    </row>
    <row r="1881" spans="1:3" x14ac:dyDescent="0.25">
      <c r="A1881" s="51" t="s">
        <v>5</v>
      </c>
      <c r="B1881" s="6">
        <v>831</v>
      </c>
      <c r="C1881" s="7">
        <v>0.26945525291828792</v>
      </c>
    </row>
    <row r="1882" spans="1:3" x14ac:dyDescent="0.25">
      <c r="A1882" s="51" t="s">
        <v>6</v>
      </c>
      <c r="B1882" s="6">
        <v>468</v>
      </c>
      <c r="C1882" s="7">
        <v>0.1517509727626459</v>
      </c>
    </row>
    <row r="1883" spans="1:3" x14ac:dyDescent="0.25">
      <c r="A1883" s="51" t="s">
        <v>4</v>
      </c>
      <c r="B1883" s="6">
        <v>329</v>
      </c>
      <c r="C1883" s="7">
        <v>0.10667963683527885</v>
      </c>
    </row>
    <row r="1884" spans="1:3" x14ac:dyDescent="0.25">
      <c r="A1884" s="51" t="s">
        <v>72</v>
      </c>
      <c r="B1884" s="6">
        <v>635</v>
      </c>
      <c r="C1884" s="7">
        <v>0.20590142671854733</v>
      </c>
    </row>
    <row r="1885" spans="1:3" x14ac:dyDescent="0.25">
      <c r="A1885" s="51" t="s">
        <v>76</v>
      </c>
      <c r="B1885" s="6">
        <v>660</v>
      </c>
      <c r="C1885" s="7">
        <v>0.2140077821011673</v>
      </c>
    </row>
    <row r="1886" spans="1:3" x14ac:dyDescent="0.25">
      <c r="A1886" s="62">
        <v>43928</v>
      </c>
      <c r="B1886" s="6">
        <v>7109</v>
      </c>
      <c r="C1886" s="7">
        <v>6.4663778369424925E-3</v>
      </c>
    </row>
    <row r="1887" spans="1:3" x14ac:dyDescent="0.25">
      <c r="A1887" s="61" t="s">
        <v>61</v>
      </c>
      <c r="B1887" s="6">
        <v>1404</v>
      </c>
      <c r="C1887" s="7">
        <v>0.19749613166408778</v>
      </c>
    </row>
    <row r="1888" spans="1:3" x14ac:dyDescent="0.25">
      <c r="A1888" s="51" t="s">
        <v>7</v>
      </c>
      <c r="B1888" s="6">
        <v>363</v>
      </c>
      <c r="C1888" s="7">
        <v>0.25854700854700857</v>
      </c>
    </row>
    <row r="1889" spans="1:3" x14ac:dyDescent="0.25">
      <c r="A1889" s="51" t="s">
        <v>8</v>
      </c>
      <c r="B1889" s="6">
        <v>608</v>
      </c>
      <c r="C1889" s="7">
        <v>0.43304843304843305</v>
      </c>
    </row>
    <row r="1890" spans="1:3" x14ac:dyDescent="0.25">
      <c r="A1890" s="51" t="s">
        <v>73</v>
      </c>
      <c r="B1890" s="6">
        <v>340</v>
      </c>
      <c r="C1890" s="7">
        <v>0.24216524216524216</v>
      </c>
    </row>
    <row r="1891" spans="1:3" x14ac:dyDescent="0.25">
      <c r="A1891" s="51" t="s">
        <v>77</v>
      </c>
      <c r="B1891" s="6">
        <v>93</v>
      </c>
      <c r="C1891" s="7">
        <v>6.623931623931624E-2</v>
      </c>
    </row>
    <row r="1892" spans="1:3" x14ac:dyDescent="0.25">
      <c r="A1892" s="61" t="s">
        <v>64</v>
      </c>
      <c r="B1892" s="6">
        <v>717</v>
      </c>
      <c r="C1892" s="7">
        <v>0.10085806723871149</v>
      </c>
    </row>
    <row r="1893" spans="1:3" x14ac:dyDescent="0.25">
      <c r="A1893" s="51" t="s">
        <v>70</v>
      </c>
      <c r="B1893" s="6">
        <v>345</v>
      </c>
      <c r="C1893" s="7">
        <v>0.48117154811715479</v>
      </c>
    </row>
    <row r="1894" spans="1:3" x14ac:dyDescent="0.25">
      <c r="A1894" s="51" t="s">
        <v>71</v>
      </c>
      <c r="B1894" s="6">
        <v>372</v>
      </c>
      <c r="C1894" s="7">
        <v>0.51882845188284521</v>
      </c>
    </row>
    <row r="1895" spans="1:3" x14ac:dyDescent="0.25">
      <c r="A1895" s="61" t="s">
        <v>65</v>
      </c>
      <c r="B1895" s="6">
        <v>204</v>
      </c>
      <c r="C1895" s="7">
        <v>2.8696019130679422E-2</v>
      </c>
    </row>
    <row r="1896" spans="1:3" x14ac:dyDescent="0.25">
      <c r="A1896" s="51" t="s">
        <v>67</v>
      </c>
      <c r="B1896" s="6">
        <v>204</v>
      </c>
      <c r="C1896" s="7">
        <v>1</v>
      </c>
    </row>
    <row r="1897" spans="1:3" x14ac:dyDescent="0.25">
      <c r="A1897" s="61" t="s">
        <v>63</v>
      </c>
      <c r="B1897" s="6">
        <v>2357</v>
      </c>
      <c r="C1897" s="7">
        <v>0.33155155436770289</v>
      </c>
    </row>
    <row r="1898" spans="1:3" x14ac:dyDescent="0.25">
      <c r="A1898" s="51" t="s">
        <v>4</v>
      </c>
      <c r="B1898" s="6">
        <v>799</v>
      </c>
      <c r="C1898" s="7">
        <v>0.33899024183283838</v>
      </c>
    </row>
    <row r="1899" spans="1:3" x14ac:dyDescent="0.25">
      <c r="A1899" s="51" t="s">
        <v>75</v>
      </c>
      <c r="B1899" s="6">
        <v>768</v>
      </c>
      <c r="C1899" s="7">
        <v>0.32583792957148916</v>
      </c>
    </row>
    <row r="1900" spans="1:3" x14ac:dyDescent="0.25">
      <c r="A1900" s="51" t="s">
        <v>74</v>
      </c>
      <c r="B1900" s="6">
        <v>790</v>
      </c>
      <c r="C1900" s="7">
        <v>0.33517182859567246</v>
      </c>
    </row>
    <row r="1901" spans="1:3" x14ac:dyDescent="0.25">
      <c r="A1901" s="61" t="s">
        <v>62</v>
      </c>
      <c r="B1901" s="6">
        <v>2427</v>
      </c>
      <c r="C1901" s="7">
        <v>0.34139822759881838</v>
      </c>
    </row>
    <row r="1902" spans="1:3" x14ac:dyDescent="0.25">
      <c r="A1902" s="51" t="s">
        <v>9</v>
      </c>
      <c r="B1902" s="6">
        <v>357</v>
      </c>
      <c r="C1902" s="7">
        <v>0.14709517923362175</v>
      </c>
    </row>
    <row r="1903" spans="1:3" x14ac:dyDescent="0.25">
      <c r="A1903" s="51" t="s">
        <v>5</v>
      </c>
      <c r="B1903" s="6">
        <v>459</v>
      </c>
      <c r="C1903" s="7">
        <v>0.18912237330037082</v>
      </c>
    </row>
    <row r="1904" spans="1:3" x14ac:dyDescent="0.25">
      <c r="A1904" s="51" t="s">
        <v>6</v>
      </c>
      <c r="B1904" s="6">
        <v>534</v>
      </c>
      <c r="C1904" s="7">
        <v>0.22002472187886279</v>
      </c>
    </row>
    <row r="1905" spans="1:3" x14ac:dyDescent="0.25">
      <c r="A1905" s="51" t="s">
        <v>4</v>
      </c>
      <c r="B1905" s="6">
        <v>145</v>
      </c>
      <c r="C1905" s="7">
        <v>5.9744540585084466E-2</v>
      </c>
    </row>
    <row r="1906" spans="1:3" x14ac:dyDescent="0.25">
      <c r="A1906" s="51" t="s">
        <v>72</v>
      </c>
      <c r="B1906" s="6">
        <v>429</v>
      </c>
      <c r="C1906" s="7">
        <v>0.17676143386897405</v>
      </c>
    </row>
    <row r="1907" spans="1:3" x14ac:dyDescent="0.25">
      <c r="A1907" s="51" t="s">
        <v>76</v>
      </c>
      <c r="B1907" s="6">
        <v>503</v>
      </c>
      <c r="C1907" s="7">
        <v>0.20725175113308611</v>
      </c>
    </row>
    <row r="1908" spans="1:3" x14ac:dyDescent="0.25">
      <c r="A1908" s="62">
        <v>43929</v>
      </c>
      <c r="B1908" s="6">
        <v>6468</v>
      </c>
      <c r="C1908" s="7">
        <v>5.88332140235533E-3</v>
      </c>
    </row>
    <row r="1909" spans="1:3" x14ac:dyDescent="0.25">
      <c r="A1909" s="61" t="s">
        <v>61</v>
      </c>
      <c r="B1909" s="6">
        <v>423</v>
      </c>
      <c r="C1909" s="7">
        <v>6.5398886827458258E-2</v>
      </c>
    </row>
    <row r="1910" spans="1:3" x14ac:dyDescent="0.25">
      <c r="A1910" s="51" t="s">
        <v>7</v>
      </c>
      <c r="B1910" s="6">
        <v>76</v>
      </c>
      <c r="C1910" s="7">
        <v>0.17966903073286053</v>
      </c>
    </row>
    <row r="1911" spans="1:3" x14ac:dyDescent="0.25">
      <c r="A1911" s="51" t="s">
        <v>8</v>
      </c>
      <c r="B1911" s="6">
        <v>15</v>
      </c>
      <c r="C1911" s="7">
        <v>3.5460992907801421E-2</v>
      </c>
    </row>
    <row r="1912" spans="1:3" x14ac:dyDescent="0.25">
      <c r="A1912" s="51" t="s">
        <v>73</v>
      </c>
      <c r="B1912" s="6">
        <v>35</v>
      </c>
      <c r="C1912" s="7">
        <v>8.2742316784869971E-2</v>
      </c>
    </row>
    <row r="1913" spans="1:3" x14ac:dyDescent="0.25">
      <c r="A1913" s="51" t="s">
        <v>77</v>
      </c>
      <c r="B1913" s="6">
        <v>297</v>
      </c>
      <c r="C1913" s="7">
        <v>0.7021276595744681</v>
      </c>
    </row>
    <row r="1914" spans="1:3" x14ac:dyDescent="0.25">
      <c r="A1914" s="61" t="s">
        <v>64</v>
      </c>
      <c r="B1914" s="6">
        <v>1085</v>
      </c>
      <c r="C1914" s="7">
        <v>0.16774891774891776</v>
      </c>
    </row>
    <row r="1915" spans="1:3" x14ac:dyDescent="0.25">
      <c r="A1915" s="51" t="s">
        <v>70</v>
      </c>
      <c r="B1915" s="6">
        <v>280</v>
      </c>
      <c r="C1915" s="7">
        <v>0.25806451612903225</v>
      </c>
    </row>
    <row r="1916" spans="1:3" x14ac:dyDescent="0.25">
      <c r="A1916" s="51" t="s">
        <v>71</v>
      </c>
      <c r="B1916" s="6">
        <v>805</v>
      </c>
      <c r="C1916" s="7">
        <v>0.74193548387096775</v>
      </c>
    </row>
    <row r="1917" spans="1:3" x14ac:dyDescent="0.25">
      <c r="A1917" s="61" t="s">
        <v>65</v>
      </c>
      <c r="B1917" s="6">
        <v>147</v>
      </c>
      <c r="C1917" s="7">
        <v>2.2727272727272728E-2</v>
      </c>
    </row>
    <row r="1918" spans="1:3" x14ac:dyDescent="0.25">
      <c r="A1918" s="51" t="s">
        <v>67</v>
      </c>
      <c r="B1918" s="6">
        <v>147</v>
      </c>
      <c r="C1918" s="7">
        <v>1</v>
      </c>
    </row>
    <row r="1919" spans="1:3" x14ac:dyDescent="0.25">
      <c r="A1919" s="61" t="s">
        <v>63</v>
      </c>
      <c r="B1919" s="6">
        <v>1537</v>
      </c>
      <c r="C1919" s="7">
        <v>0.23763141620284478</v>
      </c>
    </row>
    <row r="1920" spans="1:3" x14ac:dyDescent="0.25">
      <c r="A1920" s="51" t="s">
        <v>4</v>
      </c>
      <c r="B1920" s="6">
        <v>409</v>
      </c>
      <c r="C1920" s="7">
        <v>0.26610279765777489</v>
      </c>
    </row>
    <row r="1921" spans="1:3" x14ac:dyDescent="0.25">
      <c r="A1921" s="51" t="s">
        <v>75</v>
      </c>
      <c r="B1921" s="6">
        <v>954</v>
      </c>
      <c r="C1921" s="7">
        <v>0.62068965517241381</v>
      </c>
    </row>
    <row r="1922" spans="1:3" x14ac:dyDescent="0.25">
      <c r="A1922" s="51" t="s">
        <v>74</v>
      </c>
      <c r="B1922" s="6">
        <v>174</v>
      </c>
      <c r="C1922" s="7">
        <v>0.11320754716981132</v>
      </c>
    </row>
    <row r="1923" spans="1:3" x14ac:dyDescent="0.25">
      <c r="A1923" s="61" t="s">
        <v>62</v>
      </c>
      <c r="B1923" s="6">
        <v>3276</v>
      </c>
      <c r="C1923" s="7">
        <v>0.50649350649350644</v>
      </c>
    </row>
    <row r="1924" spans="1:3" x14ac:dyDescent="0.25">
      <c r="A1924" s="51" t="s">
        <v>9</v>
      </c>
      <c r="B1924" s="6">
        <v>796</v>
      </c>
      <c r="C1924" s="7">
        <v>0.24297924297924298</v>
      </c>
    </row>
    <row r="1925" spans="1:3" x14ac:dyDescent="0.25">
      <c r="A1925" s="51" t="s">
        <v>5</v>
      </c>
      <c r="B1925" s="6">
        <v>356</v>
      </c>
      <c r="C1925" s="7">
        <v>0.10866910866910867</v>
      </c>
    </row>
    <row r="1926" spans="1:3" x14ac:dyDescent="0.25">
      <c r="A1926" s="51" t="s">
        <v>6</v>
      </c>
      <c r="B1926" s="6">
        <v>242</v>
      </c>
      <c r="C1926" s="7">
        <v>7.3870573870573872E-2</v>
      </c>
    </row>
    <row r="1927" spans="1:3" x14ac:dyDescent="0.25">
      <c r="A1927" s="51" t="s">
        <v>4</v>
      </c>
      <c r="B1927" s="6">
        <v>307</v>
      </c>
      <c r="C1927" s="7">
        <v>9.3711843711843712E-2</v>
      </c>
    </row>
    <row r="1928" spans="1:3" x14ac:dyDescent="0.25">
      <c r="A1928" s="51" t="s">
        <v>72</v>
      </c>
      <c r="B1928" s="6">
        <v>669</v>
      </c>
      <c r="C1928" s="7">
        <v>0.20421245421245421</v>
      </c>
    </row>
    <row r="1929" spans="1:3" x14ac:dyDescent="0.25">
      <c r="A1929" s="51" t="s">
        <v>76</v>
      </c>
      <c r="B1929" s="6">
        <v>906</v>
      </c>
      <c r="C1929" s="7">
        <v>0.27655677655677657</v>
      </c>
    </row>
    <row r="1930" spans="1:3" x14ac:dyDescent="0.25">
      <c r="A1930" s="62">
        <v>43930</v>
      </c>
      <c r="B1930" s="6">
        <v>8176</v>
      </c>
      <c r="C1930" s="7">
        <v>7.4369257553582521E-3</v>
      </c>
    </row>
    <row r="1931" spans="1:3" x14ac:dyDescent="0.25">
      <c r="A1931" s="61" t="s">
        <v>61</v>
      </c>
      <c r="B1931" s="6">
        <v>1472</v>
      </c>
      <c r="C1931" s="7">
        <v>0.18003913894324852</v>
      </c>
    </row>
    <row r="1932" spans="1:3" x14ac:dyDescent="0.25">
      <c r="A1932" s="51" t="s">
        <v>7</v>
      </c>
      <c r="B1932" s="6">
        <v>102</v>
      </c>
      <c r="C1932" s="7">
        <v>6.9293478260869568E-2</v>
      </c>
    </row>
    <row r="1933" spans="1:3" x14ac:dyDescent="0.25">
      <c r="A1933" s="51" t="s">
        <v>8</v>
      </c>
      <c r="B1933" s="6">
        <v>358</v>
      </c>
      <c r="C1933" s="7">
        <v>0.24320652173913043</v>
      </c>
    </row>
    <row r="1934" spans="1:3" x14ac:dyDescent="0.25">
      <c r="A1934" s="51" t="s">
        <v>73</v>
      </c>
      <c r="B1934" s="6">
        <v>661</v>
      </c>
      <c r="C1934" s="7">
        <v>0.44904891304347827</v>
      </c>
    </row>
    <row r="1935" spans="1:3" x14ac:dyDescent="0.25">
      <c r="A1935" s="51" t="s">
        <v>77</v>
      </c>
      <c r="B1935" s="6">
        <v>351</v>
      </c>
      <c r="C1935" s="7">
        <v>0.23845108695652173</v>
      </c>
    </row>
    <row r="1936" spans="1:3" x14ac:dyDescent="0.25">
      <c r="A1936" s="61" t="s">
        <v>64</v>
      </c>
      <c r="B1936" s="6">
        <v>1807</v>
      </c>
      <c r="C1936" s="7">
        <v>0.22101272015655576</v>
      </c>
    </row>
    <row r="1937" spans="1:3" x14ac:dyDescent="0.25">
      <c r="A1937" s="51" t="s">
        <v>70</v>
      </c>
      <c r="B1937" s="6">
        <v>843</v>
      </c>
      <c r="C1937" s="7">
        <v>0.46651909241837297</v>
      </c>
    </row>
    <row r="1938" spans="1:3" x14ac:dyDescent="0.25">
      <c r="A1938" s="51" t="s">
        <v>71</v>
      </c>
      <c r="B1938" s="6">
        <v>964</v>
      </c>
      <c r="C1938" s="7">
        <v>0.53348090758162703</v>
      </c>
    </row>
    <row r="1939" spans="1:3" x14ac:dyDescent="0.25">
      <c r="A1939" s="61" t="s">
        <v>65</v>
      </c>
      <c r="B1939" s="6">
        <v>172</v>
      </c>
      <c r="C1939" s="7">
        <v>2.1037181996086105E-2</v>
      </c>
    </row>
    <row r="1940" spans="1:3" x14ac:dyDescent="0.25">
      <c r="A1940" s="51" t="s">
        <v>67</v>
      </c>
      <c r="B1940" s="6">
        <v>172</v>
      </c>
      <c r="C1940" s="7">
        <v>1</v>
      </c>
    </row>
    <row r="1941" spans="1:3" x14ac:dyDescent="0.25">
      <c r="A1941" s="61" t="s">
        <v>63</v>
      </c>
      <c r="B1941" s="6">
        <v>2170</v>
      </c>
      <c r="C1941" s="7">
        <v>0.2654109589041096</v>
      </c>
    </row>
    <row r="1942" spans="1:3" x14ac:dyDescent="0.25">
      <c r="A1942" s="51" t="s">
        <v>4</v>
      </c>
      <c r="B1942" s="6">
        <v>874</v>
      </c>
      <c r="C1942" s="7">
        <v>0.40276497695852537</v>
      </c>
    </row>
    <row r="1943" spans="1:3" x14ac:dyDescent="0.25">
      <c r="A1943" s="51" t="s">
        <v>75</v>
      </c>
      <c r="B1943" s="6">
        <v>405</v>
      </c>
      <c r="C1943" s="7">
        <v>0.18663594470046083</v>
      </c>
    </row>
    <row r="1944" spans="1:3" x14ac:dyDescent="0.25">
      <c r="A1944" s="51" t="s">
        <v>74</v>
      </c>
      <c r="B1944" s="6">
        <v>891</v>
      </c>
      <c r="C1944" s="7">
        <v>0.41059907834101383</v>
      </c>
    </row>
    <row r="1945" spans="1:3" x14ac:dyDescent="0.25">
      <c r="A1945" s="61" t="s">
        <v>62</v>
      </c>
      <c r="B1945" s="6">
        <v>2555</v>
      </c>
      <c r="C1945" s="7">
        <v>0.3125</v>
      </c>
    </row>
    <row r="1946" spans="1:3" x14ac:dyDescent="0.25">
      <c r="A1946" s="51" t="s">
        <v>9</v>
      </c>
      <c r="B1946" s="6">
        <v>560</v>
      </c>
      <c r="C1946" s="7">
        <v>0.21917808219178081</v>
      </c>
    </row>
    <row r="1947" spans="1:3" x14ac:dyDescent="0.25">
      <c r="A1947" s="51" t="s">
        <v>5</v>
      </c>
      <c r="B1947" s="6">
        <v>159</v>
      </c>
      <c r="C1947" s="7">
        <v>6.2230919765166343E-2</v>
      </c>
    </row>
    <row r="1948" spans="1:3" x14ac:dyDescent="0.25">
      <c r="A1948" s="51" t="s">
        <v>6</v>
      </c>
      <c r="B1948" s="6">
        <v>968</v>
      </c>
      <c r="C1948" s="7">
        <v>0.37886497064579255</v>
      </c>
    </row>
    <row r="1949" spans="1:3" x14ac:dyDescent="0.25">
      <c r="A1949" s="51" t="s">
        <v>4</v>
      </c>
      <c r="B1949" s="6">
        <v>319</v>
      </c>
      <c r="C1949" s="7">
        <v>0.124853228962818</v>
      </c>
    </row>
    <row r="1950" spans="1:3" x14ac:dyDescent="0.25">
      <c r="A1950" s="51" t="s">
        <v>72</v>
      </c>
      <c r="B1950" s="6">
        <v>502</v>
      </c>
      <c r="C1950" s="7">
        <v>0.1964774951076321</v>
      </c>
    </row>
    <row r="1951" spans="1:3" x14ac:dyDescent="0.25">
      <c r="A1951" s="51" t="s">
        <v>76</v>
      </c>
      <c r="B1951" s="6">
        <v>47</v>
      </c>
      <c r="C1951" s="7">
        <v>1.8395303326810174E-2</v>
      </c>
    </row>
    <row r="1952" spans="1:3" x14ac:dyDescent="0.25">
      <c r="A1952" s="62">
        <v>43931</v>
      </c>
      <c r="B1952" s="6">
        <v>6519</v>
      </c>
      <c r="C1952" s="7">
        <v>5.9297112278841055E-3</v>
      </c>
    </row>
    <row r="1953" spans="1:3" x14ac:dyDescent="0.25">
      <c r="A1953" s="61" t="s">
        <v>61</v>
      </c>
      <c r="B1953" s="6">
        <v>1698</v>
      </c>
      <c r="C1953" s="7">
        <v>0.26046939714680167</v>
      </c>
    </row>
    <row r="1954" spans="1:3" x14ac:dyDescent="0.25">
      <c r="A1954" s="51" t="s">
        <v>7</v>
      </c>
      <c r="B1954" s="6">
        <v>390</v>
      </c>
      <c r="C1954" s="7">
        <v>0.22968197879858657</v>
      </c>
    </row>
    <row r="1955" spans="1:3" x14ac:dyDescent="0.25">
      <c r="A1955" s="51" t="s">
        <v>8</v>
      </c>
      <c r="B1955" s="6">
        <v>44</v>
      </c>
      <c r="C1955" s="7">
        <v>2.591283863368669E-2</v>
      </c>
    </row>
    <row r="1956" spans="1:3" x14ac:dyDescent="0.25">
      <c r="A1956" s="51" t="s">
        <v>73</v>
      </c>
      <c r="B1956" s="6">
        <v>885</v>
      </c>
      <c r="C1956" s="7">
        <v>0.52120141342756188</v>
      </c>
    </row>
    <row r="1957" spans="1:3" x14ac:dyDescent="0.25">
      <c r="A1957" s="51" t="s">
        <v>77</v>
      </c>
      <c r="B1957" s="6">
        <v>379</v>
      </c>
      <c r="C1957" s="7">
        <v>0.2232037691401649</v>
      </c>
    </row>
    <row r="1958" spans="1:3" x14ac:dyDescent="0.25">
      <c r="A1958" s="61" t="s">
        <v>64</v>
      </c>
      <c r="B1958" s="6">
        <v>762</v>
      </c>
      <c r="C1958" s="7">
        <v>0.11688909341923608</v>
      </c>
    </row>
    <row r="1959" spans="1:3" x14ac:dyDescent="0.25">
      <c r="A1959" s="51" t="s">
        <v>70</v>
      </c>
      <c r="B1959" s="6">
        <v>205</v>
      </c>
      <c r="C1959" s="7">
        <v>0.26902887139107612</v>
      </c>
    </row>
    <row r="1960" spans="1:3" x14ac:dyDescent="0.25">
      <c r="A1960" s="51" t="s">
        <v>71</v>
      </c>
      <c r="B1960" s="6">
        <v>557</v>
      </c>
      <c r="C1960" s="7">
        <v>0.73097112860892388</v>
      </c>
    </row>
    <row r="1961" spans="1:3" x14ac:dyDescent="0.25">
      <c r="A1961" s="61" t="s">
        <v>65</v>
      </c>
      <c r="B1961" s="6">
        <v>417</v>
      </c>
      <c r="C1961" s="7">
        <v>6.3966866083755181E-2</v>
      </c>
    </row>
    <row r="1962" spans="1:3" x14ac:dyDescent="0.25">
      <c r="A1962" s="51" t="s">
        <v>67</v>
      </c>
      <c r="B1962" s="6">
        <v>417</v>
      </c>
      <c r="C1962" s="7">
        <v>1</v>
      </c>
    </row>
    <row r="1963" spans="1:3" x14ac:dyDescent="0.25">
      <c r="A1963" s="61" t="s">
        <v>63</v>
      </c>
      <c r="B1963" s="6">
        <v>1307</v>
      </c>
      <c r="C1963" s="7">
        <v>0.20049087283325664</v>
      </c>
    </row>
    <row r="1964" spans="1:3" x14ac:dyDescent="0.25">
      <c r="A1964" s="51" t="s">
        <v>4</v>
      </c>
      <c r="B1964" s="6">
        <v>732</v>
      </c>
      <c r="C1964" s="7">
        <v>0.56006120887528688</v>
      </c>
    </row>
    <row r="1965" spans="1:3" x14ac:dyDescent="0.25">
      <c r="A1965" s="51" t="s">
        <v>75</v>
      </c>
      <c r="B1965" s="6">
        <v>13</v>
      </c>
      <c r="C1965" s="7">
        <v>9.9464422341239474E-3</v>
      </c>
    </row>
    <row r="1966" spans="1:3" x14ac:dyDescent="0.25">
      <c r="A1966" s="51" t="s">
        <v>74</v>
      </c>
      <c r="B1966" s="6">
        <v>562</v>
      </c>
      <c r="C1966" s="7">
        <v>0.42999234889058913</v>
      </c>
    </row>
    <row r="1967" spans="1:3" x14ac:dyDescent="0.25">
      <c r="A1967" s="61" t="s">
        <v>62</v>
      </c>
      <c r="B1967" s="6">
        <v>2335</v>
      </c>
      <c r="C1967" s="7">
        <v>0.35818377051695044</v>
      </c>
    </row>
    <row r="1968" spans="1:3" x14ac:dyDescent="0.25">
      <c r="A1968" s="51" t="s">
        <v>9</v>
      </c>
      <c r="B1968" s="6">
        <v>577</v>
      </c>
      <c r="C1968" s="7">
        <v>0.24710920770877945</v>
      </c>
    </row>
    <row r="1969" spans="1:3" x14ac:dyDescent="0.25">
      <c r="A1969" s="51" t="s">
        <v>5</v>
      </c>
      <c r="B1969" s="6">
        <v>704</v>
      </c>
      <c r="C1969" s="7">
        <v>0.30149892933618844</v>
      </c>
    </row>
    <row r="1970" spans="1:3" x14ac:dyDescent="0.25">
      <c r="A1970" s="51" t="s">
        <v>6</v>
      </c>
      <c r="B1970" s="6">
        <v>687</v>
      </c>
      <c r="C1970" s="7">
        <v>0.29421841541755889</v>
      </c>
    </row>
    <row r="1971" spans="1:3" x14ac:dyDescent="0.25">
      <c r="A1971" s="51" t="s">
        <v>4</v>
      </c>
      <c r="B1971" s="6">
        <v>37</v>
      </c>
      <c r="C1971" s="7">
        <v>1.5845824411134905E-2</v>
      </c>
    </row>
    <row r="1972" spans="1:3" x14ac:dyDescent="0.25">
      <c r="A1972" s="51" t="s">
        <v>72</v>
      </c>
      <c r="B1972" s="6">
        <v>109</v>
      </c>
      <c r="C1972" s="7">
        <v>4.6680942184154174E-2</v>
      </c>
    </row>
    <row r="1973" spans="1:3" x14ac:dyDescent="0.25">
      <c r="A1973" s="51" t="s">
        <v>76</v>
      </c>
      <c r="B1973" s="6">
        <v>221</v>
      </c>
      <c r="C1973" s="7">
        <v>9.4646680942184161E-2</v>
      </c>
    </row>
    <row r="1974" spans="1:3" x14ac:dyDescent="0.25">
      <c r="A1974" s="62">
        <v>43932</v>
      </c>
      <c r="B1974" s="6">
        <v>7920</v>
      </c>
      <c r="C1974" s="7">
        <v>7.2040670232922403E-3</v>
      </c>
    </row>
    <row r="1975" spans="1:3" x14ac:dyDescent="0.25">
      <c r="A1975" s="61" t="s">
        <v>61</v>
      </c>
      <c r="B1975" s="6">
        <v>2549</v>
      </c>
      <c r="C1975" s="7">
        <v>0.32184343434343432</v>
      </c>
    </row>
    <row r="1976" spans="1:3" x14ac:dyDescent="0.25">
      <c r="A1976" s="51" t="s">
        <v>7</v>
      </c>
      <c r="B1976" s="6">
        <v>662</v>
      </c>
      <c r="C1976" s="7">
        <v>0.25970969007453903</v>
      </c>
    </row>
    <row r="1977" spans="1:3" x14ac:dyDescent="0.25">
      <c r="A1977" s="51" t="s">
        <v>8</v>
      </c>
      <c r="B1977" s="6">
        <v>338</v>
      </c>
      <c r="C1977" s="7">
        <v>0.13260102000784621</v>
      </c>
    </row>
    <row r="1978" spans="1:3" x14ac:dyDescent="0.25">
      <c r="A1978" s="51" t="s">
        <v>73</v>
      </c>
      <c r="B1978" s="6">
        <v>855</v>
      </c>
      <c r="C1978" s="7">
        <v>0.33542565712043937</v>
      </c>
    </row>
    <row r="1979" spans="1:3" x14ac:dyDescent="0.25">
      <c r="A1979" s="51" t="s">
        <v>77</v>
      </c>
      <c r="B1979" s="6">
        <v>694</v>
      </c>
      <c r="C1979" s="7">
        <v>0.27226363279717536</v>
      </c>
    </row>
    <row r="1980" spans="1:3" x14ac:dyDescent="0.25">
      <c r="A1980" s="61" t="s">
        <v>64</v>
      </c>
      <c r="B1980" s="6">
        <v>358</v>
      </c>
      <c r="C1980" s="7">
        <v>4.5202020202020202E-2</v>
      </c>
    </row>
    <row r="1981" spans="1:3" x14ac:dyDescent="0.25">
      <c r="A1981" s="51" t="s">
        <v>70</v>
      </c>
      <c r="B1981" s="6">
        <v>274</v>
      </c>
      <c r="C1981" s="7">
        <v>0.76536312849162014</v>
      </c>
    </row>
    <row r="1982" spans="1:3" x14ac:dyDescent="0.25">
      <c r="A1982" s="51" t="s">
        <v>71</v>
      </c>
      <c r="B1982" s="6">
        <v>84</v>
      </c>
      <c r="C1982" s="7">
        <v>0.23463687150837989</v>
      </c>
    </row>
    <row r="1983" spans="1:3" x14ac:dyDescent="0.25">
      <c r="A1983" s="61" t="s">
        <v>65</v>
      </c>
      <c r="B1983" s="6">
        <v>428</v>
      </c>
      <c r="C1983" s="7">
        <v>5.4040404040404041E-2</v>
      </c>
    </row>
    <row r="1984" spans="1:3" x14ac:dyDescent="0.25">
      <c r="A1984" s="51" t="s">
        <v>67</v>
      </c>
      <c r="B1984" s="6">
        <v>428</v>
      </c>
      <c r="C1984" s="7">
        <v>1</v>
      </c>
    </row>
    <row r="1985" spans="1:3" x14ac:dyDescent="0.25">
      <c r="A1985" s="61" t="s">
        <v>63</v>
      </c>
      <c r="B1985" s="6">
        <v>1679</v>
      </c>
      <c r="C1985" s="7">
        <v>0.21199494949494949</v>
      </c>
    </row>
    <row r="1986" spans="1:3" x14ac:dyDescent="0.25">
      <c r="A1986" s="51" t="s">
        <v>4</v>
      </c>
      <c r="B1986" s="6">
        <v>24</v>
      </c>
      <c r="C1986" s="7">
        <v>1.4294222751637879E-2</v>
      </c>
    </row>
    <row r="1987" spans="1:3" x14ac:dyDescent="0.25">
      <c r="A1987" s="51" t="s">
        <v>75</v>
      </c>
      <c r="B1987" s="6">
        <v>789</v>
      </c>
      <c r="C1987" s="7">
        <v>0.46992257296009532</v>
      </c>
    </row>
    <row r="1988" spans="1:3" x14ac:dyDescent="0.25">
      <c r="A1988" s="51" t="s">
        <v>74</v>
      </c>
      <c r="B1988" s="6">
        <v>866</v>
      </c>
      <c r="C1988" s="7">
        <v>0.51578320428826685</v>
      </c>
    </row>
    <row r="1989" spans="1:3" x14ac:dyDescent="0.25">
      <c r="A1989" s="61" t="s">
        <v>62</v>
      </c>
      <c r="B1989" s="6">
        <v>2906</v>
      </c>
      <c r="C1989" s="7">
        <v>0.36691919191919192</v>
      </c>
    </row>
    <row r="1990" spans="1:3" x14ac:dyDescent="0.25">
      <c r="A1990" s="51" t="s">
        <v>9</v>
      </c>
      <c r="B1990" s="6">
        <v>160</v>
      </c>
      <c r="C1990" s="7">
        <v>5.5058499655884378E-2</v>
      </c>
    </row>
    <row r="1991" spans="1:3" x14ac:dyDescent="0.25">
      <c r="A1991" s="51" t="s">
        <v>5</v>
      </c>
      <c r="B1991" s="6">
        <v>821</v>
      </c>
      <c r="C1991" s="7">
        <v>0.28251892635925668</v>
      </c>
    </row>
    <row r="1992" spans="1:3" x14ac:dyDescent="0.25">
      <c r="A1992" s="51" t="s">
        <v>6</v>
      </c>
      <c r="B1992" s="6">
        <v>111</v>
      </c>
      <c r="C1992" s="7">
        <v>3.8196834136269786E-2</v>
      </c>
    </row>
    <row r="1993" spans="1:3" x14ac:dyDescent="0.25">
      <c r="A1993" s="51" t="s">
        <v>4</v>
      </c>
      <c r="B1993" s="6">
        <v>169</v>
      </c>
      <c r="C1993" s="7">
        <v>5.8155540261527874E-2</v>
      </c>
    </row>
    <row r="1994" spans="1:3" x14ac:dyDescent="0.25">
      <c r="A1994" s="51" t="s">
        <v>72</v>
      </c>
      <c r="B1994" s="6">
        <v>855</v>
      </c>
      <c r="C1994" s="7">
        <v>0.29421885753613214</v>
      </c>
    </row>
    <row r="1995" spans="1:3" x14ac:dyDescent="0.25">
      <c r="A1995" s="51" t="s">
        <v>76</v>
      </c>
      <c r="B1995" s="6">
        <v>790</v>
      </c>
      <c r="C1995" s="7">
        <v>0.27185134205092909</v>
      </c>
    </row>
    <row r="1996" spans="1:3" x14ac:dyDescent="0.25">
      <c r="A1996" s="62">
        <v>43933</v>
      </c>
      <c r="B1996" s="6">
        <v>5403</v>
      </c>
      <c r="C1996" s="7">
        <v>4.9145926927838353E-3</v>
      </c>
    </row>
    <row r="1997" spans="1:3" x14ac:dyDescent="0.25">
      <c r="A1997" s="61" t="s">
        <v>61</v>
      </c>
      <c r="B1997" s="6">
        <v>1258</v>
      </c>
      <c r="C1997" s="7">
        <v>0.2328336109568758</v>
      </c>
    </row>
    <row r="1998" spans="1:3" x14ac:dyDescent="0.25">
      <c r="A1998" s="51" t="s">
        <v>7</v>
      </c>
      <c r="B1998" s="6">
        <v>222</v>
      </c>
      <c r="C1998" s="7">
        <v>0.17647058823529413</v>
      </c>
    </row>
    <row r="1999" spans="1:3" x14ac:dyDescent="0.25">
      <c r="A1999" s="51" t="s">
        <v>8</v>
      </c>
      <c r="B1999" s="6">
        <v>308</v>
      </c>
      <c r="C1999" s="7">
        <v>0.24483306836248012</v>
      </c>
    </row>
    <row r="2000" spans="1:3" x14ac:dyDescent="0.25">
      <c r="A2000" s="51" t="s">
        <v>73</v>
      </c>
      <c r="B2000" s="6">
        <v>537</v>
      </c>
      <c r="C2000" s="7">
        <v>0.42686804451510335</v>
      </c>
    </row>
    <row r="2001" spans="1:3" x14ac:dyDescent="0.25">
      <c r="A2001" s="51" t="s">
        <v>77</v>
      </c>
      <c r="B2001" s="6">
        <v>191</v>
      </c>
      <c r="C2001" s="7">
        <v>0.1518282988871224</v>
      </c>
    </row>
    <row r="2002" spans="1:3" x14ac:dyDescent="0.25">
      <c r="A2002" s="61" t="s">
        <v>64</v>
      </c>
      <c r="B2002" s="6">
        <v>1002</v>
      </c>
      <c r="C2002" s="7">
        <v>0.18545252637423654</v>
      </c>
    </row>
    <row r="2003" spans="1:3" x14ac:dyDescent="0.25">
      <c r="A2003" s="51" t="s">
        <v>70</v>
      </c>
      <c r="B2003" s="6">
        <v>923</v>
      </c>
      <c r="C2003" s="7">
        <v>0.92115768463073855</v>
      </c>
    </row>
    <row r="2004" spans="1:3" x14ac:dyDescent="0.25">
      <c r="A2004" s="51" t="s">
        <v>71</v>
      </c>
      <c r="B2004" s="6">
        <v>79</v>
      </c>
      <c r="C2004" s="7">
        <v>7.8842315369261479E-2</v>
      </c>
    </row>
    <row r="2005" spans="1:3" x14ac:dyDescent="0.25">
      <c r="A2005" s="61" t="s">
        <v>65</v>
      </c>
      <c r="B2005" s="6">
        <v>16</v>
      </c>
      <c r="C2005" s="7">
        <v>2.9613177864149546E-3</v>
      </c>
    </row>
    <row r="2006" spans="1:3" x14ac:dyDescent="0.25">
      <c r="A2006" s="51" t="s">
        <v>67</v>
      </c>
      <c r="B2006" s="6">
        <v>16</v>
      </c>
      <c r="C2006" s="7">
        <v>1</v>
      </c>
    </row>
    <row r="2007" spans="1:3" x14ac:dyDescent="0.25">
      <c r="A2007" s="61" t="s">
        <v>63</v>
      </c>
      <c r="B2007" s="6">
        <v>1313</v>
      </c>
      <c r="C2007" s="7">
        <v>0.24301314084767722</v>
      </c>
    </row>
    <row r="2008" spans="1:3" x14ac:dyDescent="0.25">
      <c r="A2008" s="51" t="s">
        <v>4</v>
      </c>
      <c r="B2008" s="6">
        <v>596</v>
      </c>
      <c r="C2008" s="7">
        <v>0.45392231530845395</v>
      </c>
    </row>
    <row r="2009" spans="1:3" x14ac:dyDescent="0.25">
      <c r="A2009" s="51" t="s">
        <v>75</v>
      </c>
      <c r="B2009" s="6">
        <v>543</v>
      </c>
      <c r="C2009" s="7">
        <v>0.41355674028941358</v>
      </c>
    </row>
    <row r="2010" spans="1:3" x14ac:dyDescent="0.25">
      <c r="A2010" s="51" t="s">
        <v>74</v>
      </c>
      <c r="B2010" s="6">
        <v>174</v>
      </c>
      <c r="C2010" s="7">
        <v>0.13252094440213252</v>
      </c>
    </row>
    <row r="2011" spans="1:3" x14ac:dyDescent="0.25">
      <c r="A2011" s="61" t="s">
        <v>62</v>
      </c>
      <c r="B2011" s="6">
        <v>1814</v>
      </c>
      <c r="C2011" s="7">
        <v>0.33573940403479546</v>
      </c>
    </row>
    <row r="2012" spans="1:3" x14ac:dyDescent="0.25">
      <c r="A2012" s="51" t="s">
        <v>9</v>
      </c>
      <c r="B2012" s="6">
        <v>579</v>
      </c>
      <c r="C2012" s="7">
        <v>0.3191841234840132</v>
      </c>
    </row>
    <row r="2013" spans="1:3" x14ac:dyDescent="0.25">
      <c r="A2013" s="51" t="s">
        <v>5</v>
      </c>
      <c r="B2013" s="6">
        <v>263</v>
      </c>
      <c r="C2013" s="7">
        <v>0.14498346196251377</v>
      </c>
    </row>
    <row r="2014" spans="1:3" x14ac:dyDescent="0.25">
      <c r="A2014" s="51" t="s">
        <v>6</v>
      </c>
      <c r="B2014" s="6">
        <v>513</v>
      </c>
      <c r="C2014" s="7">
        <v>0.28280044101433299</v>
      </c>
    </row>
    <row r="2015" spans="1:3" x14ac:dyDescent="0.25">
      <c r="A2015" s="51" t="s">
        <v>4</v>
      </c>
      <c r="B2015" s="6">
        <v>203</v>
      </c>
      <c r="C2015" s="7">
        <v>0.11190738699007717</v>
      </c>
    </row>
    <row r="2016" spans="1:3" x14ac:dyDescent="0.25">
      <c r="A2016" s="51" t="s">
        <v>72</v>
      </c>
      <c r="B2016" s="6">
        <v>210</v>
      </c>
      <c r="C2016" s="7">
        <v>0.11576626240352811</v>
      </c>
    </row>
    <row r="2017" spans="1:3" x14ac:dyDescent="0.25">
      <c r="A2017" s="51" t="s">
        <v>76</v>
      </c>
      <c r="B2017" s="6">
        <v>46</v>
      </c>
      <c r="C2017" s="7">
        <v>2.5358324145534728E-2</v>
      </c>
    </row>
    <row r="2018" spans="1:3" x14ac:dyDescent="0.25">
      <c r="A2018" s="62">
        <v>43934</v>
      </c>
      <c r="B2018" s="6">
        <v>7138</v>
      </c>
      <c r="C2018" s="7">
        <v>6.4927563651843451E-3</v>
      </c>
    </row>
    <row r="2019" spans="1:3" x14ac:dyDescent="0.25">
      <c r="A2019" s="61" t="s">
        <v>61</v>
      </c>
      <c r="B2019" s="6">
        <v>1742</v>
      </c>
      <c r="C2019" s="7">
        <v>0.24404595124684786</v>
      </c>
    </row>
    <row r="2020" spans="1:3" x14ac:dyDescent="0.25">
      <c r="A2020" s="51" t="s">
        <v>7</v>
      </c>
      <c r="B2020" s="6">
        <v>791</v>
      </c>
      <c r="C2020" s="7">
        <v>0.45407577497129736</v>
      </c>
    </row>
    <row r="2021" spans="1:3" x14ac:dyDescent="0.25">
      <c r="A2021" s="51" t="s">
        <v>8</v>
      </c>
      <c r="B2021" s="6">
        <v>179</v>
      </c>
      <c r="C2021" s="7">
        <v>0.10275545350172216</v>
      </c>
    </row>
    <row r="2022" spans="1:3" x14ac:dyDescent="0.25">
      <c r="A2022" s="51" t="s">
        <v>73</v>
      </c>
      <c r="B2022" s="6">
        <v>490</v>
      </c>
      <c r="C2022" s="7">
        <v>0.28128587830080365</v>
      </c>
    </row>
    <row r="2023" spans="1:3" x14ac:dyDescent="0.25">
      <c r="A2023" s="51" t="s">
        <v>77</v>
      </c>
      <c r="B2023" s="6">
        <v>282</v>
      </c>
      <c r="C2023" s="7">
        <v>0.1618828932261768</v>
      </c>
    </row>
    <row r="2024" spans="1:3" x14ac:dyDescent="0.25">
      <c r="A2024" s="61" t="s">
        <v>64</v>
      </c>
      <c r="B2024" s="6">
        <v>630</v>
      </c>
      <c r="C2024" s="7">
        <v>8.826001681143178E-2</v>
      </c>
    </row>
    <row r="2025" spans="1:3" x14ac:dyDescent="0.25">
      <c r="A2025" s="51" t="s">
        <v>70</v>
      </c>
      <c r="B2025" s="6">
        <v>449</v>
      </c>
      <c r="C2025" s="7">
        <v>0.71269841269841272</v>
      </c>
    </row>
    <row r="2026" spans="1:3" x14ac:dyDescent="0.25">
      <c r="A2026" s="51" t="s">
        <v>71</v>
      </c>
      <c r="B2026" s="6">
        <v>181</v>
      </c>
      <c r="C2026" s="7">
        <v>0.28730158730158728</v>
      </c>
    </row>
    <row r="2027" spans="1:3" x14ac:dyDescent="0.25">
      <c r="A2027" s="61" t="s">
        <v>65</v>
      </c>
      <c r="B2027" s="6">
        <v>686</v>
      </c>
      <c r="C2027" s="7">
        <v>9.61053516391146E-2</v>
      </c>
    </row>
    <row r="2028" spans="1:3" x14ac:dyDescent="0.25">
      <c r="A2028" s="51" t="s">
        <v>67</v>
      </c>
      <c r="B2028" s="6">
        <v>686</v>
      </c>
      <c r="C2028" s="7">
        <v>1</v>
      </c>
    </row>
    <row r="2029" spans="1:3" x14ac:dyDescent="0.25">
      <c r="A2029" s="61" t="s">
        <v>63</v>
      </c>
      <c r="B2029" s="6">
        <v>1167</v>
      </c>
      <c r="C2029" s="7">
        <v>0.16349117399831886</v>
      </c>
    </row>
    <row r="2030" spans="1:3" x14ac:dyDescent="0.25">
      <c r="A2030" s="51" t="s">
        <v>4</v>
      </c>
      <c r="B2030" s="6">
        <v>182</v>
      </c>
      <c r="C2030" s="7">
        <v>0.15595544130248501</v>
      </c>
    </row>
    <row r="2031" spans="1:3" x14ac:dyDescent="0.25">
      <c r="A2031" s="51" t="s">
        <v>75</v>
      </c>
      <c r="B2031" s="6">
        <v>747</v>
      </c>
      <c r="C2031" s="7">
        <v>0.64010282776349614</v>
      </c>
    </row>
    <row r="2032" spans="1:3" x14ac:dyDescent="0.25">
      <c r="A2032" s="51" t="s">
        <v>74</v>
      </c>
      <c r="B2032" s="6">
        <v>238</v>
      </c>
      <c r="C2032" s="7">
        <v>0.20394173093401885</v>
      </c>
    </row>
    <row r="2033" spans="1:3" x14ac:dyDescent="0.25">
      <c r="A2033" s="61" t="s">
        <v>62</v>
      </c>
      <c r="B2033" s="6">
        <v>2913</v>
      </c>
      <c r="C2033" s="7">
        <v>0.40809750630428693</v>
      </c>
    </row>
    <row r="2034" spans="1:3" x14ac:dyDescent="0.25">
      <c r="A2034" s="51" t="s">
        <v>9</v>
      </c>
      <c r="B2034" s="6">
        <v>989</v>
      </c>
      <c r="C2034" s="7">
        <v>0.33951253003776177</v>
      </c>
    </row>
    <row r="2035" spans="1:3" x14ac:dyDescent="0.25">
      <c r="A2035" s="51" t="s">
        <v>5</v>
      </c>
      <c r="B2035" s="6">
        <v>146</v>
      </c>
      <c r="C2035" s="7">
        <v>5.0120151047030555E-2</v>
      </c>
    </row>
    <row r="2036" spans="1:3" x14ac:dyDescent="0.25">
      <c r="A2036" s="51" t="s">
        <v>6</v>
      </c>
      <c r="B2036" s="6">
        <v>716</v>
      </c>
      <c r="C2036" s="7">
        <v>0.24579471335393066</v>
      </c>
    </row>
    <row r="2037" spans="1:3" x14ac:dyDescent="0.25">
      <c r="A2037" s="51" t="s">
        <v>4</v>
      </c>
      <c r="B2037" s="6">
        <v>363</v>
      </c>
      <c r="C2037" s="7">
        <v>0.12461380020597322</v>
      </c>
    </row>
    <row r="2038" spans="1:3" x14ac:dyDescent="0.25">
      <c r="A2038" s="51" t="s">
        <v>72</v>
      </c>
      <c r="B2038" s="6">
        <v>143</v>
      </c>
      <c r="C2038" s="7">
        <v>4.9090284929625819E-2</v>
      </c>
    </row>
    <row r="2039" spans="1:3" x14ac:dyDescent="0.25">
      <c r="A2039" s="51" t="s">
        <v>76</v>
      </c>
      <c r="B2039" s="6">
        <v>556</v>
      </c>
      <c r="C2039" s="7">
        <v>0.19086852042567801</v>
      </c>
    </row>
    <row r="2040" spans="1:3" x14ac:dyDescent="0.25">
      <c r="A2040" s="62">
        <v>43935</v>
      </c>
      <c r="B2040" s="6">
        <v>7765</v>
      </c>
      <c r="C2040" s="7">
        <v>7.0630783378616471E-3</v>
      </c>
    </row>
    <row r="2041" spans="1:3" x14ac:dyDescent="0.25">
      <c r="A2041" s="61" t="s">
        <v>61</v>
      </c>
      <c r="B2041" s="6">
        <v>1166</v>
      </c>
      <c r="C2041" s="7">
        <v>0.15016097875080489</v>
      </c>
    </row>
    <row r="2042" spans="1:3" x14ac:dyDescent="0.25">
      <c r="A2042" s="51" t="s">
        <v>7</v>
      </c>
      <c r="B2042" s="6">
        <v>570</v>
      </c>
      <c r="C2042" s="7">
        <v>0.48885077186963982</v>
      </c>
    </row>
    <row r="2043" spans="1:3" x14ac:dyDescent="0.25">
      <c r="A2043" s="51" t="s">
        <v>8</v>
      </c>
      <c r="B2043" s="6">
        <v>109</v>
      </c>
      <c r="C2043" s="7">
        <v>9.3481989708404808E-2</v>
      </c>
    </row>
    <row r="2044" spans="1:3" x14ac:dyDescent="0.25">
      <c r="A2044" s="51" t="s">
        <v>73</v>
      </c>
      <c r="B2044" s="6">
        <v>256</v>
      </c>
      <c r="C2044" s="7">
        <v>0.21955403087478559</v>
      </c>
    </row>
    <row r="2045" spans="1:3" x14ac:dyDescent="0.25">
      <c r="A2045" s="51" t="s">
        <v>77</v>
      </c>
      <c r="B2045" s="6">
        <v>231</v>
      </c>
      <c r="C2045" s="7">
        <v>0.19811320754716982</v>
      </c>
    </row>
    <row r="2046" spans="1:3" x14ac:dyDescent="0.25">
      <c r="A2046" s="61" t="s">
        <v>64</v>
      </c>
      <c r="B2046" s="6">
        <v>996</v>
      </c>
      <c r="C2046" s="7">
        <v>0.12826786864133935</v>
      </c>
    </row>
    <row r="2047" spans="1:3" x14ac:dyDescent="0.25">
      <c r="A2047" s="51" t="s">
        <v>70</v>
      </c>
      <c r="B2047" s="6">
        <v>840</v>
      </c>
      <c r="C2047" s="7">
        <v>0.84337349397590367</v>
      </c>
    </row>
    <row r="2048" spans="1:3" x14ac:dyDescent="0.25">
      <c r="A2048" s="51" t="s">
        <v>71</v>
      </c>
      <c r="B2048" s="6">
        <v>156</v>
      </c>
      <c r="C2048" s="7">
        <v>0.15662650602409639</v>
      </c>
    </row>
    <row r="2049" spans="1:3" x14ac:dyDescent="0.25">
      <c r="A2049" s="61" t="s">
        <v>65</v>
      </c>
      <c r="B2049" s="6">
        <v>967</v>
      </c>
      <c r="C2049" s="7">
        <v>0.12453316162266581</v>
      </c>
    </row>
    <row r="2050" spans="1:3" x14ac:dyDescent="0.25">
      <c r="A2050" s="51" t="s">
        <v>67</v>
      </c>
      <c r="B2050" s="6">
        <v>967</v>
      </c>
      <c r="C2050" s="7">
        <v>1</v>
      </c>
    </row>
    <row r="2051" spans="1:3" x14ac:dyDescent="0.25">
      <c r="A2051" s="61" t="s">
        <v>63</v>
      </c>
      <c r="B2051" s="6">
        <v>1739</v>
      </c>
      <c r="C2051" s="7">
        <v>0.22395363811976818</v>
      </c>
    </row>
    <row r="2052" spans="1:3" x14ac:dyDescent="0.25">
      <c r="A2052" s="51" t="s">
        <v>4</v>
      </c>
      <c r="B2052" s="6">
        <v>219</v>
      </c>
      <c r="C2052" s="7">
        <v>0.12593444508338125</v>
      </c>
    </row>
    <row r="2053" spans="1:3" x14ac:dyDescent="0.25">
      <c r="A2053" s="51" t="s">
        <v>75</v>
      </c>
      <c r="B2053" s="6">
        <v>540</v>
      </c>
      <c r="C2053" s="7">
        <v>0.31052328924669348</v>
      </c>
    </row>
    <row r="2054" spans="1:3" x14ac:dyDescent="0.25">
      <c r="A2054" s="51" t="s">
        <v>74</v>
      </c>
      <c r="B2054" s="6">
        <v>980</v>
      </c>
      <c r="C2054" s="7">
        <v>0.56354226566992527</v>
      </c>
    </row>
    <row r="2055" spans="1:3" x14ac:dyDescent="0.25">
      <c r="A2055" s="61" t="s">
        <v>62</v>
      </c>
      <c r="B2055" s="6">
        <v>2897</v>
      </c>
      <c r="C2055" s="7">
        <v>0.37308435286542174</v>
      </c>
    </row>
    <row r="2056" spans="1:3" x14ac:dyDescent="0.25">
      <c r="A2056" s="51" t="s">
        <v>9</v>
      </c>
      <c r="B2056" s="6">
        <v>797</v>
      </c>
      <c r="C2056" s="7">
        <v>0.27511218501898516</v>
      </c>
    </row>
    <row r="2057" spans="1:3" x14ac:dyDescent="0.25">
      <c r="A2057" s="51" t="s">
        <v>5</v>
      </c>
      <c r="B2057" s="6">
        <v>321</v>
      </c>
      <c r="C2057" s="7">
        <v>0.11080428028995512</v>
      </c>
    </row>
    <row r="2058" spans="1:3" x14ac:dyDescent="0.25">
      <c r="A2058" s="51" t="s">
        <v>6</v>
      </c>
      <c r="B2058" s="6">
        <v>667</v>
      </c>
      <c r="C2058" s="7">
        <v>0.23023817742492234</v>
      </c>
    </row>
    <row r="2059" spans="1:3" x14ac:dyDescent="0.25">
      <c r="A2059" s="51" t="s">
        <v>4</v>
      </c>
      <c r="B2059" s="6">
        <v>331</v>
      </c>
      <c r="C2059" s="7">
        <v>0.11425612702795995</v>
      </c>
    </row>
    <row r="2060" spans="1:3" x14ac:dyDescent="0.25">
      <c r="A2060" s="51" t="s">
        <v>72</v>
      </c>
      <c r="B2060" s="6">
        <v>592</v>
      </c>
      <c r="C2060" s="7">
        <v>0.20434932688988608</v>
      </c>
    </row>
    <row r="2061" spans="1:3" x14ac:dyDescent="0.25">
      <c r="A2061" s="51" t="s">
        <v>76</v>
      </c>
      <c r="B2061" s="6">
        <v>189</v>
      </c>
      <c r="C2061" s="7">
        <v>6.5239903348291342E-2</v>
      </c>
    </row>
    <row r="2062" spans="1:3" x14ac:dyDescent="0.25">
      <c r="A2062" s="62">
        <v>43936</v>
      </c>
      <c r="B2062" s="6">
        <v>6858</v>
      </c>
      <c r="C2062" s="7">
        <v>6.2380671269871447E-3</v>
      </c>
    </row>
    <row r="2063" spans="1:3" x14ac:dyDescent="0.25">
      <c r="A2063" s="61" t="s">
        <v>61</v>
      </c>
      <c r="B2063" s="6">
        <v>1197</v>
      </c>
      <c r="C2063" s="7">
        <v>0.17454068241469817</v>
      </c>
    </row>
    <row r="2064" spans="1:3" x14ac:dyDescent="0.25">
      <c r="A2064" s="51" t="s">
        <v>7</v>
      </c>
      <c r="B2064" s="6">
        <v>335</v>
      </c>
      <c r="C2064" s="7">
        <v>0.27986633249791143</v>
      </c>
    </row>
    <row r="2065" spans="1:3" x14ac:dyDescent="0.25">
      <c r="A2065" s="51" t="s">
        <v>8</v>
      </c>
      <c r="B2065" s="6">
        <v>622</v>
      </c>
      <c r="C2065" s="7">
        <v>0.51963241436925645</v>
      </c>
    </row>
    <row r="2066" spans="1:3" x14ac:dyDescent="0.25">
      <c r="A2066" s="51" t="s">
        <v>73</v>
      </c>
      <c r="B2066" s="6">
        <v>101</v>
      </c>
      <c r="C2066" s="7">
        <v>8.4377610693400162E-2</v>
      </c>
    </row>
    <row r="2067" spans="1:3" x14ac:dyDescent="0.25">
      <c r="A2067" s="51" t="s">
        <v>77</v>
      </c>
      <c r="B2067" s="6">
        <v>139</v>
      </c>
      <c r="C2067" s="7">
        <v>0.11612364243943191</v>
      </c>
    </row>
    <row r="2068" spans="1:3" x14ac:dyDescent="0.25">
      <c r="A2068" s="61" t="s">
        <v>64</v>
      </c>
      <c r="B2068" s="6">
        <v>1359</v>
      </c>
      <c r="C2068" s="7">
        <v>0.19816272965879264</v>
      </c>
    </row>
    <row r="2069" spans="1:3" x14ac:dyDescent="0.25">
      <c r="A2069" s="51" t="s">
        <v>70</v>
      </c>
      <c r="B2069" s="6">
        <v>903</v>
      </c>
      <c r="C2069" s="7">
        <v>0.66445916114790282</v>
      </c>
    </row>
    <row r="2070" spans="1:3" x14ac:dyDescent="0.25">
      <c r="A2070" s="51" t="s">
        <v>71</v>
      </c>
      <c r="B2070" s="6">
        <v>456</v>
      </c>
      <c r="C2070" s="7">
        <v>0.33554083885209712</v>
      </c>
    </row>
    <row r="2071" spans="1:3" x14ac:dyDescent="0.25">
      <c r="A2071" s="61" t="s">
        <v>65</v>
      </c>
      <c r="B2071" s="6">
        <v>127</v>
      </c>
      <c r="C2071" s="7">
        <v>1.8518518518518517E-2</v>
      </c>
    </row>
    <row r="2072" spans="1:3" x14ac:dyDescent="0.25">
      <c r="A2072" s="51" t="s">
        <v>67</v>
      </c>
      <c r="B2072" s="6">
        <v>127</v>
      </c>
      <c r="C2072" s="7">
        <v>1</v>
      </c>
    </row>
    <row r="2073" spans="1:3" x14ac:dyDescent="0.25">
      <c r="A2073" s="61" t="s">
        <v>63</v>
      </c>
      <c r="B2073" s="6">
        <v>1426</v>
      </c>
      <c r="C2073" s="7">
        <v>0.20793234179060952</v>
      </c>
    </row>
    <row r="2074" spans="1:3" x14ac:dyDescent="0.25">
      <c r="A2074" s="51" t="s">
        <v>4</v>
      </c>
      <c r="B2074" s="6">
        <v>471</v>
      </c>
      <c r="C2074" s="7">
        <v>0.33029453015427768</v>
      </c>
    </row>
    <row r="2075" spans="1:3" x14ac:dyDescent="0.25">
      <c r="A2075" s="51" t="s">
        <v>75</v>
      </c>
      <c r="B2075" s="6">
        <v>676</v>
      </c>
      <c r="C2075" s="7">
        <v>0.47405329593267881</v>
      </c>
    </row>
    <row r="2076" spans="1:3" x14ac:dyDescent="0.25">
      <c r="A2076" s="51" t="s">
        <v>74</v>
      </c>
      <c r="B2076" s="6">
        <v>279</v>
      </c>
      <c r="C2076" s="7">
        <v>0.19565217391304349</v>
      </c>
    </row>
    <row r="2077" spans="1:3" x14ac:dyDescent="0.25">
      <c r="A2077" s="61" t="s">
        <v>62</v>
      </c>
      <c r="B2077" s="6">
        <v>2749</v>
      </c>
      <c r="C2077" s="7">
        <v>0.40084572761738119</v>
      </c>
    </row>
    <row r="2078" spans="1:3" x14ac:dyDescent="0.25">
      <c r="A2078" s="51" t="s">
        <v>9</v>
      </c>
      <c r="B2078" s="6">
        <v>893</v>
      </c>
      <c r="C2078" s="7">
        <v>0.32484539832666426</v>
      </c>
    </row>
    <row r="2079" spans="1:3" x14ac:dyDescent="0.25">
      <c r="A2079" s="51" t="s">
        <v>5</v>
      </c>
      <c r="B2079" s="6">
        <v>303</v>
      </c>
      <c r="C2079" s="7">
        <v>0.1102218988723172</v>
      </c>
    </row>
    <row r="2080" spans="1:3" x14ac:dyDescent="0.25">
      <c r="A2080" s="51" t="s">
        <v>6</v>
      </c>
      <c r="B2080" s="6">
        <v>305</v>
      </c>
      <c r="C2080" s="7">
        <v>0.11094943615860313</v>
      </c>
    </row>
    <row r="2081" spans="1:3" x14ac:dyDescent="0.25">
      <c r="A2081" s="51" t="s">
        <v>4</v>
      </c>
      <c r="B2081" s="6">
        <v>278</v>
      </c>
      <c r="C2081" s="7">
        <v>0.10112768279374318</v>
      </c>
    </row>
    <row r="2082" spans="1:3" x14ac:dyDescent="0.25">
      <c r="A2082" s="51" t="s">
        <v>72</v>
      </c>
      <c r="B2082" s="6">
        <v>20</v>
      </c>
      <c r="C2082" s="7">
        <v>7.2753728628592211E-3</v>
      </c>
    </row>
    <row r="2083" spans="1:3" x14ac:dyDescent="0.25">
      <c r="A2083" s="51" t="s">
        <v>76</v>
      </c>
      <c r="B2083" s="6">
        <v>950</v>
      </c>
      <c r="C2083" s="7">
        <v>0.34558021098581304</v>
      </c>
    </row>
    <row r="2084" spans="1:3" x14ac:dyDescent="0.25">
      <c r="A2084" s="62">
        <v>43937</v>
      </c>
      <c r="B2084" s="6">
        <v>7418</v>
      </c>
      <c r="C2084" s="7">
        <v>6.7474456033815456E-3</v>
      </c>
    </row>
    <row r="2085" spans="1:3" x14ac:dyDescent="0.25">
      <c r="A2085" s="61" t="s">
        <v>61</v>
      </c>
      <c r="B2085" s="6">
        <v>2258</v>
      </c>
      <c r="C2085" s="7">
        <v>0.30439471555675385</v>
      </c>
    </row>
    <row r="2086" spans="1:3" x14ac:dyDescent="0.25">
      <c r="A2086" s="51" t="s">
        <v>7</v>
      </c>
      <c r="B2086" s="6">
        <v>547</v>
      </c>
      <c r="C2086" s="7">
        <v>0.24224977856510185</v>
      </c>
    </row>
    <row r="2087" spans="1:3" x14ac:dyDescent="0.25">
      <c r="A2087" s="51" t="s">
        <v>8</v>
      </c>
      <c r="B2087" s="6">
        <v>204</v>
      </c>
      <c r="C2087" s="7">
        <v>9.0345438441098311E-2</v>
      </c>
    </row>
    <row r="2088" spans="1:3" x14ac:dyDescent="0.25">
      <c r="A2088" s="51" t="s">
        <v>73</v>
      </c>
      <c r="B2088" s="6">
        <v>786</v>
      </c>
      <c r="C2088" s="7">
        <v>0.34809565987599644</v>
      </c>
    </row>
    <row r="2089" spans="1:3" x14ac:dyDescent="0.25">
      <c r="A2089" s="51" t="s">
        <v>77</v>
      </c>
      <c r="B2089" s="6">
        <v>721</v>
      </c>
      <c r="C2089" s="7">
        <v>0.31930912311780335</v>
      </c>
    </row>
    <row r="2090" spans="1:3" x14ac:dyDescent="0.25">
      <c r="A2090" s="61" t="s">
        <v>64</v>
      </c>
      <c r="B2090" s="6">
        <v>933</v>
      </c>
      <c r="C2090" s="7">
        <v>0.12577514154758695</v>
      </c>
    </row>
    <row r="2091" spans="1:3" x14ac:dyDescent="0.25">
      <c r="A2091" s="51" t="s">
        <v>70</v>
      </c>
      <c r="B2091" s="6">
        <v>479</v>
      </c>
      <c r="C2091" s="7">
        <v>0.51339764201500537</v>
      </c>
    </row>
    <row r="2092" spans="1:3" x14ac:dyDescent="0.25">
      <c r="A2092" s="51" t="s">
        <v>71</v>
      </c>
      <c r="B2092" s="6">
        <v>454</v>
      </c>
      <c r="C2092" s="7">
        <v>0.48660235798499463</v>
      </c>
    </row>
    <row r="2093" spans="1:3" x14ac:dyDescent="0.25">
      <c r="A2093" s="61" t="s">
        <v>65</v>
      </c>
      <c r="B2093" s="6">
        <v>734</v>
      </c>
      <c r="C2093" s="7">
        <v>9.8948503639795099E-2</v>
      </c>
    </row>
    <row r="2094" spans="1:3" x14ac:dyDescent="0.25">
      <c r="A2094" s="51" t="s">
        <v>67</v>
      </c>
      <c r="B2094" s="6">
        <v>734</v>
      </c>
      <c r="C2094" s="7">
        <v>1</v>
      </c>
    </row>
    <row r="2095" spans="1:3" x14ac:dyDescent="0.25">
      <c r="A2095" s="61" t="s">
        <v>63</v>
      </c>
      <c r="B2095" s="6">
        <v>1140</v>
      </c>
      <c r="C2095" s="7">
        <v>0.15368023726071717</v>
      </c>
    </row>
    <row r="2096" spans="1:3" x14ac:dyDescent="0.25">
      <c r="A2096" s="51" t="s">
        <v>4</v>
      </c>
      <c r="B2096" s="6">
        <v>736</v>
      </c>
      <c r="C2096" s="7">
        <v>0.64561403508771931</v>
      </c>
    </row>
    <row r="2097" spans="1:3" x14ac:dyDescent="0.25">
      <c r="A2097" s="51" t="s">
        <v>75</v>
      </c>
      <c r="B2097" s="6">
        <v>304</v>
      </c>
      <c r="C2097" s="7">
        <v>0.26666666666666666</v>
      </c>
    </row>
    <row r="2098" spans="1:3" x14ac:dyDescent="0.25">
      <c r="A2098" s="51" t="s">
        <v>74</v>
      </c>
      <c r="B2098" s="6">
        <v>100</v>
      </c>
      <c r="C2098" s="7">
        <v>8.771929824561403E-2</v>
      </c>
    </row>
    <row r="2099" spans="1:3" x14ac:dyDescent="0.25">
      <c r="A2099" s="61" t="s">
        <v>62</v>
      </c>
      <c r="B2099" s="6">
        <v>2353</v>
      </c>
      <c r="C2099" s="7">
        <v>0.31720140199514696</v>
      </c>
    </row>
    <row r="2100" spans="1:3" x14ac:dyDescent="0.25">
      <c r="A2100" s="51" t="s">
        <v>9</v>
      </c>
      <c r="B2100" s="6">
        <v>382</v>
      </c>
      <c r="C2100" s="7">
        <v>0.16234594135146621</v>
      </c>
    </row>
    <row r="2101" spans="1:3" x14ac:dyDescent="0.25">
      <c r="A2101" s="51" t="s">
        <v>5</v>
      </c>
      <c r="B2101" s="6">
        <v>520</v>
      </c>
      <c r="C2101" s="7">
        <v>0.22099447513812154</v>
      </c>
    </row>
    <row r="2102" spans="1:3" x14ac:dyDescent="0.25">
      <c r="A2102" s="51" t="s">
        <v>6</v>
      </c>
      <c r="B2102" s="6">
        <v>98</v>
      </c>
      <c r="C2102" s="7">
        <v>4.1648958776030601E-2</v>
      </c>
    </row>
    <row r="2103" spans="1:3" x14ac:dyDescent="0.25">
      <c r="A2103" s="51" t="s">
        <v>4</v>
      </c>
      <c r="B2103" s="6">
        <v>53</v>
      </c>
      <c r="C2103" s="7">
        <v>2.2524436889077772E-2</v>
      </c>
    </row>
    <row r="2104" spans="1:3" x14ac:dyDescent="0.25">
      <c r="A2104" s="51" t="s">
        <v>72</v>
      </c>
      <c r="B2104" s="6">
        <v>933</v>
      </c>
      <c r="C2104" s="7">
        <v>0.39651508712282191</v>
      </c>
    </row>
    <row r="2105" spans="1:3" x14ac:dyDescent="0.25">
      <c r="A2105" s="51" t="s">
        <v>76</v>
      </c>
      <c r="B2105" s="6">
        <v>367</v>
      </c>
      <c r="C2105" s="7">
        <v>0.15597110072248194</v>
      </c>
    </row>
    <row r="2106" spans="1:3" x14ac:dyDescent="0.25">
      <c r="A2106" s="62">
        <v>43938</v>
      </c>
      <c r="B2106" s="6">
        <v>8436</v>
      </c>
      <c r="C2106" s="7">
        <v>7.6734229051127955E-3</v>
      </c>
    </row>
    <row r="2107" spans="1:3" x14ac:dyDescent="0.25">
      <c r="A2107" s="61" t="s">
        <v>61</v>
      </c>
      <c r="B2107" s="6">
        <v>2167</v>
      </c>
      <c r="C2107" s="7">
        <v>0.25687529634898054</v>
      </c>
    </row>
    <row r="2108" spans="1:3" x14ac:dyDescent="0.25">
      <c r="A2108" s="51" t="s">
        <v>7</v>
      </c>
      <c r="B2108" s="6">
        <v>586</v>
      </c>
      <c r="C2108" s="7">
        <v>0.27041993539455467</v>
      </c>
    </row>
    <row r="2109" spans="1:3" x14ac:dyDescent="0.25">
      <c r="A2109" s="51" t="s">
        <v>8</v>
      </c>
      <c r="B2109" s="6">
        <v>142</v>
      </c>
      <c r="C2109" s="7">
        <v>6.5528380249192428E-2</v>
      </c>
    </row>
    <row r="2110" spans="1:3" x14ac:dyDescent="0.25">
      <c r="A2110" s="51" t="s">
        <v>73</v>
      </c>
      <c r="B2110" s="6">
        <v>655</v>
      </c>
      <c r="C2110" s="7">
        <v>0.30226119058606365</v>
      </c>
    </row>
    <row r="2111" spans="1:3" x14ac:dyDescent="0.25">
      <c r="A2111" s="51" t="s">
        <v>77</v>
      </c>
      <c r="B2111" s="6">
        <v>784</v>
      </c>
      <c r="C2111" s="7">
        <v>0.36179049377018918</v>
      </c>
    </row>
    <row r="2112" spans="1:3" x14ac:dyDescent="0.25">
      <c r="A2112" s="61" t="s">
        <v>64</v>
      </c>
      <c r="B2112" s="6">
        <v>1202</v>
      </c>
      <c r="C2112" s="7">
        <v>0.14248458985301091</v>
      </c>
    </row>
    <row r="2113" spans="1:3" x14ac:dyDescent="0.25">
      <c r="A2113" s="51" t="s">
        <v>70</v>
      </c>
      <c r="B2113" s="6">
        <v>477</v>
      </c>
      <c r="C2113" s="7">
        <v>0.3968386023294509</v>
      </c>
    </row>
    <row r="2114" spans="1:3" x14ac:dyDescent="0.25">
      <c r="A2114" s="51" t="s">
        <v>71</v>
      </c>
      <c r="B2114" s="6">
        <v>725</v>
      </c>
      <c r="C2114" s="7">
        <v>0.6031613976705491</v>
      </c>
    </row>
    <row r="2115" spans="1:3" x14ac:dyDescent="0.25">
      <c r="A2115" s="61" t="s">
        <v>65</v>
      </c>
      <c r="B2115" s="6">
        <v>278</v>
      </c>
      <c r="C2115" s="7">
        <v>3.2954006638217168E-2</v>
      </c>
    </row>
    <row r="2116" spans="1:3" x14ac:dyDescent="0.25">
      <c r="A2116" s="51" t="s">
        <v>67</v>
      </c>
      <c r="B2116" s="6">
        <v>278</v>
      </c>
      <c r="C2116" s="7">
        <v>1</v>
      </c>
    </row>
    <row r="2117" spans="1:3" x14ac:dyDescent="0.25">
      <c r="A2117" s="61" t="s">
        <v>63</v>
      </c>
      <c r="B2117" s="6">
        <v>1104</v>
      </c>
      <c r="C2117" s="7">
        <v>0.13086770981507823</v>
      </c>
    </row>
    <row r="2118" spans="1:3" x14ac:dyDescent="0.25">
      <c r="A2118" s="51" t="s">
        <v>4</v>
      </c>
      <c r="B2118" s="6">
        <v>301</v>
      </c>
      <c r="C2118" s="7">
        <v>0.27264492753623187</v>
      </c>
    </row>
    <row r="2119" spans="1:3" x14ac:dyDescent="0.25">
      <c r="A2119" s="51" t="s">
        <v>75</v>
      </c>
      <c r="B2119" s="6">
        <v>263</v>
      </c>
      <c r="C2119" s="7">
        <v>0.23822463768115942</v>
      </c>
    </row>
    <row r="2120" spans="1:3" x14ac:dyDescent="0.25">
      <c r="A2120" s="51" t="s">
        <v>74</v>
      </c>
      <c r="B2120" s="6">
        <v>540</v>
      </c>
      <c r="C2120" s="7">
        <v>0.4891304347826087</v>
      </c>
    </row>
    <row r="2121" spans="1:3" x14ac:dyDescent="0.25">
      <c r="A2121" s="61" t="s">
        <v>62</v>
      </c>
      <c r="B2121" s="6">
        <v>3685</v>
      </c>
      <c r="C2121" s="7">
        <v>0.43681839734471312</v>
      </c>
    </row>
    <row r="2122" spans="1:3" x14ac:dyDescent="0.25">
      <c r="A2122" s="51" t="s">
        <v>9</v>
      </c>
      <c r="B2122" s="6">
        <v>977</v>
      </c>
      <c r="C2122" s="7">
        <v>0.26512890094979646</v>
      </c>
    </row>
    <row r="2123" spans="1:3" x14ac:dyDescent="0.25">
      <c r="A2123" s="51" t="s">
        <v>5</v>
      </c>
      <c r="B2123" s="6">
        <v>729</v>
      </c>
      <c r="C2123" s="7">
        <v>0.19782903663500678</v>
      </c>
    </row>
    <row r="2124" spans="1:3" x14ac:dyDescent="0.25">
      <c r="A2124" s="51" t="s">
        <v>6</v>
      </c>
      <c r="B2124" s="6">
        <v>946</v>
      </c>
      <c r="C2124" s="7">
        <v>0.25671641791044775</v>
      </c>
    </row>
    <row r="2125" spans="1:3" x14ac:dyDescent="0.25">
      <c r="A2125" s="51" t="s">
        <v>4</v>
      </c>
      <c r="B2125" s="6">
        <v>605</v>
      </c>
      <c r="C2125" s="7">
        <v>0.16417910447761194</v>
      </c>
    </row>
    <row r="2126" spans="1:3" x14ac:dyDescent="0.25">
      <c r="A2126" s="51" t="s">
        <v>72</v>
      </c>
      <c r="B2126" s="6">
        <v>105</v>
      </c>
      <c r="C2126" s="7">
        <v>2.8493894165535955E-2</v>
      </c>
    </row>
    <row r="2127" spans="1:3" x14ac:dyDescent="0.25">
      <c r="A2127" s="51" t="s">
        <v>76</v>
      </c>
      <c r="B2127" s="6">
        <v>323</v>
      </c>
      <c r="C2127" s="7">
        <v>8.7652645861601083E-2</v>
      </c>
    </row>
    <row r="2128" spans="1:3" x14ac:dyDescent="0.25">
      <c r="A2128" s="62">
        <v>43939</v>
      </c>
      <c r="B2128" s="6">
        <v>8276</v>
      </c>
      <c r="C2128" s="7">
        <v>7.5278861975715382E-3</v>
      </c>
    </row>
    <row r="2129" spans="1:3" x14ac:dyDescent="0.25">
      <c r="A2129" s="61" t="s">
        <v>61</v>
      </c>
      <c r="B2129" s="6">
        <v>2031</v>
      </c>
      <c r="C2129" s="7">
        <v>0.24540840985983567</v>
      </c>
    </row>
    <row r="2130" spans="1:3" x14ac:dyDescent="0.25">
      <c r="A2130" s="51" t="s">
        <v>7</v>
      </c>
      <c r="B2130" s="6">
        <v>310</v>
      </c>
      <c r="C2130" s="7">
        <v>0.15263417035942886</v>
      </c>
    </row>
    <row r="2131" spans="1:3" x14ac:dyDescent="0.25">
      <c r="A2131" s="51" t="s">
        <v>8</v>
      </c>
      <c r="B2131" s="6">
        <v>678</v>
      </c>
      <c r="C2131" s="7">
        <v>0.33382570162481534</v>
      </c>
    </row>
    <row r="2132" spans="1:3" x14ac:dyDescent="0.25">
      <c r="A2132" s="51" t="s">
        <v>73</v>
      </c>
      <c r="B2132" s="6">
        <v>558</v>
      </c>
      <c r="C2132" s="7">
        <v>0.27474150664697194</v>
      </c>
    </row>
    <row r="2133" spans="1:3" x14ac:dyDescent="0.25">
      <c r="A2133" s="51" t="s">
        <v>77</v>
      </c>
      <c r="B2133" s="6">
        <v>485</v>
      </c>
      <c r="C2133" s="7">
        <v>0.23879862136878385</v>
      </c>
    </row>
    <row r="2134" spans="1:3" x14ac:dyDescent="0.25">
      <c r="A2134" s="61" t="s">
        <v>64</v>
      </c>
      <c r="B2134" s="6">
        <v>1633</v>
      </c>
      <c r="C2134" s="7">
        <v>0.19731754470758819</v>
      </c>
    </row>
    <row r="2135" spans="1:3" x14ac:dyDescent="0.25">
      <c r="A2135" s="51" t="s">
        <v>70</v>
      </c>
      <c r="B2135" s="6">
        <v>916</v>
      </c>
      <c r="C2135" s="7">
        <v>0.56093080220453151</v>
      </c>
    </row>
    <row r="2136" spans="1:3" x14ac:dyDescent="0.25">
      <c r="A2136" s="51" t="s">
        <v>71</v>
      </c>
      <c r="B2136" s="6">
        <v>717</v>
      </c>
      <c r="C2136" s="7">
        <v>0.43906919779546844</v>
      </c>
    </row>
    <row r="2137" spans="1:3" x14ac:dyDescent="0.25">
      <c r="A2137" s="61" t="s">
        <v>65</v>
      </c>
      <c r="B2137" s="6">
        <v>532</v>
      </c>
      <c r="C2137" s="7">
        <v>6.4282261962300621E-2</v>
      </c>
    </row>
    <row r="2138" spans="1:3" x14ac:dyDescent="0.25">
      <c r="A2138" s="51" t="s">
        <v>67</v>
      </c>
      <c r="B2138" s="6">
        <v>532</v>
      </c>
      <c r="C2138" s="7">
        <v>1</v>
      </c>
    </row>
    <row r="2139" spans="1:3" x14ac:dyDescent="0.25">
      <c r="A2139" s="61" t="s">
        <v>63</v>
      </c>
      <c r="B2139" s="6">
        <v>2232</v>
      </c>
      <c r="C2139" s="7">
        <v>0.26969550507491541</v>
      </c>
    </row>
    <row r="2140" spans="1:3" x14ac:dyDescent="0.25">
      <c r="A2140" s="51" t="s">
        <v>4</v>
      </c>
      <c r="B2140" s="6">
        <v>899</v>
      </c>
      <c r="C2140" s="7">
        <v>0.40277777777777779</v>
      </c>
    </row>
    <row r="2141" spans="1:3" x14ac:dyDescent="0.25">
      <c r="A2141" s="51" t="s">
        <v>75</v>
      </c>
      <c r="B2141" s="6">
        <v>688</v>
      </c>
      <c r="C2141" s="7">
        <v>0.30824372759856633</v>
      </c>
    </row>
    <row r="2142" spans="1:3" x14ac:dyDescent="0.25">
      <c r="A2142" s="51" t="s">
        <v>74</v>
      </c>
      <c r="B2142" s="6">
        <v>645</v>
      </c>
      <c r="C2142" s="7">
        <v>0.28897849462365593</v>
      </c>
    </row>
    <row r="2143" spans="1:3" x14ac:dyDescent="0.25">
      <c r="A2143" s="61" t="s">
        <v>62</v>
      </c>
      <c r="B2143" s="6">
        <v>1848</v>
      </c>
      <c r="C2143" s="7">
        <v>0.22329627839536006</v>
      </c>
    </row>
    <row r="2144" spans="1:3" x14ac:dyDescent="0.25">
      <c r="A2144" s="51" t="s">
        <v>9</v>
      </c>
      <c r="B2144" s="6">
        <v>196</v>
      </c>
      <c r="C2144" s="7">
        <v>0.10606060606060606</v>
      </c>
    </row>
    <row r="2145" spans="1:3" x14ac:dyDescent="0.25">
      <c r="A2145" s="51" t="s">
        <v>5</v>
      </c>
      <c r="B2145" s="6">
        <v>106</v>
      </c>
      <c r="C2145" s="7">
        <v>5.735930735930736E-2</v>
      </c>
    </row>
    <row r="2146" spans="1:3" x14ac:dyDescent="0.25">
      <c r="A2146" s="51" t="s">
        <v>6</v>
      </c>
      <c r="B2146" s="6">
        <v>116</v>
      </c>
      <c r="C2146" s="7">
        <v>6.2770562770562768E-2</v>
      </c>
    </row>
    <row r="2147" spans="1:3" x14ac:dyDescent="0.25">
      <c r="A2147" s="51" t="s">
        <v>4</v>
      </c>
      <c r="B2147" s="6">
        <v>513</v>
      </c>
      <c r="C2147" s="7">
        <v>0.27759740259740262</v>
      </c>
    </row>
    <row r="2148" spans="1:3" x14ac:dyDescent="0.25">
      <c r="A2148" s="51" t="s">
        <v>72</v>
      </c>
      <c r="B2148" s="6">
        <v>93</v>
      </c>
      <c r="C2148" s="7">
        <v>5.0324675324675328E-2</v>
      </c>
    </row>
    <row r="2149" spans="1:3" x14ac:dyDescent="0.25">
      <c r="A2149" s="51" t="s">
        <v>76</v>
      </c>
      <c r="B2149" s="6">
        <v>824</v>
      </c>
      <c r="C2149" s="7">
        <v>0.44588744588744589</v>
      </c>
    </row>
    <row r="2150" spans="1:3" x14ac:dyDescent="0.25">
      <c r="A2150" s="62">
        <v>43940</v>
      </c>
      <c r="B2150" s="6">
        <v>5674</v>
      </c>
      <c r="C2150" s="7">
        <v>5.1610954911818401E-3</v>
      </c>
    </row>
    <row r="2151" spans="1:3" x14ac:dyDescent="0.25">
      <c r="A2151" s="61" t="s">
        <v>61</v>
      </c>
      <c r="B2151" s="6">
        <v>431</v>
      </c>
      <c r="C2151" s="7">
        <v>7.5960521677828699E-2</v>
      </c>
    </row>
    <row r="2152" spans="1:3" x14ac:dyDescent="0.25">
      <c r="A2152" s="51" t="s">
        <v>7</v>
      </c>
      <c r="B2152" s="6">
        <v>21</v>
      </c>
      <c r="C2152" s="7">
        <v>4.8723897911832945E-2</v>
      </c>
    </row>
    <row r="2153" spans="1:3" x14ac:dyDescent="0.25">
      <c r="A2153" s="51" t="s">
        <v>8</v>
      </c>
      <c r="B2153" s="6">
        <v>18</v>
      </c>
      <c r="C2153" s="7">
        <v>4.1763341067285381E-2</v>
      </c>
    </row>
    <row r="2154" spans="1:3" x14ac:dyDescent="0.25">
      <c r="A2154" s="51" t="s">
        <v>73</v>
      </c>
      <c r="B2154" s="6">
        <v>6</v>
      </c>
      <c r="C2154" s="7">
        <v>1.3921113689095127E-2</v>
      </c>
    </row>
    <row r="2155" spans="1:3" x14ac:dyDescent="0.25">
      <c r="A2155" s="51" t="s">
        <v>77</v>
      </c>
      <c r="B2155" s="6">
        <v>386</v>
      </c>
      <c r="C2155" s="7">
        <v>0.89559164733178653</v>
      </c>
    </row>
    <row r="2156" spans="1:3" x14ac:dyDescent="0.25">
      <c r="A2156" s="61" t="s">
        <v>64</v>
      </c>
      <c r="B2156" s="6">
        <v>1071</v>
      </c>
      <c r="C2156" s="7">
        <v>0.18875572788156503</v>
      </c>
    </row>
    <row r="2157" spans="1:3" x14ac:dyDescent="0.25">
      <c r="A2157" s="51" t="s">
        <v>70</v>
      </c>
      <c r="B2157" s="6">
        <v>726</v>
      </c>
      <c r="C2157" s="7">
        <v>0.67787114845938379</v>
      </c>
    </row>
    <row r="2158" spans="1:3" x14ac:dyDescent="0.25">
      <c r="A2158" s="51" t="s">
        <v>71</v>
      </c>
      <c r="B2158" s="6">
        <v>345</v>
      </c>
      <c r="C2158" s="7">
        <v>0.32212885154061627</v>
      </c>
    </row>
    <row r="2159" spans="1:3" x14ac:dyDescent="0.25">
      <c r="A2159" s="61" t="s">
        <v>65</v>
      </c>
      <c r="B2159" s="6">
        <v>353</v>
      </c>
      <c r="C2159" s="7">
        <v>6.2213605921748329E-2</v>
      </c>
    </row>
    <row r="2160" spans="1:3" x14ac:dyDescent="0.25">
      <c r="A2160" s="51" t="s">
        <v>67</v>
      </c>
      <c r="B2160" s="6">
        <v>353</v>
      </c>
      <c r="C2160" s="7">
        <v>1</v>
      </c>
    </row>
    <row r="2161" spans="1:3" x14ac:dyDescent="0.25">
      <c r="A2161" s="61" t="s">
        <v>63</v>
      </c>
      <c r="B2161" s="6">
        <v>796</v>
      </c>
      <c r="C2161" s="7">
        <v>0.14028903771589707</v>
      </c>
    </row>
    <row r="2162" spans="1:3" x14ac:dyDescent="0.25">
      <c r="A2162" s="51" t="s">
        <v>4</v>
      </c>
      <c r="B2162" s="6">
        <v>532</v>
      </c>
      <c r="C2162" s="7">
        <v>0.66834170854271358</v>
      </c>
    </row>
    <row r="2163" spans="1:3" x14ac:dyDescent="0.25">
      <c r="A2163" s="51" t="s">
        <v>75</v>
      </c>
      <c r="B2163" s="6">
        <v>243</v>
      </c>
      <c r="C2163" s="7">
        <v>0.30527638190954776</v>
      </c>
    </row>
    <row r="2164" spans="1:3" x14ac:dyDescent="0.25">
      <c r="A2164" s="51" t="s">
        <v>74</v>
      </c>
      <c r="B2164" s="6">
        <v>21</v>
      </c>
      <c r="C2164" s="7">
        <v>2.6381909547738693E-2</v>
      </c>
    </row>
    <row r="2165" spans="1:3" x14ac:dyDescent="0.25">
      <c r="A2165" s="61" t="s">
        <v>62</v>
      </c>
      <c r="B2165" s="6">
        <v>3023</v>
      </c>
      <c r="C2165" s="7">
        <v>0.53278110680296087</v>
      </c>
    </row>
    <row r="2166" spans="1:3" x14ac:dyDescent="0.25">
      <c r="A2166" s="51" t="s">
        <v>9</v>
      </c>
      <c r="B2166" s="6">
        <v>344</v>
      </c>
      <c r="C2166" s="7">
        <v>0.11379424412834932</v>
      </c>
    </row>
    <row r="2167" spans="1:3" x14ac:dyDescent="0.25">
      <c r="A2167" s="51" t="s">
        <v>5</v>
      </c>
      <c r="B2167" s="6">
        <v>803</v>
      </c>
      <c r="C2167" s="7">
        <v>0.26563016870658285</v>
      </c>
    </row>
    <row r="2168" spans="1:3" x14ac:dyDescent="0.25">
      <c r="A2168" s="51" t="s">
        <v>6</v>
      </c>
      <c r="B2168" s="6">
        <v>935</v>
      </c>
      <c r="C2168" s="7">
        <v>0.30929540191862387</v>
      </c>
    </row>
    <row r="2169" spans="1:3" x14ac:dyDescent="0.25">
      <c r="A2169" s="51" t="s">
        <v>4</v>
      </c>
      <c r="B2169" s="6">
        <v>900</v>
      </c>
      <c r="C2169" s="7">
        <v>0.29771749917300694</v>
      </c>
    </row>
    <row r="2170" spans="1:3" x14ac:dyDescent="0.25">
      <c r="A2170" s="51" t="s">
        <v>72</v>
      </c>
      <c r="B2170" s="6">
        <v>30</v>
      </c>
      <c r="C2170" s="7">
        <v>9.9239166391002307E-3</v>
      </c>
    </row>
    <row r="2171" spans="1:3" x14ac:dyDescent="0.25">
      <c r="A2171" s="51" t="s">
        <v>76</v>
      </c>
      <c r="B2171" s="6">
        <v>11</v>
      </c>
      <c r="C2171" s="7">
        <v>3.6387694343367515E-3</v>
      </c>
    </row>
    <row r="2172" spans="1:3" x14ac:dyDescent="0.25">
      <c r="A2172" s="62">
        <v>43941</v>
      </c>
      <c r="B2172" s="6">
        <v>7755</v>
      </c>
      <c r="C2172" s="7">
        <v>7.053982293640319E-3</v>
      </c>
    </row>
    <row r="2173" spans="1:3" x14ac:dyDescent="0.25">
      <c r="A2173" s="61" t="s">
        <v>61</v>
      </c>
      <c r="B2173" s="6">
        <v>935</v>
      </c>
      <c r="C2173" s="7">
        <v>0.12056737588652482</v>
      </c>
    </row>
    <row r="2174" spans="1:3" x14ac:dyDescent="0.25">
      <c r="A2174" s="51" t="s">
        <v>7</v>
      </c>
      <c r="B2174" s="6">
        <v>36</v>
      </c>
      <c r="C2174" s="7">
        <v>3.8502673796791446E-2</v>
      </c>
    </row>
    <row r="2175" spans="1:3" x14ac:dyDescent="0.25">
      <c r="A2175" s="51" t="s">
        <v>8</v>
      </c>
      <c r="B2175" s="6">
        <v>276</v>
      </c>
      <c r="C2175" s="7">
        <v>0.29518716577540105</v>
      </c>
    </row>
    <row r="2176" spans="1:3" x14ac:dyDescent="0.25">
      <c r="A2176" s="51" t="s">
        <v>73</v>
      </c>
      <c r="B2176" s="6">
        <v>586</v>
      </c>
      <c r="C2176" s="7">
        <v>0.62673796791443848</v>
      </c>
    </row>
    <row r="2177" spans="1:3" x14ac:dyDescent="0.25">
      <c r="A2177" s="51" t="s">
        <v>77</v>
      </c>
      <c r="B2177" s="6">
        <v>37</v>
      </c>
      <c r="C2177" s="7">
        <v>3.9572192513368985E-2</v>
      </c>
    </row>
    <row r="2178" spans="1:3" x14ac:dyDescent="0.25">
      <c r="A2178" s="61" t="s">
        <v>64</v>
      </c>
      <c r="B2178" s="6">
        <v>970</v>
      </c>
      <c r="C2178" s="7">
        <v>0.12508059316569956</v>
      </c>
    </row>
    <row r="2179" spans="1:3" x14ac:dyDescent="0.25">
      <c r="A2179" s="51" t="s">
        <v>70</v>
      </c>
      <c r="B2179" s="6">
        <v>752</v>
      </c>
      <c r="C2179" s="7">
        <v>0.77525773195876291</v>
      </c>
    </row>
    <row r="2180" spans="1:3" x14ac:dyDescent="0.25">
      <c r="A2180" s="51" t="s">
        <v>71</v>
      </c>
      <c r="B2180" s="6">
        <v>218</v>
      </c>
      <c r="C2180" s="7">
        <v>0.22474226804123712</v>
      </c>
    </row>
    <row r="2181" spans="1:3" x14ac:dyDescent="0.25">
      <c r="A2181" s="61" t="s">
        <v>65</v>
      </c>
      <c r="B2181" s="6">
        <v>632</v>
      </c>
      <c r="C2181" s="7">
        <v>8.1495809155383625E-2</v>
      </c>
    </row>
    <row r="2182" spans="1:3" x14ac:dyDescent="0.25">
      <c r="A2182" s="51" t="s">
        <v>67</v>
      </c>
      <c r="B2182" s="6">
        <v>632</v>
      </c>
      <c r="C2182" s="7">
        <v>1</v>
      </c>
    </row>
    <row r="2183" spans="1:3" x14ac:dyDescent="0.25">
      <c r="A2183" s="61" t="s">
        <v>63</v>
      </c>
      <c r="B2183" s="6">
        <v>1651</v>
      </c>
      <c r="C2183" s="7">
        <v>0.2128949065119278</v>
      </c>
    </row>
    <row r="2184" spans="1:3" x14ac:dyDescent="0.25">
      <c r="A2184" s="51" t="s">
        <v>4</v>
      </c>
      <c r="B2184" s="6">
        <v>511</v>
      </c>
      <c r="C2184" s="7">
        <v>0.30950938824954571</v>
      </c>
    </row>
    <row r="2185" spans="1:3" x14ac:dyDescent="0.25">
      <c r="A2185" s="51" t="s">
        <v>75</v>
      </c>
      <c r="B2185" s="6">
        <v>699</v>
      </c>
      <c r="C2185" s="7">
        <v>0.42337976983646275</v>
      </c>
    </row>
    <row r="2186" spans="1:3" x14ac:dyDescent="0.25">
      <c r="A2186" s="51" t="s">
        <v>74</v>
      </c>
      <c r="B2186" s="6">
        <v>441</v>
      </c>
      <c r="C2186" s="7">
        <v>0.26711084191399154</v>
      </c>
    </row>
    <row r="2187" spans="1:3" x14ac:dyDescent="0.25">
      <c r="A2187" s="61" t="s">
        <v>62</v>
      </c>
      <c r="B2187" s="6">
        <v>3567</v>
      </c>
      <c r="C2187" s="7">
        <v>0.45996131528046419</v>
      </c>
    </row>
    <row r="2188" spans="1:3" x14ac:dyDescent="0.25">
      <c r="A2188" s="51" t="s">
        <v>9</v>
      </c>
      <c r="B2188" s="6">
        <v>720</v>
      </c>
      <c r="C2188" s="7">
        <v>0.20185029436501262</v>
      </c>
    </row>
    <row r="2189" spans="1:3" x14ac:dyDescent="0.25">
      <c r="A2189" s="51" t="s">
        <v>5</v>
      </c>
      <c r="B2189" s="6">
        <v>846</v>
      </c>
      <c r="C2189" s="7">
        <v>0.23717409587888982</v>
      </c>
    </row>
    <row r="2190" spans="1:3" x14ac:dyDescent="0.25">
      <c r="A2190" s="51" t="s">
        <v>6</v>
      </c>
      <c r="B2190" s="6">
        <v>72</v>
      </c>
      <c r="C2190" s="7">
        <v>2.0185029436501262E-2</v>
      </c>
    </row>
    <row r="2191" spans="1:3" x14ac:dyDescent="0.25">
      <c r="A2191" s="51" t="s">
        <v>4</v>
      </c>
      <c r="B2191" s="6">
        <v>390</v>
      </c>
      <c r="C2191" s="7">
        <v>0.10933557611438183</v>
      </c>
    </row>
    <row r="2192" spans="1:3" x14ac:dyDescent="0.25">
      <c r="A2192" s="51" t="s">
        <v>72</v>
      </c>
      <c r="B2192" s="6">
        <v>992</v>
      </c>
      <c r="C2192" s="7">
        <v>0.27810485001401736</v>
      </c>
    </row>
    <row r="2193" spans="1:3" x14ac:dyDescent="0.25">
      <c r="A2193" s="51" t="s">
        <v>76</v>
      </c>
      <c r="B2193" s="6">
        <v>547</v>
      </c>
      <c r="C2193" s="7">
        <v>0.15335015419119707</v>
      </c>
    </row>
    <row r="2194" spans="1:3" x14ac:dyDescent="0.25">
      <c r="A2194" s="62">
        <v>43942</v>
      </c>
      <c r="B2194" s="6">
        <v>8860</v>
      </c>
      <c r="C2194" s="7">
        <v>8.0590951800971269E-3</v>
      </c>
    </row>
    <row r="2195" spans="1:3" x14ac:dyDescent="0.25">
      <c r="A2195" s="61" t="s">
        <v>61</v>
      </c>
      <c r="B2195" s="6">
        <v>2382</v>
      </c>
      <c r="C2195" s="7">
        <v>0.26884875846501127</v>
      </c>
    </row>
    <row r="2196" spans="1:3" x14ac:dyDescent="0.25">
      <c r="A2196" s="51" t="s">
        <v>7</v>
      </c>
      <c r="B2196" s="6">
        <v>339</v>
      </c>
      <c r="C2196" s="7">
        <v>0.14231738035264482</v>
      </c>
    </row>
    <row r="2197" spans="1:3" x14ac:dyDescent="0.25">
      <c r="A2197" s="51" t="s">
        <v>8</v>
      </c>
      <c r="B2197" s="6">
        <v>517</v>
      </c>
      <c r="C2197" s="7">
        <v>0.21704450041981529</v>
      </c>
    </row>
    <row r="2198" spans="1:3" x14ac:dyDescent="0.25">
      <c r="A2198" s="51" t="s">
        <v>73</v>
      </c>
      <c r="B2198" s="6">
        <v>987</v>
      </c>
      <c r="C2198" s="7">
        <v>0.41435768261964734</v>
      </c>
    </row>
    <row r="2199" spans="1:3" x14ac:dyDescent="0.25">
      <c r="A2199" s="51" t="s">
        <v>77</v>
      </c>
      <c r="B2199" s="6">
        <v>539</v>
      </c>
      <c r="C2199" s="7">
        <v>0.22628043660789252</v>
      </c>
    </row>
    <row r="2200" spans="1:3" x14ac:dyDescent="0.25">
      <c r="A2200" s="61" t="s">
        <v>64</v>
      </c>
      <c r="B2200" s="6">
        <v>1034</v>
      </c>
      <c r="C2200" s="7">
        <v>0.11670428893905192</v>
      </c>
    </row>
    <row r="2201" spans="1:3" x14ac:dyDescent="0.25">
      <c r="A2201" s="51" t="s">
        <v>70</v>
      </c>
      <c r="B2201" s="6">
        <v>721</v>
      </c>
      <c r="C2201" s="7">
        <v>0.69729206963249513</v>
      </c>
    </row>
    <row r="2202" spans="1:3" x14ac:dyDescent="0.25">
      <c r="A2202" s="51" t="s">
        <v>71</v>
      </c>
      <c r="B2202" s="6">
        <v>313</v>
      </c>
      <c r="C2202" s="7">
        <v>0.30270793036750482</v>
      </c>
    </row>
    <row r="2203" spans="1:3" x14ac:dyDescent="0.25">
      <c r="A2203" s="61" t="s">
        <v>65</v>
      </c>
      <c r="B2203" s="6">
        <v>722</v>
      </c>
      <c r="C2203" s="7">
        <v>8.148984198645598E-2</v>
      </c>
    </row>
    <row r="2204" spans="1:3" x14ac:dyDescent="0.25">
      <c r="A2204" s="51" t="s">
        <v>67</v>
      </c>
      <c r="B2204" s="6">
        <v>722</v>
      </c>
      <c r="C2204" s="7">
        <v>1</v>
      </c>
    </row>
    <row r="2205" spans="1:3" x14ac:dyDescent="0.25">
      <c r="A2205" s="61" t="s">
        <v>63</v>
      </c>
      <c r="B2205" s="6">
        <v>1946</v>
      </c>
      <c r="C2205" s="7">
        <v>0.21963882618510158</v>
      </c>
    </row>
    <row r="2206" spans="1:3" x14ac:dyDescent="0.25">
      <c r="A2206" s="51" t="s">
        <v>4</v>
      </c>
      <c r="B2206" s="6">
        <v>40</v>
      </c>
      <c r="C2206" s="7">
        <v>2.0554984583761562E-2</v>
      </c>
    </row>
    <row r="2207" spans="1:3" x14ac:dyDescent="0.25">
      <c r="A2207" s="51" t="s">
        <v>75</v>
      </c>
      <c r="B2207" s="6">
        <v>983</v>
      </c>
      <c r="C2207" s="7">
        <v>0.50513874614594034</v>
      </c>
    </row>
    <row r="2208" spans="1:3" x14ac:dyDescent="0.25">
      <c r="A2208" s="51" t="s">
        <v>74</v>
      </c>
      <c r="B2208" s="6">
        <v>923</v>
      </c>
      <c r="C2208" s="7">
        <v>0.47430626927029806</v>
      </c>
    </row>
    <row r="2209" spans="1:3" x14ac:dyDescent="0.25">
      <c r="A2209" s="61" t="s">
        <v>62</v>
      </c>
      <c r="B2209" s="6">
        <v>2776</v>
      </c>
      <c r="C2209" s="7">
        <v>0.31331828442437926</v>
      </c>
    </row>
    <row r="2210" spans="1:3" x14ac:dyDescent="0.25">
      <c r="A2210" s="51" t="s">
        <v>9</v>
      </c>
      <c r="B2210" s="6">
        <v>431</v>
      </c>
      <c r="C2210" s="7">
        <v>0.15525936599423631</v>
      </c>
    </row>
    <row r="2211" spans="1:3" x14ac:dyDescent="0.25">
      <c r="A2211" s="51" t="s">
        <v>5</v>
      </c>
      <c r="B2211" s="6">
        <v>265</v>
      </c>
      <c r="C2211" s="7">
        <v>9.5461095100864549E-2</v>
      </c>
    </row>
    <row r="2212" spans="1:3" x14ac:dyDescent="0.25">
      <c r="A2212" s="51" t="s">
        <v>6</v>
      </c>
      <c r="B2212" s="6">
        <v>798</v>
      </c>
      <c r="C2212" s="7">
        <v>0.28746397694524495</v>
      </c>
    </row>
    <row r="2213" spans="1:3" x14ac:dyDescent="0.25">
      <c r="A2213" s="51" t="s">
        <v>4</v>
      </c>
      <c r="B2213" s="6">
        <v>350</v>
      </c>
      <c r="C2213" s="7">
        <v>0.12608069164265129</v>
      </c>
    </row>
    <row r="2214" spans="1:3" x14ac:dyDescent="0.25">
      <c r="A2214" s="51" t="s">
        <v>72</v>
      </c>
      <c r="B2214" s="6">
        <v>253</v>
      </c>
      <c r="C2214" s="7">
        <v>9.1138328530259369E-2</v>
      </c>
    </row>
    <row r="2215" spans="1:3" x14ac:dyDescent="0.25">
      <c r="A2215" s="51" t="s">
        <v>76</v>
      </c>
      <c r="B2215" s="6">
        <v>679</v>
      </c>
      <c r="C2215" s="7">
        <v>0.2445965417867435</v>
      </c>
    </row>
    <row r="2216" spans="1:3" x14ac:dyDescent="0.25">
      <c r="A2216" s="62">
        <v>43943</v>
      </c>
      <c r="B2216" s="6">
        <v>8575</v>
      </c>
      <c r="C2216" s="7">
        <v>7.7998579197892624E-3</v>
      </c>
    </row>
    <row r="2217" spans="1:3" x14ac:dyDescent="0.25">
      <c r="A2217" s="61" t="s">
        <v>61</v>
      </c>
      <c r="B2217" s="6">
        <v>2011</v>
      </c>
      <c r="C2217" s="7">
        <v>0.2345189504373178</v>
      </c>
    </row>
    <row r="2218" spans="1:3" x14ac:dyDescent="0.25">
      <c r="A2218" s="51" t="s">
        <v>7</v>
      </c>
      <c r="B2218" s="6">
        <v>907</v>
      </c>
      <c r="C2218" s="7">
        <v>0.45101939333664842</v>
      </c>
    </row>
    <row r="2219" spans="1:3" x14ac:dyDescent="0.25">
      <c r="A2219" s="51" t="s">
        <v>8</v>
      </c>
      <c r="B2219" s="6">
        <v>511</v>
      </c>
      <c r="C2219" s="7">
        <v>0.25410243659870713</v>
      </c>
    </row>
    <row r="2220" spans="1:3" x14ac:dyDescent="0.25">
      <c r="A2220" s="51" t="s">
        <v>73</v>
      </c>
      <c r="B2220" s="6">
        <v>330</v>
      </c>
      <c r="C2220" s="7">
        <v>0.16409746394828442</v>
      </c>
    </row>
    <row r="2221" spans="1:3" x14ac:dyDescent="0.25">
      <c r="A2221" s="51" t="s">
        <v>77</v>
      </c>
      <c r="B2221" s="6">
        <v>263</v>
      </c>
      <c r="C2221" s="7">
        <v>0.13078070611636003</v>
      </c>
    </row>
    <row r="2222" spans="1:3" x14ac:dyDescent="0.25">
      <c r="A2222" s="61" t="s">
        <v>64</v>
      </c>
      <c r="B2222" s="6">
        <v>1438</v>
      </c>
      <c r="C2222" s="7">
        <v>0.16769679300291546</v>
      </c>
    </row>
    <row r="2223" spans="1:3" x14ac:dyDescent="0.25">
      <c r="A2223" s="51" t="s">
        <v>70</v>
      </c>
      <c r="B2223" s="6">
        <v>546</v>
      </c>
      <c r="C2223" s="7">
        <v>0.37969401947148818</v>
      </c>
    </row>
    <row r="2224" spans="1:3" x14ac:dyDescent="0.25">
      <c r="A2224" s="51" t="s">
        <v>71</v>
      </c>
      <c r="B2224" s="6">
        <v>892</v>
      </c>
      <c r="C2224" s="7">
        <v>0.62030598052851182</v>
      </c>
    </row>
    <row r="2225" spans="1:3" x14ac:dyDescent="0.25">
      <c r="A2225" s="61" t="s">
        <v>65</v>
      </c>
      <c r="B2225" s="6">
        <v>877</v>
      </c>
      <c r="C2225" s="7">
        <v>0.10227405247813411</v>
      </c>
    </row>
    <row r="2226" spans="1:3" x14ac:dyDescent="0.25">
      <c r="A2226" s="51" t="s">
        <v>67</v>
      </c>
      <c r="B2226" s="6">
        <v>877</v>
      </c>
      <c r="C2226" s="7">
        <v>1</v>
      </c>
    </row>
    <row r="2227" spans="1:3" x14ac:dyDescent="0.25">
      <c r="A2227" s="61" t="s">
        <v>63</v>
      </c>
      <c r="B2227" s="6">
        <v>1039</v>
      </c>
      <c r="C2227" s="7">
        <v>0.12116618075801749</v>
      </c>
    </row>
    <row r="2228" spans="1:3" x14ac:dyDescent="0.25">
      <c r="A2228" s="51" t="s">
        <v>4</v>
      </c>
      <c r="B2228" s="6">
        <v>262</v>
      </c>
      <c r="C2228" s="7">
        <v>0.25216554379210782</v>
      </c>
    </row>
    <row r="2229" spans="1:3" x14ac:dyDescent="0.25">
      <c r="A2229" s="51" t="s">
        <v>75</v>
      </c>
      <c r="B2229" s="6">
        <v>247</v>
      </c>
      <c r="C2229" s="7">
        <v>0.23772858517805581</v>
      </c>
    </row>
    <row r="2230" spans="1:3" x14ac:dyDescent="0.25">
      <c r="A2230" s="51" t="s">
        <v>74</v>
      </c>
      <c r="B2230" s="6">
        <v>530</v>
      </c>
      <c r="C2230" s="7">
        <v>0.5101058710298364</v>
      </c>
    </row>
    <row r="2231" spans="1:3" x14ac:dyDescent="0.25">
      <c r="A2231" s="61" t="s">
        <v>62</v>
      </c>
      <c r="B2231" s="6">
        <v>3210</v>
      </c>
      <c r="C2231" s="7">
        <v>0.37434402332361516</v>
      </c>
    </row>
    <row r="2232" spans="1:3" x14ac:dyDescent="0.25">
      <c r="A2232" s="51" t="s">
        <v>9</v>
      </c>
      <c r="B2232" s="6">
        <v>371</v>
      </c>
      <c r="C2232" s="7">
        <v>0.11557632398753893</v>
      </c>
    </row>
    <row r="2233" spans="1:3" x14ac:dyDescent="0.25">
      <c r="A2233" s="51" t="s">
        <v>5</v>
      </c>
      <c r="B2233" s="6">
        <v>779</v>
      </c>
      <c r="C2233" s="7">
        <v>0.2426791277258567</v>
      </c>
    </row>
    <row r="2234" spans="1:3" x14ac:dyDescent="0.25">
      <c r="A2234" s="51" t="s">
        <v>6</v>
      </c>
      <c r="B2234" s="6">
        <v>634</v>
      </c>
      <c r="C2234" s="7">
        <v>0.19750778816199377</v>
      </c>
    </row>
    <row r="2235" spans="1:3" x14ac:dyDescent="0.25">
      <c r="A2235" s="51" t="s">
        <v>4</v>
      </c>
      <c r="B2235" s="6">
        <v>477</v>
      </c>
      <c r="C2235" s="7">
        <v>0.1485981308411215</v>
      </c>
    </row>
    <row r="2236" spans="1:3" x14ac:dyDescent="0.25">
      <c r="A2236" s="51" t="s">
        <v>72</v>
      </c>
      <c r="B2236" s="6">
        <v>670</v>
      </c>
      <c r="C2236" s="7">
        <v>0.2087227414330218</v>
      </c>
    </row>
    <row r="2237" spans="1:3" x14ac:dyDescent="0.25">
      <c r="A2237" s="51" t="s">
        <v>76</v>
      </c>
      <c r="B2237" s="6">
        <v>279</v>
      </c>
      <c r="C2237" s="7">
        <v>8.6915887850467291E-2</v>
      </c>
    </row>
    <row r="2238" spans="1:3" x14ac:dyDescent="0.25">
      <c r="A2238" s="62">
        <v>43944</v>
      </c>
      <c r="B2238" s="6">
        <v>9323</v>
      </c>
      <c r="C2238" s="7">
        <v>8.4802420275446409E-3</v>
      </c>
    </row>
    <row r="2239" spans="1:3" x14ac:dyDescent="0.25">
      <c r="A2239" s="61" t="s">
        <v>61</v>
      </c>
      <c r="B2239" s="6">
        <v>1401</v>
      </c>
      <c r="C2239" s="7">
        <v>0.15027351710822698</v>
      </c>
    </row>
    <row r="2240" spans="1:3" x14ac:dyDescent="0.25">
      <c r="A2240" s="51" t="s">
        <v>7</v>
      </c>
      <c r="B2240" s="6">
        <v>681</v>
      </c>
      <c r="C2240" s="7">
        <v>0.48608137044967881</v>
      </c>
    </row>
    <row r="2241" spans="1:3" x14ac:dyDescent="0.25">
      <c r="A2241" s="51" t="s">
        <v>8</v>
      </c>
      <c r="B2241" s="6">
        <v>97</v>
      </c>
      <c r="C2241" s="7">
        <v>6.9236259814418277E-2</v>
      </c>
    </row>
    <row r="2242" spans="1:3" x14ac:dyDescent="0.25">
      <c r="A2242" s="51" t="s">
        <v>73</v>
      </c>
      <c r="B2242" s="6">
        <v>585</v>
      </c>
      <c r="C2242" s="7">
        <v>0.41755888650963596</v>
      </c>
    </row>
    <row r="2243" spans="1:3" x14ac:dyDescent="0.25">
      <c r="A2243" s="51" t="s">
        <v>77</v>
      </c>
      <c r="B2243" s="6">
        <v>38</v>
      </c>
      <c r="C2243" s="7">
        <v>2.7123483226266953E-2</v>
      </c>
    </row>
    <row r="2244" spans="1:3" x14ac:dyDescent="0.25">
      <c r="A2244" s="61" t="s">
        <v>64</v>
      </c>
      <c r="B2244" s="6">
        <v>1817</v>
      </c>
      <c r="C2244" s="7">
        <v>0.19489434731309666</v>
      </c>
    </row>
    <row r="2245" spans="1:3" x14ac:dyDescent="0.25">
      <c r="A2245" s="51" t="s">
        <v>70</v>
      </c>
      <c r="B2245" s="6">
        <v>915</v>
      </c>
      <c r="C2245" s="7">
        <v>0.50357732526141996</v>
      </c>
    </row>
    <row r="2246" spans="1:3" x14ac:dyDescent="0.25">
      <c r="A2246" s="51" t="s">
        <v>71</v>
      </c>
      <c r="B2246" s="6">
        <v>902</v>
      </c>
      <c r="C2246" s="7">
        <v>0.49642267473858009</v>
      </c>
    </row>
    <row r="2247" spans="1:3" x14ac:dyDescent="0.25">
      <c r="A2247" s="61" t="s">
        <v>65</v>
      </c>
      <c r="B2247" s="6">
        <v>497</v>
      </c>
      <c r="C2247" s="7">
        <v>5.3309020701490933E-2</v>
      </c>
    </row>
    <row r="2248" spans="1:3" x14ac:dyDescent="0.25">
      <c r="A2248" s="51" t="s">
        <v>67</v>
      </c>
      <c r="B2248" s="6">
        <v>497</v>
      </c>
      <c r="C2248" s="7">
        <v>1</v>
      </c>
    </row>
    <row r="2249" spans="1:3" x14ac:dyDescent="0.25">
      <c r="A2249" s="61" t="s">
        <v>63</v>
      </c>
      <c r="B2249" s="6">
        <v>2296</v>
      </c>
      <c r="C2249" s="7">
        <v>0.2462726590153384</v>
      </c>
    </row>
    <row r="2250" spans="1:3" x14ac:dyDescent="0.25">
      <c r="A2250" s="51" t="s">
        <v>4</v>
      </c>
      <c r="B2250" s="6">
        <v>970</v>
      </c>
      <c r="C2250" s="7">
        <v>0.42247386759581884</v>
      </c>
    </row>
    <row r="2251" spans="1:3" x14ac:dyDescent="0.25">
      <c r="A2251" s="51" t="s">
        <v>75</v>
      </c>
      <c r="B2251" s="6">
        <v>461</v>
      </c>
      <c r="C2251" s="7">
        <v>0.20078397212543553</v>
      </c>
    </row>
    <row r="2252" spans="1:3" x14ac:dyDescent="0.25">
      <c r="A2252" s="51" t="s">
        <v>74</v>
      </c>
      <c r="B2252" s="6">
        <v>865</v>
      </c>
      <c r="C2252" s="7">
        <v>0.37674216027874563</v>
      </c>
    </row>
    <row r="2253" spans="1:3" x14ac:dyDescent="0.25">
      <c r="A2253" s="61" t="s">
        <v>62</v>
      </c>
      <c r="B2253" s="6">
        <v>3312</v>
      </c>
      <c r="C2253" s="7">
        <v>0.35525045586184706</v>
      </c>
    </row>
    <row r="2254" spans="1:3" x14ac:dyDescent="0.25">
      <c r="A2254" s="51" t="s">
        <v>9</v>
      </c>
      <c r="B2254" s="6">
        <v>336</v>
      </c>
      <c r="C2254" s="7">
        <v>0.10144927536231885</v>
      </c>
    </row>
    <row r="2255" spans="1:3" x14ac:dyDescent="0.25">
      <c r="A2255" s="51" t="s">
        <v>5</v>
      </c>
      <c r="B2255" s="6">
        <v>415</v>
      </c>
      <c r="C2255" s="7">
        <v>0.12530193236714976</v>
      </c>
    </row>
    <row r="2256" spans="1:3" x14ac:dyDescent="0.25">
      <c r="A2256" s="51" t="s">
        <v>6</v>
      </c>
      <c r="B2256" s="6">
        <v>877</v>
      </c>
      <c r="C2256" s="7">
        <v>0.26479468599033817</v>
      </c>
    </row>
    <row r="2257" spans="1:3" x14ac:dyDescent="0.25">
      <c r="A2257" s="51" t="s">
        <v>4</v>
      </c>
      <c r="B2257" s="6">
        <v>927</v>
      </c>
      <c r="C2257" s="7">
        <v>0.27989130434782611</v>
      </c>
    </row>
    <row r="2258" spans="1:3" x14ac:dyDescent="0.25">
      <c r="A2258" s="51" t="s">
        <v>72</v>
      </c>
      <c r="B2258" s="6">
        <v>31</v>
      </c>
      <c r="C2258" s="7">
        <v>9.359903381642512E-3</v>
      </c>
    </row>
    <row r="2259" spans="1:3" x14ac:dyDescent="0.25">
      <c r="A2259" s="51" t="s">
        <v>76</v>
      </c>
      <c r="B2259" s="6">
        <v>726</v>
      </c>
      <c r="C2259" s="7">
        <v>0.21920289855072464</v>
      </c>
    </row>
    <row r="2260" spans="1:3" x14ac:dyDescent="0.25">
      <c r="A2260" s="62">
        <v>43945</v>
      </c>
      <c r="B2260" s="6">
        <v>9275</v>
      </c>
      <c r="C2260" s="7">
        <v>8.4365810152822636E-3</v>
      </c>
    </row>
    <row r="2261" spans="1:3" x14ac:dyDescent="0.25">
      <c r="A2261" s="61" t="s">
        <v>61</v>
      </c>
      <c r="B2261" s="6">
        <v>2261</v>
      </c>
      <c r="C2261" s="7">
        <v>0.24377358490566037</v>
      </c>
    </row>
    <row r="2262" spans="1:3" x14ac:dyDescent="0.25">
      <c r="A2262" s="51" t="s">
        <v>7</v>
      </c>
      <c r="B2262" s="6">
        <v>874</v>
      </c>
      <c r="C2262" s="7">
        <v>0.38655462184873951</v>
      </c>
    </row>
    <row r="2263" spans="1:3" x14ac:dyDescent="0.25">
      <c r="A2263" s="51" t="s">
        <v>8</v>
      </c>
      <c r="B2263" s="6">
        <v>119</v>
      </c>
      <c r="C2263" s="7">
        <v>5.2631578947368418E-2</v>
      </c>
    </row>
    <row r="2264" spans="1:3" x14ac:dyDescent="0.25">
      <c r="A2264" s="51" t="s">
        <v>73</v>
      </c>
      <c r="B2264" s="6">
        <v>961</v>
      </c>
      <c r="C2264" s="7">
        <v>0.42503317116320211</v>
      </c>
    </row>
    <row r="2265" spans="1:3" x14ac:dyDescent="0.25">
      <c r="A2265" s="51" t="s">
        <v>77</v>
      </c>
      <c r="B2265" s="6">
        <v>307</v>
      </c>
      <c r="C2265" s="7">
        <v>0.13578062804068997</v>
      </c>
    </row>
    <row r="2266" spans="1:3" x14ac:dyDescent="0.25">
      <c r="A2266" s="61" t="s">
        <v>64</v>
      </c>
      <c r="B2266" s="6">
        <v>1374</v>
      </c>
      <c r="C2266" s="7">
        <v>0.14814016172506739</v>
      </c>
    </row>
    <row r="2267" spans="1:3" x14ac:dyDescent="0.25">
      <c r="A2267" s="51" t="s">
        <v>70</v>
      </c>
      <c r="B2267" s="6">
        <v>875</v>
      </c>
      <c r="C2267" s="7">
        <v>0.63682678311499274</v>
      </c>
    </row>
    <row r="2268" spans="1:3" x14ac:dyDescent="0.25">
      <c r="A2268" s="51" t="s">
        <v>71</v>
      </c>
      <c r="B2268" s="6">
        <v>499</v>
      </c>
      <c r="C2268" s="7">
        <v>0.36317321688500726</v>
      </c>
    </row>
    <row r="2269" spans="1:3" x14ac:dyDescent="0.25">
      <c r="A2269" s="61" t="s">
        <v>65</v>
      </c>
      <c r="B2269" s="6">
        <v>909</v>
      </c>
      <c r="C2269" s="7">
        <v>9.800539083557952E-2</v>
      </c>
    </row>
    <row r="2270" spans="1:3" x14ac:dyDescent="0.25">
      <c r="A2270" s="51" t="s">
        <v>67</v>
      </c>
      <c r="B2270" s="6">
        <v>909</v>
      </c>
      <c r="C2270" s="7">
        <v>1</v>
      </c>
    </row>
    <row r="2271" spans="1:3" x14ac:dyDescent="0.25">
      <c r="A2271" s="61" t="s">
        <v>63</v>
      </c>
      <c r="B2271" s="6">
        <v>1066</v>
      </c>
      <c r="C2271" s="7">
        <v>0.11493261455525607</v>
      </c>
    </row>
    <row r="2272" spans="1:3" x14ac:dyDescent="0.25">
      <c r="A2272" s="51" t="s">
        <v>4</v>
      </c>
      <c r="B2272" s="6">
        <v>160</v>
      </c>
      <c r="C2272" s="7">
        <v>0.15009380863039401</v>
      </c>
    </row>
    <row r="2273" spans="1:3" x14ac:dyDescent="0.25">
      <c r="A2273" s="51" t="s">
        <v>75</v>
      </c>
      <c r="B2273" s="6">
        <v>298</v>
      </c>
      <c r="C2273" s="7">
        <v>0.27954971857410882</v>
      </c>
    </row>
    <row r="2274" spans="1:3" x14ac:dyDescent="0.25">
      <c r="A2274" s="51" t="s">
        <v>74</v>
      </c>
      <c r="B2274" s="6">
        <v>608</v>
      </c>
      <c r="C2274" s="7">
        <v>0.57035647279549717</v>
      </c>
    </row>
    <row r="2275" spans="1:3" x14ac:dyDescent="0.25">
      <c r="A2275" s="61" t="s">
        <v>62</v>
      </c>
      <c r="B2275" s="6">
        <v>3665</v>
      </c>
      <c r="C2275" s="7">
        <v>0.39514824797843667</v>
      </c>
    </row>
    <row r="2276" spans="1:3" x14ac:dyDescent="0.25">
      <c r="A2276" s="51" t="s">
        <v>9</v>
      </c>
      <c r="B2276" s="6">
        <v>656</v>
      </c>
      <c r="C2276" s="7">
        <v>0.17899045020463847</v>
      </c>
    </row>
    <row r="2277" spans="1:3" x14ac:dyDescent="0.25">
      <c r="A2277" s="51" t="s">
        <v>5</v>
      </c>
      <c r="B2277" s="6">
        <v>851</v>
      </c>
      <c r="C2277" s="7">
        <v>0.23219645293315144</v>
      </c>
    </row>
    <row r="2278" spans="1:3" x14ac:dyDescent="0.25">
      <c r="A2278" s="51" t="s">
        <v>6</v>
      </c>
      <c r="B2278" s="6">
        <v>339</v>
      </c>
      <c r="C2278" s="7">
        <v>9.2496589358799453E-2</v>
      </c>
    </row>
    <row r="2279" spans="1:3" x14ac:dyDescent="0.25">
      <c r="A2279" s="51" t="s">
        <v>4</v>
      </c>
      <c r="B2279" s="6">
        <v>384</v>
      </c>
      <c r="C2279" s="7">
        <v>0.10477489768076398</v>
      </c>
    </row>
    <row r="2280" spans="1:3" x14ac:dyDescent="0.25">
      <c r="A2280" s="51" t="s">
        <v>72</v>
      </c>
      <c r="B2280" s="6">
        <v>905</v>
      </c>
      <c r="C2280" s="7">
        <v>0.24693042291950887</v>
      </c>
    </row>
    <row r="2281" spans="1:3" x14ac:dyDescent="0.25">
      <c r="A2281" s="51" t="s">
        <v>76</v>
      </c>
      <c r="B2281" s="6">
        <v>530</v>
      </c>
      <c r="C2281" s="7">
        <v>0.14461118690313779</v>
      </c>
    </row>
    <row r="2282" spans="1:3" x14ac:dyDescent="0.25">
      <c r="A2282" s="62">
        <v>43946</v>
      </c>
      <c r="B2282" s="6">
        <v>9852</v>
      </c>
      <c r="C2282" s="7">
        <v>8.9614227668529233E-3</v>
      </c>
    </row>
    <row r="2283" spans="1:3" x14ac:dyDescent="0.25">
      <c r="A2283" s="61" t="s">
        <v>61</v>
      </c>
      <c r="B2283" s="6">
        <v>1559</v>
      </c>
      <c r="C2283" s="7">
        <v>0.15824198132358913</v>
      </c>
    </row>
    <row r="2284" spans="1:3" x14ac:dyDescent="0.25">
      <c r="A2284" s="51" t="s">
        <v>7</v>
      </c>
      <c r="B2284" s="6">
        <v>256</v>
      </c>
      <c r="C2284" s="7">
        <v>0.16420782552918536</v>
      </c>
    </row>
    <row r="2285" spans="1:3" x14ac:dyDescent="0.25">
      <c r="A2285" s="51" t="s">
        <v>8</v>
      </c>
      <c r="B2285" s="6">
        <v>782</v>
      </c>
      <c r="C2285" s="7">
        <v>0.50160359204618343</v>
      </c>
    </row>
    <row r="2286" spans="1:3" x14ac:dyDescent="0.25">
      <c r="A2286" s="51" t="s">
        <v>73</v>
      </c>
      <c r="B2286" s="6">
        <v>397</v>
      </c>
      <c r="C2286" s="7">
        <v>0.25465041693393203</v>
      </c>
    </row>
    <row r="2287" spans="1:3" x14ac:dyDescent="0.25">
      <c r="A2287" s="51" t="s">
        <v>77</v>
      </c>
      <c r="B2287" s="6">
        <v>124</v>
      </c>
      <c r="C2287" s="7">
        <v>7.953816549069917E-2</v>
      </c>
    </row>
    <row r="2288" spans="1:3" x14ac:dyDescent="0.25">
      <c r="A2288" s="61" t="s">
        <v>64</v>
      </c>
      <c r="B2288" s="6">
        <v>1162</v>
      </c>
      <c r="C2288" s="7">
        <v>0.11794559480308567</v>
      </c>
    </row>
    <row r="2289" spans="1:3" x14ac:dyDescent="0.25">
      <c r="A2289" s="51" t="s">
        <v>70</v>
      </c>
      <c r="B2289" s="6">
        <v>355</v>
      </c>
      <c r="C2289" s="7">
        <v>0.30550774526678143</v>
      </c>
    </row>
    <row r="2290" spans="1:3" x14ac:dyDescent="0.25">
      <c r="A2290" s="51" t="s">
        <v>71</v>
      </c>
      <c r="B2290" s="6">
        <v>807</v>
      </c>
      <c r="C2290" s="7">
        <v>0.69449225473321863</v>
      </c>
    </row>
    <row r="2291" spans="1:3" x14ac:dyDescent="0.25">
      <c r="A2291" s="61" t="s">
        <v>65</v>
      </c>
      <c r="B2291" s="6">
        <v>653</v>
      </c>
      <c r="C2291" s="7">
        <v>6.6280958181079985E-2</v>
      </c>
    </row>
    <row r="2292" spans="1:3" x14ac:dyDescent="0.25">
      <c r="A2292" s="51" t="s">
        <v>67</v>
      </c>
      <c r="B2292" s="6">
        <v>653</v>
      </c>
      <c r="C2292" s="7">
        <v>1</v>
      </c>
    </row>
    <row r="2293" spans="1:3" x14ac:dyDescent="0.25">
      <c r="A2293" s="61" t="s">
        <v>63</v>
      </c>
      <c r="B2293" s="6">
        <v>2386</v>
      </c>
      <c r="C2293" s="7">
        <v>0.24218432805521722</v>
      </c>
    </row>
    <row r="2294" spans="1:3" x14ac:dyDescent="0.25">
      <c r="A2294" s="51" t="s">
        <v>4</v>
      </c>
      <c r="B2294" s="6">
        <v>454</v>
      </c>
      <c r="C2294" s="7">
        <v>0.19027661357921208</v>
      </c>
    </row>
    <row r="2295" spans="1:3" x14ac:dyDescent="0.25">
      <c r="A2295" s="51" t="s">
        <v>75</v>
      </c>
      <c r="B2295" s="6">
        <v>991</v>
      </c>
      <c r="C2295" s="7">
        <v>0.41533948030176027</v>
      </c>
    </row>
    <row r="2296" spans="1:3" x14ac:dyDescent="0.25">
      <c r="A2296" s="51" t="s">
        <v>74</v>
      </c>
      <c r="B2296" s="6">
        <v>941</v>
      </c>
      <c r="C2296" s="7">
        <v>0.39438390611902768</v>
      </c>
    </row>
    <row r="2297" spans="1:3" x14ac:dyDescent="0.25">
      <c r="A2297" s="61" t="s">
        <v>62</v>
      </c>
      <c r="B2297" s="6">
        <v>4092</v>
      </c>
      <c r="C2297" s="7">
        <v>0.41534713763702802</v>
      </c>
    </row>
    <row r="2298" spans="1:3" x14ac:dyDescent="0.25">
      <c r="A2298" s="51" t="s">
        <v>9</v>
      </c>
      <c r="B2298" s="6">
        <v>771</v>
      </c>
      <c r="C2298" s="7">
        <v>0.18841642228739003</v>
      </c>
    </row>
    <row r="2299" spans="1:3" x14ac:dyDescent="0.25">
      <c r="A2299" s="51" t="s">
        <v>5</v>
      </c>
      <c r="B2299" s="6">
        <v>606</v>
      </c>
      <c r="C2299" s="7">
        <v>0.14809384164222875</v>
      </c>
    </row>
    <row r="2300" spans="1:3" x14ac:dyDescent="0.25">
      <c r="A2300" s="51" t="s">
        <v>6</v>
      </c>
      <c r="B2300" s="6">
        <v>976</v>
      </c>
      <c r="C2300" s="7">
        <v>0.23851417399804498</v>
      </c>
    </row>
    <row r="2301" spans="1:3" x14ac:dyDescent="0.25">
      <c r="A2301" s="51" t="s">
        <v>4</v>
      </c>
      <c r="B2301" s="6">
        <v>760</v>
      </c>
      <c r="C2301" s="7">
        <v>0.18572825024437928</v>
      </c>
    </row>
    <row r="2302" spans="1:3" x14ac:dyDescent="0.25">
      <c r="A2302" s="51" t="s">
        <v>72</v>
      </c>
      <c r="B2302" s="6">
        <v>936</v>
      </c>
      <c r="C2302" s="7">
        <v>0.22873900293255131</v>
      </c>
    </row>
    <row r="2303" spans="1:3" x14ac:dyDescent="0.25">
      <c r="A2303" s="51" t="s">
        <v>76</v>
      </c>
      <c r="B2303" s="6">
        <v>43</v>
      </c>
      <c r="C2303" s="7">
        <v>1.0508308895405669E-2</v>
      </c>
    </row>
    <row r="2304" spans="1:3" x14ac:dyDescent="0.25">
      <c r="A2304" s="62">
        <v>43947</v>
      </c>
      <c r="B2304" s="6">
        <v>7566</v>
      </c>
      <c r="C2304" s="7">
        <v>6.8820670578572081E-3</v>
      </c>
    </row>
    <row r="2305" spans="1:3" x14ac:dyDescent="0.25">
      <c r="A2305" s="61" t="s">
        <v>61</v>
      </c>
      <c r="B2305" s="6">
        <v>2191</v>
      </c>
      <c r="C2305" s="7">
        <v>0.28958498546127415</v>
      </c>
    </row>
    <row r="2306" spans="1:3" x14ac:dyDescent="0.25">
      <c r="A2306" s="51" t="s">
        <v>7</v>
      </c>
      <c r="B2306" s="6">
        <v>193</v>
      </c>
      <c r="C2306" s="7">
        <v>8.8087631218621634E-2</v>
      </c>
    </row>
    <row r="2307" spans="1:3" x14ac:dyDescent="0.25">
      <c r="A2307" s="51" t="s">
        <v>8</v>
      </c>
      <c r="B2307" s="6">
        <v>798</v>
      </c>
      <c r="C2307" s="7">
        <v>0.36421725239616615</v>
      </c>
    </row>
    <row r="2308" spans="1:3" x14ac:dyDescent="0.25">
      <c r="A2308" s="51" t="s">
        <v>73</v>
      </c>
      <c r="B2308" s="6">
        <v>362</v>
      </c>
      <c r="C2308" s="7">
        <v>0.16522136010953903</v>
      </c>
    </row>
    <row r="2309" spans="1:3" x14ac:dyDescent="0.25">
      <c r="A2309" s="51" t="s">
        <v>77</v>
      </c>
      <c r="B2309" s="6">
        <v>838</v>
      </c>
      <c r="C2309" s="7">
        <v>0.3824737562756732</v>
      </c>
    </row>
    <row r="2310" spans="1:3" x14ac:dyDescent="0.25">
      <c r="A2310" s="61" t="s">
        <v>64</v>
      </c>
      <c r="B2310" s="6">
        <v>1111</v>
      </c>
      <c r="C2310" s="7">
        <v>0.14684113137721386</v>
      </c>
    </row>
    <row r="2311" spans="1:3" x14ac:dyDescent="0.25">
      <c r="A2311" s="51" t="s">
        <v>70</v>
      </c>
      <c r="B2311" s="6">
        <v>410</v>
      </c>
      <c r="C2311" s="7">
        <v>0.36903690369036901</v>
      </c>
    </row>
    <row r="2312" spans="1:3" x14ac:dyDescent="0.25">
      <c r="A2312" s="51" t="s">
        <v>71</v>
      </c>
      <c r="B2312" s="6">
        <v>701</v>
      </c>
      <c r="C2312" s="7">
        <v>0.63096309630963099</v>
      </c>
    </row>
    <row r="2313" spans="1:3" x14ac:dyDescent="0.25">
      <c r="A2313" s="61" t="s">
        <v>65</v>
      </c>
      <c r="B2313" s="6">
        <v>54</v>
      </c>
      <c r="C2313" s="7">
        <v>7.1371927042030133E-3</v>
      </c>
    </row>
    <row r="2314" spans="1:3" x14ac:dyDescent="0.25">
      <c r="A2314" s="51" t="s">
        <v>67</v>
      </c>
      <c r="B2314" s="6">
        <v>54</v>
      </c>
      <c r="C2314" s="7">
        <v>1</v>
      </c>
    </row>
    <row r="2315" spans="1:3" x14ac:dyDescent="0.25">
      <c r="A2315" s="61" t="s">
        <v>63</v>
      </c>
      <c r="B2315" s="6">
        <v>1892</v>
      </c>
      <c r="C2315" s="7">
        <v>0.25006608511763151</v>
      </c>
    </row>
    <row r="2316" spans="1:3" x14ac:dyDescent="0.25">
      <c r="A2316" s="51" t="s">
        <v>4</v>
      </c>
      <c r="B2316" s="6">
        <v>737</v>
      </c>
      <c r="C2316" s="7">
        <v>0.38953488372093026</v>
      </c>
    </row>
    <row r="2317" spans="1:3" x14ac:dyDescent="0.25">
      <c r="A2317" s="51" t="s">
        <v>75</v>
      </c>
      <c r="B2317" s="6">
        <v>206</v>
      </c>
      <c r="C2317" s="7">
        <v>0.10887949260042283</v>
      </c>
    </row>
    <row r="2318" spans="1:3" x14ac:dyDescent="0.25">
      <c r="A2318" s="51" t="s">
        <v>74</v>
      </c>
      <c r="B2318" s="6">
        <v>949</v>
      </c>
      <c r="C2318" s="7">
        <v>0.5015856236786469</v>
      </c>
    </row>
    <row r="2319" spans="1:3" x14ac:dyDescent="0.25">
      <c r="A2319" s="61" t="s">
        <v>62</v>
      </c>
      <c r="B2319" s="6">
        <v>2318</v>
      </c>
      <c r="C2319" s="7">
        <v>0.30637060533967753</v>
      </c>
    </row>
    <row r="2320" spans="1:3" x14ac:dyDescent="0.25">
      <c r="A2320" s="51" t="s">
        <v>9</v>
      </c>
      <c r="B2320" s="6">
        <v>442</v>
      </c>
      <c r="C2320" s="7">
        <v>0.1906816220880069</v>
      </c>
    </row>
    <row r="2321" spans="1:3" x14ac:dyDescent="0.25">
      <c r="A2321" s="51" t="s">
        <v>5</v>
      </c>
      <c r="B2321" s="6">
        <v>190</v>
      </c>
      <c r="C2321" s="7">
        <v>8.1967213114754092E-2</v>
      </c>
    </row>
    <row r="2322" spans="1:3" x14ac:dyDescent="0.25">
      <c r="A2322" s="51" t="s">
        <v>6</v>
      </c>
      <c r="B2322" s="6">
        <v>636</v>
      </c>
      <c r="C2322" s="7">
        <v>0.27437446074201899</v>
      </c>
    </row>
    <row r="2323" spans="1:3" x14ac:dyDescent="0.25">
      <c r="A2323" s="51" t="s">
        <v>4</v>
      </c>
      <c r="B2323" s="6">
        <v>328</v>
      </c>
      <c r="C2323" s="7">
        <v>0.14150129421915444</v>
      </c>
    </row>
    <row r="2324" spans="1:3" x14ac:dyDescent="0.25">
      <c r="A2324" s="51" t="s">
        <v>72</v>
      </c>
      <c r="B2324" s="6">
        <v>358</v>
      </c>
      <c r="C2324" s="7">
        <v>0.15444348576358929</v>
      </c>
    </row>
    <row r="2325" spans="1:3" x14ac:dyDescent="0.25">
      <c r="A2325" s="51" t="s">
        <v>76</v>
      </c>
      <c r="B2325" s="6">
        <v>364</v>
      </c>
      <c r="C2325" s="7">
        <v>0.15703192407247626</v>
      </c>
    </row>
    <row r="2326" spans="1:3" x14ac:dyDescent="0.25">
      <c r="A2326" s="62">
        <v>43948</v>
      </c>
      <c r="B2326" s="6">
        <v>6651</v>
      </c>
      <c r="C2326" s="7">
        <v>6.0497790116056426E-3</v>
      </c>
    </row>
    <row r="2327" spans="1:3" x14ac:dyDescent="0.25">
      <c r="A2327" s="61" t="s">
        <v>61</v>
      </c>
      <c r="B2327" s="6">
        <v>1878</v>
      </c>
      <c r="C2327" s="7">
        <v>0.28236355435272892</v>
      </c>
    </row>
    <row r="2328" spans="1:3" x14ac:dyDescent="0.25">
      <c r="A2328" s="51" t="s">
        <v>7</v>
      </c>
      <c r="B2328" s="6">
        <v>283</v>
      </c>
      <c r="C2328" s="7">
        <v>0.15069222577209798</v>
      </c>
    </row>
    <row r="2329" spans="1:3" x14ac:dyDescent="0.25">
      <c r="A2329" s="51" t="s">
        <v>8</v>
      </c>
      <c r="B2329" s="6">
        <v>700</v>
      </c>
      <c r="C2329" s="7">
        <v>0.37273695420660274</v>
      </c>
    </row>
    <row r="2330" spans="1:3" x14ac:dyDescent="0.25">
      <c r="A2330" s="51" t="s">
        <v>73</v>
      </c>
      <c r="B2330" s="6">
        <v>494</v>
      </c>
      <c r="C2330" s="7">
        <v>0.26304579339723111</v>
      </c>
    </row>
    <row r="2331" spans="1:3" x14ac:dyDescent="0.25">
      <c r="A2331" s="51" t="s">
        <v>77</v>
      </c>
      <c r="B2331" s="6">
        <v>401</v>
      </c>
      <c r="C2331" s="7">
        <v>0.21352502662406816</v>
      </c>
    </row>
    <row r="2332" spans="1:3" x14ac:dyDescent="0.25">
      <c r="A2332" s="61" t="s">
        <v>64</v>
      </c>
      <c r="B2332" s="6">
        <v>790</v>
      </c>
      <c r="C2332" s="7">
        <v>0.11877913095775071</v>
      </c>
    </row>
    <row r="2333" spans="1:3" x14ac:dyDescent="0.25">
      <c r="A2333" s="51" t="s">
        <v>70</v>
      </c>
      <c r="B2333" s="6">
        <v>98</v>
      </c>
      <c r="C2333" s="7">
        <v>0.1240506329113924</v>
      </c>
    </row>
    <row r="2334" spans="1:3" x14ac:dyDescent="0.25">
      <c r="A2334" s="51" t="s">
        <v>71</v>
      </c>
      <c r="B2334" s="6">
        <v>692</v>
      </c>
      <c r="C2334" s="7">
        <v>0.8759493670886076</v>
      </c>
    </row>
    <row r="2335" spans="1:3" x14ac:dyDescent="0.25">
      <c r="A2335" s="61" t="s">
        <v>65</v>
      </c>
      <c r="B2335" s="6">
        <v>120</v>
      </c>
      <c r="C2335" s="7">
        <v>1.8042399639152006E-2</v>
      </c>
    </row>
    <row r="2336" spans="1:3" x14ac:dyDescent="0.25">
      <c r="A2336" s="51" t="s">
        <v>67</v>
      </c>
      <c r="B2336" s="6">
        <v>120</v>
      </c>
      <c r="C2336" s="7">
        <v>1</v>
      </c>
    </row>
    <row r="2337" spans="1:3" x14ac:dyDescent="0.25">
      <c r="A2337" s="61" t="s">
        <v>63</v>
      </c>
      <c r="B2337" s="6">
        <v>1719</v>
      </c>
      <c r="C2337" s="7">
        <v>0.25845737483085252</v>
      </c>
    </row>
    <row r="2338" spans="1:3" x14ac:dyDescent="0.25">
      <c r="A2338" s="51" t="s">
        <v>4</v>
      </c>
      <c r="B2338" s="6">
        <v>773</v>
      </c>
      <c r="C2338" s="7">
        <v>0.44968004653868526</v>
      </c>
    </row>
    <row r="2339" spans="1:3" x14ac:dyDescent="0.25">
      <c r="A2339" s="51" t="s">
        <v>75</v>
      </c>
      <c r="B2339" s="6">
        <v>783</v>
      </c>
      <c r="C2339" s="7">
        <v>0.45549738219895286</v>
      </c>
    </row>
    <row r="2340" spans="1:3" x14ac:dyDescent="0.25">
      <c r="A2340" s="51" t="s">
        <v>74</v>
      </c>
      <c r="B2340" s="6">
        <v>163</v>
      </c>
      <c r="C2340" s="7">
        <v>9.4822571262361835E-2</v>
      </c>
    </row>
    <row r="2341" spans="1:3" x14ac:dyDescent="0.25">
      <c r="A2341" s="61" t="s">
        <v>62</v>
      </c>
      <c r="B2341" s="6">
        <v>2144</v>
      </c>
      <c r="C2341" s="7">
        <v>0.32235754021951585</v>
      </c>
    </row>
    <row r="2342" spans="1:3" x14ac:dyDescent="0.25">
      <c r="A2342" s="51" t="s">
        <v>9</v>
      </c>
      <c r="B2342" s="6">
        <v>364</v>
      </c>
      <c r="C2342" s="7">
        <v>0.16977611940298507</v>
      </c>
    </row>
    <row r="2343" spans="1:3" x14ac:dyDescent="0.25">
      <c r="A2343" s="51" t="s">
        <v>5</v>
      </c>
      <c r="B2343" s="6">
        <v>607</v>
      </c>
      <c r="C2343" s="7">
        <v>0.28311567164179102</v>
      </c>
    </row>
    <row r="2344" spans="1:3" x14ac:dyDescent="0.25">
      <c r="A2344" s="51" t="s">
        <v>6</v>
      </c>
      <c r="B2344" s="6">
        <v>189</v>
      </c>
      <c r="C2344" s="7">
        <v>8.8152985074626863E-2</v>
      </c>
    </row>
    <row r="2345" spans="1:3" x14ac:dyDescent="0.25">
      <c r="A2345" s="51" t="s">
        <v>4</v>
      </c>
      <c r="B2345" s="6">
        <v>580</v>
      </c>
      <c r="C2345" s="7">
        <v>0.27052238805970147</v>
      </c>
    </row>
    <row r="2346" spans="1:3" x14ac:dyDescent="0.25">
      <c r="A2346" s="51" t="s">
        <v>72</v>
      </c>
      <c r="B2346" s="6">
        <v>214</v>
      </c>
      <c r="C2346" s="7">
        <v>9.9813432835820892E-2</v>
      </c>
    </row>
    <row r="2347" spans="1:3" x14ac:dyDescent="0.25">
      <c r="A2347" s="51" t="s">
        <v>76</v>
      </c>
      <c r="B2347" s="6">
        <v>190</v>
      </c>
      <c r="C2347" s="7">
        <v>8.8619402985074633E-2</v>
      </c>
    </row>
    <row r="2348" spans="1:3" x14ac:dyDescent="0.25">
      <c r="A2348" s="62">
        <v>43949</v>
      </c>
      <c r="B2348" s="6">
        <v>7139</v>
      </c>
      <c r="C2348" s="7">
        <v>6.4936659696064776E-3</v>
      </c>
    </row>
    <row r="2349" spans="1:3" x14ac:dyDescent="0.25">
      <c r="A2349" s="61" t="s">
        <v>61</v>
      </c>
      <c r="B2349" s="6">
        <v>2741</v>
      </c>
      <c r="C2349" s="7">
        <v>0.38394733155904187</v>
      </c>
    </row>
    <row r="2350" spans="1:3" x14ac:dyDescent="0.25">
      <c r="A2350" s="51" t="s">
        <v>7</v>
      </c>
      <c r="B2350" s="6">
        <v>334</v>
      </c>
      <c r="C2350" s="7">
        <v>0.12185333819773805</v>
      </c>
    </row>
    <row r="2351" spans="1:3" x14ac:dyDescent="0.25">
      <c r="A2351" s="51" t="s">
        <v>8</v>
      </c>
      <c r="B2351" s="6">
        <v>614</v>
      </c>
      <c r="C2351" s="7">
        <v>0.22400583728566217</v>
      </c>
    </row>
    <row r="2352" spans="1:3" x14ac:dyDescent="0.25">
      <c r="A2352" s="51" t="s">
        <v>73</v>
      </c>
      <c r="B2352" s="6">
        <v>978</v>
      </c>
      <c r="C2352" s="7">
        <v>0.3568040860999635</v>
      </c>
    </row>
    <row r="2353" spans="1:3" x14ac:dyDescent="0.25">
      <c r="A2353" s="51" t="s">
        <v>77</v>
      </c>
      <c r="B2353" s="6">
        <v>815</v>
      </c>
      <c r="C2353" s="7">
        <v>0.29733673841663627</v>
      </c>
    </row>
    <row r="2354" spans="1:3" x14ac:dyDescent="0.25">
      <c r="A2354" s="61" t="s">
        <v>64</v>
      </c>
      <c r="B2354" s="6">
        <v>513</v>
      </c>
      <c r="C2354" s="7">
        <v>7.1858803754027173E-2</v>
      </c>
    </row>
    <row r="2355" spans="1:3" x14ac:dyDescent="0.25">
      <c r="A2355" s="51" t="s">
        <v>70</v>
      </c>
      <c r="B2355" s="6">
        <v>332</v>
      </c>
      <c r="C2355" s="7">
        <v>0.6471734892787524</v>
      </c>
    </row>
    <row r="2356" spans="1:3" x14ac:dyDescent="0.25">
      <c r="A2356" s="51" t="s">
        <v>71</v>
      </c>
      <c r="B2356" s="6">
        <v>181</v>
      </c>
      <c r="C2356" s="7">
        <v>0.35282651072124754</v>
      </c>
    </row>
    <row r="2357" spans="1:3" x14ac:dyDescent="0.25">
      <c r="A2357" s="61" t="s">
        <v>65</v>
      </c>
      <c r="B2357" s="6">
        <v>260</v>
      </c>
      <c r="C2357" s="7">
        <v>3.6419666619974783E-2</v>
      </c>
    </row>
    <row r="2358" spans="1:3" x14ac:dyDescent="0.25">
      <c r="A2358" s="51" t="s">
        <v>67</v>
      </c>
      <c r="B2358" s="6">
        <v>260</v>
      </c>
      <c r="C2358" s="7">
        <v>1</v>
      </c>
    </row>
    <row r="2359" spans="1:3" x14ac:dyDescent="0.25">
      <c r="A2359" s="61" t="s">
        <v>63</v>
      </c>
      <c r="B2359" s="6">
        <v>1219</v>
      </c>
      <c r="C2359" s="7">
        <v>0.17075220619134332</v>
      </c>
    </row>
    <row r="2360" spans="1:3" x14ac:dyDescent="0.25">
      <c r="A2360" s="51" t="s">
        <v>4</v>
      </c>
      <c r="B2360" s="6">
        <v>638</v>
      </c>
      <c r="C2360" s="7">
        <v>0.52337981952420021</v>
      </c>
    </row>
    <row r="2361" spans="1:3" x14ac:dyDescent="0.25">
      <c r="A2361" s="51" t="s">
        <v>75</v>
      </c>
      <c r="B2361" s="6">
        <v>543</v>
      </c>
      <c r="C2361" s="7">
        <v>0.44544708777686626</v>
      </c>
    </row>
    <row r="2362" spans="1:3" x14ac:dyDescent="0.25">
      <c r="A2362" s="51" t="s">
        <v>74</v>
      </c>
      <c r="B2362" s="6">
        <v>38</v>
      </c>
      <c r="C2362" s="7">
        <v>3.1173092698933553E-2</v>
      </c>
    </row>
    <row r="2363" spans="1:3" x14ac:dyDescent="0.25">
      <c r="A2363" s="61" t="s">
        <v>62</v>
      </c>
      <c r="B2363" s="6">
        <v>2406</v>
      </c>
      <c r="C2363" s="7">
        <v>0.33702199187561283</v>
      </c>
    </row>
    <row r="2364" spans="1:3" x14ac:dyDescent="0.25">
      <c r="A2364" s="51" t="s">
        <v>9</v>
      </c>
      <c r="B2364" s="6">
        <v>386</v>
      </c>
      <c r="C2364" s="7">
        <v>0.16043225270157938</v>
      </c>
    </row>
    <row r="2365" spans="1:3" x14ac:dyDescent="0.25">
      <c r="A2365" s="51" t="s">
        <v>5</v>
      </c>
      <c r="B2365" s="6">
        <v>135</v>
      </c>
      <c r="C2365" s="7">
        <v>5.6109725685785539E-2</v>
      </c>
    </row>
    <row r="2366" spans="1:3" x14ac:dyDescent="0.25">
      <c r="A2366" s="51" t="s">
        <v>6</v>
      </c>
      <c r="B2366" s="6">
        <v>933</v>
      </c>
      <c r="C2366" s="7">
        <v>0.38778054862842892</v>
      </c>
    </row>
    <row r="2367" spans="1:3" x14ac:dyDescent="0.25">
      <c r="A2367" s="51" t="s">
        <v>4</v>
      </c>
      <c r="B2367" s="6">
        <v>331</v>
      </c>
      <c r="C2367" s="7">
        <v>0.13757273482959267</v>
      </c>
    </row>
    <row r="2368" spans="1:3" x14ac:dyDescent="0.25">
      <c r="A2368" s="51" t="s">
        <v>72</v>
      </c>
      <c r="B2368" s="6">
        <v>541</v>
      </c>
      <c r="C2368" s="7">
        <v>0.22485453034081462</v>
      </c>
    </row>
    <row r="2369" spans="1:3" x14ac:dyDescent="0.25">
      <c r="A2369" s="51" t="s">
        <v>76</v>
      </c>
      <c r="B2369" s="6">
        <v>80</v>
      </c>
      <c r="C2369" s="7">
        <v>3.3250207813798838E-2</v>
      </c>
    </row>
    <row r="2370" spans="1:3" x14ac:dyDescent="0.25">
      <c r="A2370" s="62">
        <v>43950</v>
      </c>
      <c r="B2370" s="6">
        <v>6687</v>
      </c>
      <c r="C2370" s="7">
        <v>6.082524770802426E-3</v>
      </c>
    </row>
    <row r="2371" spans="1:3" x14ac:dyDescent="0.25">
      <c r="A2371" s="61" t="s">
        <v>61</v>
      </c>
      <c r="B2371" s="6">
        <v>1491</v>
      </c>
      <c r="C2371" s="7">
        <v>0.22296994167788245</v>
      </c>
    </row>
    <row r="2372" spans="1:3" x14ac:dyDescent="0.25">
      <c r="A2372" s="51" t="s">
        <v>7</v>
      </c>
      <c r="B2372" s="6">
        <v>358</v>
      </c>
      <c r="C2372" s="7">
        <v>0.24010731052984574</v>
      </c>
    </row>
    <row r="2373" spans="1:3" x14ac:dyDescent="0.25">
      <c r="A2373" s="51" t="s">
        <v>8</v>
      </c>
      <c r="B2373" s="6">
        <v>151</v>
      </c>
      <c r="C2373" s="7">
        <v>0.10127431254191818</v>
      </c>
    </row>
    <row r="2374" spans="1:3" x14ac:dyDescent="0.25">
      <c r="A2374" s="51" t="s">
        <v>73</v>
      </c>
      <c r="B2374" s="6">
        <v>360</v>
      </c>
      <c r="C2374" s="7">
        <v>0.2414486921529175</v>
      </c>
    </row>
    <row r="2375" spans="1:3" x14ac:dyDescent="0.25">
      <c r="A2375" s="51" t="s">
        <v>77</v>
      </c>
      <c r="B2375" s="6">
        <v>622</v>
      </c>
      <c r="C2375" s="7">
        <v>0.41716968477531857</v>
      </c>
    </row>
    <row r="2376" spans="1:3" x14ac:dyDescent="0.25">
      <c r="A2376" s="61" t="s">
        <v>64</v>
      </c>
      <c r="B2376" s="6">
        <v>429</v>
      </c>
      <c r="C2376" s="7">
        <v>6.415432929564828E-2</v>
      </c>
    </row>
    <row r="2377" spans="1:3" x14ac:dyDescent="0.25">
      <c r="A2377" s="51" t="s">
        <v>70</v>
      </c>
      <c r="B2377" s="6">
        <v>20</v>
      </c>
      <c r="C2377" s="7">
        <v>4.6620046620046623E-2</v>
      </c>
    </row>
    <row r="2378" spans="1:3" x14ac:dyDescent="0.25">
      <c r="A2378" s="51" t="s">
        <v>71</v>
      </c>
      <c r="B2378" s="6">
        <v>409</v>
      </c>
      <c r="C2378" s="7">
        <v>0.9533799533799534</v>
      </c>
    </row>
    <row r="2379" spans="1:3" x14ac:dyDescent="0.25">
      <c r="A2379" s="61" t="s">
        <v>65</v>
      </c>
      <c r="B2379" s="6">
        <v>538</v>
      </c>
      <c r="C2379" s="7">
        <v>8.0454613429041422E-2</v>
      </c>
    </row>
    <row r="2380" spans="1:3" x14ac:dyDescent="0.25">
      <c r="A2380" s="51" t="s">
        <v>67</v>
      </c>
      <c r="B2380" s="6">
        <v>538</v>
      </c>
      <c r="C2380" s="7">
        <v>1</v>
      </c>
    </row>
    <row r="2381" spans="1:3" x14ac:dyDescent="0.25">
      <c r="A2381" s="61" t="s">
        <v>63</v>
      </c>
      <c r="B2381" s="6">
        <v>1456</v>
      </c>
      <c r="C2381" s="7">
        <v>0.2177359054882608</v>
      </c>
    </row>
    <row r="2382" spans="1:3" x14ac:dyDescent="0.25">
      <c r="A2382" s="51" t="s">
        <v>4</v>
      </c>
      <c r="B2382" s="6">
        <v>714</v>
      </c>
      <c r="C2382" s="7">
        <v>0.49038461538461536</v>
      </c>
    </row>
    <row r="2383" spans="1:3" x14ac:dyDescent="0.25">
      <c r="A2383" s="51" t="s">
        <v>75</v>
      </c>
      <c r="B2383" s="6">
        <v>47</v>
      </c>
      <c r="C2383" s="7">
        <v>3.2280219780219783E-2</v>
      </c>
    </row>
    <row r="2384" spans="1:3" x14ac:dyDescent="0.25">
      <c r="A2384" s="51" t="s">
        <v>74</v>
      </c>
      <c r="B2384" s="6">
        <v>695</v>
      </c>
      <c r="C2384" s="7">
        <v>0.47733516483516486</v>
      </c>
    </row>
    <row r="2385" spans="1:3" x14ac:dyDescent="0.25">
      <c r="A2385" s="61" t="s">
        <v>62</v>
      </c>
      <c r="B2385" s="6">
        <v>2773</v>
      </c>
      <c r="C2385" s="7">
        <v>0.41468521010916704</v>
      </c>
    </row>
    <row r="2386" spans="1:3" x14ac:dyDescent="0.25">
      <c r="A2386" s="51" t="s">
        <v>9</v>
      </c>
      <c r="B2386" s="6">
        <v>711</v>
      </c>
      <c r="C2386" s="7">
        <v>0.25640100973674723</v>
      </c>
    </row>
    <row r="2387" spans="1:3" x14ac:dyDescent="0.25">
      <c r="A2387" s="51" t="s">
        <v>5</v>
      </c>
      <c r="B2387" s="6">
        <v>647</v>
      </c>
      <c r="C2387" s="7">
        <v>0.23332131265777137</v>
      </c>
    </row>
    <row r="2388" spans="1:3" x14ac:dyDescent="0.25">
      <c r="A2388" s="51" t="s">
        <v>6</v>
      </c>
      <c r="B2388" s="6">
        <v>723</v>
      </c>
      <c r="C2388" s="7">
        <v>0.26072845293905517</v>
      </c>
    </row>
    <row r="2389" spans="1:3" x14ac:dyDescent="0.25">
      <c r="A2389" s="51" t="s">
        <v>4</v>
      </c>
      <c r="B2389" s="6">
        <v>54</v>
      </c>
      <c r="C2389" s="7">
        <v>1.9473494410385865E-2</v>
      </c>
    </row>
    <row r="2390" spans="1:3" x14ac:dyDescent="0.25">
      <c r="A2390" s="51" t="s">
        <v>72</v>
      </c>
      <c r="B2390" s="6">
        <v>452</v>
      </c>
      <c r="C2390" s="7">
        <v>0.16300036062026685</v>
      </c>
    </row>
    <row r="2391" spans="1:3" x14ac:dyDescent="0.25">
      <c r="A2391" s="51" t="s">
        <v>76</v>
      </c>
      <c r="B2391" s="6">
        <v>186</v>
      </c>
      <c r="C2391" s="7">
        <v>6.7075369635773527E-2</v>
      </c>
    </row>
    <row r="2392" spans="1:3" x14ac:dyDescent="0.25">
      <c r="A2392" s="62">
        <v>43951</v>
      </c>
      <c r="B2392" s="6">
        <v>9997</v>
      </c>
      <c r="C2392" s="7">
        <v>9.0933154080621876E-3</v>
      </c>
    </row>
    <row r="2393" spans="1:3" x14ac:dyDescent="0.25">
      <c r="A2393" s="61" t="s">
        <v>61</v>
      </c>
      <c r="B2393" s="6">
        <v>2329</v>
      </c>
      <c r="C2393" s="7">
        <v>0.23296989096729018</v>
      </c>
    </row>
    <row r="2394" spans="1:3" x14ac:dyDescent="0.25">
      <c r="A2394" s="51" t="s">
        <v>7</v>
      </c>
      <c r="B2394" s="6">
        <v>791</v>
      </c>
      <c r="C2394" s="7">
        <v>0.33963074280807215</v>
      </c>
    </row>
    <row r="2395" spans="1:3" x14ac:dyDescent="0.25">
      <c r="A2395" s="51" t="s">
        <v>8</v>
      </c>
      <c r="B2395" s="6">
        <v>303</v>
      </c>
      <c r="C2395" s="7">
        <v>0.13009875483039932</v>
      </c>
    </row>
    <row r="2396" spans="1:3" x14ac:dyDescent="0.25">
      <c r="A2396" s="51" t="s">
        <v>73</v>
      </c>
      <c r="B2396" s="6">
        <v>989</v>
      </c>
      <c r="C2396" s="7">
        <v>0.42464577071704596</v>
      </c>
    </row>
    <row r="2397" spans="1:3" x14ac:dyDescent="0.25">
      <c r="A2397" s="51" t="s">
        <v>77</v>
      </c>
      <c r="B2397" s="6">
        <v>246</v>
      </c>
      <c r="C2397" s="7">
        <v>0.10562473164448261</v>
      </c>
    </row>
    <row r="2398" spans="1:3" x14ac:dyDescent="0.25">
      <c r="A2398" s="61" t="s">
        <v>64</v>
      </c>
      <c r="B2398" s="6">
        <v>1630</v>
      </c>
      <c r="C2398" s="7">
        <v>0.16304891467440233</v>
      </c>
    </row>
    <row r="2399" spans="1:3" x14ac:dyDescent="0.25">
      <c r="A2399" s="51" t="s">
        <v>70</v>
      </c>
      <c r="B2399" s="6">
        <v>854</v>
      </c>
      <c r="C2399" s="7">
        <v>0.52392638036809813</v>
      </c>
    </row>
    <row r="2400" spans="1:3" x14ac:dyDescent="0.25">
      <c r="A2400" s="51" t="s">
        <v>71</v>
      </c>
      <c r="B2400" s="6">
        <v>776</v>
      </c>
      <c r="C2400" s="7">
        <v>0.47607361963190187</v>
      </c>
    </row>
    <row r="2401" spans="1:3" x14ac:dyDescent="0.25">
      <c r="A2401" s="61" t="s">
        <v>65</v>
      </c>
      <c r="B2401" s="6">
        <v>900</v>
      </c>
      <c r="C2401" s="7">
        <v>9.0027008102430736E-2</v>
      </c>
    </row>
    <row r="2402" spans="1:3" x14ac:dyDescent="0.25">
      <c r="A2402" s="51" t="s">
        <v>67</v>
      </c>
      <c r="B2402" s="6">
        <v>900</v>
      </c>
      <c r="C2402" s="7">
        <v>1</v>
      </c>
    </row>
    <row r="2403" spans="1:3" x14ac:dyDescent="0.25">
      <c r="A2403" s="61" t="s">
        <v>63</v>
      </c>
      <c r="B2403" s="6">
        <v>1414</v>
      </c>
      <c r="C2403" s="7">
        <v>0.14144243272981893</v>
      </c>
    </row>
    <row r="2404" spans="1:3" x14ac:dyDescent="0.25">
      <c r="A2404" s="51" t="s">
        <v>4</v>
      </c>
      <c r="B2404" s="6">
        <v>562</v>
      </c>
      <c r="C2404" s="7">
        <v>0.39745403111739747</v>
      </c>
    </row>
    <row r="2405" spans="1:3" x14ac:dyDescent="0.25">
      <c r="A2405" s="51" t="s">
        <v>75</v>
      </c>
      <c r="B2405" s="6">
        <v>413</v>
      </c>
      <c r="C2405" s="7">
        <v>0.29207920792079206</v>
      </c>
    </row>
    <row r="2406" spans="1:3" x14ac:dyDescent="0.25">
      <c r="A2406" s="51" t="s">
        <v>74</v>
      </c>
      <c r="B2406" s="6">
        <v>439</v>
      </c>
      <c r="C2406" s="7">
        <v>0.31046676096181047</v>
      </c>
    </row>
    <row r="2407" spans="1:3" x14ac:dyDescent="0.25">
      <c r="A2407" s="61" t="s">
        <v>62</v>
      </c>
      <c r="B2407" s="6">
        <v>3724</v>
      </c>
      <c r="C2407" s="7">
        <v>0.37251175352605781</v>
      </c>
    </row>
    <row r="2408" spans="1:3" x14ac:dyDescent="0.25">
      <c r="A2408" s="51" t="s">
        <v>9</v>
      </c>
      <c r="B2408" s="6">
        <v>910</v>
      </c>
      <c r="C2408" s="7">
        <v>0.24436090225563908</v>
      </c>
    </row>
    <row r="2409" spans="1:3" x14ac:dyDescent="0.25">
      <c r="A2409" s="51" t="s">
        <v>5</v>
      </c>
      <c r="B2409" s="6">
        <v>36</v>
      </c>
      <c r="C2409" s="7">
        <v>9.6670247046186895E-3</v>
      </c>
    </row>
    <row r="2410" spans="1:3" x14ac:dyDescent="0.25">
      <c r="A2410" s="51" t="s">
        <v>6</v>
      </c>
      <c r="B2410" s="6">
        <v>987</v>
      </c>
      <c r="C2410" s="7">
        <v>0.26503759398496241</v>
      </c>
    </row>
    <row r="2411" spans="1:3" x14ac:dyDescent="0.25">
      <c r="A2411" s="51" t="s">
        <v>4</v>
      </c>
      <c r="B2411" s="6">
        <v>450</v>
      </c>
      <c r="C2411" s="7">
        <v>0.12083780880773362</v>
      </c>
    </row>
    <row r="2412" spans="1:3" x14ac:dyDescent="0.25">
      <c r="A2412" s="51" t="s">
        <v>72</v>
      </c>
      <c r="B2412" s="6">
        <v>786</v>
      </c>
      <c r="C2412" s="7">
        <v>0.21106337271750805</v>
      </c>
    </row>
    <row r="2413" spans="1:3" x14ac:dyDescent="0.25">
      <c r="A2413" s="51" t="s">
        <v>76</v>
      </c>
      <c r="B2413" s="6">
        <v>555</v>
      </c>
      <c r="C2413" s="7">
        <v>0.14903329752953814</v>
      </c>
    </row>
    <row r="2414" spans="1:3" x14ac:dyDescent="0.25">
      <c r="A2414" s="62">
        <v>43952</v>
      </c>
      <c r="B2414" s="6">
        <v>8514</v>
      </c>
      <c r="C2414" s="7">
        <v>7.7443720500391588E-3</v>
      </c>
    </row>
    <row r="2415" spans="1:3" x14ac:dyDescent="0.25">
      <c r="A2415" s="61" t="s">
        <v>61</v>
      </c>
      <c r="B2415" s="6">
        <v>2558</v>
      </c>
      <c r="C2415" s="7">
        <v>0.30044632370213764</v>
      </c>
    </row>
    <row r="2416" spans="1:3" x14ac:dyDescent="0.25">
      <c r="A2416" s="51" t="s">
        <v>7</v>
      </c>
      <c r="B2416" s="6">
        <v>324</v>
      </c>
      <c r="C2416" s="7">
        <v>0.1266614542611415</v>
      </c>
    </row>
    <row r="2417" spans="1:3" x14ac:dyDescent="0.25">
      <c r="A2417" s="51" t="s">
        <v>8</v>
      </c>
      <c r="B2417" s="6">
        <v>919</v>
      </c>
      <c r="C2417" s="7">
        <v>0.35926505082095389</v>
      </c>
    </row>
    <row r="2418" spans="1:3" x14ac:dyDescent="0.25">
      <c r="A2418" s="51" t="s">
        <v>73</v>
      </c>
      <c r="B2418" s="6">
        <v>413</v>
      </c>
      <c r="C2418" s="7">
        <v>0.16145426114151681</v>
      </c>
    </row>
    <row r="2419" spans="1:3" x14ac:dyDescent="0.25">
      <c r="A2419" s="51" t="s">
        <v>77</v>
      </c>
      <c r="B2419" s="6">
        <v>902</v>
      </c>
      <c r="C2419" s="7">
        <v>0.35261923377638782</v>
      </c>
    </row>
    <row r="2420" spans="1:3" x14ac:dyDescent="0.25">
      <c r="A2420" s="61" t="s">
        <v>64</v>
      </c>
      <c r="B2420" s="6">
        <v>381</v>
      </c>
      <c r="C2420" s="7">
        <v>4.4749823819591264E-2</v>
      </c>
    </row>
    <row r="2421" spans="1:3" x14ac:dyDescent="0.25">
      <c r="A2421" s="51" t="s">
        <v>70</v>
      </c>
      <c r="B2421" s="6">
        <v>217</v>
      </c>
      <c r="C2421" s="7">
        <v>0.56955380577427817</v>
      </c>
    </row>
    <row r="2422" spans="1:3" x14ac:dyDescent="0.25">
      <c r="A2422" s="51" t="s">
        <v>71</v>
      </c>
      <c r="B2422" s="6">
        <v>164</v>
      </c>
      <c r="C2422" s="7">
        <v>0.43044619422572178</v>
      </c>
    </row>
    <row r="2423" spans="1:3" x14ac:dyDescent="0.25">
      <c r="A2423" s="61" t="s">
        <v>65</v>
      </c>
      <c r="B2423" s="6">
        <v>811</v>
      </c>
      <c r="C2423" s="7">
        <v>9.5254874324641761E-2</v>
      </c>
    </row>
    <row r="2424" spans="1:3" x14ac:dyDescent="0.25">
      <c r="A2424" s="51" t="s">
        <v>67</v>
      </c>
      <c r="B2424" s="6">
        <v>811</v>
      </c>
      <c r="C2424" s="7">
        <v>1</v>
      </c>
    </row>
    <row r="2425" spans="1:3" x14ac:dyDescent="0.25">
      <c r="A2425" s="61" t="s">
        <v>63</v>
      </c>
      <c r="B2425" s="6">
        <v>2598</v>
      </c>
      <c r="C2425" s="7">
        <v>0.30514446793516559</v>
      </c>
    </row>
    <row r="2426" spans="1:3" x14ac:dyDescent="0.25">
      <c r="A2426" s="51" t="s">
        <v>4</v>
      </c>
      <c r="B2426" s="6">
        <v>981</v>
      </c>
      <c r="C2426" s="7">
        <v>0.37759815242494227</v>
      </c>
    </row>
    <row r="2427" spans="1:3" x14ac:dyDescent="0.25">
      <c r="A2427" s="51" t="s">
        <v>75</v>
      </c>
      <c r="B2427" s="6">
        <v>675</v>
      </c>
      <c r="C2427" s="7">
        <v>0.25981524249422633</v>
      </c>
    </row>
    <row r="2428" spans="1:3" x14ac:dyDescent="0.25">
      <c r="A2428" s="51" t="s">
        <v>74</v>
      </c>
      <c r="B2428" s="6">
        <v>942</v>
      </c>
      <c r="C2428" s="7">
        <v>0.3625866050808314</v>
      </c>
    </row>
    <row r="2429" spans="1:3" x14ac:dyDescent="0.25">
      <c r="A2429" s="61" t="s">
        <v>62</v>
      </c>
      <c r="B2429" s="6">
        <v>2166</v>
      </c>
      <c r="C2429" s="7">
        <v>0.25440451021846372</v>
      </c>
    </row>
    <row r="2430" spans="1:3" x14ac:dyDescent="0.25">
      <c r="A2430" s="51" t="s">
        <v>9</v>
      </c>
      <c r="B2430" s="6">
        <v>110</v>
      </c>
      <c r="C2430" s="7">
        <v>5.0784856879039705E-2</v>
      </c>
    </row>
    <row r="2431" spans="1:3" x14ac:dyDescent="0.25">
      <c r="A2431" s="51" t="s">
        <v>5</v>
      </c>
      <c r="B2431" s="6">
        <v>400</v>
      </c>
      <c r="C2431" s="7">
        <v>0.18467220683287167</v>
      </c>
    </row>
    <row r="2432" spans="1:3" x14ac:dyDescent="0.25">
      <c r="A2432" s="51" t="s">
        <v>6</v>
      </c>
      <c r="B2432" s="6">
        <v>221</v>
      </c>
      <c r="C2432" s="7">
        <v>0.10203139427516159</v>
      </c>
    </row>
    <row r="2433" spans="1:3" x14ac:dyDescent="0.25">
      <c r="A2433" s="51" t="s">
        <v>4</v>
      </c>
      <c r="B2433" s="6">
        <v>590</v>
      </c>
      <c r="C2433" s="7">
        <v>0.2723915050784857</v>
      </c>
    </row>
    <row r="2434" spans="1:3" x14ac:dyDescent="0.25">
      <c r="A2434" s="51" t="s">
        <v>72</v>
      </c>
      <c r="B2434" s="6">
        <v>803</v>
      </c>
      <c r="C2434" s="7">
        <v>0.37072945521698986</v>
      </c>
    </row>
    <row r="2435" spans="1:3" x14ac:dyDescent="0.25">
      <c r="A2435" s="51" t="s">
        <v>76</v>
      </c>
      <c r="B2435" s="6">
        <v>42</v>
      </c>
      <c r="C2435" s="7">
        <v>1.9390581717451522E-2</v>
      </c>
    </row>
    <row r="2436" spans="1:3" x14ac:dyDescent="0.25">
      <c r="A2436" s="62">
        <v>43953</v>
      </c>
      <c r="B2436" s="6">
        <v>9031</v>
      </c>
      <c r="C2436" s="7">
        <v>8.2146375362818456E-3</v>
      </c>
    </row>
    <row r="2437" spans="1:3" x14ac:dyDescent="0.25">
      <c r="A2437" s="61" t="s">
        <v>61</v>
      </c>
      <c r="B2437" s="6">
        <v>2983</v>
      </c>
      <c r="C2437" s="7">
        <v>0.330306721293323</v>
      </c>
    </row>
    <row r="2438" spans="1:3" x14ac:dyDescent="0.25">
      <c r="A2438" s="51" t="s">
        <v>7</v>
      </c>
      <c r="B2438" s="6">
        <v>685</v>
      </c>
      <c r="C2438" s="7">
        <v>0.22963459604425077</v>
      </c>
    </row>
    <row r="2439" spans="1:3" x14ac:dyDescent="0.25">
      <c r="A2439" s="51" t="s">
        <v>8</v>
      </c>
      <c r="B2439" s="6">
        <v>563</v>
      </c>
      <c r="C2439" s="7">
        <v>0.1887361716392893</v>
      </c>
    </row>
    <row r="2440" spans="1:3" x14ac:dyDescent="0.25">
      <c r="A2440" s="51" t="s">
        <v>73</v>
      </c>
      <c r="B2440" s="6">
        <v>768</v>
      </c>
      <c r="C2440" s="7">
        <v>0.25745893395910158</v>
      </c>
    </row>
    <row r="2441" spans="1:3" x14ac:dyDescent="0.25">
      <c r="A2441" s="51" t="s">
        <v>77</v>
      </c>
      <c r="B2441" s="6">
        <v>967</v>
      </c>
      <c r="C2441" s="7">
        <v>0.32417029835735839</v>
      </c>
    </row>
    <row r="2442" spans="1:3" x14ac:dyDescent="0.25">
      <c r="A2442" s="61" t="s">
        <v>64</v>
      </c>
      <c r="B2442" s="6">
        <v>1293</v>
      </c>
      <c r="C2442" s="7">
        <v>0.14317351345365961</v>
      </c>
    </row>
    <row r="2443" spans="1:3" x14ac:dyDescent="0.25">
      <c r="A2443" s="51" t="s">
        <v>70</v>
      </c>
      <c r="B2443" s="6">
        <v>981</v>
      </c>
      <c r="C2443" s="7">
        <v>0.75870069605568446</v>
      </c>
    </row>
    <row r="2444" spans="1:3" x14ac:dyDescent="0.25">
      <c r="A2444" s="51" t="s">
        <v>71</v>
      </c>
      <c r="B2444" s="6">
        <v>312</v>
      </c>
      <c r="C2444" s="7">
        <v>0.24129930394431554</v>
      </c>
    </row>
    <row r="2445" spans="1:3" x14ac:dyDescent="0.25">
      <c r="A2445" s="61" t="s">
        <v>65</v>
      </c>
      <c r="B2445" s="6">
        <v>309</v>
      </c>
      <c r="C2445" s="7">
        <v>3.4215480013287565E-2</v>
      </c>
    </row>
    <row r="2446" spans="1:3" x14ac:dyDescent="0.25">
      <c r="A2446" s="51" t="s">
        <v>67</v>
      </c>
      <c r="B2446" s="6">
        <v>309</v>
      </c>
      <c r="C2446" s="7">
        <v>1</v>
      </c>
    </row>
    <row r="2447" spans="1:3" x14ac:dyDescent="0.25">
      <c r="A2447" s="61" t="s">
        <v>63</v>
      </c>
      <c r="B2447" s="6">
        <v>1602</v>
      </c>
      <c r="C2447" s="7">
        <v>0.17738899346694717</v>
      </c>
    </row>
    <row r="2448" spans="1:3" x14ac:dyDescent="0.25">
      <c r="A2448" s="51" t="s">
        <v>4</v>
      </c>
      <c r="B2448" s="6">
        <v>31</v>
      </c>
      <c r="C2448" s="7">
        <v>1.9350811485642945E-2</v>
      </c>
    </row>
    <row r="2449" spans="1:3" x14ac:dyDescent="0.25">
      <c r="A2449" s="51" t="s">
        <v>75</v>
      </c>
      <c r="B2449" s="6">
        <v>819</v>
      </c>
      <c r="C2449" s="7">
        <v>0.5112359550561798</v>
      </c>
    </row>
    <row r="2450" spans="1:3" x14ac:dyDescent="0.25">
      <c r="A2450" s="51" t="s">
        <v>74</v>
      </c>
      <c r="B2450" s="6">
        <v>752</v>
      </c>
      <c r="C2450" s="7">
        <v>0.46941323345817726</v>
      </c>
    </row>
    <row r="2451" spans="1:3" x14ac:dyDescent="0.25">
      <c r="A2451" s="61" t="s">
        <v>62</v>
      </c>
      <c r="B2451" s="6">
        <v>2844</v>
      </c>
      <c r="C2451" s="7">
        <v>0.31491529177278266</v>
      </c>
    </row>
    <row r="2452" spans="1:3" x14ac:dyDescent="0.25">
      <c r="A2452" s="51" t="s">
        <v>9</v>
      </c>
      <c r="B2452" s="6">
        <v>705</v>
      </c>
      <c r="C2452" s="7">
        <v>0.24789029535864979</v>
      </c>
    </row>
    <row r="2453" spans="1:3" x14ac:dyDescent="0.25">
      <c r="A2453" s="51" t="s">
        <v>5</v>
      </c>
      <c r="B2453" s="6">
        <v>569</v>
      </c>
      <c r="C2453" s="7">
        <v>0.20007032348804502</v>
      </c>
    </row>
    <row r="2454" spans="1:3" x14ac:dyDescent="0.25">
      <c r="A2454" s="51" t="s">
        <v>6</v>
      </c>
      <c r="B2454" s="6">
        <v>743</v>
      </c>
      <c r="C2454" s="7">
        <v>0.26125175808720114</v>
      </c>
    </row>
    <row r="2455" spans="1:3" x14ac:dyDescent="0.25">
      <c r="A2455" s="51" t="s">
        <v>4</v>
      </c>
      <c r="B2455" s="6">
        <v>584</v>
      </c>
      <c r="C2455" s="7">
        <v>0.20534458509142053</v>
      </c>
    </row>
    <row r="2456" spans="1:3" x14ac:dyDescent="0.25">
      <c r="A2456" s="51" t="s">
        <v>72</v>
      </c>
      <c r="B2456" s="6">
        <v>153</v>
      </c>
      <c r="C2456" s="7">
        <v>5.3797468354430382E-2</v>
      </c>
    </row>
    <row r="2457" spans="1:3" x14ac:dyDescent="0.25">
      <c r="A2457" s="51" t="s">
        <v>76</v>
      </c>
      <c r="B2457" s="6">
        <v>90</v>
      </c>
      <c r="C2457" s="7">
        <v>3.1645569620253167E-2</v>
      </c>
    </row>
    <row r="2458" spans="1:3" x14ac:dyDescent="0.25">
      <c r="A2458" s="62">
        <v>43954</v>
      </c>
      <c r="B2458" s="6">
        <v>8837</v>
      </c>
      <c r="C2458" s="7">
        <v>8.0381742783880716E-3</v>
      </c>
    </row>
    <row r="2459" spans="1:3" x14ac:dyDescent="0.25">
      <c r="A2459" s="61" t="s">
        <v>61</v>
      </c>
      <c r="B2459" s="6">
        <v>2312</v>
      </c>
      <c r="C2459" s="7">
        <v>0.26162724906642526</v>
      </c>
    </row>
    <row r="2460" spans="1:3" x14ac:dyDescent="0.25">
      <c r="A2460" s="51" t="s">
        <v>7</v>
      </c>
      <c r="B2460" s="6">
        <v>550</v>
      </c>
      <c r="C2460" s="7">
        <v>0.23788927335640139</v>
      </c>
    </row>
    <row r="2461" spans="1:3" x14ac:dyDescent="0.25">
      <c r="A2461" s="51" t="s">
        <v>8</v>
      </c>
      <c r="B2461" s="6">
        <v>648</v>
      </c>
      <c r="C2461" s="7">
        <v>0.28027681660899656</v>
      </c>
    </row>
    <row r="2462" spans="1:3" x14ac:dyDescent="0.25">
      <c r="A2462" s="51" t="s">
        <v>73</v>
      </c>
      <c r="B2462" s="6">
        <v>194</v>
      </c>
      <c r="C2462" s="7">
        <v>8.391003460207612E-2</v>
      </c>
    </row>
    <row r="2463" spans="1:3" x14ac:dyDescent="0.25">
      <c r="A2463" s="51" t="s">
        <v>77</v>
      </c>
      <c r="B2463" s="6">
        <v>920</v>
      </c>
      <c r="C2463" s="7">
        <v>0.39792387543252594</v>
      </c>
    </row>
    <row r="2464" spans="1:3" x14ac:dyDescent="0.25">
      <c r="A2464" s="61" t="s">
        <v>64</v>
      </c>
      <c r="B2464" s="6">
        <v>1158</v>
      </c>
      <c r="C2464" s="7">
        <v>0.13103994568292407</v>
      </c>
    </row>
    <row r="2465" spans="1:3" x14ac:dyDescent="0.25">
      <c r="A2465" s="51" t="s">
        <v>70</v>
      </c>
      <c r="B2465" s="6">
        <v>556</v>
      </c>
      <c r="C2465" s="7">
        <v>0.48013816925734026</v>
      </c>
    </row>
    <row r="2466" spans="1:3" x14ac:dyDescent="0.25">
      <c r="A2466" s="51" t="s">
        <v>71</v>
      </c>
      <c r="B2466" s="6">
        <v>602</v>
      </c>
      <c r="C2466" s="7">
        <v>0.51986183074265979</v>
      </c>
    </row>
    <row r="2467" spans="1:3" x14ac:dyDescent="0.25">
      <c r="A2467" s="61" t="s">
        <v>65</v>
      </c>
      <c r="B2467" s="6">
        <v>420</v>
      </c>
      <c r="C2467" s="7">
        <v>4.7527441439402511E-2</v>
      </c>
    </row>
    <row r="2468" spans="1:3" x14ac:dyDescent="0.25">
      <c r="A2468" s="51" t="s">
        <v>67</v>
      </c>
      <c r="B2468" s="6">
        <v>420</v>
      </c>
      <c r="C2468" s="7">
        <v>1</v>
      </c>
    </row>
    <row r="2469" spans="1:3" x14ac:dyDescent="0.25">
      <c r="A2469" s="61" t="s">
        <v>63</v>
      </c>
      <c r="B2469" s="6">
        <v>933</v>
      </c>
      <c r="C2469" s="7">
        <v>0.105578816340387</v>
      </c>
    </row>
    <row r="2470" spans="1:3" x14ac:dyDescent="0.25">
      <c r="A2470" s="51" t="s">
        <v>4</v>
      </c>
      <c r="B2470" s="6">
        <v>629</v>
      </c>
      <c r="C2470" s="7">
        <v>0.67416934619506963</v>
      </c>
    </row>
    <row r="2471" spans="1:3" x14ac:dyDescent="0.25">
      <c r="A2471" s="51" t="s">
        <v>75</v>
      </c>
      <c r="B2471" s="6">
        <v>104</v>
      </c>
      <c r="C2471" s="7">
        <v>0.11146838156484459</v>
      </c>
    </row>
    <row r="2472" spans="1:3" x14ac:dyDescent="0.25">
      <c r="A2472" s="51" t="s">
        <v>74</v>
      </c>
      <c r="B2472" s="6">
        <v>200</v>
      </c>
      <c r="C2472" s="7">
        <v>0.21436227224008575</v>
      </c>
    </row>
    <row r="2473" spans="1:3" x14ac:dyDescent="0.25">
      <c r="A2473" s="61" t="s">
        <v>62</v>
      </c>
      <c r="B2473" s="6">
        <v>4014</v>
      </c>
      <c r="C2473" s="7">
        <v>0.45422654747086116</v>
      </c>
    </row>
    <row r="2474" spans="1:3" x14ac:dyDescent="0.25">
      <c r="A2474" s="51" t="s">
        <v>9</v>
      </c>
      <c r="B2474" s="6">
        <v>785</v>
      </c>
      <c r="C2474" s="7">
        <v>0.19556552067762831</v>
      </c>
    </row>
    <row r="2475" spans="1:3" x14ac:dyDescent="0.25">
      <c r="A2475" s="51" t="s">
        <v>5</v>
      </c>
      <c r="B2475" s="6">
        <v>406</v>
      </c>
      <c r="C2475" s="7">
        <v>0.10114598903836572</v>
      </c>
    </row>
    <row r="2476" spans="1:3" x14ac:dyDescent="0.25">
      <c r="A2476" s="51" t="s">
        <v>6</v>
      </c>
      <c r="B2476" s="6">
        <v>596</v>
      </c>
      <c r="C2476" s="7">
        <v>0.14848031888390634</v>
      </c>
    </row>
    <row r="2477" spans="1:3" x14ac:dyDescent="0.25">
      <c r="A2477" s="51" t="s">
        <v>4</v>
      </c>
      <c r="B2477" s="6">
        <v>983</v>
      </c>
      <c r="C2477" s="7">
        <v>0.244892874937718</v>
      </c>
    </row>
    <row r="2478" spans="1:3" x14ac:dyDescent="0.25">
      <c r="A2478" s="51" t="s">
        <v>72</v>
      </c>
      <c r="B2478" s="6">
        <v>781</v>
      </c>
      <c r="C2478" s="7">
        <v>0.19456900847035377</v>
      </c>
    </row>
    <row r="2479" spans="1:3" x14ac:dyDescent="0.25">
      <c r="A2479" s="51" t="s">
        <v>76</v>
      </c>
      <c r="B2479" s="6">
        <v>463</v>
      </c>
      <c r="C2479" s="7">
        <v>0.1153462879920279</v>
      </c>
    </row>
    <row r="2480" spans="1:3" x14ac:dyDescent="0.25">
      <c r="A2480" s="62">
        <v>43955</v>
      </c>
      <c r="B2480" s="6">
        <v>7870</v>
      </c>
      <c r="C2480" s="7">
        <v>7.1585868021855972E-3</v>
      </c>
    </row>
    <row r="2481" spans="1:3" x14ac:dyDescent="0.25">
      <c r="A2481" s="61" t="s">
        <v>61</v>
      </c>
      <c r="B2481" s="6">
        <v>2157</v>
      </c>
      <c r="C2481" s="7">
        <v>0.27407878017789072</v>
      </c>
    </row>
    <row r="2482" spans="1:3" x14ac:dyDescent="0.25">
      <c r="A2482" s="51" t="s">
        <v>7</v>
      </c>
      <c r="B2482" s="6">
        <v>238</v>
      </c>
      <c r="C2482" s="7">
        <v>0.11033843300880854</v>
      </c>
    </row>
    <row r="2483" spans="1:3" x14ac:dyDescent="0.25">
      <c r="A2483" s="51" t="s">
        <v>8</v>
      </c>
      <c r="B2483" s="6">
        <v>845</v>
      </c>
      <c r="C2483" s="7">
        <v>0.39174779786740843</v>
      </c>
    </row>
    <row r="2484" spans="1:3" x14ac:dyDescent="0.25">
      <c r="A2484" s="51" t="s">
        <v>73</v>
      </c>
      <c r="B2484" s="6">
        <v>108</v>
      </c>
      <c r="C2484" s="7">
        <v>5.0069541029207229E-2</v>
      </c>
    </row>
    <row r="2485" spans="1:3" x14ac:dyDescent="0.25">
      <c r="A2485" s="51" t="s">
        <v>77</v>
      </c>
      <c r="B2485" s="6">
        <v>966</v>
      </c>
      <c r="C2485" s="7">
        <v>0.4478442280945758</v>
      </c>
    </row>
    <row r="2486" spans="1:3" x14ac:dyDescent="0.25">
      <c r="A2486" s="61" t="s">
        <v>64</v>
      </c>
      <c r="B2486" s="6">
        <v>983</v>
      </c>
      <c r="C2486" s="7">
        <v>0.12490470139771283</v>
      </c>
    </row>
    <row r="2487" spans="1:3" x14ac:dyDescent="0.25">
      <c r="A2487" s="51" t="s">
        <v>70</v>
      </c>
      <c r="B2487" s="6">
        <v>716</v>
      </c>
      <c r="C2487" s="7">
        <v>0.728382502543235</v>
      </c>
    </row>
    <row r="2488" spans="1:3" x14ac:dyDescent="0.25">
      <c r="A2488" s="51" t="s">
        <v>71</v>
      </c>
      <c r="B2488" s="6">
        <v>267</v>
      </c>
      <c r="C2488" s="7">
        <v>0.271617497456765</v>
      </c>
    </row>
    <row r="2489" spans="1:3" x14ac:dyDescent="0.25">
      <c r="A2489" s="61" t="s">
        <v>65</v>
      </c>
      <c r="B2489" s="6">
        <v>522</v>
      </c>
      <c r="C2489" s="7">
        <v>6.6327827191867847E-2</v>
      </c>
    </row>
    <row r="2490" spans="1:3" x14ac:dyDescent="0.25">
      <c r="A2490" s="51" t="s">
        <v>67</v>
      </c>
      <c r="B2490" s="6">
        <v>522</v>
      </c>
      <c r="C2490" s="7">
        <v>1</v>
      </c>
    </row>
    <row r="2491" spans="1:3" x14ac:dyDescent="0.25">
      <c r="A2491" s="61" t="s">
        <v>63</v>
      </c>
      <c r="B2491" s="6">
        <v>1891</v>
      </c>
      <c r="C2491" s="7">
        <v>0.24027954256670903</v>
      </c>
    </row>
    <row r="2492" spans="1:3" x14ac:dyDescent="0.25">
      <c r="A2492" s="51" t="s">
        <v>4</v>
      </c>
      <c r="B2492" s="6">
        <v>236</v>
      </c>
      <c r="C2492" s="7">
        <v>0.12480169222633528</v>
      </c>
    </row>
    <row r="2493" spans="1:3" x14ac:dyDescent="0.25">
      <c r="A2493" s="51" t="s">
        <v>75</v>
      </c>
      <c r="B2493" s="6">
        <v>678</v>
      </c>
      <c r="C2493" s="7">
        <v>0.35854045478582758</v>
      </c>
    </row>
    <row r="2494" spans="1:3" x14ac:dyDescent="0.25">
      <c r="A2494" s="51" t="s">
        <v>74</v>
      </c>
      <c r="B2494" s="6">
        <v>977</v>
      </c>
      <c r="C2494" s="7">
        <v>0.51665785298783717</v>
      </c>
    </row>
    <row r="2495" spans="1:3" x14ac:dyDescent="0.25">
      <c r="A2495" s="61" t="s">
        <v>62</v>
      </c>
      <c r="B2495" s="6">
        <v>2317</v>
      </c>
      <c r="C2495" s="7">
        <v>0.29440914866581958</v>
      </c>
    </row>
    <row r="2496" spans="1:3" x14ac:dyDescent="0.25">
      <c r="A2496" s="51" t="s">
        <v>9</v>
      </c>
      <c r="B2496" s="6">
        <v>706</v>
      </c>
      <c r="C2496" s="7">
        <v>0.30470435908502375</v>
      </c>
    </row>
    <row r="2497" spans="1:3" x14ac:dyDescent="0.25">
      <c r="A2497" s="51" t="s">
        <v>5</v>
      </c>
      <c r="B2497" s="6">
        <v>775</v>
      </c>
      <c r="C2497" s="7">
        <v>0.33448424687095379</v>
      </c>
    </row>
    <row r="2498" spans="1:3" x14ac:dyDescent="0.25">
      <c r="A2498" s="51" t="s">
        <v>6</v>
      </c>
      <c r="B2498" s="6">
        <v>156</v>
      </c>
      <c r="C2498" s="7">
        <v>6.7328441950798443E-2</v>
      </c>
    </row>
    <row r="2499" spans="1:3" x14ac:dyDescent="0.25">
      <c r="A2499" s="51" t="s">
        <v>4</v>
      </c>
      <c r="B2499" s="6">
        <v>269</v>
      </c>
      <c r="C2499" s="7">
        <v>0.11609840310746655</v>
      </c>
    </row>
    <row r="2500" spans="1:3" x14ac:dyDescent="0.25">
      <c r="A2500" s="51" t="s">
        <v>72</v>
      </c>
      <c r="B2500" s="6">
        <v>71</v>
      </c>
      <c r="C2500" s="7">
        <v>3.0643072939145446E-2</v>
      </c>
    </row>
    <row r="2501" spans="1:3" x14ac:dyDescent="0.25">
      <c r="A2501" s="51" t="s">
        <v>76</v>
      </c>
      <c r="B2501" s="6">
        <v>340</v>
      </c>
      <c r="C2501" s="7">
        <v>0.146741476046612</v>
      </c>
    </row>
    <row r="2502" spans="1:3" x14ac:dyDescent="0.25">
      <c r="A2502" s="62">
        <v>43956</v>
      </c>
      <c r="B2502" s="6">
        <v>7437</v>
      </c>
      <c r="C2502" s="7">
        <v>6.7647280874020693E-3</v>
      </c>
    </row>
    <row r="2503" spans="1:3" x14ac:dyDescent="0.25">
      <c r="A2503" s="61" t="s">
        <v>61</v>
      </c>
      <c r="B2503" s="6">
        <v>1371</v>
      </c>
      <c r="C2503" s="7">
        <v>0.18434852763210971</v>
      </c>
    </row>
    <row r="2504" spans="1:3" x14ac:dyDescent="0.25">
      <c r="A2504" s="51" t="s">
        <v>7</v>
      </c>
      <c r="B2504" s="6">
        <v>166</v>
      </c>
      <c r="C2504" s="7">
        <v>0.12107950401167031</v>
      </c>
    </row>
    <row r="2505" spans="1:3" x14ac:dyDescent="0.25">
      <c r="A2505" s="51" t="s">
        <v>8</v>
      </c>
      <c r="B2505" s="6">
        <v>399</v>
      </c>
      <c r="C2505" s="7">
        <v>0.29102844638949671</v>
      </c>
    </row>
    <row r="2506" spans="1:3" x14ac:dyDescent="0.25">
      <c r="A2506" s="51" t="s">
        <v>73</v>
      </c>
      <c r="B2506" s="6">
        <v>229</v>
      </c>
      <c r="C2506" s="7">
        <v>0.16703136396790663</v>
      </c>
    </row>
    <row r="2507" spans="1:3" x14ac:dyDescent="0.25">
      <c r="A2507" s="51" t="s">
        <v>77</v>
      </c>
      <c r="B2507" s="6">
        <v>577</v>
      </c>
      <c r="C2507" s="7">
        <v>0.42086068563092632</v>
      </c>
    </row>
    <row r="2508" spans="1:3" x14ac:dyDescent="0.25">
      <c r="A2508" s="61" t="s">
        <v>64</v>
      </c>
      <c r="B2508" s="6">
        <v>1677</v>
      </c>
      <c r="C2508" s="7">
        <v>0.22549415086728519</v>
      </c>
    </row>
    <row r="2509" spans="1:3" x14ac:dyDescent="0.25">
      <c r="A2509" s="51" t="s">
        <v>70</v>
      </c>
      <c r="B2509" s="6">
        <v>944</v>
      </c>
      <c r="C2509" s="7">
        <v>0.56290995825879542</v>
      </c>
    </row>
    <row r="2510" spans="1:3" x14ac:dyDescent="0.25">
      <c r="A2510" s="51" t="s">
        <v>71</v>
      </c>
      <c r="B2510" s="6">
        <v>733</v>
      </c>
      <c r="C2510" s="7">
        <v>0.43709004174120453</v>
      </c>
    </row>
    <row r="2511" spans="1:3" x14ac:dyDescent="0.25">
      <c r="A2511" s="61" t="s">
        <v>65</v>
      </c>
      <c r="B2511" s="6">
        <v>928</v>
      </c>
      <c r="C2511" s="7">
        <v>0.12478149791582627</v>
      </c>
    </row>
    <row r="2512" spans="1:3" x14ac:dyDescent="0.25">
      <c r="A2512" s="51" t="s">
        <v>67</v>
      </c>
      <c r="B2512" s="6">
        <v>928</v>
      </c>
      <c r="C2512" s="7">
        <v>1</v>
      </c>
    </row>
    <row r="2513" spans="1:3" x14ac:dyDescent="0.25">
      <c r="A2513" s="61" t="s">
        <v>63</v>
      </c>
      <c r="B2513" s="6">
        <v>1438</v>
      </c>
      <c r="C2513" s="7">
        <v>0.19335753664111874</v>
      </c>
    </row>
    <row r="2514" spans="1:3" x14ac:dyDescent="0.25">
      <c r="A2514" s="51" t="s">
        <v>4</v>
      </c>
      <c r="B2514" s="6">
        <v>200</v>
      </c>
      <c r="C2514" s="7">
        <v>0.13908205841446453</v>
      </c>
    </row>
    <row r="2515" spans="1:3" x14ac:dyDescent="0.25">
      <c r="A2515" s="51" t="s">
        <v>75</v>
      </c>
      <c r="B2515" s="6">
        <v>821</v>
      </c>
      <c r="C2515" s="7">
        <v>0.5709318497913769</v>
      </c>
    </row>
    <row r="2516" spans="1:3" x14ac:dyDescent="0.25">
      <c r="A2516" s="51" t="s">
        <v>74</v>
      </c>
      <c r="B2516" s="6">
        <v>417</v>
      </c>
      <c r="C2516" s="7">
        <v>0.28998609179415857</v>
      </c>
    </row>
    <row r="2517" spans="1:3" x14ac:dyDescent="0.25">
      <c r="A2517" s="61" t="s">
        <v>62</v>
      </c>
      <c r="B2517" s="6">
        <v>2023</v>
      </c>
      <c r="C2517" s="7">
        <v>0.27201828694366009</v>
      </c>
    </row>
    <row r="2518" spans="1:3" x14ac:dyDescent="0.25">
      <c r="A2518" s="51" t="s">
        <v>9</v>
      </c>
      <c r="B2518" s="6">
        <v>177</v>
      </c>
      <c r="C2518" s="7">
        <v>8.7493821057834903E-2</v>
      </c>
    </row>
    <row r="2519" spans="1:3" x14ac:dyDescent="0.25">
      <c r="A2519" s="51" t="s">
        <v>5</v>
      </c>
      <c r="B2519" s="6">
        <v>62</v>
      </c>
      <c r="C2519" s="7">
        <v>3.064755313890262E-2</v>
      </c>
    </row>
    <row r="2520" spans="1:3" x14ac:dyDescent="0.25">
      <c r="A2520" s="51" t="s">
        <v>6</v>
      </c>
      <c r="B2520" s="6">
        <v>715</v>
      </c>
      <c r="C2520" s="7">
        <v>0.35343549184379636</v>
      </c>
    </row>
    <row r="2521" spans="1:3" x14ac:dyDescent="0.25">
      <c r="A2521" s="51" t="s">
        <v>4</v>
      </c>
      <c r="B2521" s="6">
        <v>819</v>
      </c>
      <c r="C2521" s="7">
        <v>0.40484429065743943</v>
      </c>
    </row>
    <row r="2522" spans="1:3" x14ac:dyDescent="0.25">
      <c r="A2522" s="51" t="s">
        <v>72</v>
      </c>
      <c r="B2522" s="6">
        <v>12</v>
      </c>
      <c r="C2522" s="7">
        <v>5.9317844784972816E-3</v>
      </c>
    </row>
    <row r="2523" spans="1:3" x14ac:dyDescent="0.25">
      <c r="A2523" s="51" t="s">
        <v>76</v>
      </c>
      <c r="B2523" s="6">
        <v>238</v>
      </c>
      <c r="C2523" s="7">
        <v>0.11764705882352941</v>
      </c>
    </row>
    <row r="2524" spans="1:3" x14ac:dyDescent="0.25">
      <c r="A2524" s="62">
        <v>43957</v>
      </c>
      <c r="B2524" s="6">
        <v>7906</v>
      </c>
      <c r="C2524" s="7">
        <v>7.1913325613823806E-3</v>
      </c>
    </row>
    <row r="2525" spans="1:3" x14ac:dyDescent="0.25">
      <c r="A2525" s="61" t="s">
        <v>61</v>
      </c>
      <c r="B2525" s="6">
        <v>2209</v>
      </c>
      <c r="C2525" s="7">
        <v>0.27940804452314699</v>
      </c>
    </row>
    <row r="2526" spans="1:3" x14ac:dyDescent="0.25">
      <c r="A2526" s="51" t="s">
        <v>7</v>
      </c>
      <c r="B2526" s="6">
        <v>788</v>
      </c>
      <c r="C2526" s="7">
        <v>0.35672249886826618</v>
      </c>
    </row>
    <row r="2527" spans="1:3" x14ac:dyDescent="0.25">
      <c r="A2527" s="51" t="s">
        <v>8</v>
      </c>
      <c r="B2527" s="6">
        <v>629</v>
      </c>
      <c r="C2527" s="7">
        <v>0.28474422815753736</v>
      </c>
    </row>
    <row r="2528" spans="1:3" x14ac:dyDescent="0.25">
      <c r="A2528" s="51" t="s">
        <v>73</v>
      </c>
      <c r="B2528" s="6">
        <v>363</v>
      </c>
      <c r="C2528" s="7">
        <v>0.16432775011317338</v>
      </c>
    </row>
    <row r="2529" spans="1:3" x14ac:dyDescent="0.25">
      <c r="A2529" s="51" t="s">
        <v>77</v>
      </c>
      <c r="B2529" s="6">
        <v>429</v>
      </c>
      <c r="C2529" s="7">
        <v>0.19420552286102308</v>
      </c>
    </row>
    <row r="2530" spans="1:3" x14ac:dyDescent="0.25">
      <c r="A2530" s="61" t="s">
        <v>64</v>
      </c>
      <c r="B2530" s="6">
        <v>466</v>
      </c>
      <c r="C2530" s="7">
        <v>5.8942575259296734E-2</v>
      </c>
    </row>
    <row r="2531" spans="1:3" x14ac:dyDescent="0.25">
      <c r="A2531" s="51" t="s">
        <v>70</v>
      </c>
      <c r="B2531" s="6">
        <v>438</v>
      </c>
      <c r="C2531" s="7">
        <v>0.93991416309012876</v>
      </c>
    </row>
    <row r="2532" spans="1:3" x14ac:dyDescent="0.25">
      <c r="A2532" s="51" t="s">
        <v>71</v>
      </c>
      <c r="B2532" s="6">
        <v>28</v>
      </c>
      <c r="C2532" s="7">
        <v>6.0085836909871244E-2</v>
      </c>
    </row>
    <row r="2533" spans="1:3" x14ac:dyDescent="0.25">
      <c r="A2533" s="61" t="s">
        <v>65</v>
      </c>
      <c r="B2533" s="6">
        <v>636</v>
      </c>
      <c r="C2533" s="7">
        <v>8.0445231469769798E-2</v>
      </c>
    </row>
    <row r="2534" spans="1:3" x14ac:dyDescent="0.25">
      <c r="A2534" s="51" t="s">
        <v>67</v>
      </c>
      <c r="B2534" s="6">
        <v>636</v>
      </c>
      <c r="C2534" s="7">
        <v>1</v>
      </c>
    </row>
    <row r="2535" spans="1:3" x14ac:dyDescent="0.25">
      <c r="A2535" s="61" t="s">
        <v>63</v>
      </c>
      <c r="B2535" s="6">
        <v>2342</v>
      </c>
      <c r="C2535" s="7">
        <v>0.29623071085251707</v>
      </c>
    </row>
    <row r="2536" spans="1:3" x14ac:dyDescent="0.25">
      <c r="A2536" s="51" t="s">
        <v>4</v>
      </c>
      <c r="B2536" s="6">
        <v>911</v>
      </c>
      <c r="C2536" s="7">
        <v>0.38898377455166522</v>
      </c>
    </row>
    <row r="2537" spans="1:3" x14ac:dyDescent="0.25">
      <c r="A2537" s="51" t="s">
        <v>75</v>
      </c>
      <c r="B2537" s="6">
        <v>830</v>
      </c>
      <c r="C2537" s="7">
        <v>0.35439795046968403</v>
      </c>
    </row>
    <row r="2538" spans="1:3" x14ac:dyDescent="0.25">
      <c r="A2538" s="51" t="s">
        <v>74</v>
      </c>
      <c r="B2538" s="6">
        <v>601</v>
      </c>
      <c r="C2538" s="7">
        <v>0.25661827497865075</v>
      </c>
    </row>
    <row r="2539" spans="1:3" x14ac:dyDescent="0.25">
      <c r="A2539" s="61" t="s">
        <v>62</v>
      </c>
      <c r="B2539" s="6">
        <v>2253</v>
      </c>
      <c r="C2539" s="7">
        <v>0.28497343789526941</v>
      </c>
    </row>
    <row r="2540" spans="1:3" x14ac:dyDescent="0.25">
      <c r="A2540" s="51" t="s">
        <v>9</v>
      </c>
      <c r="B2540" s="6">
        <v>354</v>
      </c>
      <c r="C2540" s="7">
        <v>0.15712383488681758</v>
      </c>
    </row>
    <row r="2541" spans="1:3" x14ac:dyDescent="0.25">
      <c r="A2541" s="51" t="s">
        <v>5</v>
      </c>
      <c r="B2541" s="6">
        <v>67</v>
      </c>
      <c r="C2541" s="7">
        <v>2.9738126941855306E-2</v>
      </c>
    </row>
    <row r="2542" spans="1:3" x14ac:dyDescent="0.25">
      <c r="A2542" s="51" t="s">
        <v>6</v>
      </c>
      <c r="B2542" s="6">
        <v>350</v>
      </c>
      <c r="C2542" s="7">
        <v>0.15534842432312473</v>
      </c>
    </row>
    <row r="2543" spans="1:3" x14ac:dyDescent="0.25">
      <c r="A2543" s="51" t="s">
        <v>4</v>
      </c>
      <c r="B2543" s="6">
        <v>206</v>
      </c>
      <c r="C2543" s="7">
        <v>9.1433644030181976E-2</v>
      </c>
    </row>
    <row r="2544" spans="1:3" x14ac:dyDescent="0.25">
      <c r="A2544" s="51" t="s">
        <v>72</v>
      </c>
      <c r="B2544" s="6">
        <v>863</v>
      </c>
      <c r="C2544" s="7">
        <v>0.38304482911673327</v>
      </c>
    </row>
    <row r="2545" spans="1:3" x14ac:dyDescent="0.25">
      <c r="A2545" s="51" t="s">
        <v>76</v>
      </c>
      <c r="B2545" s="6">
        <v>413</v>
      </c>
      <c r="C2545" s="7">
        <v>0.18331114070128718</v>
      </c>
    </row>
    <row r="2546" spans="1:3" x14ac:dyDescent="0.25">
      <c r="A2546" s="62">
        <v>43958</v>
      </c>
      <c r="B2546" s="6">
        <v>6299</v>
      </c>
      <c r="C2546" s="7">
        <v>5.7295982550148762E-3</v>
      </c>
    </row>
    <row r="2547" spans="1:3" x14ac:dyDescent="0.25">
      <c r="A2547" s="61" t="s">
        <v>61</v>
      </c>
      <c r="B2547" s="6">
        <v>2111</v>
      </c>
      <c r="C2547" s="7">
        <v>0.33513256072392444</v>
      </c>
    </row>
    <row r="2548" spans="1:3" x14ac:dyDescent="0.25">
      <c r="A2548" s="51" t="s">
        <v>7</v>
      </c>
      <c r="B2548" s="6">
        <v>371</v>
      </c>
      <c r="C2548" s="7">
        <v>0.17574609189957366</v>
      </c>
    </row>
    <row r="2549" spans="1:3" x14ac:dyDescent="0.25">
      <c r="A2549" s="51" t="s">
        <v>8</v>
      </c>
      <c r="B2549" s="6">
        <v>528</v>
      </c>
      <c r="C2549" s="7">
        <v>0.25011842728564659</v>
      </c>
    </row>
    <row r="2550" spans="1:3" x14ac:dyDescent="0.25">
      <c r="A2550" s="51" t="s">
        <v>73</v>
      </c>
      <c r="B2550" s="6">
        <v>718</v>
      </c>
      <c r="C2550" s="7">
        <v>0.34012316437707246</v>
      </c>
    </row>
    <row r="2551" spans="1:3" x14ac:dyDescent="0.25">
      <c r="A2551" s="51" t="s">
        <v>77</v>
      </c>
      <c r="B2551" s="6">
        <v>494</v>
      </c>
      <c r="C2551" s="7">
        <v>0.23401231643770726</v>
      </c>
    </row>
    <row r="2552" spans="1:3" x14ac:dyDescent="0.25">
      <c r="A2552" s="61" t="s">
        <v>64</v>
      </c>
      <c r="B2552" s="6">
        <v>546</v>
      </c>
      <c r="C2552" s="7">
        <v>8.6680425464359417E-2</v>
      </c>
    </row>
    <row r="2553" spans="1:3" x14ac:dyDescent="0.25">
      <c r="A2553" s="51" t="s">
        <v>70</v>
      </c>
      <c r="B2553" s="6">
        <v>464</v>
      </c>
      <c r="C2553" s="7">
        <v>0.8498168498168498</v>
      </c>
    </row>
    <row r="2554" spans="1:3" x14ac:dyDescent="0.25">
      <c r="A2554" s="51" t="s">
        <v>71</v>
      </c>
      <c r="B2554" s="6">
        <v>82</v>
      </c>
      <c r="C2554" s="7">
        <v>0.15018315018315018</v>
      </c>
    </row>
    <row r="2555" spans="1:3" x14ac:dyDescent="0.25">
      <c r="A2555" s="61" t="s">
        <v>65</v>
      </c>
      <c r="B2555" s="6">
        <v>35</v>
      </c>
      <c r="C2555" s="7">
        <v>5.5564375297666299E-3</v>
      </c>
    </row>
    <row r="2556" spans="1:3" x14ac:dyDescent="0.25">
      <c r="A2556" s="51" t="s">
        <v>67</v>
      </c>
      <c r="B2556" s="6">
        <v>35</v>
      </c>
      <c r="C2556" s="7">
        <v>1</v>
      </c>
    </row>
    <row r="2557" spans="1:3" x14ac:dyDescent="0.25">
      <c r="A2557" s="61" t="s">
        <v>63</v>
      </c>
      <c r="B2557" s="6">
        <v>1278</v>
      </c>
      <c r="C2557" s="7">
        <v>0.20288934751547866</v>
      </c>
    </row>
    <row r="2558" spans="1:3" x14ac:dyDescent="0.25">
      <c r="A2558" s="51" t="s">
        <v>4</v>
      </c>
      <c r="B2558" s="6">
        <v>215</v>
      </c>
      <c r="C2558" s="7">
        <v>0.16823161189358374</v>
      </c>
    </row>
    <row r="2559" spans="1:3" x14ac:dyDescent="0.25">
      <c r="A2559" s="51" t="s">
        <v>75</v>
      </c>
      <c r="B2559" s="6">
        <v>97</v>
      </c>
      <c r="C2559" s="7">
        <v>7.5899843505477307E-2</v>
      </c>
    </row>
    <row r="2560" spans="1:3" x14ac:dyDescent="0.25">
      <c r="A2560" s="51" t="s">
        <v>74</v>
      </c>
      <c r="B2560" s="6">
        <v>966</v>
      </c>
      <c r="C2560" s="7">
        <v>0.755868544600939</v>
      </c>
    </row>
    <row r="2561" spans="1:3" x14ac:dyDescent="0.25">
      <c r="A2561" s="61" t="s">
        <v>62</v>
      </c>
      <c r="B2561" s="6">
        <v>2329</v>
      </c>
      <c r="C2561" s="7">
        <v>0.36974122876647086</v>
      </c>
    </row>
    <row r="2562" spans="1:3" x14ac:dyDescent="0.25">
      <c r="A2562" s="51" t="s">
        <v>9</v>
      </c>
      <c r="B2562" s="6">
        <v>272</v>
      </c>
      <c r="C2562" s="7">
        <v>0.11678832116788321</v>
      </c>
    </row>
    <row r="2563" spans="1:3" x14ac:dyDescent="0.25">
      <c r="A2563" s="51" t="s">
        <v>5</v>
      </c>
      <c r="B2563" s="6">
        <v>796</v>
      </c>
      <c r="C2563" s="7">
        <v>0.34177758694718763</v>
      </c>
    </row>
    <row r="2564" spans="1:3" x14ac:dyDescent="0.25">
      <c r="A2564" s="51" t="s">
        <v>6</v>
      </c>
      <c r="B2564" s="6">
        <v>363</v>
      </c>
      <c r="C2564" s="7">
        <v>0.15586088449978533</v>
      </c>
    </row>
    <row r="2565" spans="1:3" x14ac:dyDescent="0.25">
      <c r="A2565" s="51" t="s">
        <v>4</v>
      </c>
      <c r="B2565" s="6">
        <v>41</v>
      </c>
      <c r="C2565" s="7">
        <v>1.7604121940747102E-2</v>
      </c>
    </row>
    <row r="2566" spans="1:3" x14ac:dyDescent="0.25">
      <c r="A2566" s="51" t="s">
        <v>72</v>
      </c>
      <c r="B2566" s="6">
        <v>763</v>
      </c>
      <c r="C2566" s="7">
        <v>0.32760841562902532</v>
      </c>
    </row>
    <row r="2567" spans="1:3" x14ac:dyDescent="0.25">
      <c r="A2567" s="51" t="s">
        <v>76</v>
      </c>
      <c r="B2567" s="6">
        <v>94</v>
      </c>
      <c r="C2567" s="7">
        <v>4.0360669815371404E-2</v>
      </c>
    </row>
    <row r="2568" spans="1:3" x14ac:dyDescent="0.25">
      <c r="A2568" s="62">
        <v>43959</v>
      </c>
      <c r="B2568" s="6">
        <v>8812</v>
      </c>
      <c r="C2568" s="7">
        <v>8.0154341678347497E-3</v>
      </c>
    </row>
    <row r="2569" spans="1:3" x14ac:dyDescent="0.25">
      <c r="A2569" s="61" t="s">
        <v>61</v>
      </c>
      <c r="B2569" s="6">
        <v>2463</v>
      </c>
      <c r="C2569" s="7">
        <v>0.27950522015433499</v>
      </c>
    </row>
    <row r="2570" spans="1:3" x14ac:dyDescent="0.25">
      <c r="A2570" s="51" t="s">
        <v>7</v>
      </c>
      <c r="B2570" s="6">
        <v>336</v>
      </c>
      <c r="C2570" s="7">
        <v>0.1364190012180268</v>
      </c>
    </row>
    <row r="2571" spans="1:3" x14ac:dyDescent="0.25">
      <c r="A2571" s="51" t="s">
        <v>8</v>
      </c>
      <c r="B2571" s="6">
        <v>860</v>
      </c>
      <c r="C2571" s="7">
        <v>0.34916768168899714</v>
      </c>
    </row>
    <row r="2572" spans="1:3" x14ac:dyDescent="0.25">
      <c r="A2572" s="51" t="s">
        <v>73</v>
      </c>
      <c r="B2572" s="6">
        <v>991</v>
      </c>
      <c r="C2572" s="7">
        <v>0.40235485180673974</v>
      </c>
    </row>
    <row r="2573" spans="1:3" x14ac:dyDescent="0.25">
      <c r="A2573" s="51" t="s">
        <v>77</v>
      </c>
      <c r="B2573" s="6">
        <v>276</v>
      </c>
      <c r="C2573" s="7">
        <v>0.11205846528623629</v>
      </c>
    </row>
    <row r="2574" spans="1:3" x14ac:dyDescent="0.25">
      <c r="A2574" s="61" t="s">
        <v>64</v>
      </c>
      <c r="B2574" s="6">
        <v>786</v>
      </c>
      <c r="C2574" s="7">
        <v>8.919655015887426E-2</v>
      </c>
    </row>
    <row r="2575" spans="1:3" x14ac:dyDescent="0.25">
      <c r="A2575" s="51" t="s">
        <v>70</v>
      </c>
      <c r="B2575" s="6">
        <v>436</v>
      </c>
      <c r="C2575" s="7">
        <v>0.55470737913486001</v>
      </c>
    </row>
    <row r="2576" spans="1:3" x14ac:dyDescent="0.25">
      <c r="A2576" s="51" t="s">
        <v>71</v>
      </c>
      <c r="B2576" s="6">
        <v>350</v>
      </c>
      <c r="C2576" s="7">
        <v>0.44529262086513993</v>
      </c>
    </row>
    <row r="2577" spans="1:3" x14ac:dyDescent="0.25">
      <c r="A2577" s="61" t="s">
        <v>65</v>
      </c>
      <c r="B2577" s="6">
        <v>959</v>
      </c>
      <c r="C2577" s="7">
        <v>0.10882886972310486</v>
      </c>
    </row>
    <row r="2578" spans="1:3" x14ac:dyDescent="0.25">
      <c r="A2578" s="51" t="s">
        <v>67</v>
      </c>
      <c r="B2578" s="6">
        <v>959</v>
      </c>
      <c r="C2578" s="7">
        <v>1</v>
      </c>
    </row>
    <row r="2579" spans="1:3" x14ac:dyDescent="0.25">
      <c r="A2579" s="61" t="s">
        <v>63</v>
      </c>
      <c r="B2579" s="6">
        <v>1253</v>
      </c>
      <c r="C2579" s="7">
        <v>0.14219246482069905</v>
      </c>
    </row>
    <row r="2580" spans="1:3" x14ac:dyDescent="0.25">
      <c r="A2580" s="51" t="s">
        <v>4</v>
      </c>
      <c r="B2580" s="6">
        <v>732</v>
      </c>
      <c r="C2580" s="7">
        <v>0.58419792498004786</v>
      </c>
    </row>
    <row r="2581" spans="1:3" x14ac:dyDescent="0.25">
      <c r="A2581" s="51" t="s">
        <v>75</v>
      </c>
      <c r="B2581" s="6">
        <v>490</v>
      </c>
      <c r="C2581" s="7">
        <v>0.39106145251396646</v>
      </c>
    </row>
    <row r="2582" spans="1:3" x14ac:dyDescent="0.25">
      <c r="A2582" s="51" t="s">
        <v>74</v>
      </c>
      <c r="B2582" s="6">
        <v>31</v>
      </c>
      <c r="C2582" s="7">
        <v>2.4740622505985636E-2</v>
      </c>
    </row>
    <row r="2583" spans="1:3" x14ac:dyDescent="0.25">
      <c r="A2583" s="61" t="s">
        <v>62</v>
      </c>
      <c r="B2583" s="6">
        <v>3351</v>
      </c>
      <c r="C2583" s="7">
        <v>0.38027689514298685</v>
      </c>
    </row>
    <row r="2584" spans="1:3" x14ac:dyDescent="0.25">
      <c r="A2584" s="51" t="s">
        <v>9</v>
      </c>
      <c r="B2584" s="6">
        <v>818</v>
      </c>
      <c r="C2584" s="7">
        <v>0.24410623694419575</v>
      </c>
    </row>
    <row r="2585" spans="1:3" x14ac:dyDescent="0.25">
      <c r="A2585" s="51" t="s">
        <v>5</v>
      </c>
      <c r="B2585" s="6">
        <v>283</v>
      </c>
      <c r="C2585" s="7">
        <v>8.4452402267979704E-2</v>
      </c>
    </row>
    <row r="2586" spans="1:3" x14ac:dyDescent="0.25">
      <c r="A2586" s="51" t="s">
        <v>6</v>
      </c>
      <c r="B2586" s="6">
        <v>543</v>
      </c>
      <c r="C2586" s="7">
        <v>0.16204118173679499</v>
      </c>
    </row>
    <row r="2587" spans="1:3" x14ac:dyDescent="0.25">
      <c r="A2587" s="51" t="s">
        <v>4</v>
      </c>
      <c r="B2587" s="6">
        <v>985</v>
      </c>
      <c r="C2587" s="7">
        <v>0.29394210683378097</v>
      </c>
    </row>
    <row r="2588" spans="1:3" x14ac:dyDescent="0.25">
      <c r="A2588" s="51" t="s">
        <v>72</v>
      </c>
      <c r="B2588" s="6">
        <v>54</v>
      </c>
      <c r="C2588" s="7">
        <v>1.611459265890779E-2</v>
      </c>
    </row>
    <row r="2589" spans="1:3" x14ac:dyDescent="0.25">
      <c r="A2589" s="51" t="s">
        <v>76</v>
      </c>
      <c r="B2589" s="6">
        <v>668</v>
      </c>
      <c r="C2589" s="7">
        <v>0.19934347955834078</v>
      </c>
    </row>
    <row r="2590" spans="1:3" x14ac:dyDescent="0.25">
      <c r="A2590" s="62">
        <v>43960</v>
      </c>
      <c r="B2590" s="6">
        <v>9198</v>
      </c>
      <c r="C2590" s="7">
        <v>8.3665414747780345E-3</v>
      </c>
    </row>
    <row r="2591" spans="1:3" x14ac:dyDescent="0.25">
      <c r="A2591" s="61" t="s">
        <v>61</v>
      </c>
      <c r="B2591" s="6">
        <v>2937</v>
      </c>
      <c r="C2591" s="7">
        <v>0.31930854533594261</v>
      </c>
    </row>
    <row r="2592" spans="1:3" x14ac:dyDescent="0.25">
      <c r="A2592" s="51" t="s">
        <v>7</v>
      </c>
      <c r="B2592" s="6">
        <v>954</v>
      </c>
      <c r="C2592" s="7">
        <v>0.32482124616956076</v>
      </c>
    </row>
    <row r="2593" spans="1:3" x14ac:dyDescent="0.25">
      <c r="A2593" s="51" t="s">
        <v>8</v>
      </c>
      <c r="B2593" s="6">
        <v>413</v>
      </c>
      <c r="C2593" s="7">
        <v>0.14061967994552263</v>
      </c>
    </row>
    <row r="2594" spans="1:3" x14ac:dyDescent="0.25">
      <c r="A2594" s="51" t="s">
        <v>73</v>
      </c>
      <c r="B2594" s="6">
        <v>946</v>
      </c>
      <c r="C2594" s="7">
        <v>0.32209737827715357</v>
      </c>
    </row>
    <row r="2595" spans="1:3" x14ac:dyDescent="0.25">
      <c r="A2595" s="51" t="s">
        <v>77</v>
      </c>
      <c r="B2595" s="6">
        <v>624</v>
      </c>
      <c r="C2595" s="7">
        <v>0.21246169560776301</v>
      </c>
    </row>
    <row r="2596" spans="1:3" x14ac:dyDescent="0.25">
      <c r="A2596" s="61" t="s">
        <v>64</v>
      </c>
      <c r="B2596" s="6">
        <v>1050</v>
      </c>
      <c r="C2596" s="7">
        <v>0.11415525114155251</v>
      </c>
    </row>
    <row r="2597" spans="1:3" x14ac:dyDescent="0.25">
      <c r="A2597" s="51" t="s">
        <v>70</v>
      </c>
      <c r="B2597" s="6">
        <v>652</v>
      </c>
      <c r="C2597" s="7">
        <v>0.62095238095238092</v>
      </c>
    </row>
    <row r="2598" spans="1:3" x14ac:dyDescent="0.25">
      <c r="A2598" s="51" t="s">
        <v>71</v>
      </c>
      <c r="B2598" s="6">
        <v>398</v>
      </c>
      <c r="C2598" s="7">
        <v>0.37904761904761902</v>
      </c>
    </row>
    <row r="2599" spans="1:3" x14ac:dyDescent="0.25">
      <c r="A2599" s="61" t="s">
        <v>65</v>
      </c>
      <c r="B2599" s="6">
        <v>686</v>
      </c>
      <c r="C2599" s="7">
        <v>7.4581430745814303E-2</v>
      </c>
    </row>
    <row r="2600" spans="1:3" x14ac:dyDescent="0.25">
      <c r="A2600" s="51" t="s">
        <v>67</v>
      </c>
      <c r="B2600" s="6">
        <v>686</v>
      </c>
      <c r="C2600" s="7">
        <v>1</v>
      </c>
    </row>
    <row r="2601" spans="1:3" x14ac:dyDescent="0.25">
      <c r="A2601" s="61" t="s">
        <v>63</v>
      </c>
      <c r="B2601" s="6">
        <v>1419</v>
      </c>
      <c r="C2601" s="7">
        <v>0.1542726679712981</v>
      </c>
    </row>
    <row r="2602" spans="1:3" x14ac:dyDescent="0.25">
      <c r="A2602" s="51" t="s">
        <v>4</v>
      </c>
      <c r="B2602" s="6">
        <v>333</v>
      </c>
      <c r="C2602" s="7">
        <v>0.23467230443974629</v>
      </c>
    </row>
    <row r="2603" spans="1:3" x14ac:dyDescent="0.25">
      <c r="A2603" s="51" t="s">
        <v>75</v>
      </c>
      <c r="B2603" s="6">
        <v>268</v>
      </c>
      <c r="C2603" s="7">
        <v>0.18886539816772374</v>
      </c>
    </row>
    <row r="2604" spans="1:3" x14ac:dyDescent="0.25">
      <c r="A2604" s="51" t="s">
        <v>74</v>
      </c>
      <c r="B2604" s="6">
        <v>818</v>
      </c>
      <c r="C2604" s="7">
        <v>0.57646229739252997</v>
      </c>
    </row>
    <row r="2605" spans="1:3" x14ac:dyDescent="0.25">
      <c r="A2605" s="61" t="s">
        <v>62</v>
      </c>
      <c r="B2605" s="6">
        <v>3106</v>
      </c>
      <c r="C2605" s="7">
        <v>0.33768210480539246</v>
      </c>
    </row>
    <row r="2606" spans="1:3" x14ac:dyDescent="0.25">
      <c r="A2606" s="51" t="s">
        <v>9</v>
      </c>
      <c r="B2606" s="6">
        <v>487</v>
      </c>
      <c r="C2606" s="7">
        <v>0.15679330328396651</v>
      </c>
    </row>
    <row r="2607" spans="1:3" x14ac:dyDescent="0.25">
      <c r="A2607" s="51" t="s">
        <v>5</v>
      </c>
      <c r="B2607" s="6">
        <v>209</v>
      </c>
      <c r="C2607" s="7">
        <v>6.7289117836445589E-2</v>
      </c>
    </row>
    <row r="2608" spans="1:3" x14ac:dyDescent="0.25">
      <c r="A2608" s="51" t="s">
        <v>6</v>
      </c>
      <c r="B2608" s="6">
        <v>585</v>
      </c>
      <c r="C2608" s="7">
        <v>0.18834513844172568</v>
      </c>
    </row>
    <row r="2609" spans="1:3" x14ac:dyDescent="0.25">
      <c r="A2609" s="51" t="s">
        <v>4</v>
      </c>
      <c r="B2609" s="6">
        <v>284</v>
      </c>
      <c r="C2609" s="7">
        <v>9.1435930457179654E-2</v>
      </c>
    </row>
    <row r="2610" spans="1:3" x14ac:dyDescent="0.25">
      <c r="A2610" s="51" t="s">
        <v>72</v>
      </c>
      <c r="B2610" s="6">
        <v>947</v>
      </c>
      <c r="C2610" s="7">
        <v>0.30489375402446878</v>
      </c>
    </row>
    <row r="2611" spans="1:3" x14ac:dyDescent="0.25">
      <c r="A2611" s="51" t="s">
        <v>76</v>
      </c>
      <c r="B2611" s="6">
        <v>594</v>
      </c>
      <c r="C2611" s="7">
        <v>0.19124275595621379</v>
      </c>
    </row>
    <row r="2612" spans="1:3" x14ac:dyDescent="0.25">
      <c r="A2612" s="62">
        <v>43961</v>
      </c>
      <c r="B2612" s="6">
        <v>10575</v>
      </c>
      <c r="C2612" s="7">
        <v>9.6190667640549798E-3</v>
      </c>
    </row>
    <row r="2613" spans="1:3" x14ac:dyDescent="0.25">
      <c r="A2613" s="61" t="s">
        <v>61</v>
      </c>
      <c r="B2613" s="6">
        <v>2869</v>
      </c>
      <c r="C2613" s="7">
        <v>0.27130023640661938</v>
      </c>
    </row>
    <row r="2614" spans="1:3" x14ac:dyDescent="0.25">
      <c r="A2614" s="51" t="s">
        <v>7</v>
      </c>
      <c r="B2614" s="6">
        <v>415</v>
      </c>
      <c r="C2614" s="7">
        <v>0.14464970372952249</v>
      </c>
    </row>
    <row r="2615" spans="1:3" x14ac:dyDescent="0.25">
      <c r="A2615" s="51" t="s">
        <v>8</v>
      </c>
      <c r="B2615" s="6">
        <v>706</v>
      </c>
      <c r="C2615" s="7">
        <v>0.24607877309166956</v>
      </c>
    </row>
    <row r="2616" spans="1:3" x14ac:dyDescent="0.25">
      <c r="A2616" s="51" t="s">
        <v>73</v>
      </c>
      <c r="B2616" s="6">
        <v>777</v>
      </c>
      <c r="C2616" s="7">
        <v>0.27082607180202162</v>
      </c>
    </row>
    <row r="2617" spans="1:3" x14ac:dyDescent="0.25">
      <c r="A2617" s="51" t="s">
        <v>77</v>
      </c>
      <c r="B2617" s="6">
        <v>971</v>
      </c>
      <c r="C2617" s="7">
        <v>0.33844545137678633</v>
      </c>
    </row>
    <row r="2618" spans="1:3" x14ac:dyDescent="0.25">
      <c r="A2618" s="61" t="s">
        <v>64</v>
      </c>
      <c r="B2618" s="6">
        <v>1369</v>
      </c>
      <c r="C2618" s="7">
        <v>0.12945626477541372</v>
      </c>
    </row>
    <row r="2619" spans="1:3" x14ac:dyDescent="0.25">
      <c r="A2619" s="51" t="s">
        <v>70</v>
      </c>
      <c r="B2619" s="6">
        <v>497</v>
      </c>
      <c r="C2619" s="7">
        <v>0.36303871439006574</v>
      </c>
    </row>
    <row r="2620" spans="1:3" x14ac:dyDescent="0.25">
      <c r="A2620" s="51" t="s">
        <v>71</v>
      </c>
      <c r="B2620" s="6">
        <v>872</v>
      </c>
      <c r="C2620" s="7">
        <v>0.63696128560993426</v>
      </c>
    </row>
    <row r="2621" spans="1:3" x14ac:dyDescent="0.25">
      <c r="A2621" s="61" t="s">
        <v>65</v>
      </c>
      <c r="B2621" s="6">
        <v>760</v>
      </c>
      <c r="C2621" s="7">
        <v>7.1867612293144215E-2</v>
      </c>
    </row>
    <row r="2622" spans="1:3" x14ac:dyDescent="0.25">
      <c r="A2622" s="51" t="s">
        <v>67</v>
      </c>
      <c r="B2622" s="6">
        <v>760</v>
      </c>
      <c r="C2622" s="7">
        <v>1</v>
      </c>
    </row>
    <row r="2623" spans="1:3" x14ac:dyDescent="0.25">
      <c r="A2623" s="61" t="s">
        <v>63</v>
      </c>
      <c r="B2623" s="6">
        <v>2499</v>
      </c>
      <c r="C2623" s="7">
        <v>0.23631205673758865</v>
      </c>
    </row>
    <row r="2624" spans="1:3" x14ac:dyDescent="0.25">
      <c r="A2624" s="51" t="s">
        <v>4</v>
      </c>
      <c r="B2624" s="6">
        <v>657</v>
      </c>
      <c r="C2624" s="7">
        <v>0.26290516206482595</v>
      </c>
    </row>
    <row r="2625" spans="1:3" x14ac:dyDescent="0.25">
      <c r="A2625" s="51" t="s">
        <v>75</v>
      </c>
      <c r="B2625" s="6">
        <v>924</v>
      </c>
      <c r="C2625" s="7">
        <v>0.36974789915966388</v>
      </c>
    </row>
    <row r="2626" spans="1:3" x14ac:dyDescent="0.25">
      <c r="A2626" s="51" t="s">
        <v>74</v>
      </c>
      <c r="B2626" s="6">
        <v>918</v>
      </c>
      <c r="C2626" s="7">
        <v>0.36734693877551022</v>
      </c>
    </row>
    <row r="2627" spans="1:3" x14ac:dyDescent="0.25">
      <c r="A2627" s="61" t="s">
        <v>62</v>
      </c>
      <c r="B2627" s="6">
        <v>3078</v>
      </c>
      <c r="C2627" s="7">
        <v>0.29106382978723405</v>
      </c>
    </row>
    <row r="2628" spans="1:3" x14ac:dyDescent="0.25">
      <c r="A2628" s="51" t="s">
        <v>9</v>
      </c>
      <c r="B2628" s="6">
        <v>480</v>
      </c>
      <c r="C2628" s="7">
        <v>0.15594541910331383</v>
      </c>
    </row>
    <row r="2629" spans="1:3" x14ac:dyDescent="0.25">
      <c r="A2629" s="51" t="s">
        <v>5</v>
      </c>
      <c r="B2629" s="6">
        <v>349</v>
      </c>
      <c r="C2629" s="7">
        <v>0.1133853151397011</v>
      </c>
    </row>
    <row r="2630" spans="1:3" x14ac:dyDescent="0.25">
      <c r="A2630" s="51" t="s">
        <v>6</v>
      </c>
      <c r="B2630" s="6">
        <v>370</v>
      </c>
      <c r="C2630" s="7">
        <v>0.12020792722547108</v>
      </c>
    </row>
    <row r="2631" spans="1:3" x14ac:dyDescent="0.25">
      <c r="A2631" s="51" t="s">
        <v>4</v>
      </c>
      <c r="B2631" s="6">
        <v>964</v>
      </c>
      <c r="C2631" s="7">
        <v>0.31319038336582194</v>
      </c>
    </row>
    <row r="2632" spans="1:3" x14ac:dyDescent="0.25">
      <c r="A2632" s="51" t="s">
        <v>72</v>
      </c>
      <c r="B2632" s="6">
        <v>426</v>
      </c>
      <c r="C2632" s="7">
        <v>0.13840155945419103</v>
      </c>
    </row>
    <row r="2633" spans="1:3" x14ac:dyDescent="0.25">
      <c r="A2633" s="51" t="s">
        <v>76</v>
      </c>
      <c r="B2633" s="6">
        <v>489</v>
      </c>
      <c r="C2633" s="7">
        <v>0.15886939571150097</v>
      </c>
    </row>
    <row r="2634" spans="1:3" x14ac:dyDescent="0.25">
      <c r="A2634" s="62">
        <v>43962</v>
      </c>
      <c r="B2634" s="6">
        <v>9356</v>
      </c>
      <c r="C2634" s="7">
        <v>8.510258973475026E-3</v>
      </c>
    </row>
    <row r="2635" spans="1:3" x14ac:dyDescent="0.25">
      <c r="A2635" s="61" t="s">
        <v>61</v>
      </c>
      <c r="B2635" s="6">
        <v>2602</v>
      </c>
      <c r="C2635" s="7">
        <v>0.27811030354852501</v>
      </c>
    </row>
    <row r="2636" spans="1:3" x14ac:dyDescent="0.25">
      <c r="A2636" s="51" t="s">
        <v>7</v>
      </c>
      <c r="B2636" s="6">
        <v>893</v>
      </c>
      <c r="C2636" s="7">
        <v>0.34319754035357419</v>
      </c>
    </row>
    <row r="2637" spans="1:3" x14ac:dyDescent="0.25">
      <c r="A2637" s="51" t="s">
        <v>8</v>
      </c>
      <c r="B2637" s="6">
        <v>445</v>
      </c>
      <c r="C2637" s="7">
        <v>0.17102229054573406</v>
      </c>
    </row>
    <row r="2638" spans="1:3" x14ac:dyDescent="0.25">
      <c r="A2638" s="51" t="s">
        <v>73</v>
      </c>
      <c r="B2638" s="6">
        <v>896</v>
      </c>
      <c r="C2638" s="7">
        <v>0.34435049961568026</v>
      </c>
    </row>
    <row r="2639" spans="1:3" x14ac:dyDescent="0.25">
      <c r="A2639" s="51" t="s">
        <v>77</v>
      </c>
      <c r="B2639" s="6">
        <v>368</v>
      </c>
      <c r="C2639" s="7">
        <v>0.14142966948501154</v>
      </c>
    </row>
    <row r="2640" spans="1:3" x14ac:dyDescent="0.25">
      <c r="A2640" s="61" t="s">
        <v>64</v>
      </c>
      <c r="B2640" s="6">
        <v>1399</v>
      </c>
      <c r="C2640" s="7">
        <v>0.14952971355280034</v>
      </c>
    </row>
    <row r="2641" spans="1:3" x14ac:dyDescent="0.25">
      <c r="A2641" s="51" t="s">
        <v>70</v>
      </c>
      <c r="B2641" s="6">
        <v>604</v>
      </c>
      <c r="C2641" s="7">
        <v>0.43173695496783415</v>
      </c>
    </row>
    <row r="2642" spans="1:3" x14ac:dyDescent="0.25">
      <c r="A2642" s="51" t="s">
        <v>71</v>
      </c>
      <c r="B2642" s="6">
        <v>795</v>
      </c>
      <c r="C2642" s="7">
        <v>0.56826304503216585</v>
      </c>
    </row>
    <row r="2643" spans="1:3" x14ac:dyDescent="0.25">
      <c r="A2643" s="61" t="s">
        <v>65</v>
      </c>
      <c r="B2643" s="6">
        <v>658</v>
      </c>
      <c r="C2643" s="7">
        <v>7.0329200513039758E-2</v>
      </c>
    </row>
    <row r="2644" spans="1:3" x14ac:dyDescent="0.25">
      <c r="A2644" s="51" t="s">
        <v>67</v>
      </c>
      <c r="B2644" s="6">
        <v>658</v>
      </c>
      <c r="C2644" s="7">
        <v>1</v>
      </c>
    </row>
    <row r="2645" spans="1:3" x14ac:dyDescent="0.25">
      <c r="A2645" s="61" t="s">
        <v>63</v>
      </c>
      <c r="B2645" s="6">
        <v>1301</v>
      </c>
      <c r="C2645" s="7">
        <v>0.1390551517742625</v>
      </c>
    </row>
    <row r="2646" spans="1:3" x14ac:dyDescent="0.25">
      <c r="A2646" s="51" t="s">
        <v>4</v>
      </c>
      <c r="B2646" s="6">
        <v>241</v>
      </c>
      <c r="C2646" s="7">
        <v>0.18524212144504226</v>
      </c>
    </row>
    <row r="2647" spans="1:3" x14ac:dyDescent="0.25">
      <c r="A2647" s="51" t="s">
        <v>75</v>
      </c>
      <c r="B2647" s="6">
        <v>505</v>
      </c>
      <c r="C2647" s="7">
        <v>0.38816295157571101</v>
      </c>
    </row>
    <row r="2648" spans="1:3" x14ac:dyDescent="0.25">
      <c r="A2648" s="51" t="s">
        <v>74</v>
      </c>
      <c r="B2648" s="6">
        <v>555</v>
      </c>
      <c r="C2648" s="7">
        <v>0.42659492697924672</v>
      </c>
    </row>
    <row r="2649" spans="1:3" x14ac:dyDescent="0.25">
      <c r="A2649" s="61" t="s">
        <v>62</v>
      </c>
      <c r="B2649" s="6">
        <v>3396</v>
      </c>
      <c r="C2649" s="7">
        <v>0.36297563061137239</v>
      </c>
    </row>
    <row r="2650" spans="1:3" x14ac:dyDescent="0.25">
      <c r="A2650" s="51" t="s">
        <v>9</v>
      </c>
      <c r="B2650" s="6">
        <v>870</v>
      </c>
      <c r="C2650" s="7">
        <v>0.25618374558303886</v>
      </c>
    </row>
    <row r="2651" spans="1:3" x14ac:dyDescent="0.25">
      <c r="A2651" s="51" t="s">
        <v>5</v>
      </c>
      <c r="B2651" s="6">
        <v>407</v>
      </c>
      <c r="C2651" s="7">
        <v>0.11984687868080095</v>
      </c>
    </row>
    <row r="2652" spans="1:3" x14ac:dyDescent="0.25">
      <c r="A2652" s="51" t="s">
        <v>6</v>
      </c>
      <c r="B2652" s="6">
        <v>205</v>
      </c>
      <c r="C2652" s="7">
        <v>6.0365135453474675E-2</v>
      </c>
    </row>
    <row r="2653" spans="1:3" x14ac:dyDescent="0.25">
      <c r="A2653" s="51" t="s">
        <v>4</v>
      </c>
      <c r="B2653" s="6">
        <v>530</v>
      </c>
      <c r="C2653" s="7">
        <v>0.15606595995288575</v>
      </c>
    </row>
    <row r="2654" spans="1:3" x14ac:dyDescent="0.25">
      <c r="A2654" s="51" t="s">
        <v>72</v>
      </c>
      <c r="B2654" s="6">
        <v>886</v>
      </c>
      <c r="C2654" s="7">
        <v>0.26089517078916374</v>
      </c>
    </row>
    <row r="2655" spans="1:3" x14ac:dyDescent="0.25">
      <c r="A2655" s="51" t="s">
        <v>76</v>
      </c>
      <c r="B2655" s="6">
        <v>498</v>
      </c>
      <c r="C2655" s="7">
        <v>0.14664310954063603</v>
      </c>
    </row>
    <row r="2656" spans="1:3" x14ac:dyDescent="0.25">
      <c r="A2656" s="62">
        <v>43963</v>
      </c>
      <c r="B2656" s="6">
        <v>9151</v>
      </c>
      <c r="C2656" s="7">
        <v>8.3237900669377897E-3</v>
      </c>
    </row>
    <row r="2657" spans="1:3" x14ac:dyDescent="0.25">
      <c r="A2657" s="61" t="s">
        <v>61</v>
      </c>
      <c r="B2657" s="6">
        <v>1552</v>
      </c>
      <c r="C2657" s="7">
        <v>0.16959895093432412</v>
      </c>
    </row>
    <row r="2658" spans="1:3" x14ac:dyDescent="0.25">
      <c r="A2658" s="51" t="s">
        <v>7</v>
      </c>
      <c r="B2658" s="6">
        <v>241</v>
      </c>
      <c r="C2658" s="7">
        <v>0.15528350515463918</v>
      </c>
    </row>
    <row r="2659" spans="1:3" x14ac:dyDescent="0.25">
      <c r="A2659" s="51" t="s">
        <v>8</v>
      </c>
      <c r="B2659" s="6">
        <v>346</v>
      </c>
      <c r="C2659" s="7">
        <v>0.22293814432989692</v>
      </c>
    </row>
    <row r="2660" spans="1:3" x14ac:dyDescent="0.25">
      <c r="A2660" s="51" t="s">
        <v>73</v>
      </c>
      <c r="B2660" s="6">
        <v>524</v>
      </c>
      <c r="C2660" s="7">
        <v>0.33762886597938147</v>
      </c>
    </row>
    <row r="2661" spans="1:3" x14ac:dyDescent="0.25">
      <c r="A2661" s="51" t="s">
        <v>77</v>
      </c>
      <c r="B2661" s="6">
        <v>441</v>
      </c>
      <c r="C2661" s="7">
        <v>0.28414948453608246</v>
      </c>
    </row>
    <row r="2662" spans="1:3" x14ac:dyDescent="0.25">
      <c r="A2662" s="61" t="s">
        <v>64</v>
      </c>
      <c r="B2662" s="6">
        <v>985</v>
      </c>
      <c r="C2662" s="7">
        <v>0.10763850945251885</v>
      </c>
    </row>
    <row r="2663" spans="1:3" x14ac:dyDescent="0.25">
      <c r="A2663" s="51" t="s">
        <v>70</v>
      </c>
      <c r="B2663" s="6">
        <v>371</v>
      </c>
      <c r="C2663" s="7">
        <v>0.37664974619289338</v>
      </c>
    </row>
    <row r="2664" spans="1:3" x14ac:dyDescent="0.25">
      <c r="A2664" s="51" t="s">
        <v>71</v>
      </c>
      <c r="B2664" s="6">
        <v>614</v>
      </c>
      <c r="C2664" s="7">
        <v>0.62335025380710662</v>
      </c>
    </row>
    <row r="2665" spans="1:3" x14ac:dyDescent="0.25">
      <c r="A2665" s="61" t="s">
        <v>65</v>
      </c>
      <c r="B2665" s="6">
        <v>884</v>
      </c>
      <c r="C2665" s="7">
        <v>9.6601464320839256E-2</v>
      </c>
    </row>
    <row r="2666" spans="1:3" x14ac:dyDescent="0.25">
      <c r="A2666" s="51" t="s">
        <v>67</v>
      </c>
      <c r="B2666" s="6">
        <v>884</v>
      </c>
      <c r="C2666" s="7">
        <v>1</v>
      </c>
    </row>
    <row r="2667" spans="1:3" x14ac:dyDescent="0.25">
      <c r="A2667" s="61" t="s">
        <v>63</v>
      </c>
      <c r="B2667" s="6">
        <v>1333</v>
      </c>
      <c r="C2667" s="7">
        <v>0.14566714020325647</v>
      </c>
    </row>
    <row r="2668" spans="1:3" x14ac:dyDescent="0.25">
      <c r="A2668" s="51" t="s">
        <v>4</v>
      </c>
      <c r="B2668" s="6">
        <v>95</v>
      </c>
      <c r="C2668" s="7">
        <v>7.1267816954238561E-2</v>
      </c>
    </row>
    <row r="2669" spans="1:3" x14ac:dyDescent="0.25">
      <c r="A2669" s="51" t="s">
        <v>75</v>
      </c>
      <c r="B2669" s="6">
        <v>681</v>
      </c>
      <c r="C2669" s="7">
        <v>0.51087771942985749</v>
      </c>
    </row>
    <row r="2670" spans="1:3" x14ac:dyDescent="0.25">
      <c r="A2670" s="51" t="s">
        <v>74</v>
      </c>
      <c r="B2670" s="6">
        <v>557</v>
      </c>
      <c r="C2670" s="7">
        <v>0.41785446361590395</v>
      </c>
    </row>
    <row r="2671" spans="1:3" x14ac:dyDescent="0.25">
      <c r="A2671" s="61" t="s">
        <v>62</v>
      </c>
      <c r="B2671" s="6">
        <v>4397</v>
      </c>
      <c r="C2671" s="7">
        <v>0.4804939350890613</v>
      </c>
    </row>
    <row r="2672" spans="1:3" x14ac:dyDescent="0.25">
      <c r="A2672" s="51" t="s">
        <v>9</v>
      </c>
      <c r="B2672" s="6">
        <v>690</v>
      </c>
      <c r="C2672" s="7">
        <v>0.15692517625653854</v>
      </c>
    </row>
    <row r="2673" spans="1:3" x14ac:dyDescent="0.25">
      <c r="A2673" s="51" t="s">
        <v>5</v>
      </c>
      <c r="B2673" s="6">
        <v>859</v>
      </c>
      <c r="C2673" s="7">
        <v>0.19536047304980669</v>
      </c>
    </row>
    <row r="2674" spans="1:3" x14ac:dyDescent="0.25">
      <c r="A2674" s="51" t="s">
        <v>6</v>
      </c>
      <c r="B2674" s="6">
        <v>889</v>
      </c>
      <c r="C2674" s="7">
        <v>0.20218330680009097</v>
      </c>
    </row>
    <row r="2675" spans="1:3" x14ac:dyDescent="0.25">
      <c r="A2675" s="51" t="s">
        <v>4</v>
      </c>
      <c r="B2675" s="6">
        <v>171</v>
      </c>
      <c r="C2675" s="7">
        <v>3.889015237662042E-2</v>
      </c>
    </row>
    <row r="2676" spans="1:3" x14ac:dyDescent="0.25">
      <c r="A2676" s="51" t="s">
        <v>72</v>
      </c>
      <c r="B2676" s="6">
        <v>810</v>
      </c>
      <c r="C2676" s="7">
        <v>0.18421651125767569</v>
      </c>
    </row>
    <row r="2677" spans="1:3" x14ac:dyDescent="0.25">
      <c r="A2677" s="51" t="s">
        <v>76</v>
      </c>
      <c r="B2677" s="6">
        <v>978</v>
      </c>
      <c r="C2677" s="7">
        <v>0.2224243802592677</v>
      </c>
    </row>
    <row r="2678" spans="1:3" x14ac:dyDescent="0.25">
      <c r="A2678" s="62">
        <v>43964</v>
      </c>
      <c r="B2678" s="6">
        <v>7206</v>
      </c>
      <c r="C2678" s="7">
        <v>6.5546094658893795E-3</v>
      </c>
    </row>
    <row r="2679" spans="1:3" x14ac:dyDescent="0.25">
      <c r="A2679" s="61" t="s">
        <v>61</v>
      </c>
      <c r="B2679" s="6">
        <v>1042</v>
      </c>
      <c r="C2679" s="7">
        <v>0.14460172078823202</v>
      </c>
    </row>
    <row r="2680" spans="1:3" x14ac:dyDescent="0.25">
      <c r="A2680" s="51" t="s">
        <v>7</v>
      </c>
      <c r="B2680" s="6">
        <v>304</v>
      </c>
      <c r="C2680" s="7">
        <v>0.29174664107485604</v>
      </c>
    </row>
    <row r="2681" spans="1:3" x14ac:dyDescent="0.25">
      <c r="A2681" s="51" t="s">
        <v>8</v>
      </c>
      <c r="B2681" s="6">
        <v>557</v>
      </c>
      <c r="C2681" s="7">
        <v>0.53454894433781186</v>
      </c>
    </row>
    <row r="2682" spans="1:3" x14ac:dyDescent="0.25">
      <c r="A2682" s="51" t="s">
        <v>73</v>
      </c>
      <c r="B2682" s="6">
        <v>67</v>
      </c>
      <c r="C2682" s="7">
        <v>6.4299424184261031E-2</v>
      </c>
    </row>
    <row r="2683" spans="1:3" x14ac:dyDescent="0.25">
      <c r="A2683" s="51" t="s">
        <v>77</v>
      </c>
      <c r="B2683" s="6">
        <v>114</v>
      </c>
      <c r="C2683" s="7">
        <v>0.10940499040307101</v>
      </c>
    </row>
    <row r="2684" spans="1:3" x14ac:dyDescent="0.25">
      <c r="A2684" s="61" t="s">
        <v>64</v>
      </c>
      <c r="B2684" s="6">
        <v>765</v>
      </c>
      <c r="C2684" s="7">
        <v>0.10616153205661949</v>
      </c>
    </row>
    <row r="2685" spans="1:3" x14ac:dyDescent="0.25">
      <c r="A2685" s="51" t="s">
        <v>70</v>
      </c>
      <c r="B2685" s="6">
        <v>212</v>
      </c>
      <c r="C2685" s="7">
        <v>0.27712418300653596</v>
      </c>
    </row>
    <row r="2686" spans="1:3" x14ac:dyDescent="0.25">
      <c r="A2686" s="51" t="s">
        <v>71</v>
      </c>
      <c r="B2686" s="6">
        <v>553</v>
      </c>
      <c r="C2686" s="7">
        <v>0.72287581699346404</v>
      </c>
    </row>
    <row r="2687" spans="1:3" x14ac:dyDescent="0.25">
      <c r="A2687" s="61" t="s">
        <v>65</v>
      </c>
      <c r="B2687" s="6">
        <v>286</v>
      </c>
      <c r="C2687" s="7">
        <v>3.9689147932278658E-2</v>
      </c>
    </row>
    <row r="2688" spans="1:3" x14ac:dyDescent="0.25">
      <c r="A2688" s="51" t="s">
        <v>67</v>
      </c>
      <c r="B2688" s="6">
        <v>286</v>
      </c>
      <c r="C2688" s="7">
        <v>1</v>
      </c>
    </row>
    <row r="2689" spans="1:3" x14ac:dyDescent="0.25">
      <c r="A2689" s="61" t="s">
        <v>63</v>
      </c>
      <c r="B2689" s="6">
        <v>2241</v>
      </c>
      <c r="C2689" s="7">
        <v>0.31099084096586177</v>
      </c>
    </row>
    <row r="2690" spans="1:3" x14ac:dyDescent="0.25">
      <c r="A2690" s="51" t="s">
        <v>4</v>
      </c>
      <c r="B2690" s="6">
        <v>995</v>
      </c>
      <c r="C2690" s="7">
        <v>0.44399821508255244</v>
      </c>
    </row>
    <row r="2691" spans="1:3" x14ac:dyDescent="0.25">
      <c r="A2691" s="51" t="s">
        <v>75</v>
      </c>
      <c r="B2691" s="6">
        <v>627</v>
      </c>
      <c r="C2691" s="7">
        <v>0.27978580990629182</v>
      </c>
    </row>
    <row r="2692" spans="1:3" x14ac:dyDescent="0.25">
      <c r="A2692" s="51" t="s">
        <v>74</v>
      </c>
      <c r="B2692" s="6">
        <v>619</v>
      </c>
      <c r="C2692" s="7">
        <v>0.27621597501115575</v>
      </c>
    </row>
    <row r="2693" spans="1:3" x14ac:dyDescent="0.25">
      <c r="A2693" s="61" t="s">
        <v>62</v>
      </c>
      <c r="B2693" s="6">
        <v>2872</v>
      </c>
      <c r="C2693" s="7">
        <v>0.39855675825700804</v>
      </c>
    </row>
    <row r="2694" spans="1:3" x14ac:dyDescent="0.25">
      <c r="A2694" s="51" t="s">
        <v>9</v>
      </c>
      <c r="B2694" s="6">
        <v>225</v>
      </c>
      <c r="C2694" s="7">
        <v>7.8342618384401111E-2</v>
      </c>
    </row>
    <row r="2695" spans="1:3" x14ac:dyDescent="0.25">
      <c r="A2695" s="51" t="s">
        <v>5</v>
      </c>
      <c r="B2695" s="6">
        <v>763</v>
      </c>
      <c r="C2695" s="7">
        <v>0.26566852367688021</v>
      </c>
    </row>
    <row r="2696" spans="1:3" x14ac:dyDescent="0.25">
      <c r="A2696" s="51" t="s">
        <v>6</v>
      </c>
      <c r="B2696" s="6">
        <v>124</v>
      </c>
      <c r="C2696" s="7">
        <v>4.3175487465181059E-2</v>
      </c>
    </row>
    <row r="2697" spans="1:3" x14ac:dyDescent="0.25">
      <c r="A2697" s="51" t="s">
        <v>4</v>
      </c>
      <c r="B2697" s="6">
        <v>119</v>
      </c>
      <c r="C2697" s="7">
        <v>4.1434540389972144E-2</v>
      </c>
    </row>
    <row r="2698" spans="1:3" x14ac:dyDescent="0.25">
      <c r="A2698" s="51" t="s">
        <v>72</v>
      </c>
      <c r="B2698" s="6">
        <v>816</v>
      </c>
      <c r="C2698" s="7">
        <v>0.28412256267409469</v>
      </c>
    </row>
    <row r="2699" spans="1:3" x14ac:dyDescent="0.25">
      <c r="A2699" s="51" t="s">
        <v>76</v>
      </c>
      <c r="B2699" s="6">
        <v>825</v>
      </c>
      <c r="C2699" s="7">
        <v>0.28725626740947074</v>
      </c>
    </row>
    <row r="2700" spans="1:3" x14ac:dyDescent="0.25">
      <c r="A2700" s="62">
        <v>43965</v>
      </c>
      <c r="B2700" s="6">
        <v>8131</v>
      </c>
      <c r="C2700" s="7">
        <v>7.395993556362274E-3</v>
      </c>
    </row>
    <row r="2701" spans="1:3" x14ac:dyDescent="0.25">
      <c r="A2701" s="61" t="s">
        <v>61</v>
      </c>
      <c r="B2701" s="6">
        <v>1798</v>
      </c>
      <c r="C2701" s="7">
        <v>0.22112901242159635</v>
      </c>
    </row>
    <row r="2702" spans="1:3" x14ac:dyDescent="0.25">
      <c r="A2702" s="51" t="s">
        <v>7</v>
      </c>
      <c r="B2702" s="6">
        <v>842</v>
      </c>
      <c r="C2702" s="7">
        <v>0.46829810901001112</v>
      </c>
    </row>
    <row r="2703" spans="1:3" x14ac:dyDescent="0.25">
      <c r="A2703" s="51" t="s">
        <v>8</v>
      </c>
      <c r="B2703" s="6">
        <v>346</v>
      </c>
      <c r="C2703" s="7">
        <v>0.19243604004449388</v>
      </c>
    </row>
    <row r="2704" spans="1:3" x14ac:dyDescent="0.25">
      <c r="A2704" s="51" t="s">
        <v>73</v>
      </c>
      <c r="B2704" s="6">
        <v>426</v>
      </c>
      <c r="C2704" s="7">
        <v>0.23692992213570635</v>
      </c>
    </row>
    <row r="2705" spans="1:3" x14ac:dyDescent="0.25">
      <c r="A2705" s="51" t="s">
        <v>77</v>
      </c>
      <c r="B2705" s="6">
        <v>184</v>
      </c>
      <c r="C2705" s="7">
        <v>0.10233592880978866</v>
      </c>
    </row>
    <row r="2706" spans="1:3" x14ac:dyDescent="0.25">
      <c r="A2706" s="61" t="s">
        <v>64</v>
      </c>
      <c r="B2706" s="6">
        <v>1006</v>
      </c>
      <c r="C2706" s="7">
        <v>0.12372401918583201</v>
      </c>
    </row>
    <row r="2707" spans="1:3" x14ac:dyDescent="0.25">
      <c r="A2707" s="51" t="s">
        <v>70</v>
      </c>
      <c r="B2707" s="6">
        <v>132</v>
      </c>
      <c r="C2707" s="7">
        <v>0.1312127236580517</v>
      </c>
    </row>
    <row r="2708" spans="1:3" x14ac:dyDescent="0.25">
      <c r="A2708" s="51" t="s">
        <v>71</v>
      </c>
      <c r="B2708" s="6">
        <v>874</v>
      </c>
      <c r="C2708" s="7">
        <v>0.8687872763419483</v>
      </c>
    </row>
    <row r="2709" spans="1:3" x14ac:dyDescent="0.25">
      <c r="A2709" s="61" t="s">
        <v>65</v>
      </c>
      <c r="B2709" s="6">
        <v>666</v>
      </c>
      <c r="C2709" s="7">
        <v>8.1908744311892753E-2</v>
      </c>
    </row>
    <row r="2710" spans="1:3" x14ac:dyDescent="0.25">
      <c r="A2710" s="51" t="s">
        <v>67</v>
      </c>
      <c r="B2710" s="6">
        <v>666</v>
      </c>
      <c r="C2710" s="7">
        <v>1</v>
      </c>
    </row>
    <row r="2711" spans="1:3" x14ac:dyDescent="0.25">
      <c r="A2711" s="61" t="s">
        <v>63</v>
      </c>
      <c r="B2711" s="6">
        <v>1901</v>
      </c>
      <c r="C2711" s="7">
        <v>0.23379658098634853</v>
      </c>
    </row>
    <row r="2712" spans="1:3" x14ac:dyDescent="0.25">
      <c r="A2712" s="51" t="s">
        <v>4</v>
      </c>
      <c r="B2712" s="6">
        <v>762</v>
      </c>
      <c r="C2712" s="7">
        <v>0.40084166228300894</v>
      </c>
    </row>
    <row r="2713" spans="1:3" x14ac:dyDescent="0.25">
      <c r="A2713" s="51" t="s">
        <v>75</v>
      </c>
      <c r="B2713" s="6">
        <v>768</v>
      </c>
      <c r="C2713" s="7">
        <v>0.40399789584429247</v>
      </c>
    </row>
    <row r="2714" spans="1:3" x14ac:dyDescent="0.25">
      <c r="A2714" s="51" t="s">
        <v>74</v>
      </c>
      <c r="B2714" s="6">
        <v>371</v>
      </c>
      <c r="C2714" s="7">
        <v>0.19516044187269857</v>
      </c>
    </row>
    <row r="2715" spans="1:3" x14ac:dyDescent="0.25">
      <c r="A2715" s="61" t="s">
        <v>62</v>
      </c>
      <c r="B2715" s="6">
        <v>2760</v>
      </c>
      <c r="C2715" s="7">
        <v>0.33944164309433034</v>
      </c>
    </row>
    <row r="2716" spans="1:3" x14ac:dyDescent="0.25">
      <c r="A2716" s="51" t="s">
        <v>9</v>
      </c>
      <c r="B2716" s="6">
        <v>616</v>
      </c>
      <c r="C2716" s="7">
        <v>0.22318840579710145</v>
      </c>
    </row>
    <row r="2717" spans="1:3" x14ac:dyDescent="0.25">
      <c r="A2717" s="51" t="s">
        <v>5</v>
      </c>
      <c r="B2717" s="6">
        <v>995</v>
      </c>
      <c r="C2717" s="7">
        <v>0.36050724637681159</v>
      </c>
    </row>
    <row r="2718" spans="1:3" x14ac:dyDescent="0.25">
      <c r="A2718" s="51" t="s">
        <v>6</v>
      </c>
      <c r="B2718" s="6">
        <v>593</v>
      </c>
      <c r="C2718" s="7">
        <v>0.21485507246376812</v>
      </c>
    </row>
    <row r="2719" spans="1:3" x14ac:dyDescent="0.25">
      <c r="A2719" s="51" t="s">
        <v>4</v>
      </c>
      <c r="B2719" s="6">
        <v>261</v>
      </c>
      <c r="C2719" s="7">
        <v>9.4565217391304343E-2</v>
      </c>
    </row>
    <row r="2720" spans="1:3" x14ac:dyDescent="0.25">
      <c r="A2720" s="51" t="s">
        <v>72</v>
      </c>
      <c r="B2720" s="6">
        <v>127</v>
      </c>
      <c r="C2720" s="7">
        <v>4.6014492753623189E-2</v>
      </c>
    </row>
    <row r="2721" spans="1:3" x14ac:dyDescent="0.25">
      <c r="A2721" s="51" t="s">
        <v>76</v>
      </c>
      <c r="B2721" s="6">
        <v>168</v>
      </c>
      <c r="C2721" s="7">
        <v>6.0869565217391307E-2</v>
      </c>
    </row>
    <row r="2722" spans="1:3" x14ac:dyDescent="0.25">
      <c r="A2722" s="62">
        <v>43966</v>
      </c>
      <c r="B2722" s="6">
        <v>8741</v>
      </c>
      <c r="C2722" s="7">
        <v>7.9508522538633171E-3</v>
      </c>
    </row>
    <row r="2723" spans="1:3" x14ac:dyDescent="0.25">
      <c r="A2723" s="61" t="s">
        <v>61</v>
      </c>
      <c r="B2723" s="6">
        <v>3162</v>
      </c>
      <c r="C2723" s="7">
        <v>0.3617435076078252</v>
      </c>
    </row>
    <row r="2724" spans="1:3" x14ac:dyDescent="0.25">
      <c r="A2724" s="51" t="s">
        <v>7</v>
      </c>
      <c r="B2724" s="6">
        <v>883</v>
      </c>
      <c r="C2724" s="7">
        <v>0.27925363693864641</v>
      </c>
    </row>
    <row r="2725" spans="1:3" x14ac:dyDescent="0.25">
      <c r="A2725" s="51" t="s">
        <v>8</v>
      </c>
      <c r="B2725" s="6">
        <v>982</v>
      </c>
      <c r="C2725" s="7">
        <v>0.31056293485135988</v>
      </c>
    </row>
    <row r="2726" spans="1:3" x14ac:dyDescent="0.25">
      <c r="A2726" s="51" t="s">
        <v>73</v>
      </c>
      <c r="B2726" s="6">
        <v>963</v>
      </c>
      <c r="C2726" s="7">
        <v>0.3045540796963947</v>
      </c>
    </row>
    <row r="2727" spans="1:3" x14ac:dyDescent="0.25">
      <c r="A2727" s="51" t="s">
        <v>77</v>
      </c>
      <c r="B2727" s="6">
        <v>334</v>
      </c>
      <c r="C2727" s="7">
        <v>0.10562934851359899</v>
      </c>
    </row>
    <row r="2728" spans="1:3" x14ac:dyDescent="0.25">
      <c r="A2728" s="61" t="s">
        <v>64</v>
      </c>
      <c r="B2728" s="6">
        <v>780</v>
      </c>
      <c r="C2728" s="7">
        <v>8.9234641345383822E-2</v>
      </c>
    </row>
    <row r="2729" spans="1:3" x14ac:dyDescent="0.25">
      <c r="A2729" s="51" t="s">
        <v>70</v>
      </c>
      <c r="B2729" s="6">
        <v>695</v>
      </c>
      <c r="C2729" s="7">
        <v>0.89102564102564108</v>
      </c>
    </row>
    <row r="2730" spans="1:3" x14ac:dyDescent="0.25">
      <c r="A2730" s="51" t="s">
        <v>71</v>
      </c>
      <c r="B2730" s="6">
        <v>85</v>
      </c>
      <c r="C2730" s="7">
        <v>0.10897435897435898</v>
      </c>
    </row>
    <row r="2731" spans="1:3" x14ac:dyDescent="0.25">
      <c r="A2731" s="61" t="s">
        <v>65</v>
      </c>
      <c r="B2731" s="6">
        <v>653</v>
      </c>
      <c r="C2731" s="7">
        <v>7.4705411280173897E-2</v>
      </c>
    </row>
    <row r="2732" spans="1:3" x14ac:dyDescent="0.25">
      <c r="A2732" s="51" t="s">
        <v>67</v>
      </c>
      <c r="B2732" s="6">
        <v>653</v>
      </c>
      <c r="C2732" s="7">
        <v>1</v>
      </c>
    </row>
    <row r="2733" spans="1:3" x14ac:dyDescent="0.25">
      <c r="A2733" s="61" t="s">
        <v>63</v>
      </c>
      <c r="B2733" s="6">
        <v>1582</v>
      </c>
      <c r="C2733" s="7">
        <v>0.18098615719025282</v>
      </c>
    </row>
    <row r="2734" spans="1:3" x14ac:dyDescent="0.25">
      <c r="A2734" s="51" t="s">
        <v>4</v>
      </c>
      <c r="B2734" s="6">
        <v>62</v>
      </c>
      <c r="C2734" s="7">
        <v>3.9190897597977246E-2</v>
      </c>
    </row>
    <row r="2735" spans="1:3" x14ac:dyDescent="0.25">
      <c r="A2735" s="51" t="s">
        <v>75</v>
      </c>
      <c r="B2735" s="6">
        <v>768</v>
      </c>
      <c r="C2735" s="7">
        <v>0.48546144121365359</v>
      </c>
    </row>
    <row r="2736" spans="1:3" x14ac:dyDescent="0.25">
      <c r="A2736" s="51" t="s">
        <v>74</v>
      </c>
      <c r="B2736" s="6">
        <v>752</v>
      </c>
      <c r="C2736" s="7">
        <v>0.47534766118836913</v>
      </c>
    </row>
    <row r="2737" spans="1:3" x14ac:dyDescent="0.25">
      <c r="A2737" s="61" t="s">
        <v>62</v>
      </c>
      <c r="B2737" s="6">
        <v>2564</v>
      </c>
      <c r="C2737" s="7">
        <v>0.29333028257636429</v>
      </c>
    </row>
    <row r="2738" spans="1:3" x14ac:dyDescent="0.25">
      <c r="A2738" s="51" t="s">
        <v>9</v>
      </c>
      <c r="B2738" s="6">
        <v>118</v>
      </c>
      <c r="C2738" s="7">
        <v>4.6021840873634944E-2</v>
      </c>
    </row>
    <row r="2739" spans="1:3" x14ac:dyDescent="0.25">
      <c r="A2739" s="51" t="s">
        <v>5</v>
      </c>
      <c r="B2739" s="6">
        <v>361</v>
      </c>
      <c r="C2739" s="7">
        <v>0.14079563182527302</v>
      </c>
    </row>
    <row r="2740" spans="1:3" x14ac:dyDescent="0.25">
      <c r="A2740" s="51" t="s">
        <v>6</v>
      </c>
      <c r="B2740" s="6">
        <v>340</v>
      </c>
      <c r="C2740" s="7">
        <v>0.13260530421216848</v>
      </c>
    </row>
    <row r="2741" spans="1:3" x14ac:dyDescent="0.25">
      <c r="A2741" s="51" t="s">
        <v>4</v>
      </c>
      <c r="B2741" s="6">
        <v>735</v>
      </c>
      <c r="C2741" s="7">
        <v>0.28666146645865836</v>
      </c>
    </row>
    <row r="2742" spans="1:3" x14ac:dyDescent="0.25">
      <c r="A2742" s="51" t="s">
        <v>72</v>
      </c>
      <c r="B2742" s="6">
        <v>920</v>
      </c>
      <c r="C2742" s="7">
        <v>0.35881435257410299</v>
      </c>
    </row>
    <row r="2743" spans="1:3" x14ac:dyDescent="0.25">
      <c r="A2743" s="51" t="s">
        <v>76</v>
      </c>
      <c r="B2743" s="6">
        <v>90</v>
      </c>
      <c r="C2743" s="7">
        <v>3.5101404056162244E-2</v>
      </c>
    </row>
    <row r="2744" spans="1:3" x14ac:dyDescent="0.25">
      <c r="A2744" s="62">
        <v>43967</v>
      </c>
      <c r="B2744" s="6">
        <v>7169</v>
      </c>
      <c r="C2744" s="7">
        <v>6.5209541022704636E-3</v>
      </c>
    </row>
    <row r="2745" spans="1:3" x14ac:dyDescent="0.25">
      <c r="A2745" s="61" t="s">
        <v>61</v>
      </c>
      <c r="B2745" s="6">
        <v>2184</v>
      </c>
      <c r="C2745" s="7">
        <v>0.30464499930255268</v>
      </c>
    </row>
    <row r="2746" spans="1:3" x14ac:dyDescent="0.25">
      <c r="A2746" s="51" t="s">
        <v>7</v>
      </c>
      <c r="B2746" s="6">
        <v>935</v>
      </c>
      <c r="C2746" s="7">
        <v>0.42811355311355309</v>
      </c>
    </row>
    <row r="2747" spans="1:3" x14ac:dyDescent="0.25">
      <c r="A2747" s="51" t="s">
        <v>8</v>
      </c>
      <c r="B2747" s="6">
        <v>767</v>
      </c>
      <c r="C2747" s="7">
        <v>0.35119047619047616</v>
      </c>
    </row>
    <row r="2748" spans="1:3" x14ac:dyDescent="0.25">
      <c r="A2748" s="51" t="s">
        <v>73</v>
      </c>
      <c r="B2748" s="6">
        <v>13</v>
      </c>
      <c r="C2748" s="7">
        <v>5.9523809523809521E-3</v>
      </c>
    </row>
    <row r="2749" spans="1:3" x14ac:dyDescent="0.25">
      <c r="A2749" s="51" t="s">
        <v>77</v>
      </c>
      <c r="B2749" s="6">
        <v>469</v>
      </c>
      <c r="C2749" s="7">
        <v>0.21474358974358973</v>
      </c>
    </row>
    <row r="2750" spans="1:3" x14ac:dyDescent="0.25">
      <c r="A2750" s="61" t="s">
        <v>64</v>
      </c>
      <c r="B2750" s="6">
        <v>602</v>
      </c>
      <c r="C2750" s="7">
        <v>8.397266006416515E-2</v>
      </c>
    </row>
    <row r="2751" spans="1:3" x14ac:dyDescent="0.25">
      <c r="A2751" s="51" t="s">
        <v>70</v>
      </c>
      <c r="B2751" s="6">
        <v>402</v>
      </c>
      <c r="C2751" s="7">
        <v>0.66777408637873759</v>
      </c>
    </row>
    <row r="2752" spans="1:3" x14ac:dyDescent="0.25">
      <c r="A2752" s="51" t="s">
        <v>71</v>
      </c>
      <c r="B2752" s="6">
        <v>200</v>
      </c>
      <c r="C2752" s="7">
        <v>0.33222591362126247</v>
      </c>
    </row>
    <row r="2753" spans="1:3" x14ac:dyDescent="0.25">
      <c r="A2753" s="61" t="s">
        <v>65</v>
      </c>
      <c r="B2753" s="6">
        <v>640</v>
      </c>
      <c r="C2753" s="7">
        <v>8.9273259868879906E-2</v>
      </c>
    </row>
    <row r="2754" spans="1:3" x14ac:dyDescent="0.25">
      <c r="A2754" s="51" t="s">
        <v>67</v>
      </c>
      <c r="B2754" s="6">
        <v>640</v>
      </c>
      <c r="C2754" s="7">
        <v>1</v>
      </c>
    </row>
    <row r="2755" spans="1:3" x14ac:dyDescent="0.25">
      <c r="A2755" s="61" t="s">
        <v>63</v>
      </c>
      <c r="B2755" s="6">
        <v>2183</v>
      </c>
      <c r="C2755" s="7">
        <v>0.30450550983400754</v>
      </c>
    </row>
    <row r="2756" spans="1:3" x14ac:dyDescent="0.25">
      <c r="A2756" s="51" t="s">
        <v>4</v>
      </c>
      <c r="B2756" s="6">
        <v>725</v>
      </c>
      <c r="C2756" s="7">
        <v>0.33211177278973891</v>
      </c>
    </row>
    <row r="2757" spans="1:3" x14ac:dyDescent="0.25">
      <c r="A2757" s="51" t="s">
        <v>75</v>
      </c>
      <c r="B2757" s="6">
        <v>877</v>
      </c>
      <c r="C2757" s="7">
        <v>0.40174072377462205</v>
      </c>
    </row>
    <row r="2758" spans="1:3" x14ac:dyDescent="0.25">
      <c r="A2758" s="51" t="s">
        <v>74</v>
      </c>
      <c r="B2758" s="6">
        <v>581</v>
      </c>
      <c r="C2758" s="7">
        <v>0.26614750343563903</v>
      </c>
    </row>
    <row r="2759" spans="1:3" x14ac:dyDescent="0.25">
      <c r="A2759" s="61" t="s">
        <v>62</v>
      </c>
      <c r="B2759" s="6">
        <v>1560</v>
      </c>
      <c r="C2759" s="7">
        <v>0.21760357093039476</v>
      </c>
    </row>
    <row r="2760" spans="1:3" x14ac:dyDescent="0.25">
      <c r="A2760" s="51" t="s">
        <v>9</v>
      </c>
      <c r="B2760" s="6">
        <v>28</v>
      </c>
      <c r="C2760" s="7">
        <v>1.7948717948717947E-2</v>
      </c>
    </row>
    <row r="2761" spans="1:3" x14ac:dyDescent="0.25">
      <c r="A2761" s="51" t="s">
        <v>5</v>
      </c>
      <c r="B2761" s="6">
        <v>249</v>
      </c>
      <c r="C2761" s="7">
        <v>0.1596153846153846</v>
      </c>
    </row>
    <row r="2762" spans="1:3" x14ac:dyDescent="0.25">
      <c r="A2762" s="51" t="s">
        <v>6</v>
      </c>
      <c r="B2762" s="6">
        <v>65</v>
      </c>
      <c r="C2762" s="7">
        <v>4.1666666666666664E-2</v>
      </c>
    </row>
    <row r="2763" spans="1:3" x14ac:dyDescent="0.25">
      <c r="A2763" s="51" t="s">
        <v>4</v>
      </c>
      <c r="B2763" s="6">
        <v>47</v>
      </c>
      <c r="C2763" s="7">
        <v>3.0128205128205129E-2</v>
      </c>
    </row>
    <row r="2764" spans="1:3" x14ac:dyDescent="0.25">
      <c r="A2764" s="51" t="s">
        <v>72</v>
      </c>
      <c r="B2764" s="6">
        <v>708</v>
      </c>
      <c r="C2764" s="7">
        <v>0.45384615384615384</v>
      </c>
    </row>
    <row r="2765" spans="1:3" x14ac:dyDescent="0.25">
      <c r="A2765" s="51" t="s">
        <v>76</v>
      </c>
      <c r="B2765" s="6">
        <v>463</v>
      </c>
      <c r="C2765" s="7">
        <v>0.2967948717948718</v>
      </c>
    </row>
    <row r="2766" spans="1:3" x14ac:dyDescent="0.25">
      <c r="A2766" s="62">
        <v>43968</v>
      </c>
      <c r="B2766" s="6">
        <v>8990</v>
      </c>
      <c r="C2766" s="7">
        <v>8.1773437549743991E-3</v>
      </c>
    </row>
    <row r="2767" spans="1:3" x14ac:dyDescent="0.25">
      <c r="A2767" s="61" t="s">
        <v>61</v>
      </c>
      <c r="B2767" s="6">
        <v>2112</v>
      </c>
      <c r="C2767" s="7">
        <v>0.23492769744160177</v>
      </c>
    </row>
    <row r="2768" spans="1:3" x14ac:dyDescent="0.25">
      <c r="A2768" s="51" t="s">
        <v>7</v>
      </c>
      <c r="B2768" s="6">
        <v>683</v>
      </c>
      <c r="C2768" s="7">
        <v>0.32339015151515149</v>
      </c>
    </row>
    <row r="2769" spans="1:3" x14ac:dyDescent="0.25">
      <c r="A2769" s="51" t="s">
        <v>8</v>
      </c>
      <c r="B2769" s="6">
        <v>433</v>
      </c>
      <c r="C2769" s="7">
        <v>0.20501893939393939</v>
      </c>
    </row>
    <row r="2770" spans="1:3" x14ac:dyDescent="0.25">
      <c r="A2770" s="51" t="s">
        <v>73</v>
      </c>
      <c r="B2770" s="6">
        <v>177</v>
      </c>
      <c r="C2770" s="7">
        <v>8.3806818181818177E-2</v>
      </c>
    </row>
    <row r="2771" spans="1:3" x14ac:dyDescent="0.25">
      <c r="A2771" s="51" t="s">
        <v>77</v>
      </c>
      <c r="B2771" s="6">
        <v>819</v>
      </c>
      <c r="C2771" s="7">
        <v>0.38778409090909088</v>
      </c>
    </row>
    <row r="2772" spans="1:3" x14ac:dyDescent="0.25">
      <c r="A2772" s="61" t="s">
        <v>64</v>
      </c>
      <c r="B2772" s="6">
        <v>1658</v>
      </c>
      <c r="C2772" s="7">
        <v>0.18442714126807563</v>
      </c>
    </row>
    <row r="2773" spans="1:3" x14ac:dyDescent="0.25">
      <c r="A2773" s="51" t="s">
        <v>70</v>
      </c>
      <c r="B2773" s="6">
        <v>751</v>
      </c>
      <c r="C2773" s="7">
        <v>0.45295536791314839</v>
      </c>
    </row>
    <row r="2774" spans="1:3" x14ac:dyDescent="0.25">
      <c r="A2774" s="51" t="s">
        <v>71</v>
      </c>
      <c r="B2774" s="6">
        <v>907</v>
      </c>
      <c r="C2774" s="7">
        <v>0.54704463208685161</v>
      </c>
    </row>
    <row r="2775" spans="1:3" x14ac:dyDescent="0.25">
      <c r="A2775" s="61" t="s">
        <v>65</v>
      </c>
      <c r="B2775" s="6">
        <v>105</v>
      </c>
      <c r="C2775" s="7">
        <v>1.1679644048943271E-2</v>
      </c>
    </row>
    <row r="2776" spans="1:3" x14ac:dyDescent="0.25">
      <c r="A2776" s="51" t="s">
        <v>67</v>
      </c>
      <c r="B2776" s="6">
        <v>105</v>
      </c>
      <c r="C2776" s="7">
        <v>1</v>
      </c>
    </row>
    <row r="2777" spans="1:3" x14ac:dyDescent="0.25">
      <c r="A2777" s="61" t="s">
        <v>63</v>
      </c>
      <c r="B2777" s="6">
        <v>1526</v>
      </c>
      <c r="C2777" s="7">
        <v>0.16974416017797553</v>
      </c>
    </row>
    <row r="2778" spans="1:3" x14ac:dyDescent="0.25">
      <c r="A2778" s="51" t="s">
        <v>4</v>
      </c>
      <c r="B2778" s="6">
        <v>791</v>
      </c>
      <c r="C2778" s="7">
        <v>0.51834862385321101</v>
      </c>
    </row>
    <row r="2779" spans="1:3" x14ac:dyDescent="0.25">
      <c r="A2779" s="51" t="s">
        <v>75</v>
      </c>
      <c r="B2779" s="6">
        <v>441</v>
      </c>
      <c r="C2779" s="7">
        <v>0.28899082568807338</v>
      </c>
    </row>
    <row r="2780" spans="1:3" x14ac:dyDescent="0.25">
      <c r="A2780" s="51" t="s">
        <v>74</v>
      </c>
      <c r="B2780" s="6">
        <v>294</v>
      </c>
      <c r="C2780" s="7">
        <v>0.19266055045871561</v>
      </c>
    </row>
    <row r="2781" spans="1:3" x14ac:dyDescent="0.25">
      <c r="A2781" s="61" t="s">
        <v>62</v>
      </c>
      <c r="B2781" s="6">
        <v>3589</v>
      </c>
      <c r="C2781" s="7">
        <v>0.39922135706340378</v>
      </c>
    </row>
    <row r="2782" spans="1:3" x14ac:dyDescent="0.25">
      <c r="A2782" s="51" t="s">
        <v>9</v>
      </c>
      <c r="B2782" s="6">
        <v>939</v>
      </c>
      <c r="C2782" s="7">
        <v>0.26163276678740599</v>
      </c>
    </row>
    <row r="2783" spans="1:3" x14ac:dyDescent="0.25">
      <c r="A2783" s="51" t="s">
        <v>5</v>
      </c>
      <c r="B2783" s="6">
        <v>374</v>
      </c>
      <c r="C2783" s="7">
        <v>0.10420730008358875</v>
      </c>
    </row>
    <row r="2784" spans="1:3" x14ac:dyDescent="0.25">
      <c r="A2784" s="51" t="s">
        <v>6</v>
      </c>
      <c r="B2784" s="6">
        <v>822</v>
      </c>
      <c r="C2784" s="7">
        <v>0.22903315686820841</v>
      </c>
    </row>
    <row r="2785" spans="1:3" x14ac:dyDescent="0.25">
      <c r="A2785" s="51" t="s">
        <v>4</v>
      </c>
      <c r="B2785" s="6">
        <v>243</v>
      </c>
      <c r="C2785" s="7">
        <v>6.7706882139871832E-2</v>
      </c>
    </row>
    <row r="2786" spans="1:3" x14ac:dyDescent="0.25">
      <c r="A2786" s="51" t="s">
        <v>72</v>
      </c>
      <c r="B2786" s="6">
        <v>921</v>
      </c>
      <c r="C2786" s="7">
        <v>0.25661744218445248</v>
      </c>
    </row>
    <row r="2787" spans="1:3" x14ac:dyDescent="0.25">
      <c r="A2787" s="51" t="s">
        <v>76</v>
      </c>
      <c r="B2787" s="6">
        <v>290</v>
      </c>
      <c r="C2787" s="7">
        <v>8.080245193647255E-2</v>
      </c>
    </row>
    <row r="2788" spans="1:3" x14ac:dyDescent="0.25">
      <c r="A2788" s="62">
        <v>43969</v>
      </c>
      <c r="B2788" s="6">
        <v>8596</v>
      </c>
      <c r="C2788" s="7">
        <v>7.8189596126540528E-3</v>
      </c>
    </row>
    <row r="2789" spans="1:3" x14ac:dyDescent="0.25">
      <c r="A2789" s="61" t="s">
        <v>61</v>
      </c>
      <c r="B2789" s="6">
        <v>1592</v>
      </c>
      <c r="C2789" s="7">
        <v>0.18520241973010704</v>
      </c>
    </row>
    <row r="2790" spans="1:3" x14ac:dyDescent="0.25">
      <c r="A2790" s="51" t="s">
        <v>7</v>
      </c>
      <c r="B2790" s="6">
        <v>267</v>
      </c>
      <c r="C2790" s="7">
        <v>0.16771356783919597</v>
      </c>
    </row>
    <row r="2791" spans="1:3" x14ac:dyDescent="0.25">
      <c r="A2791" s="51" t="s">
        <v>8</v>
      </c>
      <c r="B2791" s="6">
        <v>630</v>
      </c>
      <c r="C2791" s="7">
        <v>0.39572864321608042</v>
      </c>
    </row>
    <row r="2792" spans="1:3" x14ac:dyDescent="0.25">
      <c r="A2792" s="51" t="s">
        <v>73</v>
      </c>
      <c r="B2792" s="6">
        <v>542</v>
      </c>
      <c r="C2792" s="7">
        <v>0.34045226130653267</v>
      </c>
    </row>
    <row r="2793" spans="1:3" x14ac:dyDescent="0.25">
      <c r="A2793" s="51" t="s">
        <v>77</v>
      </c>
      <c r="B2793" s="6">
        <v>153</v>
      </c>
      <c r="C2793" s="7">
        <v>9.6105527638190955E-2</v>
      </c>
    </row>
    <row r="2794" spans="1:3" x14ac:dyDescent="0.25">
      <c r="A2794" s="61" t="s">
        <v>64</v>
      </c>
      <c r="B2794" s="6">
        <v>1160</v>
      </c>
      <c r="C2794" s="7">
        <v>0.13494648673801768</v>
      </c>
    </row>
    <row r="2795" spans="1:3" x14ac:dyDescent="0.25">
      <c r="A2795" s="51" t="s">
        <v>70</v>
      </c>
      <c r="B2795" s="6">
        <v>199</v>
      </c>
      <c r="C2795" s="7">
        <v>0.17155172413793104</v>
      </c>
    </row>
    <row r="2796" spans="1:3" x14ac:dyDescent="0.25">
      <c r="A2796" s="51" t="s">
        <v>71</v>
      </c>
      <c r="B2796" s="6">
        <v>961</v>
      </c>
      <c r="C2796" s="7">
        <v>0.82844827586206893</v>
      </c>
    </row>
    <row r="2797" spans="1:3" x14ac:dyDescent="0.25">
      <c r="A2797" s="61" t="s">
        <v>65</v>
      </c>
      <c r="B2797" s="6">
        <v>633</v>
      </c>
      <c r="C2797" s="7">
        <v>7.3638901814797583E-2</v>
      </c>
    </row>
    <row r="2798" spans="1:3" x14ac:dyDescent="0.25">
      <c r="A2798" s="51" t="s">
        <v>67</v>
      </c>
      <c r="B2798" s="6">
        <v>633</v>
      </c>
      <c r="C2798" s="7">
        <v>1</v>
      </c>
    </row>
    <row r="2799" spans="1:3" x14ac:dyDescent="0.25">
      <c r="A2799" s="61" t="s">
        <v>63</v>
      </c>
      <c r="B2799" s="6">
        <v>1287</v>
      </c>
      <c r="C2799" s="7">
        <v>0.14972080037226618</v>
      </c>
    </row>
    <row r="2800" spans="1:3" x14ac:dyDescent="0.25">
      <c r="A2800" s="51" t="s">
        <v>4</v>
      </c>
      <c r="B2800" s="6">
        <v>643</v>
      </c>
      <c r="C2800" s="7">
        <v>0.49961149961149959</v>
      </c>
    </row>
    <row r="2801" spans="1:3" x14ac:dyDescent="0.25">
      <c r="A2801" s="51" t="s">
        <v>75</v>
      </c>
      <c r="B2801" s="6">
        <v>642</v>
      </c>
      <c r="C2801" s="7">
        <v>0.49883449883449882</v>
      </c>
    </row>
    <row r="2802" spans="1:3" x14ac:dyDescent="0.25">
      <c r="A2802" s="51" t="s">
        <v>74</v>
      </c>
      <c r="B2802" s="6">
        <v>2</v>
      </c>
      <c r="C2802" s="7">
        <v>1.554001554001554E-3</v>
      </c>
    </row>
    <row r="2803" spans="1:3" x14ac:dyDescent="0.25">
      <c r="A2803" s="61" t="s">
        <v>62</v>
      </c>
      <c r="B2803" s="6">
        <v>3924</v>
      </c>
      <c r="C2803" s="7">
        <v>0.45649139134481154</v>
      </c>
    </row>
    <row r="2804" spans="1:3" x14ac:dyDescent="0.25">
      <c r="A2804" s="51" t="s">
        <v>9</v>
      </c>
      <c r="B2804" s="6">
        <v>572</v>
      </c>
      <c r="C2804" s="7">
        <v>0.14576962283384301</v>
      </c>
    </row>
    <row r="2805" spans="1:3" x14ac:dyDescent="0.25">
      <c r="A2805" s="51" t="s">
        <v>5</v>
      </c>
      <c r="B2805" s="6">
        <v>738</v>
      </c>
      <c r="C2805" s="7">
        <v>0.18807339449541285</v>
      </c>
    </row>
    <row r="2806" spans="1:3" x14ac:dyDescent="0.25">
      <c r="A2806" s="51" t="s">
        <v>6</v>
      </c>
      <c r="B2806" s="6">
        <v>793</v>
      </c>
      <c r="C2806" s="7">
        <v>0.20208970438328236</v>
      </c>
    </row>
    <row r="2807" spans="1:3" x14ac:dyDescent="0.25">
      <c r="A2807" s="51" t="s">
        <v>4</v>
      </c>
      <c r="B2807" s="6">
        <v>19</v>
      </c>
      <c r="C2807" s="7">
        <v>4.8419979612640161E-3</v>
      </c>
    </row>
    <row r="2808" spans="1:3" x14ac:dyDescent="0.25">
      <c r="A2808" s="51" t="s">
        <v>72</v>
      </c>
      <c r="B2808" s="6">
        <v>852</v>
      </c>
      <c r="C2808" s="7">
        <v>0.21712538226299694</v>
      </c>
    </row>
    <row r="2809" spans="1:3" x14ac:dyDescent="0.25">
      <c r="A2809" s="51" t="s">
        <v>76</v>
      </c>
      <c r="B2809" s="6">
        <v>950</v>
      </c>
      <c r="C2809" s="7">
        <v>0.24209989806320081</v>
      </c>
    </row>
    <row r="2810" spans="1:3" x14ac:dyDescent="0.25">
      <c r="A2810" s="62">
        <v>43970</v>
      </c>
      <c r="B2810" s="6">
        <v>9484</v>
      </c>
      <c r="C2810" s="7">
        <v>8.6266883395080315E-3</v>
      </c>
    </row>
    <row r="2811" spans="1:3" x14ac:dyDescent="0.25">
      <c r="A2811" s="61" t="s">
        <v>61</v>
      </c>
      <c r="B2811" s="6">
        <v>1912</v>
      </c>
      <c r="C2811" s="7">
        <v>0.20160269928300295</v>
      </c>
    </row>
    <row r="2812" spans="1:3" x14ac:dyDescent="0.25">
      <c r="A2812" s="51" t="s">
        <v>7</v>
      </c>
      <c r="B2812" s="6">
        <v>371</v>
      </c>
      <c r="C2812" s="7">
        <v>0.1940376569037657</v>
      </c>
    </row>
    <row r="2813" spans="1:3" x14ac:dyDescent="0.25">
      <c r="A2813" s="51" t="s">
        <v>8</v>
      </c>
      <c r="B2813" s="6">
        <v>793</v>
      </c>
      <c r="C2813" s="7">
        <v>0.41474895397489542</v>
      </c>
    </row>
    <row r="2814" spans="1:3" x14ac:dyDescent="0.25">
      <c r="A2814" s="51" t="s">
        <v>73</v>
      </c>
      <c r="B2814" s="6">
        <v>314</v>
      </c>
      <c r="C2814" s="7">
        <v>0.16422594142259414</v>
      </c>
    </row>
    <row r="2815" spans="1:3" x14ac:dyDescent="0.25">
      <c r="A2815" s="51" t="s">
        <v>77</v>
      </c>
      <c r="B2815" s="6">
        <v>434</v>
      </c>
      <c r="C2815" s="7">
        <v>0.22698744769874477</v>
      </c>
    </row>
    <row r="2816" spans="1:3" x14ac:dyDescent="0.25">
      <c r="A2816" s="61" t="s">
        <v>64</v>
      </c>
      <c r="B2816" s="6">
        <v>1071</v>
      </c>
      <c r="C2816" s="7">
        <v>0.11292703500632645</v>
      </c>
    </row>
    <row r="2817" spans="1:3" x14ac:dyDescent="0.25">
      <c r="A2817" s="51" t="s">
        <v>70</v>
      </c>
      <c r="B2817" s="6">
        <v>368</v>
      </c>
      <c r="C2817" s="7">
        <v>0.34360410830999066</v>
      </c>
    </row>
    <row r="2818" spans="1:3" x14ac:dyDescent="0.25">
      <c r="A2818" s="51" t="s">
        <v>71</v>
      </c>
      <c r="B2818" s="6">
        <v>703</v>
      </c>
      <c r="C2818" s="7">
        <v>0.65639589169000934</v>
      </c>
    </row>
    <row r="2819" spans="1:3" x14ac:dyDescent="0.25">
      <c r="A2819" s="61" t="s">
        <v>65</v>
      </c>
      <c r="B2819" s="6">
        <v>620</v>
      </c>
      <c r="C2819" s="7">
        <v>6.5373260227752E-2</v>
      </c>
    </row>
    <row r="2820" spans="1:3" x14ac:dyDescent="0.25">
      <c r="A2820" s="51" t="s">
        <v>67</v>
      </c>
      <c r="B2820" s="6">
        <v>620</v>
      </c>
      <c r="C2820" s="7">
        <v>1</v>
      </c>
    </row>
    <row r="2821" spans="1:3" x14ac:dyDescent="0.25">
      <c r="A2821" s="61" t="s">
        <v>63</v>
      </c>
      <c r="B2821" s="6">
        <v>2033</v>
      </c>
      <c r="C2821" s="7">
        <v>0.21436102910164487</v>
      </c>
    </row>
    <row r="2822" spans="1:3" x14ac:dyDescent="0.25">
      <c r="A2822" s="51" t="s">
        <v>4</v>
      </c>
      <c r="B2822" s="6">
        <v>574</v>
      </c>
      <c r="C2822" s="7">
        <v>0.28234136743728477</v>
      </c>
    </row>
    <row r="2823" spans="1:3" x14ac:dyDescent="0.25">
      <c r="A2823" s="51" t="s">
        <v>75</v>
      </c>
      <c r="B2823" s="6">
        <v>893</v>
      </c>
      <c r="C2823" s="7">
        <v>0.43925233644859812</v>
      </c>
    </row>
    <row r="2824" spans="1:3" x14ac:dyDescent="0.25">
      <c r="A2824" s="51" t="s">
        <v>74</v>
      </c>
      <c r="B2824" s="6">
        <v>566</v>
      </c>
      <c r="C2824" s="7">
        <v>0.27840629611411705</v>
      </c>
    </row>
    <row r="2825" spans="1:3" x14ac:dyDescent="0.25">
      <c r="A2825" s="61" t="s">
        <v>62</v>
      </c>
      <c r="B2825" s="6">
        <v>3848</v>
      </c>
      <c r="C2825" s="7">
        <v>0.40573597638127373</v>
      </c>
    </row>
    <row r="2826" spans="1:3" x14ac:dyDescent="0.25">
      <c r="A2826" s="51" t="s">
        <v>9</v>
      </c>
      <c r="B2826" s="6">
        <v>646</v>
      </c>
      <c r="C2826" s="7">
        <v>0.16787941787941787</v>
      </c>
    </row>
    <row r="2827" spans="1:3" x14ac:dyDescent="0.25">
      <c r="A2827" s="51" t="s">
        <v>5</v>
      </c>
      <c r="B2827" s="6">
        <v>547</v>
      </c>
      <c r="C2827" s="7">
        <v>0.14215176715176714</v>
      </c>
    </row>
    <row r="2828" spans="1:3" x14ac:dyDescent="0.25">
      <c r="A2828" s="51" t="s">
        <v>6</v>
      </c>
      <c r="B2828" s="6">
        <v>370</v>
      </c>
      <c r="C2828" s="7">
        <v>9.6153846153846159E-2</v>
      </c>
    </row>
    <row r="2829" spans="1:3" x14ac:dyDescent="0.25">
      <c r="A2829" s="51" t="s">
        <v>4</v>
      </c>
      <c r="B2829" s="6">
        <v>647</v>
      </c>
      <c r="C2829" s="7">
        <v>0.16813929313929313</v>
      </c>
    </row>
    <row r="2830" spans="1:3" x14ac:dyDescent="0.25">
      <c r="A2830" s="51" t="s">
        <v>72</v>
      </c>
      <c r="B2830" s="6">
        <v>840</v>
      </c>
      <c r="C2830" s="7">
        <v>0.21829521829521831</v>
      </c>
    </row>
    <row r="2831" spans="1:3" x14ac:dyDescent="0.25">
      <c r="A2831" s="51" t="s">
        <v>76</v>
      </c>
      <c r="B2831" s="6">
        <v>798</v>
      </c>
      <c r="C2831" s="7">
        <v>0.20738045738045738</v>
      </c>
    </row>
    <row r="2832" spans="1:3" x14ac:dyDescent="0.25">
      <c r="A2832" s="62">
        <v>43971</v>
      </c>
      <c r="B2832" s="6">
        <v>7128</v>
      </c>
      <c r="C2832" s="7">
        <v>6.4836603209630162E-3</v>
      </c>
    </row>
    <row r="2833" spans="1:3" x14ac:dyDescent="0.25">
      <c r="A2833" s="61" t="s">
        <v>61</v>
      </c>
      <c r="B2833" s="6">
        <v>2376</v>
      </c>
      <c r="C2833" s="7">
        <v>0.33333333333333331</v>
      </c>
    </row>
    <row r="2834" spans="1:3" x14ac:dyDescent="0.25">
      <c r="A2834" s="51" t="s">
        <v>7</v>
      </c>
      <c r="B2834" s="6">
        <v>800</v>
      </c>
      <c r="C2834" s="7">
        <v>0.33670033670033672</v>
      </c>
    </row>
    <row r="2835" spans="1:3" x14ac:dyDescent="0.25">
      <c r="A2835" s="51" t="s">
        <v>8</v>
      </c>
      <c r="B2835" s="6">
        <v>88</v>
      </c>
      <c r="C2835" s="7">
        <v>3.7037037037037035E-2</v>
      </c>
    </row>
    <row r="2836" spans="1:3" x14ac:dyDescent="0.25">
      <c r="A2836" s="51" t="s">
        <v>73</v>
      </c>
      <c r="B2836" s="6">
        <v>497</v>
      </c>
      <c r="C2836" s="7">
        <v>0.20917508417508418</v>
      </c>
    </row>
    <row r="2837" spans="1:3" x14ac:dyDescent="0.25">
      <c r="A2837" s="51" t="s">
        <v>77</v>
      </c>
      <c r="B2837" s="6">
        <v>991</v>
      </c>
      <c r="C2837" s="7">
        <v>0.41708754208754206</v>
      </c>
    </row>
    <row r="2838" spans="1:3" x14ac:dyDescent="0.25">
      <c r="A2838" s="61" t="s">
        <v>64</v>
      </c>
      <c r="B2838" s="6">
        <v>965</v>
      </c>
      <c r="C2838" s="7">
        <v>0.13538159371492706</v>
      </c>
    </row>
    <row r="2839" spans="1:3" x14ac:dyDescent="0.25">
      <c r="A2839" s="51" t="s">
        <v>70</v>
      </c>
      <c r="B2839" s="6">
        <v>449</v>
      </c>
      <c r="C2839" s="7">
        <v>0.46528497409326425</v>
      </c>
    </row>
    <row r="2840" spans="1:3" x14ac:dyDescent="0.25">
      <c r="A2840" s="51" t="s">
        <v>71</v>
      </c>
      <c r="B2840" s="6">
        <v>516</v>
      </c>
      <c r="C2840" s="7">
        <v>0.5347150259067357</v>
      </c>
    </row>
    <row r="2841" spans="1:3" x14ac:dyDescent="0.25">
      <c r="A2841" s="61" t="s">
        <v>65</v>
      </c>
      <c r="B2841" s="6">
        <v>465</v>
      </c>
      <c r="C2841" s="7">
        <v>6.523569023569023E-2</v>
      </c>
    </row>
    <row r="2842" spans="1:3" x14ac:dyDescent="0.25">
      <c r="A2842" s="51" t="s">
        <v>67</v>
      </c>
      <c r="B2842" s="6">
        <v>465</v>
      </c>
      <c r="C2842" s="7">
        <v>1</v>
      </c>
    </row>
    <row r="2843" spans="1:3" x14ac:dyDescent="0.25">
      <c r="A2843" s="61" t="s">
        <v>63</v>
      </c>
      <c r="B2843" s="6">
        <v>602</v>
      </c>
      <c r="C2843" s="7">
        <v>8.4455667789001126E-2</v>
      </c>
    </row>
    <row r="2844" spans="1:3" x14ac:dyDescent="0.25">
      <c r="A2844" s="51" t="s">
        <v>4</v>
      </c>
      <c r="B2844" s="6">
        <v>225</v>
      </c>
      <c r="C2844" s="7">
        <v>0.37375415282392027</v>
      </c>
    </row>
    <row r="2845" spans="1:3" x14ac:dyDescent="0.25">
      <c r="A2845" s="51" t="s">
        <v>75</v>
      </c>
      <c r="B2845" s="6">
        <v>116</v>
      </c>
      <c r="C2845" s="7">
        <v>0.19269102990033224</v>
      </c>
    </row>
    <row r="2846" spans="1:3" x14ac:dyDescent="0.25">
      <c r="A2846" s="51" t="s">
        <v>74</v>
      </c>
      <c r="B2846" s="6">
        <v>261</v>
      </c>
      <c r="C2846" s="7">
        <v>0.43355481727574752</v>
      </c>
    </row>
    <row r="2847" spans="1:3" x14ac:dyDescent="0.25">
      <c r="A2847" s="61" t="s">
        <v>62</v>
      </c>
      <c r="B2847" s="6">
        <v>2720</v>
      </c>
      <c r="C2847" s="7">
        <v>0.38159371492704824</v>
      </c>
    </row>
    <row r="2848" spans="1:3" x14ac:dyDescent="0.25">
      <c r="A2848" s="51" t="s">
        <v>9</v>
      </c>
      <c r="B2848" s="6">
        <v>4</v>
      </c>
      <c r="C2848" s="7">
        <v>1.4705882352941176E-3</v>
      </c>
    </row>
    <row r="2849" spans="1:3" x14ac:dyDescent="0.25">
      <c r="A2849" s="51" t="s">
        <v>5</v>
      </c>
      <c r="B2849" s="6">
        <v>812</v>
      </c>
      <c r="C2849" s="7">
        <v>0.29852941176470588</v>
      </c>
    </row>
    <row r="2850" spans="1:3" x14ac:dyDescent="0.25">
      <c r="A2850" s="51" t="s">
        <v>6</v>
      </c>
      <c r="B2850" s="6">
        <v>459</v>
      </c>
      <c r="C2850" s="7">
        <v>0.16875000000000001</v>
      </c>
    </row>
    <row r="2851" spans="1:3" x14ac:dyDescent="0.25">
      <c r="A2851" s="51" t="s">
        <v>4</v>
      </c>
      <c r="B2851" s="6">
        <v>149</v>
      </c>
      <c r="C2851" s="7">
        <v>5.4779411764705882E-2</v>
      </c>
    </row>
    <row r="2852" spans="1:3" x14ac:dyDescent="0.25">
      <c r="A2852" s="51" t="s">
        <v>72</v>
      </c>
      <c r="B2852" s="6">
        <v>845</v>
      </c>
      <c r="C2852" s="7">
        <v>0.31066176470588236</v>
      </c>
    </row>
    <row r="2853" spans="1:3" x14ac:dyDescent="0.25">
      <c r="A2853" s="51" t="s">
        <v>76</v>
      </c>
      <c r="B2853" s="6">
        <v>451</v>
      </c>
      <c r="C2853" s="7">
        <v>0.16580882352941176</v>
      </c>
    </row>
    <row r="2854" spans="1:3" x14ac:dyDescent="0.25">
      <c r="A2854" s="62">
        <v>43972</v>
      </c>
      <c r="B2854" s="6">
        <v>9883</v>
      </c>
      <c r="C2854" s="7">
        <v>8.9896205039390418E-3</v>
      </c>
    </row>
    <row r="2855" spans="1:3" x14ac:dyDescent="0.25">
      <c r="A2855" s="61" t="s">
        <v>61</v>
      </c>
      <c r="B2855" s="6">
        <v>2620</v>
      </c>
      <c r="C2855" s="7">
        <v>0.26510168977031268</v>
      </c>
    </row>
    <row r="2856" spans="1:3" x14ac:dyDescent="0.25">
      <c r="A2856" s="51" t="s">
        <v>7</v>
      </c>
      <c r="B2856" s="6">
        <v>942</v>
      </c>
      <c r="C2856" s="7">
        <v>0.35954198473282445</v>
      </c>
    </row>
    <row r="2857" spans="1:3" x14ac:dyDescent="0.25">
      <c r="A2857" s="51" t="s">
        <v>8</v>
      </c>
      <c r="B2857" s="6">
        <v>397</v>
      </c>
      <c r="C2857" s="7">
        <v>0.15152671755725192</v>
      </c>
    </row>
    <row r="2858" spans="1:3" x14ac:dyDescent="0.25">
      <c r="A2858" s="51" t="s">
        <v>73</v>
      </c>
      <c r="B2858" s="6">
        <v>959</v>
      </c>
      <c r="C2858" s="7">
        <v>0.36603053435114502</v>
      </c>
    </row>
    <row r="2859" spans="1:3" x14ac:dyDescent="0.25">
      <c r="A2859" s="51" t="s">
        <v>77</v>
      </c>
      <c r="B2859" s="6">
        <v>322</v>
      </c>
      <c r="C2859" s="7">
        <v>0.12290076335877863</v>
      </c>
    </row>
    <row r="2860" spans="1:3" x14ac:dyDescent="0.25">
      <c r="A2860" s="61" t="s">
        <v>64</v>
      </c>
      <c r="B2860" s="6">
        <v>888</v>
      </c>
      <c r="C2860" s="7">
        <v>8.9851259738945657E-2</v>
      </c>
    </row>
    <row r="2861" spans="1:3" x14ac:dyDescent="0.25">
      <c r="A2861" s="51" t="s">
        <v>70</v>
      </c>
      <c r="B2861" s="6">
        <v>600</v>
      </c>
      <c r="C2861" s="7">
        <v>0.67567567567567566</v>
      </c>
    </row>
    <row r="2862" spans="1:3" x14ac:dyDescent="0.25">
      <c r="A2862" s="51" t="s">
        <v>71</v>
      </c>
      <c r="B2862" s="6">
        <v>288</v>
      </c>
      <c r="C2862" s="7">
        <v>0.32432432432432434</v>
      </c>
    </row>
    <row r="2863" spans="1:3" x14ac:dyDescent="0.25">
      <c r="A2863" s="61" t="s">
        <v>65</v>
      </c>
      <c r="B2863" s="6">
        <v>357</v>
      </c>
      <c r="C2863" s="7">
        <v>3.6122634827481535E-2</v>
      </c>
    </row>
    <row r="2864" spans="1:3" x14ac:dyDescent="0.25">
      <c r="A2864" s="51" t="s">
        <v>67</v>
      </c>
      <c r="B2864" s="6">
        <v>357</v>
      </c>
      <c r="C2864" s="7">
        <v>1</v>
      </c>
    </row>
    <row r="2865" spans="1:3" x14ac:dyDescent="0.25">
      <c r="A2865" s="61" t="s">
        <v>63</v>
      </c>
      <c r="B2865" s="6">
        <v>1994</v>
      </c>
      <c r="C2865" s="7">
        <v>0.20176059900839827</v>
      </c>
    </row>
    <row r="2866" spans="1:3" x14ac:dyDescent="0.25">
      <c r="A2866" s="51" t="s">
        <v>4</v>
      </c>
      <c r="B2866" s="6">
        <v>942</v>
      </c>
      <c r="C2866" s="7">
        <v>0.47241725175526578</v>
      </c>
    </row>
    <row r="2867" spans="1:3" x14ac:dyDescent="0.25">
      <c r="A2867" s="51" t="s">
        <v>75</v>
      </c>
      <c r="B2867" s="6">
        <v>318</v>
      </c>
      <c r="C2867" s="7">
        <v>0.15947843530591777</v>
      </c>
    </row>
    <row r="2868" spans="1:3" x14ac:dyDescent="0.25">
      <c r="A2868" s="51" t="s">
        <v>74</v>
      </c>
      <c r="B2868" s="6">
        <v>734</v>
      </c>
      <c r="C2868" s="7">
        <v>0.36810431293881646</v>
      </c>
    </row>
    <row r="2869" spans="1:3" x14ac:dyDescent="0.25">
      <c r="A2869" s="61" t="s">
        <v>62</v>
      </c>
      <c r="B2869" s="6">
        <v>4024</v>
      </c>
      <c r="C2869" s="7">
        <v>0.4071638166548619</v>
      </c>
    </row>
    <row r="2870" spans="1:3" x14ac:dyDescent="0.25">
      <c r="A2870" s="51" t="s">
        <v>9</v>
      </c>
      <c r="B2870" s="6">
        <v>974</v>
      </c>
      <c r="C2870" s="7">
        <v>0.24204771371769385</v>
      </c>
    </row>
    <row r="2871" spans="1:3" x14ac:dyDescent="0.25">
      <c r="A2871" s="51" t="s">
        <v>5</v>
      </c>
      <c r="B2871" s="6">
        <v>954</v>
      </c>
      <c r="C2871" s="7">
        <v>0.23707753479125249</v>
      </c>
    </row>
    <row r="2872" spans="1:3" x14ac:dyDescent="0.25">
      <c r="A2872" s="51" t="s">
        <v>6</v>
      </c>
      <c r="B2872" s="6">
        <v>344</v>
      </c>
      <c r="C2872" s="7">
        <v>8.5487077534791248E-2</v>
      </c>
    </row>
    <row r="2873" spans="1:3" x14ac:dyDescent="0.25">
      <c r="A2873" s="51" t="s">
        <v>4</v>
      </c>
      <c r="B2873" s="6">
        <v>444</v>
      </c>
      <c r="C2873" s="7">
        <v>0.11033797216699801</v>
      </c>
    </row>
    <row r="2874" spans="1:3" x14ac:dyDescent="0.25">
      <c r="A2874" s="51" t="s">
        <v>72</v>
      </c>
      <c r="B2874" s="6">
        <v>496</v>
      </c>
      <c r="C2874" s="7">
        <v>0.12326043737574553</v>
      </c>
    </row>
    <row r="2875" spans="1:3" x14ac:dyDescent="0.25">
      <c r="A2875" s="51" t="s">
        <v>76</v>
      </c>
      <c r="B2875" s="6">
        <v>812</v>
      </c>
      <c r="C2875" s="7">
        <v>0.20178926441351888</v>
      </c>
    </row>
    <row r="2876" spans="1:3" x14ac:dyDescent="0.25">
      <c r="A2876" s="62">
        <v>43973</v>
      </c>
      <c r="B2876" s="6">
        <v>6561</v>
      </c>
      <c r="C2876" s="7">
        <v>5.9679146136136854E-3</v>
      </c>
    </row>
    <row r="2877" spans="1:3" x14ac:dyDescent="0.25">
      <c r="A2877" s="61" t="s">
        <v>61</v>
      </c>
      <c r="B2877" s="6">
        <v>1880</v>
      </c>
      <c r="C2877" s="7">
        <v>0.28654168571864047</v>
      </c>
    </row>
    <row r="2878" spans="1:3" x14ac:dyDescent="0.25">
      <c r="A2878" s="51" t="s">
        <v>7</v>
      </c>
      <c r="B2878" s="6">
        <v>744</v>
      </c>
      <c r="C2878" s="7">
        <v>0.39574468085106385</v>
      </c>
    </row>
    <row r="2879" spans="1:3" x14ac:dyDescent="0.25">
      <c r="A2879" s="51" t="s">
        <v>8</v>
      </c>
      <c r="B2879" s="6">
        <v>234</v>
      </c>
      <c r="C2879" s="7">
        <v>0.12446808510638298</v>
      </c>
    </row>
    <row r="2880" spans="1:3" x14ac:dyDescent="0.25">
      <c r="A2880" s="51" t="s">
        <v>73</v>
      </c>
      <c r="B2880" s="6">
        <v>902</v>
      </c>
      <c r="C2880" s="7">
        <v>0.47978723404255319</v>
      </c>
    </row>
    <row r="2881" spans="1:3" x14ac:dyDescent="0.25">
      <c r="A2881" s="61" t="s">
        <v>64</v>
      </c>
      <c r="B2881" s="6">
        <v>619</v>
      </c>
      <c r="C2881" s="7">
        <v>9.4345374180765121E-2</v>
      </c>
    </row>
    <row r="2882" spans="1:3" x14ac:dyDescent="0.25">
      <c r="A2882" s="51" t="s">
        <v>70</v>
      </c>
      <c r="B2882" s="6">
        <v>232</v>
      </c>
      <c r="C2882" s="7">
        <v>0.37479806138933763</v>
      </c>
    </row>
    <row r="2883" spans="1:3" x14ac:dyDescent="0.25">
      <c r="A2883" s="51" t="s">
        <v>71</v>
      </c>
      <c r="B2883" s="6">
        <v>387</v>
      </c>
      <c r="C2883" s="7">
        <v>0.62520193861066231</v>
      </c>
    </row>
    <row r="2884" spans="1:3" x14ac:dyDescent="0.25">
      <c r="A2884" s="61" t="s">
        <v>65</v>
      </c>
      <c r="B2884" s="6">
        <v>178</v>
      </c>
      <c r="C2884" s="7">
        <v>2.7130010669105319E-2</v>
      </c>
    </row>
    <row r="2885" spans="1:3" x14ac:dyDescent="0.25">
      <c r="A2885" s="51" t="s">
        <v>67</v>
      </c>
      <c r="B2885" s="6">
        <v>178</v>
      </c>
      <c r="C2885" s="7">
        <v>1</v>
      </c>
    </row>
    <row r="2886" spans="1:3" x14ac:dyDescent="0.25">
      <c r="A2886" s="61" t="s">
        <v>63</v>
      </c>
      <c r="B2886" s="6">
        <v>1170</v>
      </c>
      <c r="C2886" s="7">
        <v>0.17832647462277093</v>
      </c>
    </row>
    <row r="2887" spans="1:3" x14ac:dyDescent="0.25">
      <c r="A2887" s="51" t="s">
        <v>4</v>
      </c>
      <c r="B2887" s="6">
        <v>160</v>
      </c>
      <c r="C2887" s="7">
        <v>0.13675213675213677</v>
      </c>
    </row>
    <row r="2888" spans="1:3" x14ac:dyDescent="0.25">
      <c r="A2888" s="51" t="s">
        <v>75</v>
      </c>
      <c r="B2888" s="6">
        <v>553</v>
      </c>
      <c r="C2888" s="7">
        <v>0.47264957264957264</v>
      </c>
    </row>
    <row r="2889" spans="1:3" x14ac:dyDescent="0.25">
      <c r="A2889" s="51" t="s">
        <v>74</v>
      </c>
      <c r="B2889" s="6">
        <v>457</v>
      </c>
      <c r="C2889" s="7">
        <v>0.3905982905982906</v>
      </c>
    </row>
    <row r="2890" spans="1:3" x14ac:dyDescent="0.25">
      <c r="A2890" s="61" t="s">
        <v>62</v>
      </c>
      <c r="B2890" s="6">
        <v>2714</v>
      </c>
      <c r="C2890" s="7">
        <v>0.41365645480871821</v>
      </c>
    </row>
    <row r="2891" spans="1:3" x14ac:dyDescent="0.25">
      <c r="A2891" s="51" t="s">
        <v>9</v>
      </c>
      <c r="B2891" s="6">
        <v>802</v>
      </c>
      <c r="C2891" s="7">
        <v>0.29550478997789242</v>
      </c>
    </row>
    <row r="2892" spans="1:3" x14ac:dyDescent="0.25">
      <c r="A2892" s="51" t="s">
        <v>5</v>
      </c>
      <c r="B2892" s="6">
        <v>116</v>
      </c>
      <c r="C2892" s="7">
        <v>4.2741341193809873E-2</v>
      </c>
    </row>
    <row r="2893" spans="1:3" x14ac:dyDescent="0.25">
      <c r="A2893" s="51" t="s">
        <v>6</v>
      </c>
      <c r="B2893" s="6">
        <v>550</v>
      </c>
      <c r="C2893" s="7">
        <v>0.20265291083271925</v>
      </c>
    </row>
    <row r="2894" spans="1:3" x14ac:dyDescent="0.25">
      <c r="A2894" s="51" t="s">
        <v>4</v>
      </c>
      <c r="B2894" s="6">
        <v>47</v>
      </c>
      <c r="C2894" s="7">
        <v>1.7317612380250553E-2</v>
      </c>
    </row>
    <row r="2895" spans="1:3" x14ac:dyDescent="0.25">
      <c r="A2895" s="51" t="s">
        <v>72</v>
      </c>
      <c r="B2895" s="6">
        <v>570</v>
      </c>
      <c r="C2895" s="7">
        <v>0.21002210759027265</v>
      </c>
    </row>
    <row r="2896" spans="1:3" x14ac:dyDescent="0.25">
      <c r="A2896" s="51" t="s">
        <v>76</v>
      </c>
      <c r="B2896" s="6">
        <v>629</v>
      </c>
      <c r="C2896" s="7">
        <v>0.23176123802505527</v>
      </c>
    </row>
    <row r="2897" spans="1:3" x14ac:dyDescent="0.25">
      <c r="A2897" s="62">
        <v>43974</v>
      </c>
      <c r="B2897" s="6">
        <v>9268</v>
      </c>
      <c r="C2897" s="7">
        <v>8.4302137843273346E-3</v>
      </c>
    </row>
    <row r="2898" spans="1:3" x14ac:dyDescent="0.25">
      <c r="A2898" s="61" t="s">
        <v>61</v>
      </c>
      <c r="B2898" s="6">
        <v>2193</v>
      </c>
      <c r="C2898" s="7">
        <v>0.23662063012516185</v>
      </c>
    </row>
    <row r="2899" spans="1:3" x14ac:dyDescent="0.25">
      <c r="A2899" s="51" t="s">
        <v>7</v>
      </c>
      <c r="B2899" s="6">
        <v>321</v>
      </c>
      <c r="C2899" s="7">
        <v>0.146374829001368</v>
      </c>
    </row>
    <row r="2900" spans="1:3" x14ac:dyDescent="0.25">
      <c r="A2900" s="51" t="s">
        <v>8</v>
      </c>
      <c r="B2900" s="6">
        <v>900</v>
      </c>
      <c r="C2900" s="7">
        <v>0.41039671682626538</v>
      </c>
    </row>
    <row r="2901" spans="1:3" x14ac:dyDescent="0.25">
      <c r="A2901" s="51" t="s">
        <v>73</v>
      </c>
      <c r="B2901" s="6">
        <v>966</v>
      </c>
      <c r="C2901" s="7">
        <v>0.44049247606019154</v>
      </c>
    </row>
    <row r="2902" spans="1:3" x14ac:dyDescent="0.25">
      <c r="A2902" s="51" t="s">
        <v>77</v>
      </c>
      <c r="B2902" s="6">
        <v>6</v>
      </c>
      <c r="C2902" s="7">
        <v>2.7359781121751026E-3</v>
      </c>
    </row>
    <row r="2903" spans="1:3" x14ac:dyDescent="0.25">
      <c r="A2903" s="61" t="s">
        <v>64</v>
      </c>
      <c r="B2903" s="6">
        <v>1377</v>
      </c>
      <c r="C2903" s="7">
        <v>0.14857574449719466</v>
      </c>
    </row>
    <row r="2904" spans="1:3" x14ac:dyDescent="0.25">
      <c r="A2904" s="51" t="s">
        <v>70</v>
      </c>
      <c r="B2904" s="6">
        <v>554</v>
      </c>
      <c r="C2904" s="7">
        <v>0.40232389251997097</v>
      </c>
    </row>
    <row r="2905" spans="1:3" x14ac:dyDescent="0.25">
      <c r="A2905" s="51" t="s">
        <v>71</v>
      </c>
      <c r="B2905" s="6">
        <v>823</v>
      </c>
      <c r="C2905" s="7">
        <v>0.59767610748002908</v>
      </c>
    </row>
    <row r="2906" spans="1:3" x14ac:dyDescent="0.25">
      <c r="A2906" s="61" t="s">
        <v>65</v>
      </c>
      <c r="B2906" s="6">
        <v>788</v>
      </c>
      <c r="C2906" s="7">
        <v>8.5023737591713416E-2</v>
      </c>
    </row>
    <row r="2907" spans="1:3" x14ac:dyDescent="0.25">
      <c r="A2907" s="51" t="s">
        <v>67</v>
      </c>
      <c r="B2907" s="6">
        <v>788</v>
      </c>
      <c r="C2907" s="7">
        <v>1</v>
      </c>
    </row>
    <row r="2908" spans="1:3" x14ac:dyDescent="0.25">
      <c r="A2908" s="61" t="s">
        <v>63</v>
      </c>
      <c r="B2908" s="6">
        <v>1569</v>
      </c>
      <c r="C2908" s="7">
        <v>0.16929218817436339</v>
      </c>
    </row>
    <row r="2909" spans="1:3" x14ac:dyDescent="0.25">
      <c r="A2909" s="51" t="s">
        <v>4</v>
      </c>
      <c r="B2909" s="6">
        <v>749</v>
      </c>
      <c r="C2909" s="7">
        <v>0.47737412364563414</v>
      </c>
    </row>
    <row r="2910" spans="1:3" x14ac:dyDescent="0.25">
      <c r="A2910" s="51" t="s">
        <v>75</v>
      </c>
      <c r="B2910" s="6">
        <v>415</v>
      </c>
      <c r="C2910" s="7">
        <v>0.26449968132568513</v>
      </c>
    </row>
    <row r="2911" spans="1:3" x14ac:dyDescent="0.25">
      <c r="A2911" s="51" t="s">
        <v>74</v>
      </c>
      <c r="B2911" s="6">
        <v>405</v>
      </c>
      <c r="C2911" s="7">
        <v>0.25812619502868067</v>
      </c>
    </row>
    <row r="2912" spans="1:3" x14ac:dyDescent="0.25">
      <c r="A2912" s="61" t="s">
        <v>62</v>
      </c>
      <c r="B2912" s="6">
        <v>3341</v>
      </c>
      <c r="C2912" s="7">
        <v>0.36048769961156668</v>
      </c>
    </row>
    <row r="2913" spans="1:3" x14ac:dyDescent="0.25">
      <c r="A2913" s="51" t="s">
        <v>9</v>
      </c>
      <c r="B2913" s="6">
        <v>868</v>
      </c>
      <c r="C2913" s="7">
        <v>0.25980245435498356</v>
      </c>
    </row>
    <row r="2914" spans="1:3" x14ac:dyDescent="0.25">
      <c r="A2914" s="51" t="s">
        <v>5</v>
      </c>
      <c r="B2914" s="6">
        <v>928</v>
      </c>
      <c r="C2914" s="7">
        <v>0.27776114935648011</v>
      </c>
    </row>
    <row r="2915" spans="1:3" x14ac:dyDescent="0.25">
      <c r="A2915" s="51" t="s">
        <v>6</v>
      </c>
      <c r="B2915" s="6">
        <v>774</v>
      </c>
      <c r="C2915" s="7">
        <v>0.23166716551930561</v>
      </c>
    </row>
    <row r="2916" spans="1:3" x14ac:dyDescent="0.25">
      <c r="A2916" s="51" t="s">
        <v>4</v>
      </c>
      <c r="B2916" s="6">
        <v>580</v>
      </c>
      <c r="C2916" s="7">
        <v>0.17360071834780005</v>
      </c>
    </row>
    <row r="2917" spans="1:3" x14ac:dyDescent="0.25">
      <c r="A2917" s="51" t="s">
        <v>72</v>
      </c>
      <c r="B2917" s="6">
        <v>88</v>
      </c>
      <c r="C2917" s="7">
        <v>2.6339419335528285E-2</v>
      </c>
    </row>
    <row r="2918" spans="1:3" x14ac:dyDescent="0.25">
      <c r="A2918" s="51" t="s">
        <v>76</v>
      </c>
      <c r="B2918" s="6">
        <v>103</v>
      </c>
      <c r="C2918" s="7">
        <v>3.0829093085902426E-2</v>
      </c>
    </row>
    <row r="2919" spans="1:3" x14ac:dyDescent="0.25">
      <c r="A2919" s="62">
        <v>43975</v>
      </c>
      <c r="B2919" s="6">
        <v>5660</v>
      </c>
      <c r="C2919" s="7">
        <v>5.1483610292719795E-3</v>
      </c>
    </row>
    <row r="2920" spans="1:3" x14ac:dyDescent="0.25">
      <c r="A2920" s="61" t="s">
        <v>61</v>
      </c>
      <c r="B2920" s="6">
        <v>960</v>
      </c>
      <c r="C2920" s="7">
        <v>0.16961130742049471</v>
      </c>
    </row>
    <row r="2921" spans="1:3" x14ac:dyDescent="0.25">
      <c r="A2921" s="51" t="s">
        <v>7</v>
      </c>
      <c r="B2921" s="6">
        <v>454</v>
      </c>
      <c r="C2921" s="7">
        <v>0.47291666666666665</v>
      </c>
    </row>
    <row r="2922" spans="1:3" x14ac:dyDescent="0.25">
      <c r="A2922" s="51" t="s">
        <v>8</v>
      </c>
      <c r="B2922" s="6">
        <v>42</v>
      </c>
      <c r="C2922" s="7">
        <v>4.3749999999999997E-2</v>
      </c>
    </row>
    <row r="2923" spans="1:3" x14ac:dyDescent="0.25">
      <c r="A2923" s="51" t="s">
        <v>73</v>
      </c>
      <c r="B2923" s="6">
        <v>148</v>
      </c>
      <c r="C2923" s="7">
        <v>0.15416666666666667</v>
      </c>
    </row>
    <row r="2924" spans="1:3" x14ac:dyDescent="0.25">
      <c r="A2924" s="51" t="s">
        <v>77</v>
      </c>
      <c r="B2924" s="6">
        <v>316</v>
      </c>
      <c r="C2924" s="7">
        <v>0.32916666666666666</v>
      </c>
    </row>
    <row r="2925" spans="1:3" x14ac:dyDescent="0.25">
      <c r="A2925" s="61" t="s">
        <v>64</v>
      </c>
      <c r="B2925" s="6">
        <v>249</v>
      </c>
      <c r="C2925" s="7">
        <v>4.399293286219081E-2</v>
      </c>
    </row>
    <row r="2926" spans="1:3" x14ac:dyDescent="0.25">
      <c r="A2926" s="51" t="s">
        <v>70</v>
      </c>
      <c r="B2926" s="6">
        <v>54</v>
      </c>
      <c r="C2926" s="7">
        <v>0.21686746987951808</v>
      </c>
    </row>
    <row r="2927" spans="1:3" x14ac:dyDescent="0.25">
      <c r="A2927" s="51" t="s">
        <v>71</v>
      </c>
      <c r="B2927" s="6">
        <v>195</v>
      </c>
      <c r="C2927" s="7">
        <v>0.7831325301204819</v>
      </c>
    </row>
    <row r="2928" spans="1:3" x14ac:dyDescent="0.25">
      <c r="A2928" s="61" t="s">
        <v>65</v>
      </c>
      <c r="B2928" s="6">
        <v>912</v>
      </c>
      <c r="C2928" s="7">
        <v>0.16113074204946998</v>
      </c>
    </row>
    <row r="2929" spans="1:3" x14ac:dyDescent="0.25">
      <c r="A2929" s="51" t="s">
        <v>67</v>
      </c>
      <c r="B2929" s="6">
        <v>912</v>
      </c>
      <c r="C2929" s="7">
        <v>1</v>
      </c>
    </row>
    <row r="2930" spans="1:3" x14ac:dyDescent="0.25">
      <c r="A2930" s="61" t="s">
        <v>63</v>
      </c>
      <c r="B2930" s="6">
        <v>713</v>
      </c>
      <c r="C2930" s="7">
        <v>0.12597173144876325</v>
      </c>
    </row>
    <row r="2931" spans="1:3" x14ac:dyDescent="0.25">
      <c r="A2931" s="51" t="s">
        <v>4</v>
      </c>
      <c r="B2931" s="6">
        <v>415</v>
      </c>
      <c r="C2931" s="7">
        <v>0.58204768583450206</v>
      </c>
    </row>
    <row r="2932" spans="1:3" x14ac:dyDescent="0.25">
      <c r="A2932" s="51" t="s">
        <v>75</v>
      </c>
      <c r="B2932" s="6">
        <v>56</v>
      </c>
      <c r="C2932" s="7">
        <v>7.8541374474053294E-2</v>
      </c>
    </row>
    <row r="2933" spans="1:3" x14ac:dyDescent="0.25">
      <c r="A2933" s="51" t="s">
        <v>74</v>
      </c>
      <c r="B2933" s="6">
        <v>242</v>
      </c>
      <c r="C2933" s="7">
        <v>0.33941093969144459</v>
      </c>
    </row>
    <row r="2934" spans="1:3" x14ac:dyDescent="0.25">
      <c r="A2934" s="61" t="s">
        <v>62</v>
      </c>
      <c r="B2934" s="6">
        <v>2826</v>
      </c>
      <c r="C2934" s="7">
        <v>0.49929328621908126</v>
      </c>
    </row>
    <row r="2935" spans="1:3" x14ac:dyDescent="0.25">
      <c r="A2935" s="51" t="s">
        <v>9</v>
      </c>
      <c r="B2935" s="6">
        <v>286</v>
      </c>
      <c r="C2935" s="7">
        <v>0.10120311394196745</v>
      </c>
    </row>
    <row r="2936" spans="1:3" x14ac:dyDescent="0.25">
      <c r="A2936" s="51" t="s">
        <v>5</v>
      </c>
      <c r="B2936" s="6">
        <v>705</v>
      </c>
      <c r="C2936" s="7">
        <v>0.2494692144373673</v>
      </c>
    </row>
    <row r="2937" spans="1:3" x14ac:dyDescent="0.25">
      <c r="A2937" s="51" t="s">
        <v>6</v>
      </c>
      <c r="B2937" s="6">
        <v>57</v>
      </c>
      <c r="C2937" s="7">
        <v>2.0169851380042462E-2</v>
      </c>
    </row>
    <row r="2938" spans="1:3" x14ac:dyDescent="0.25">
      <c r="A2938" s="51" t="s">
        <v>4</v>
      </c>
      <c r="B2938" s="6">
        <v>527</v>
      </c>
      <c r="C2938" s="7">
        <v>0.186482661004954</v>
      </c>
    </row>
    <row r="2939" spans="1:3" x14ac:dyDescent="0.25">
      <c r="A2939" s="51" t="s">
        <v>72</v>
      </c>
      <c r="B2939" s="6">
        <v>978</v>
      </c>
      <c r="C2939" s="7">
        <v>0.34607218683651803</v>
      </c>
    </row>
    <row r="2940" spans="1:3" x14ac:dyDescent="0.25">
      <c r="A2940" s="51" t="s">
        <v>76</v>
      </c>
      <c r="B2940" s="6">
        <v>273</v>
      </c>
      <c r="C2940" s="7">
        <v>9.6602972399150749E-2</v>
      </c>
    </row>
    <row r="2941" spans="1:3" x14ac:dyDescent="0.25">
      <c r="A2941" s="62">
        <v>43976</v>
      </c>
      <c r="B2941" s="6">
        <v>8985</v>
      </c>
      <c r="C2941" s="7">
        <v>8.172795732863735E-3</v>
      </c>
    </row>
    <row r="2942" spans="1:3" x14ac:dyDescent="0.25">
      <c r="A2942" s="61" t="s">
        <v>61</v>
      </c>
      <c r="B2942" s="6">
        <v>2565</v>
      </c>
      <c r="C2942" s="7">
        <v>0.28547579298831388</v>
      </c>
    </row>
    <row r="2943" spans="1:3" x14ac:dyDescent="0.25">
      <c r="A2943" s="51" t="s">
        <v>7</v>
      </c>
      <c r="B2943" s="6">
        <v>835</v>
      </c>
      <c r="C2943" s="7">
        <v>0.32553606237816762</v>
      </c>
    </row>
    <row r="2944" spans="1:3" x14ac:dyDescent="0.25">
      <c r="A2944" s="51" t="s">
        <v>8</v>
      </c>
      <c r="B2944" s="6">
        <v>633</v>
      </c>
      <c r="C2944" s="7">
        <v>0.24678362573099416</v>
      </c>
    </row>
    <row r="2945" spans="1:3" x14ac:dyDescent="0.25">
      <c r="A2945" s="51" t="s">
        <v>73</v>
      </c>
      <c r="B2945" s="6">
        <v>964</v>
      </c>
      <c r="C2945" s="7">
        <v>0.37582846003898635</v>
      </c>
    </row>
    <row r="2946" spans="1:3" x14ac:dyDescent="0.25">
      <c r="A2946" s="51" t="s">
        <v>77</v>
      </c>
      <c r="B2946" s="6">
        <v>133</v>
      </c>
      <c r="C2946" s="7">
        <v>5.185185185185185E-2</v>
      </c>
    </row>
    <row r="2947" spans="1:3" x14ac:dyDescent="0.25">
      <c r="A2947" s="61" t="s">
        <v>64</v>
      </c>
      <c r="B2947" s="6">
        <v>425</v>
      </c>
      <c r="C2947" s="7">
        <v>4.7301057317751811E-2</v>
      </c>
    </row>
    <row r="2948" spans="1:3" x14ac:dyDescent="0.25">
      <c r="A2948" s="51" t="s">
        <v>70</v>
      </c>
      <c r="B2948" s="6">
        <v>423</v>
      </c>
      <c r="C2948" s="7">
        <v>0.99529411764705877</v>
      </c>
    </row>
    <row r="2949" spans="1:3" x14ac:dyDescent="0.25">
      <c r="A2949" s="51" t="s">
        <v>71</v>
      </c>
      <c r="B2949" s="6">
        <v>2</v>
      </c>
      <c r="C2949" s="7">
        <v>4.7058823529411761E-3</v>
      </c>
    </row>
    <row r="2950" spans="1:3" x14ac:dyDescent="0.25">
      <c r="A2950" s="61" t="s">
        <v>65</v>
      </c>
      <c r="B2950" s="6">
        <v>798</v>
      </c>
      <c r="C2950" s="7">
        <v>8.8814691151919867E-2</v>
      </c>
    </row>
    <row r="2951" spans="1:3" x14ac:dyDescent="0.25">
      <c r="A2951" s="51" t="s">
        <v>67</v>
      </c>
      <c r="B2951" s="6">
        <v>798</v>
      </c>
      <c r="C2951" s="7">
        <v>1</v>
      </c>
    </row>
    <row r="2952" spans="1:3" x14ac:dyDescent="0.25">
      <c r="A2952" s="61" t="s">
        <v>63</v>
      </c>
      <c r="B2952" s="6">
        <v>883</v>
      </c>
      <c r="C2952" s="7">
        <v>9.8274902615470228E-2</v>
      </c>
    </row>
    <row r="2953" spans="1:3" x14ac:dyDescent="0.25">
      <c r="A2953" s="51" t="s">
        <v>4</v>
      </c>
      <c r="B2953" s="6">
        <v>105</v>
      </c>
      <c r="C2953" s="7">
        <v>0.11891279728199321</v>
      </c>
    </row>
    <row r="2954" spans="1:3" x14ac:dyDescent="0.25">
      <c r="A2954" s="51" t="s">
        <v>75</v>
      </c>
      <c r="B2954" s="6">
        <v>8</v>
      </c>
      <c r="C2954" s="7">
        <v>9.0600226500566258E-3</v>
      </c>
    </row>
    <row r="2955" spans="1:3" x14ac:dyDescent="0.25">
      <c r="A2955" s="51" t="s">
        <v>74</v>
      </c>
      <c r="B2955" s="6">
        <v>770</v>
      </c>
      <c r="C2955" s="7">
        <v>0.87202718006795021</v>
      </c>
    </row>
    <row r="2956" spans="1:3" x14ac:dyDescent="0.25">
      <c r="A2956" s="61" t="s">
        <v>62</v>
      </c>
      <c r="B2956" s="6">
        <v>4314</v>
      </c>
      <c r="C2956" s="7">
        <v>0.48013355592654422</v>
      </c>
    </row>
    <row r="2957" spans="1:3" x14ac:dyDescent="0.25">
      <c r="A2957" s="51" t="s">
        <v>9</v>
      </c>
      <c r="B2957" s="6">
        <v>974</v>
      </c>
      <c r="C2957" s="7">
        <v>0.22577654149281409</v>
      </c>
    </row>
    <row r="2958" spans="1:3" x14ac:dyDescent="0.25">
      <c r="A2958" s="51" t="s">
        <v>5</v>
      </c>
      <c r="B2958" s="6">
        <v>935</v>
      </c>
      <c r="C2958" s="7">
        <v>0.2167362076958739</v>
      </c>
    </row>
    <row r="2959" spans="1:3" x14ac:dyDescent="0.25">
      <c r="A2959" s="51" t="s">
        <v>6</v>
      </c>
      <c r="B2959" s="6">
        <v>721</v>
      </c>
      <c r="C2959" s="7">
        <v>0.16713027352804821</v>
      </c>
    </row>
    <row r="2960" spans="1:3" x14ac:dyDescent="0.25">
      <c r="A2960" s="51" t="s">
        <v>4</v>
      </c>
      <c r="B2960" s="6">
        <v>701</v>
      </c>
      <c r="C2960" s="7">
        <v>0.16249420491423272</v>
      </c>
    </row>
    <row r="2961" spans="1:3" x14ac:dyDescent="0.25">
      <c r="A2961" s="51" t="s">
        <v>72</v>
      </c>
      <c r="B2961" s="6">
        <v>543</v>
      </c>
      <c r="C2961" s="7">
        <v>0.1258692628650904</v>
      </c>
    </row>
    <row r="2962" spans="1:3" x14ac:dyDescent="0.25">
      <c r="A2962" s="51" t="s">
        <v>76</v>
      </c>
      <c r="B2962" s="6">
        <v>440</v>
      </c>
      <c r="C2962" s="7">
        <v>0.10199350950394066</v>
      </c>
    </row>
    <row r="2963" spans="1:3" x14ac:dyDescent="0.25">
      <c r="A2963" s="62">
        <v>43977</v>
      </c>
      <c r="B2963" s="6">
        <v>8224</v>
      </c>
      <c r="C2963" s="7">
        <v>7.4805867676206294E-3</v>
      </c>
    </row>
    <row r="2964" spans="1:3" x14ac:dyDescent="0.25">
      <c r="A2964" s="61" t="s">
        <v>61</v>
      </c>
      <c r="B2964" s="6">
        <v>2353</v>
      </c>
      <c r="C2964" s="7">
        <v>0.28611381322957197</v>
      </c>
    </row>
    <row r="2965" spans="1:3" x14ac:dyDescent="0.25">
      <c r="A2965" s="51" t="s">
        <v>7</v>
      </c>
      <c r="B2965" s="6">
        <v>330</v>
      </c>
      <c r="C2965" s="7">
        <v>0.14024649383765406</v>
      </c>
    </row>
    <row r="2966" spans="1:3" x14ac:dyDescent="0.25">
      <c r="A2966" s="51" t="s">
        <v>8</v>
      </c>
      <c r="B2966" s="6">
        <v>164</v>
      </c>
      <c r="C2966" s="7">
        <v>6.9698257543561418E-2</v>
      </c>
    </row>
    <row r="2967" spans="1:3" x14ac:dyDescent="0.25">
      <c r="A2967" s="51" t="s">
        <v>73</v>
      </c>
      <c r="B2967" s="6">
        <v>966</v>
      </c>
      <c r="C2967" s="7">
        <v>0.41053973650658732</v>
      </c>
    </row>
    <row r="2968" spans="1:3" x14ac:dyDescent="0.25">
      <c r="A2968" s="51" t="s">
        <v>77</v>
      </c>
      <c r="B2968" s="6">
        <v>893</v>
      </c>
      <c r="C2968" s="7">
        <v>0.3795155121121972</v>
      </c>
    </row>
    <row r="2969" spans="1:3" x14ac:dyDescent="0.25">
      <c r="A2969" s="61" t="s">
        <v>64</v>
      </c>
      <c r="B2969" s="6">
        <v>1099</v>
      </c>
      <c r="C2969" s="7">
        <v>0.13363326848249027</v>
      </c>
    </row>
    <row r="2970" spans="1:3" x14ac:dyDescent="0.25">
      <c r="A2970" s="51" t="s">
        <v>70</v>
      </c>
      <c r="B2970" s="6">
        <v>906</v>
      </c>
      <c r="C2970" s="7">
        <v>0.82438580527752503</v>
      </c>
    </row>
    <row r="2971" spans="1:3" x14ac:dyDescent="0.25">
      <c r="A2971" s="51" t="s">
        <v>71</v>
      </c>
      <c r="B2971" s="6">
        <v>193</v>
      </c>
      <c r="C2971" s="7">
        <v>0.17561419472247497</v>
      </c>
    </row>
    <row r="2972" spans="1:3" x14ac:dyDescent="0.25">
      <c r="A2972" s="61" t="s">
        <v>65</v>
      </c>
      <c r="B2972" s="6">
        <v>745</v>
      </c>
      <c r="C2972" s="7">
        <v>9.0588521400778207E-2</v>
      </c>
    </row>
    <row r="2973" spans="1:3" x14ac:dyDescent="0.25">
      <c r="A2973" s="51" t="s">
        <v>67</v>
      </c>
      <c r="B2973" s="6">
        <v>745</v>
      </c>
      <c r="C2973" s="7">
        <v>1</v>
      </c>
    </row>
    <row r="2974" spans="1:3" x14ac:dyDescent="0.25">
      <c r="A2974" s="61" t="s">
        <v>63</v>
      </c>
      <c r="B2974" s="6">
        <v>1536</v>
      </c>
      <c r="C2974" s="7">
        <v>0.1867704280155642</v>
      </c>
    </row>
    <row r="2975" spans="1:3" x14ac:dyDescent="0.25">
      <c r="A2975" s="51" t="s">
        <v>4</v>
      </c>
      <c r="B2975" s="6">
        <v>586</v>
      </c>
      <c r="C2975" s="7">
        <v>0.38151041666666669</v>
      </c>
    </row>
    <row r="2976" spans="1:3" x14ac:dyDescent="0.25">
      <c r="A2976" s="51" t="s">
        <v>75</v>
      </c>
      <c r="B2976" s="6">
        <v>597</v>
      </c>
      <c r="C2976" s="7">
        <v>0.388671875</v>
      </c>
    </row>
    <row r="2977" spans="1:3" x14ac:dyDescent="0.25">
      <c r="A2977" s="51" t="s">
        <v>74</v>
      </c>
      <c r="B2977" s="6">
        <v>353</v>
      </c>
      <c r="C2977" s="7">
        <v>0.22981770833333334</v>
      </c>
    </row>
    <row r="2978" spans="1:3" x14ac:dyDescent="0.25">
      <c r="A2978" s="61" t="s">
        <v>62</v>
      </c>
      <c r="B2978" s="6">
        <v>2491</v>
      </c>
      <c r="C2978" s="7">
        <v>0.30289396887159531</v>
      </c>
    </row>
    <row r="2979" spans="1:3" x14ac:dyDescent="0.25">
      <c r="A2979" s="51" t="s">
        <v>9</v>
      </c>
      <c r="B2979" s="6">
        <v>942</v>
      </c>
      <c r="C2979" s="7">
        <v>0.37816138097149737</v>
      </c>
    </row>
    <row r="2980" spans="1:3" x14ac:dyDescent="0.25">
      <c r="A2980" s="51" t="s">
        <v>5</v>
      </c>
      <c r="B2980" s="6">
        <v>173</v>
      </c>
      <c r="C2980" s="7">
        <v>6.945002007226013E-2</v>
      </c>
    </row>
    <row r="2981" spans="1:3" x14ac:dyDescent="0.25">
      <c r="A2981" s="51" t="s">
        <v>6</v>
      </c>
      <c r="B2981" s="6">
        <v>208</v>
      </c>
      <c r="C2981" s="7">
        <v>8.3500602167804097E-2</v>
      </c>
    </row>
    <row r="2982" spans="1:3" x14ac:dyDescent="0.25">
      <c r="A2982" s="51" t="s">
        <v>4</v>
      </c>
      <c r="B2982" s="6">
        <v>110</v>
      </c>
      <c r="C2982" s="7">
        <v>4.4158972300281013E-2</v>
      </c>
    </row>
    <row r="2983" spans="1:3" x14ac:dyDescent="0.25">
      <c r="A2983" s="51" t="s">
        <v>72</v>
      </c>
      <c r="B2983" s="6">
        <v>432</v>
      </c>
      <c r="C2983" s="7">
        <v>0.17342432757928541</v>
      </c>
    </row>
    <row r="2984" spans="1:3" x14ac:dyDescent="0.25">
      <c r="A2984" s="51" t="s">
        <v>76</v>
      </c>
      <c r="B2984" s="6">
        <v>626</v>
      </c>
      <c r="C2984" s="7">
        <v>0.25130469690887192</v>
      </c>
    </row>
    <row r="2985" spans="1:3" x14ac:dyDescent="0.25">
      <c r="A2985" s="62" t="s">
        <v>11</v>
      </c>
      <c r="B2985" s="6">
        <v>1099379</v>
      </c>
      <c r="C2985" s="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0B0BA-5540-4CE9-A0EB-E8C5B841D836}">
  <sheetPr codeName="Sheet9"/>
  <dimension ref="A1:E168"/>
  <sheetViews>
    <sheetView workbookViewId="0">
      <selection activeCell="B15" sqref="B15"/>
    </sheetView>
  </sheetViews>
  <sheetFormatPr defaultRowHeight="15" x14ac:dyDescent="0.25"/>
  <cols>
    <col min="1" max="1" width="13.42578125" bestFit="1" customWidth="1"/>
    <col min="2" max="2" width="15.42578125" bestFit="1" customWidth="1"/>
    <col min="3" max="3" width="20" bestFit="1" customWidth="1"/>
    <col min="4" max="4" width="16.42578125" bestFit="1" customWidth="1"/>
  </cols>
  <sheetData>
    <row r="1" spans="1:5" x14ac:dyDescent="0.25">
      <c r="C1" t="s">
        <v>18</v>
      </c>
      <c r="E1" t="s">
        <v>60</v>
      </c>
    </row>
    <row r="2" spans="1:5" x14ac:dyDescent="0.25">
      <c r="C2" s="13">
        <f>AVERAGE(B:B)</f>
        <v>7687.9650349650346</v>
      </c>
      <c r="E2">
        <f>SUM(B:B)</f>
        <v>1099379</v>
      </c>
    </row>
    <row r="3" spans="1:5" x14ac:dyDescent="0.25">
      <c r="A3" s="5" t="s">
        <v>10</v>
      </c>
      <c r="B3" t="s">
        <v>12</v>
      </c>
    </row>
    <row r="4" spans="1:5" x14ac:dyDescent="0.25">
      <c r="A4" s="1">
        <v>1</v>
      </c>
      <c r="B4" s="6"/>
    </row>
    <row r="5" spans="1:5" x14ac:dyDescent="0.25">
      <c r="A5" s="12">
        <v>43863</v>
      </c>
      <c r="B5" s="6">
        <v>5737</v>
      </c>
    </row>
    <row r="6" spans="1:5" x14ac:dyDescent="0.25">
      <c r="A6" s="12">
        <v>43864</v>
      </c>
      <c r="B6" s="6">
        <v>6483</v>
      </c>
    </row>
    <row r="7" spans="1:5" x14ac:dyDescent="0.25">
      <c r="A7" s="12">
        <v>43865</v>
      </c>
      <c r="B7" s="6">
        <v>8186</v>
      </c>
    </row>
    <row r="8" spans="1:5" x14ac:dyDescent="0.25">
      <c r="A8" s="12">
        <v>43866</v>
      </c>
      <c r="B8" s="6">
        <v>8142</v>
      </c>
    </row>
    <row r="9" spans="1:5" x14ac:dyDescent="0.25">
      <c r="A9" s="12">
        <v>43867</v>
      </c>
      <c r="B9" s="6">
        <v>6231</v>
      </c>
    </row>
    <row r="10" spans="1:5" x14ac:dyDescent="0.25">
      <c r="A10" s="12">
        <v>43868</v>
      </c>
      <c r="B10" s="6">
        <v>6640</v>
      </c>
    </row>
    <row r="11" spans="1:5" x14ac:dyDescent="0.25">
      <c r="A11" s="12">
        <v>43869</v>
      </c>
      <c r="B11" s="6">
        <v>7197</v>
      </c>
    </row>
    <row r="12" spans="1:5" x14ac:dyDescent="0.25">
      <c r="A12" s="1">
        <v>2</v>
      </c>
      <c r="B12" s="6"/>
    </row>
    <row r="13" spans="1:5" x14ac:dyDescent="0.25">
      <c r="A13" s="12">
        <v>43870</v>
      </c>
      <c r="B13" s="6">
        <v>8851</v>
      </c>
    </row>
    <row r="14" spans="1:5" x14ac:dyDescent="0.25">
      <c r="A14" s="12">
        <v>43871</v>
      </c>
      <c r="B14" s="6">
        <v>8189</v>
      </c>
    </row>
    <row r="15" spans="1:5" x14ac:dyDescent="0.25">
      <c r="A15" s="12">
        <v>43872</v>
      </c>
      <c r="B15" s="6">
        <v>8037</v>
      </c>
    </row>
    <row r="16" spans="1:5" x14ac:dyDescent="0.25">
      <c r="A16" s="12">
        <v>43873</v>
      </c>
      <c r="B16" s="6">
        <v>5826</v>
      </c>
    </row>
    <row r="17" spans="1:2" x14ac:dyDescent="0.25">
      <c r="A17" s="12">
        <v>43874</v>
      </c>
      <c r="B17" s="6">
        <v>7767</v>
      </c>
    </row>
    <row r="18" spans="1:2" x14ac:dyDescent="0.25">
      <c r="A18" s="12">
        <v>43875</v>
      </c>
      <c r="B18" s="6">
        <v>8260</v>
      </c>
    </row>
    <row r="19" spans="1:2" x14ac:dyDescent="0.25">
      <c r="A19" s="12">
        <v>43876</v>
      </c>
      <c r="B19" s="6">
        <v>6697</v>
      </c>
    </row>
    <row r="20" spans="1:2" x14ac:dyDescent="0.25">
      <c r="A20" s="1">
        <v>3</v>
      </c>
      <c r="B20" s="6"/>
    </row>
    <row r="21" spans="1:2" x14ac:dyDescent="0.25">
      <c r="A21" s="12">
        <v>43879</v>
      </c>
      <c r="B21" s="6">
        <v>9626</v>
      </c>
    </row>
    <row r="22" spans="1:2" x14ac:dyDescent="0.25">
      <c r="A22" s="12">
        <v>43880</v>
      </c>
      <c r="B22" s="6">
        <v>7876</v>
      </c>
    </row>
    <row r="23" spans="1:2" x14ac:dyDescent="0.25">
      <c r="A23" s="12">
        <v>43881</v>
      </c>
      <c r="B23" s="6">
        <v>5822</v>
      </c>
    </row>
    <row r="24" spans="1:2" x14ac:dyDescent="0.25">
      <c r="A24" s="12">
        <v>43882</v>
      </c>
      <c r="B24" s="6">
        <v>8214</v>
      </c>
    </row>
    <row r="25" spans="1:2" x14ac:dyDescent="0.25">
      <c r="A25" s="12">
        <v>43883</v>
      </c>
      <c r="B25" s="6">
        <v>6387</v>
      </c>
    </row>
    <row r="26" spans="1:2" x14ac:dyDescent="0.25">
      <c r="A26" s="1">
        <v>4</v>
      </c>
      <c r="B26" s="6"/>
    </row>
    <row r="27" spans="1:2" x14ac:dyDescent="0.25">
      <c r="A27" s="12">
        <v>43885</v>
      </c>
      <c r="B27" s="6">
        <v>9877</v>
      </c>
    </row>
    <row r="28" spans="1:2" x14ac:dyDescent="0.25">
      <c r="A28" s="12">
        <v>43886</v>
      </c>
      <c r="B28" s="6">
        <v>6998</v>
      </c>
    </row>
    <row r="29" spans="1:2" x14ac:dyDescent="0.25">
      <c r="A29" s="12">
        <v>43887</v>
      </c>
      <c r="B29" s="6">
        <v>6553</v>
      </c>
    </row>
    <row r="30" spans="1:2" x14ac:dyDescent="0.25">
      <c r="A30" s="12">
        <v>43888</v>
      </c>
      <c r="B30" s="6">
        <v>6309</v>
      </c>
    </row>
    <row r="31" spans="1:2" x14ac:dyDescent="0.25">
      <c r="A31" s="12">
        <v>43889</v>
      </c>
      <c r="B31" s="6">
        <v>9410</v>
      </c>
    </row>
    <row r="32" spans="1:2" x14ac:dyDescent="0.25">
      <c r="A32" s="12">
        <v>43890</v>
      </c>
      <c r="B32" s="6">
        <v>6402</v>
      </c>
    </row>
    <row r="33" spans="1:2" x14ac:dyDescent="0.25">
      <c r="A33" s="1">
        <v>5</v>
      </c>
      <c r="B33" s="6"/>
    </row>
    <row r="34" spans="1:2" x14ac:dyDescent="0.25">
      <c r="A34" s="12">
        <v>43891</v>
      </c>
      <c r="B34" s="6">
        <v>9312</v>
      </c>
    </row>
    <row r="35" spans="1:2" x14ac:dyDescent="0.25">
      <c r="A35" s="12">
        <v>43892</v>
      </c>
      <c r="B35" s="6">
        <v>9031</v>
      </c>
    </row>
    <row r="36" spans="1:2" x14ac:dyDescent="0.25">
      <c r="A36" s="12">
        <v>43893</v>
      </c>
      <c r="B36" s="6">
        <v>5772</v>
      </c>
    </row>
    <row r="37" spans="1:2" x14ac:dyDescent="0.25">
      <c r="A37" s="12">
        <v>43894</v>
      </c>
      <c r="B37" s="6">
        <v>9402</v>
      </c>
    </row>
    <row r="38" spans="1:2" x14ac:dyDescent="0.25">
      <c r="A38" s="12">
        <v>43895</v>
      </c>
      <c r="B38" s="6">
        <v>7724</v>
      </c>
    </row>
    <row r="39" spans="1:2" x14ac:dyDescent="0.25">
      <c r="A39" s="12">
        <v>43896</v>
      </c>
      <c r="B39" s="6">
        <v>6833</v>
      </c>
    </row>
    <row r="40" spans="1:2" x14ac:dyDescent="0.25">
      <c r="A40" s="12">
        <v>43897</v>
      </c>
      <c r="B40" s="6">
        <v>7679</v>
      </c>
    </row>
    <row r="41" spans="1:2" x14ac:dyDescent="0.25">
      <c r="A41" s="1">
        <v>6</v>
      </c>
      <c r="B41" s="6"/>
    </row>
    <row r="42" spans="1:2" x14ac:dyDescent="0.25">
      <c r="A42" s="12">
        <v>43898</v>
      </c>
      <c r="B42" s="6">
        <v>7852</v>
      </c>
    </row>
    <row r="43" spans="1:2" x14ac:dyDescent="0.25">
      <c r="A43" s="12">
        <v>43899</v>
      </c>
      <c r="B43" s="6">
        <v>7071</v>
      </c>
    </row>
    <row r="44" spans="1:2" x14ac:dyDescent="0.25">
      <c r="A44" s="12">
        <v>43900</v>
      </c>
      <c r="B44" s="6">
        <v>8516</v>
      </c>
    </row>
    <row r="45" spans="1:2" x14ac:dyDescent="0.25">
      <c r="A45" s="12">
        <v>43901</v>
      </c>
      <c r="B45" s="6">
        <v>7437</v>
      </c>
    </row>
    <row r="46" spans="1:2" x14ac:dyDescent="0.25">
      <c r="A46" s="12">
        <v>43902</v>
      </c>
      <c r="B46" s="6">
        <v>5672</v>
      </c>
    </row>
    <row r="47" spans="1:2" x14ac:dyDescent="0.25">
      <c r="A47" s="12">
        <v>43903</v>
      </c>
      <c r="B47" s="6">
        <v>6747</v>
      </c>
    </row>
    <row r="48" spans="1:2" x14ac:dyDescent="0.25">
      <c r="A48" s="12">
        <v>43904</v>
      </c>
      <c r="B48" s="6">
        <v>5441</v>
      </c>
    </row>
    <row r="49" spans="1:2" x14ac:dyDescent="0.25">
      <c r="A49" s="1">
        <v>7</v>
      </c>
      <c r="B49" s="6"/>
    </row>
    <row r="50" spans="1:2" x14ac:dyDescent="0.25">
      <c r="A50" s="12">
        <v>43905</v>
      </c>
      <c r="B50" s="6">
        <v>8230</v>
      </c>
    </row>
    <row r="51" spans="1:2" x14ac:dyDescent="0.25">
      <c r="A51" s="12">
        <v>43906</v>
      </c>
      <c r="B51" s="6">
        <v>7029</v>
      </c>
    </row>
    <row r="52" spans="1:2" x14ac:dyDescent="0.25">
      <c r="A52" s="12">
        <v>43907</v>
      </c>
      <c r="B52" s="6">
        <v>6306</v>
      </c>
    </row>
    <row r="53" spans="1:2" x14ac:dyDescent="0.25">
      <c r="A53" s="12">
        <v>43908</v>
      </c>
      <c r="B53" s="6">
        <v>6972</v>
      </c>
    </row>
    <row r="54" spans="1:2" x14ac:dyDescent="0.25">
      <c r="A54" s="12">
        <v>43909</v>
      </c>
      <c r="B54" s="6">
        <v>7560</v>
      </c>
    </row>
    <row r="55" spans="1:2" x14ac:dyDescent="0.25">
      <c r="A55" s="12">
        <v>43910</v>
      </c>
      <c r="B55" s="6">
        <v>9177</v>
      </c>
    </row>
    <row r="56" spans="1:2" x14ac:dyDescent="0.25">
      <c r="A56" s="12">
        <v>43911</v>
      </c>
      <c r="B56" s="6">
        <v>6152</v>
      </c>
    </row>
    <row r="57" spans="1:2" x14ac:dyDescent="0.25">
      <c r="A57" s="1">
        <v>8</v>
      </c>
      <c r="B57" s="6"/>
    </row>
    <row r="58" spans="1:2" x14ac:dyDescent="0.25">
      <c r="A58" s="12">
        <v>43912</v>
      </c>
      <c r="B58" s="6">
        <v>7078</v>
      </c>
    </row>
    <row r="59" spans="1:2" x14ac:dyDescent="0.25">
      <c r="A59" s="12">
        <v>43913</v>
      </c>
      <c r="B59" s="6">
        <v>8633</v>
      </c>
    </row>
    <row r="60" spans="1:2" x14ac:dyDescent="0.25">
      <c r="A60" s="12">
        <v>43914</v>
      </c>
      <c r="B60" s="6">
        <v>7270</v>
      </c>
    </row>
    <row r="61" spans="1:2" x14ac:dyDescent="0.25">
      <c r="A61" s="12">
        <v>43915</v>
      </c>
      <c r="B61" s="6">
        <v>5747</v>
      </c>
    </row>
    <row r="62" spans="1:2" x14ac:dyDescent="0.25">
      <c r="A62" s="12">
        <v>43916</v>
      </c>
      <c r="B62" s="6">
        <v>6910</v>
      </c>
    </row>
    <row r="63" spans="1:2" x14ac:dyDescent="0.25">
      <c r="A63" s="12">
        <v>43917</v>
      </c>
      <c r="B63" s="6">
        <v>8109</v>
      </c>
    </row>
    <row r="64" spans="1:2" x14ac:dyDescent="0.25">
      <c r="A64" s="12">
        <v>43918</v>
      </c>
      <c r="B64" s="6">
        <v>8870</v>
      </c>
    </row>
    <row r="65" spans="1:2" x14ac:dyDescent="0.25">
      <c r="A65" s="1">
        <v>9</v>
      </c>
      <c r="B65" s="6"/>
    </row>
    <row r="66" spans="1:2" x14ac:dyDescent="0.25">
      <c r="A66" s="12">
        <v>43919</v>
      </c>
      <c r="B66" s="6">
        <v>13189</v>
      </c>
    </row>
    <row r="67" spans="1:2" x14ac:dyDescent="0.25">
      <c r="A67" s="12">
        <v>43920</v>
      </c>
      <c r="B67" s="6">
        <v>13828</v>
      </c>
    </row>
    <row r="68" spans="1:2" x14ac:dyDescent="0.25">
      <c r="A68" s="12">
        <v>43921</v>
      </c>
      <c r="B68" s="6">
        <v>13083</v>
      </c>
    </row>
    <row r="69" spans="1:2" x14ac:dyDescent="0.25">
      <c r="A69" s="12">
        <v>43922</v>
      </c>
      <c r="B69" s="6">
        <v>14082</v>
      </c>
    </row>
    <row r="70" spans="1:2" x14ac:dyDescent="0.25">
      <c r="A70" s="12">
        <v>43923</v>
      </c>
      <c r="B70" s="6">
        <v>14117</v>
      </c>
    </row>
    <row r="71" spans="1:2" x14ac:dyDescent="0.25">
      <c r="A71" s="12">
        <v>43924</v>
      </c>
      <c r="B71" s="6">
        <v>15284</v>
      </c>
    </row>
    <row r="72" spans="1:2" x14ac:dyDescent="0.25">
      <c r="A72" s="12">
        <v>43925</v>
      </c>
      <c r="B72" s="6">
        <v>13844</v>
      </c>
    </row>
    <row r="73" spans="1:2" x14ac:dyDescent="0.25">
      <c r="A73" s="1">
        <v>10</v>
      </c>
      <c r="B73" s="6"/>
    </row>
    <row r="74" spans="1:2" x14ac:dyDescent="0.25">
      <c r="A74" s="12">
        <v>43926</v>
      </c>
      <c r="B74" s="6">
        <v>6793</v>
      </c>
    </row>
    <row r="75" spans="1:2" x14ac:dyDescent="0.25">
      <c r="A75" s="12">
        <v>43927</v>
      </c>
      <c r="B75" s="6">
        <v>7186</v>
      </c>
    </row>
    <row r="76" spans="1:2" x14ac:dyDescent="0.25">
      <c r="A76" s="12">
        <v>43928</v>
      </c>
      <c r="B76" s="6">
        <v>7109</v>
      </c>
    </row>
    <row r="77" spans="1:2" x14ac:dyDescent="0.25">
      <c r="A77" s="12">
        <v>43929</v>
      </c>
      <c r="B77" s="6">
        <v>6468</v>
      </c>
    </row>
    <row r="78" spans="1:2" x14ac:dyDescent="0.25">
      <c r="A78" s="12">
        <v>43930</v>
      </c>
      <c r="B78" s="6">
        <v>8176</v>
      </c>
    </row>
    <row r="79" spans="1:2" x14ac:dyDescent="0.25">
      <c r="A79" s="12">
        <v>43931</v>
      </c>
      <c r="B79" s="6">
        <v>6519</v>
      </c>
    </row>
    <row r="80" spans="1:2" x14ac:dyDescent="0.25">
      <c r="A80" s="12">
        <v>43932</v>
      </c>
      <c r="B80" s="6">
        <v>7920</v>
      </c>
    </row>
    <row r="81" spans="1:2" x14ac:dyDescent="0.25">
      <c r="A81" s="1">
        <v>11</v>
      </c>
      <c r="B81" s="6"/>
    </row>
    <row r="82" spans="1:2" x14ac:dyDescent="0.25">
      <c r="A82" s="12">
        <v>43933</v>
      </c>
      <c r="B82" s="6">
        <v>5403</v>
      </c>
    </row>
    <row r="83" spans="1:2" x14ac:dyDescent="0.25">
      <c r="A83" s="12">
        <v>43934</v>
      </c>
      <c r="B83" s="6">
        <v>7138</v>
      </c>
    </row>
    <row r="84" spans="1:2" x14ac:dyDescent="0.25">
      <c r="A84" s="12">
        <v>43935</v>
      </c>
      <c r="B84" s="6">
        <v>7765</v>
      </c>
    </row>
    <row r="85" spans="1:2" x14ac:dyDescent="0.25">
      <c r="A85" s="12">
        <v>43936</v>
      </c>
      <c r="B85" s="6">
        <v>6858</v>
      </c>
    </row>
    <row r="86" spans="1:2" x14ac:dyDescent="0.25">
      <c r="A86" s="12">
        <v>43937</v>
      </c>
      <c r="B86" s="6">
        <v>7418</v>
      </c>
    </row>
    <row r="87" spans="1:2" x14ac:dyDescent="0.25">
      <c r="A87" s="12">
        <v>43938</v>
      </c>
      <c r="B87" s="6">
        <v>8436</v>
      </c>
    </row>
    <row r="88" spans="1:2" x14ac:dyDescent="0.25">
      <c r="A88" s="12">
        <v>43939</v>
      </c>
      <c r="B88" s="6">
        <v>8276</v>
      </c>
    </row>
    <row r="89" spans="1:2" x14ac:dyDescent="0.25">
      <c r="A89" s="1">
        <v>12</v>
      </c>
      <c r="B89" s="6"/>
    </row>
    <row r="90" spans="1:2" x14ac:dyDescent="0.25">
      <c r="A90" s="12">
        <v>43940</v>
      </c>
      <c r="B90" s="6">
        <v>5674</v>
      </c>
    </row>
    <row r="91" spans="1:2" x14ac:dyDescent="0.25">
      <c r="A91" s="12">
        <v>43941</v>
      </c>
      <c r="B91" s="6">
        <v>7755</v>
      </c>
    </row>
    <row r="92" spans="1:2" x14ac:dyDescent="0.25">
      <c r="A92" s="12">
        <v>43942</v>
      </c>
      <c r="B92" s="6">
        <v>8860</v>
      </c>
    </row>
    <row r="93" spans="1:2" x14ac:dyDescent="0.25">
      <c r="A93" s="12">
        <v>43943</v>
      </c>
      <c r="B93" s="6">
        <v>8575</v>
      </c>
    </row>
    <row r="94" spans="1:2" x14ac:dyDescent="0.25">
      <c r="A94" s="12">
        <v>43944</v>
      </c>
      <c r="B94" s="6">
        <v>9323</v>
      </c>
    </row>
    <row r="95" spans="1:2" x14ac:dyDescent="0.25">
      <c r="A95" s="12">
        <v>43945</v>
      </c>
      <c r="B95" s="6">
        <v>9275</v>
      </c>
    </row>
    <row r="96" spans="1:2" x14ac:dyDescent="0.25">
      <c r="A96" s="12">
        <v>43946</v>
      </c>
      <c r="B96" s="6">
        <v>9852</v>
      </c>
    </row>
    <row r="97" spans="1:2" x14ac:dyDescent="0.25">
      <c r="A97" s="1">
        <v>13</v>
      </c>
      <c r="B97" s="6"/>
    </row>
    <row r="98" spans="1:2" x14ac:dyDescent="0.25">
      <c r="A98" s="12">
        <v>43947</v>
      </c>
      <c r="B98" s="6">
        <v>7566</v>
      </c>
    </row>
    <row r="99" spans="1:2" x14ac:dyDescent="0.25">
      <c r="A99" s="12">
        <v>43948</v>
      </c>
      <c r="B99" s="6">
        <v>6651</v>
      </c>
    </row>
    <row r="100" spans="1:2" x14ac:dyDescent="0.25">
      <c r="A100" s="12">
        <v>43949</v>
      </c>
      <c r="B100" s="6">
        <v>7139</v>
      </c>
    </row>
    <row r="101" spans="1:2" x14ac:dyDescent="0.25">
      <c r="A101" s="12">
        <v>43950</v>
      </c>
      <c r="B101" s="6">
        <v>6687</v>
      </c>
    </row>
    <row r="102" spans="1:2" x14ac:dyDescent="0.25">
      <c r="A102" s="12">
        <v>43951</v>
      </c>
      <c r="B102" s="6">
        <v>9997</v>
      </c>
    </row>
    <row r="103" spans="1:2" x14ac:dyDescent="0.25">
      <c r="A103" s="12">
        <v>43952</v>
      </c>
      <c r="B103" s="6">
        <v>8514</v>
      </c>
    </row>
    <row r="104" spans="1:2" x14ac:dyDescent="0.25">
      <c r="A104" s="12">
        <v>43953</v>
      </c>
      <c r="B104" s="6">
        <v>9031</v>
      </c>
    </row>
    <row r="105" spans="1:2" x14ac:dyDescent="0.25">
      <c r="A105" s="1">
        <v>14</v>
      </c>
      <c r="B105" s="6"/>
    </row>
    <row r="106" spans="1:2" x14ac:dyDescent="0.25">
      <c r="A106" s="12">
        <v>43954</v>
      </c>
      <c r="B106" s="6">
        <v>8837</v>
      </c>
    </row>
    <row r="107" spans="1:2" x14ac:dyDescent="0.25">
      <c r="A107" s="12">
        <v>43955</v>
      </c>
      <c r="B107" s="6">
        <v>7870</v>
      </c>
    </row>
    <row r="108" spans="1:2" x14ac:dyDescent="0.25">
      <c r="A108" s="12">
        <v>43956</v>
      </c>
      <c r="B108" s="6">
        <v>7437</v>
      </c>
    </row>
    <row r="109" spans="1:2" x14ac:dyDescent="0.25">
      <c r="A109" s="12">
        <v>43957</v>
      </c>
      <c r="B109" s="6">
        <v>7906</v>
      </c>
    </row>
    <row r="110" spans="1:2" x14ac:dyDescent="0.25">
      <c r="A110" s="12">
        <v>43958</v>
      </c>
      <c r="B110" s="6">
        <v>6299</v>
      </c>
    </row>
    <row r="111" spans="1:2" x14ac:dyDescent="0.25">
      <c r="A111" s="12">
        <v>43959</v>
      </c>
      <c r="B111" s="6">
        <v>8812</v>
      </c>
    </row>
    <row r="112" spans="1:2" x14ac:dyDescent="0.25">
      <c r="A112" s="12">
        <v>43960</v>
      </c>
      <c r="B112" s="6">
        <v>9198</v>
      </c>
    </row>
    <row r="113" spans="1:2" x14ac:dyDescent="0.25">
      <c r="A113" s="1">
        <v>15</v>
      </c>
      <c r="B113" s="6"/>
    </row>
    <row r="114" spans="1:2" x14ac:dyDescent="0.25">
      <c r="A114" s="12">
        <v>43961</v>
      </c>
      <c r="B114" s="6">
        <v>10575</v>
      </c>
    </row>
    <row r="115" spans="1:2" x14ac:dyDescent="0.25">
      <c r="A115" s="12">
        <v>43962</v>
      </c>
      <c r="B115" s="6">
        <v>9356</v>
      </c>
    </row>
    <row r="116" spans="1:2" x14ac:dyDescent="0.25">
      <c r="A116" s="12">
        <v>43963</v>
      </c>
      <c r="B116" s="6">
        <v>9151</v>
      </c>
    </row>
    <row r="117" spans="1:2" x14ac:dyDescent="0.25">
      <c r="A117" s="12">
        <v>43964</v>
      </c>
      <c r="B117" s="6">
        <v>7206</v>
      </c>
    </row>
    <row r="118" spans="1:2" x14ac:dyDescent="0.25">
      <c r="A118" s="12">
        <v>43965</v>
      </c>
      <c r="B118" s="6">
        <v>8131</v>
      </c>
    </row>
    <row r="119" spans="1:2" x14ac:dyDescent="0.25">
      <c r="A119" s="12">
        <v>43966</v>
      </c>
      <c r="B119" s="6">
        <v>8741</v>
      </c>
    </row>
    <row r="120" spans="1:2" x14ac:dyDescent="0.25">
      <c r="A120" s="12">
        <v>43967</v>
      </c>
      <c r="B120" s="6">
        <v>7169</v>
      </c>
    </row>
    <row r="121" spans="1:2" x14ac:dyDescent="0.25">
      <c r="A121" s="1">
        <v>16</v>
      </c>
      <c r="B121" s="6"/>
    </row>
    <row r="122" spans="1:2" x14ac:dyDescent="0.25">
      <c r="A122" s="12">
        <v>43968</v>
      </c>
      <c r="B122" s="6">
        <v>8990</v>
      </c>
    </row>
    <row r="123" spans="1:2" x14ac:dyDescent="0.25">
      <c r="A123" s="12">
        <v>43969</v>
      </c>
      <c r="B123" s="6">
        <v>8596</v>
      </c>
    </row>
    <row r="124" spans="1:2" x14ac:dyDescent="0.25">
      <c r="A124" s="12">
        <v>43970</v>
      </c>
      <c r="B124" s="6">
        <v>9484</v>
      </c>
    </row>
    <row r="125" spans="1:2" x14ac:dyDescent="0.25">
      <c r="A125" s="12">
        <v>43971</v>
      </c>
      <c r="B125" s="6">
        <v>7128</v>
      </c>
    </row>
    <row r="126" spans="1:2" x14ac:dyDescent="0.25">
      <c r="A126" s="12">
        <v>43972</v>
      </c>
      <c r="B126" s="6">
        <v>9883</v>
      </c>
    </row>
    <row r="127" spans="1:2" x14ac:dyDescent="0.25">
      <c r="A127" s="12">
        <v>43973</v>
      </c>
      <c r="B127" s="6">
        <v>6561</v>
      </c>
    </row>
    <row r="128" spans="1:2" x14ac:dyDescent="0.25">
      <c r="A128" s="12">
        <v>43974</v>
      </c>
      <c r="B128" s="6">
        <v>9268</v>
      </c>
    </row>
    <row r="129" spans="1:2" x14ac:dyDescent="0.25">
      <c r="A129" s="1">
        <v>17</v>
      </c>
      <c r="B129" s="6"/>
    </row>
    <row r="130" spans="1:2" x14ac:dyDescent="0.25">
      <c r="A130" s="12">
        <v>43975</v>
      </c>
      <c r="B130" s="6">
        <v>5660</v>
      </c>
    </row>
    <row r="131" spans="1:2" x14ac:dyDescent="0.25">
      <c r="A131" s="12">
        <v>43976</v>
      </c>
      <c r="B131" s="6">
        <v>8985</v>
      </c>
    </row>
    <row r="132" spans="1:2" x14ac:dyDescent="0.25">
      <c r="A132" s="12">
        <v>43977</v>
      </c>
      <c r="B132" s="6">
        <v>8224</v>
      </c>
    </row>
    <row r="133" spans="1:2" x14ac:dyDescent="0.25">
      <c r="A133" s="1">
        <v>48</v>
      </c>
      <c r="B133" s="6"/>
    </row>
    <row r="134" spans="1:2" x14ac:dyDescent="0.25">
      <c r="A134" s="12">
        <v>43832</v>
      </c>
      <c r="B134" s="6">
        <v>5742</v>
      </c>
    </row>
    <row r="135" spans="1:2" x14ac:dyDescent="0.25">
      <c r="A135" s="12">
        <v>43833</v>
      </c>
      <c r="B135" s="6">
        <v>3955</v>
      </c>
    </row>
    <row r="136" spans="1:2" x14ac:dyDescent="0.25">
      <c r="A136" s="12">
        <v>43834</v>
      </c>
      <c r="B136" s="6">
        <v>5755</v>
      </c>
    </row>
    <row r="137" spans="1:2" x14ac:dyDescent="0.25">
      <c r="A137" s="1">
        <v>49</v>
      </c>
      <c r="B137" s="6"/>
    </row>
    <row r="138" spans="1:2" x14ac:dyDescent="0.25">
      <c r="A138" s="12">
        <v>43835</v>
      </c>
      <c r="B138" s="6">
        <v>6390</v>
      </c>
    </row>
    <row r="139" spans="1:2" x14ac:dyDescent="0.25">
      <c r="A139" s="12">
        <v>43836</v>
      </c>
      <c r="B139" s="6">
        <v>5718</v>
      </c>
    </row>
    <row r="140" spans="1:2" x14ac:dyDescent="0.25">
      <c r="A140" s="12">
        <v>43837</v>
      </c>
      <c r="B140" s="6">
        <v>6596</v>
      </c>
    </row>
    <row r="141" spans="1:2" x14ac:dyDescent="0.25">
      <c r="A141" s="12">
        <v>43838</v>
      </c>
      <c r="B141" s="6">
        <v>4075</v>
      </c>
    </row>
    <row r="142" spans="1:2" x14ac:dyDescent="0.25">
      <c r="A142" s="12">
        <v>43839</v>
      </c>
      <c r="B142" s="6">
        <v>5369</v>
      </c>
    </row>
    <row r="143" spans="1:2" x14ac:dyDescent="0.25">
      <c r="A143" s="12">
        <v>43840</v>
      </c>
      <c r="B143" s="6">
        <v>4670</v>
      </c>
    </row>
    <row r="144" spans="1:2" x14ac:dyDescent="0.25">
      <c r="A144" s="12">
        <v>43841</v>
      </c>
      <c r="B144" s="6">
        <v>5803</v>
      </c>
    </row>
    <row r="145" spans="1:2" x14ac:dyDescent="0.25">
      <c r="A145" s="1">
        <v>50</v>
      </c>
      <c r="B145" s="6"/>
    </row>
    <row r="146" spans="1:2" x14ac:dyDescent="0.25">
      <c r="A146" s="12">
        <v>43842</v>
      </c>
      <c r="B146" s="6">
        <v>6640</v>
      </c>
    </row>
    <row r="147" spans="1:2" x14ac:dyDescent="0.25">
      <c r="A147" s="12">
        <v>43843</v>
      </c>
      <c r="B147" s="6">
        <v>7837</v>
      </c>
    </row>
    <row r="148" spans="1:2" x14ac:dyDescent="0.25">
      <c r="A148" s="12">
        <v>43844</v>
      </c>
      <c r="B148" s="6">
        <v>6010</v>
      </c>
    </row>
    <row r="149" spans="1:2" x14ac:dyDescent="0.25">
      <c r="A149" s="12">
        <v>43845</v>
      </c>
      <c r="B149" s="6">
        <v>6957</v>
      </c>
    </row>
    <row r="150" spans="1:2" x14ac:dyDescent="0.25">
      <c r="A150" s="12">
        <v>43846</v>
      </c>
      <c r="B150" s="6">
        <v>5666</v>
      </c>
    </row>
    <row r="151" spans="1:2" x14ac:dyDescent="0.25">
      <c r="A151" s="12">
        <v>43847</v>
      </c>
      <c r="B151" s="6">
        <v>7493</v>
      </c>
    </row>
    <row r="152" spans="1:2" x14ac:dyDescent="0.25">
      <c r="A152" s="12">
        <v>43848</v>
      </c>
      <c r="B152" s="6">
        <v>6107</v>
      </c>
    </row>
    <row r="153" spans="1:2" x14ac:dyDescent="0.25">
      <c r="A153" s="1">
        <v>51</v>
      </c>
      <c r="B153" s="6"/>
    </row>
    <row r="154" spans="1:2" x14ac:dyDescent="0.25">
      <c r="A154" s="12">
        <v>43849</v>
      </c>
      <c r="B154" s="6">
        <v>7063</v>
      </c>
    </row>
    <row r="155" spans="1:2" x14ac:dyDescent="0.25">
      <c r="A155" s="12">
        <v>43850</v>
      </c>
      <c r="B155" s="6">
        <v>6635</v>
      </c>
    </row>
    <row r="156" spans="1:2" x14ac:dyDescent="0.25">
      <c r="A156" s="12">
        <v>43851</v>
      </c>
      <c r="B156" s="6">
        <v>5254</v>
      </c>
    </row>
    <row r="157" spans="1:2" x14ac:dyDescent="0.25">
      <c r="A157" s="12">
        <v>43852</v>
      </c>
      <c r="B157" s="6">
        <v>7496</v>
      </c>
    </row>
    <row r="158" spans="1:2" x14ac:dyDescent="0.25">
      <c r="A158" s="12">
        <v>43853</v>
      </c>
      <c r="B158" s="6">
        <v>5378</v>
      </c>
    </row>
    <row r="159" spans="1:2" x14ac:dyDescent="0.25">
      <c r="A159" s="12">
        <v>43854</v>
      </c>
      <c r="B159" s="6">
        <v>6576</v>
      </c>
    </row>
    <row r="160" spans="1:2" x14ac:dyDescent="0.25">
      <c r="A160" s="12">
        <v>43855</v>
      </c>
      <c r="B160" s="6">
        <v>6532</v>
      </c>
    </row>
    <row r="161" spans="1:2" x14ac:dyDescent="0.25">
      <c r="A161" s="1">
        <v>52</v>
      </c>
      <c r="B161" s="6"/>
    </row>
    <row r="162" spans="1:2" x14ac:dyDescent="0.25">
      <c r="A162" s="12">
        <v>43856</v>
      </c>
      <c r="B162" s="6">
        <v>5958</v>
      </c>
    </row>
    <row r="163" spans="1:2" x14ac:dyDescent="0.25">
      <c r="A163" s="12">
        <v>43857</v>
      </c>
      <c r="B163" s="6">
        <v>5655</v>
      </c>
    </row>
    <row r="164" spans="1:2" x14ac:dyDescent="0.25">
      <c r="A164" s="12">
        <v>43858</v>
      </c>
      <c r="B164" s="6">
        <v>8774</v>
      </c>
    </row>
    <row r="165" spans="1:2" x14ac:dyDescent="0.25">
      <c r="A165" s="12">
        <v>43859</v>
      </c>
      <c r="B165" s="6">
        <v>7613</v>
      </c>
    </row>
    <row r="166" spans="1:2" x14ac:dyDescent="0.25">
      <c r="A166" s="12">
        <v>43860</v>
      </c>
      <c r="B166" s="6">
        <v>5539</v>
      </c>
    </row>
    <row r="167" spans="1:2" x14ac:dyDescent="0.25">
      <c r="A167" s="12">
        <v>43861</v>
      </c>
      <c r="B167" s="6">
        <v>5421</v>
      </c>
    </row>
    <row r="168" spans="1:2" x14ac:dyDescent="0.25">
      <c r="A168" s="12">
        <v>43862</v>
      </c>
      <c r="B168" s="6">
        <v>7195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02B78590C1442B502F7E023318CE6" ma:contentTypeVersion="11" ma:contentTypeDescription="Create a new document." ma:contentTypeScope="" ma:versionID="6e9cd779feb6ba094a7fff9372964519">
  <xsd:schema xmlns:xsd="http://www.w3.org/2001/XMLSchema" xmlns:xs="http://www.w3.org/2001/XMLSchema" xmlns:p="http://schemas.microsoft.com/office/2006/metadata/properties" xmlns:ns2="bc492ba3-83f9-44a6-8d9b-400d505db30a" xmlns:ns3="3fd8fc80-0ea3-41a6-b0a3-8c1507d172a2" targetNamespace="http://schemas.microsoft.com/office/2006/metadata/properties" ma:root="true" ma:fieldsID="cea04d24405adf72e5e25161f49d0138" ns2:_="" ns3:_="">
    <xsd:import namespace="bc492ba3-83f9-44a6-8d9b-400d505db30a"/>
    <xsd:import namespace="3fd8fc80-0ea3-41a6-b0a3-8c1507d172a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492ba3-83f9-44a6-8d9b-400d505db3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8fc80-0ea3-41a6-b0a3-8c1507d172a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c492ba3-83f9-44a6-8d9b-400d505db30a">
      <UserInfo>
        <DisplayName>Serrano, Raul</DisplayName>
        <AccountId>31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B5A71F-3EDC-49E7-8500-EE16B3AF7A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492ba3-83f9-44a6-8d9b-400d505db30a"/>
    <ds:schemaRef ds:uri="3fd8fc80-0ea3-41a6-b0a3-8c1507d172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5798D4-0E29-42BE-8A22-B6B1B1CA238B}">
  <ds:schemaRefs>
    <ds:schemaRef ds:uri="http://schemas.openxmlformats.org/package/2006/metadata/core-properties"/>
    <ds:schemaRef ds:uri="bc492ba3-83f9-44a6-8d9b-400d505db30a"/>
    <ds:schemaRef ds:uri="http://schemas.microsoft.com/office/2006/documentManagement/types"/>
    <ds:schemaRef ds:uri="3fd8fc80-0ea3-41a6-b0a3-8c1507d172a2"/>
    <ds:schemaRef ds:uri="http://purl.org/dc/elements/1.1/"/>
    <ds:schemaRef ds:uri="http://schemas.microsoft.com/office/2006/metadata/properties"/>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E55B672-9743-4B63-8576-4D8AC01145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vt:lpstr>
      <vt:lpstr>Pickup_Times</vt:lpstr>
      <vt:lpstr>Master</vt:lpstr>
      <vt:lpstr>Carrier_Options</vt:lpstr>
      <vt:lpstr>Carrier_Breakdown</vt:lpstr>
      <vt:lpstr>Service_Lvl_Breakdown</vt:lpstr>
      <vt:lpstr>Service_Lvl_Breakdown_QTY</vt:lpstr>
      <vt:lpstr>Service_lvl_Timeline </vt:lpstr>
      <vt:lpstr>Timeline</vt:lpstr>
      <vt:lpstr>Carrier_Pickup_Time</vt:lpstr>
      <vt:lpstr>Missed_Pickup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Sean</dc:creator>
  <cp:lastModifiedBy>Sean Wiin</cp:lastModifiedBy>
  <dcterms:created xsi:type="dcterms:W3CDTF">2015-06-05T18:17:20Z</dcterms:created>
  <dcterms:modified xsi:type="dcterms:W3CDTF">2020-05-31T18:47:33Z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0x0101009C902B78590C1442B502F7E023318CE6</vt:lpwstr>
  </property>
</Properties>
</file>