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666E929F-DA3E-5043-B753-EF68DCCC06D0}" xr6:coauthVersionLast="47" xr6:coauthVersionMax="47" xr10:uidLastSave="{00000000-0000-0000-0000-000000000000}"/>
  <bookViews>
    <workbookView xWindow="1700" yWindow="500" windowWidth="33000" windowHeight="28300" xr2:uid="{F2DCDACA-2E8A-E041-BEAE-FEED980AFD9D}"/>
  </bookViews>
  <sheets>
    <sheet name="REFACTORED" sheetId="4" r:id="rId1"/>
    <sheet name="ORIGINAL" sheetId="1" r:id="rId2"/>
  </sheets>
  <definedNames>
    <definedName name="_xlnm.Print_Area" localSheetId="1">ORIGINAL!$A:$G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C275" i="4"/>
  <c r="C21" i="4"/>
  <c r="C272" i="4"/>
  <c r="D27" i="4"/>
  <c r="C27" i="4" s="1"/>
  <c r="D278" i="4"/>
  <c r="D26" i="4"/>
  <c r="C26" i="4" s="1"/>
  <c r="D277" i="4"/>
  <c r="D29" i="4"/>
  <c r="C29" i="4" s="1"/>
  <c r="D24" i="4"/>
  <c r="D23" i="4"/>
  <c r="C23" i="4" s="1"/>
  <c r="D275" i="4"/>
  <c r="D274" i="4"/>
  <c r="C16" i="4"/>
  <c r="A361" i="4" l="1"/>
  <c r="D357" i="4" s="1"/>
  <c r="A344" i="4"/>
  <c r="D342" i="4" s="1"/>
  <c r="C314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3" i="4"/>
  <c r="C153" i="4" s="1"/>
  <c r="D152" i="4"/>
  <c r="C152" i="4" s="1"/>
  <c r="D150" i="4"/>
  <c r="C150" i="4" s="1"/>
  <c r="D149" i="4"/>
  <c r="C149" i="4" s="1"/>
  <c r="D148" i="4"/>
  <c r="C148" i="4" s="1"/>
  <c r="D147" i="4"/>
  <c r="C147" i="4" s="1"/>
  <c r="E135" i="4"/>
  <c r="D135" i="4"/>
  <c r="D142" i="4"/>
  <c r="C142" i="4" s="1"/>
  <c r="D141" i="4"/>
  <c r="C141" i="4" s="1"/>
  <c r="C339" i="4"/>
  <c r="C307" i="4"/>
  <c r="C124" i="4"/>
  <c r="C72" i="4"/>
  <c r="D76" i="4"/>
  <c r="C76" i="4" s="1"/>
  <c r="D120" i="4"/>
  <c r="C120" i="4" s="1"/>
  <c r="D118" i="4"/>
  <c r="C118" i="4" s="1"/>
  <c r="C117" i="4"/>
  <c r="C80" i="4"/>
  <c r="C91" i="4"/>
  <c r="D96" i="4"/>
  <c r="C96" i="4" s="1"/>
  <c r="D94" i="4"/>
  <c r="C94" i="4" s="1"/>
  <c r="D92" i="4"/>
  <c r="C92" i="4" s="1"/>
  <c r="D87" i="4"/>
  <c r="C87" i="4" s="1"/>
  <c r="C100" i="4"/>
  <c r="D85" i="4"/>
  <c r="C85" i="4" s="1"/>
  <c r="D83" i="4"/>
  <c r="C83" i="4" s="1"/>
  <c r="D81" i="4"/>
  <c r="C81" i="4" s="1"/>
  <c r="C417" i="4"/>
  <c r="C416" i="4"/>
  <c r="C413" i="4"/>
  <c r="C412" i="4"/>
  <c r="C409" i="4"/>
  <c r="C408" i="4"/>
  <c r="C405" i="4"/>
  <c r="C404" i="4"/>
  <c r="C401" i="4"/>
  <c r="C400" i="4"/>
  <c r="C397" i="4"/>
  <c r="C396" i="4"/>
  <c r="C393" i="4"/>
  <c r="C392" i="4"/>
  <c r="C389" i="4"/>
  <c r="C388" i="4"/>
  <c r="C385" i="4"/>
  <c r="C384" i="4"/>
  <c r="C381" i="4"/>
  <c r="C380" i="4"/>
  <c r="C33" i="4"/>
  <c r="A172" i="4"/>
  <c r="C134" i="4"/>
  <c r="C249" i="4"/>
  <c r="C242" i="4"/>
  <c r="C235" i="4"/>
  <c r="C229" i="4"/>
  <c r="C224" i="4"/>
  <c r="C216" i="4"/>
  <c r="C205" i="4"/>
  <c r="C200" i="4"/>
  <c r="C195" i="4"/>
  <c r="C190" i="4"/>
  <c r="C183" i="4"/>
  <c r="C179" i="4"/>
  <c r="C174" i="4"/>
  <c r="C346" i="4"/>
  <c r="C253" i="4"/>
  <c r="C363" i="4"/>
  <c r="C355" i="4"/>
  <c r="C375" i="4"/>
  <c r="D325" i="4"/>
  <c r="D324" i="4"/>
  <c r="C324" i="4" s="1"/>
  <c r="C318" i="4"/>
  <c r="C338" i="4"/>
  <c r="C304" i="4"/>
  <c r="C302" i="4"/>
  <c r="C287" i="4"/>
  <c r="C248" i="4"/>
  <c r="C374" i="4"/>
  <c r="C354" i="4"/>
  <c r="D368" i="4"/>
  <c r="C368" i="4" s="1"/>
  <c r="D365" i="4"/>
  <c r="C365" i="4" s="1"/>
  <c r="C362" i="4"/>
  <c r="D303" i="4"/>
  <c r="C303" i="4" s="1"/>
  <c r="D300" i="4"/>
  <c r="D297" i="4"/>
  <c r="C297" i="4" s="1"/>
  <c r="D296" i="4"/>
  <c r="D295" i="4"/>
  <c r="C295" i="4" s="1"/>
  <c r="D290" i="4"/>
  <c r="D289" i="4"/>
  <c r="C289" i="4" s="1"/>
  <c r="D285" i="4"/>
  <c r="D282" i="4"/>
  <c r="C282" i="4" s="1"/>
  <c r="D280" i="4"/>
  <c r="C280" i="4" s="1"/>
  <c r="D265" i="4"/>
  <c r="C265" i="4" s="1"/>
  <c r="D263" i="4"/>
  <c r="C263" i="4" s="1"/>
  <c r="D261" i="4"/>
  <c r="C261" i="4" s="1"/>
  <c r="D260" i="4"/>
  <c r="C260" i="4" s="1"/>
  <c r="D258" i="4"/>
  <c r="C258" i="4" s="1"/>
  <c r="D257" i="4"/>
  <c r="C257" i="4" s="1"/>
  <c r="C252" i="4"/>
  <c r="D352" i="4"/>
  <c r="C352" i="4" s="1"/>
  <c r="C345" i="4"/>
  <c r="C306" i="4"/>
  <c r="C313" i="4"/>
  <c r="C241" i="4"/>
  <c r="C234" i="4"/>
  <c r="C228" i="4"/>
  <c r="C223" i="4"/>
  <c r="C215" i="4"/>
  <c r="C204" i="4"/>
  <c r="D201" i="4"/>
  <c r="C201" i="4" s="1"/>
  <c r="C199" i="4"/>
  <c r="C194" i="4"/>
  <c r="D191" i="4"/>
  <c r="C191" i="4" s="1"/>
  <c r="C189" i="4"/>
  <c r="C182" i="4"/>
  <c r="C178" i="4"/>
  <c r="C173" i="4"/>
  <c r="C133" i="4"/>
  <c r="C123" i="4"/>
  <c r="C116" i="4"/>
  <c r="C99" i="4"/>
  <c r="D97" i="4"/>
  <c r="C97" i="4" s="1"/>
  <c r="C90" i="4"/>
  <c r="D86" i="4"/>
  <c r="C86" i="4" s="1"/>
  <c r="C79" i="4"/>
  <c r="D75" i="4"/>
  <c r="C75" i="4" s="1"/>
  <c r="D74" i="4"/>
  <c r="C74" i="4" s="1"/>
  <c r="D73" i="4"/>
  <c r="C73" i="4" s="1"/>
  <c r="C71" i="4"/>
  <c r="C32" i="4"/>
  <c r="D30" i="4"/>
  <c r="C30" i="4" s="1"/>
  <c r="D17" i="4"/>
  <c r="C17" i="4" s="1"/>
  <c r="D15" i="4"/>
  <c r="C15" i="4" s="1"/>
  <c r="D14" i="4"/>
  <c r="C14" i="4" s="1"/>
  <c r="D13" i="4"/>
  <c r="C13" i="4" s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278" i="4" l="1"/>
  <c r="C277" i="4"/>
  <c r="C274" i="4"/>
  <c r="D145" i="4"/>
  <c r="C145" i="4" s="1"/>
  <c r="C357" i="4"/>
  <c r="D359" i="4"/>
  <c r="C359" i="4" s="1"/>
  <c r="C342" i="4"/>
  <c r="C325" i="4"/>
  <c r="F162" i="4"/>
  <c r="C162" i="4" s="1"/>
  <c r="F163" i="4"/>
  <c r="C163" i="4" s="1"/>
  <c r="F164" i="4"/>
  <c r="C164" i="4" s="1"/>
  <c r="F165" i="4"/>
  <c r="C165" i="4" s="1"/>
  <c r="F159" i="4"/>
  <c r="C159" i="4" s="1"/>
  <c r="F166" i="4"/>
  <c r="C166" i="4" s="1"/>
  <c r="F167" i="4"/>
  <c r="C167" i="4" s="1"/>
  <c r="F168" i="4"/>
  <c r="C168" i="4" s="1"/>
  <c r="F169" i="4"/>
  <c r="C169" i="4" s="1"/>
  <c r="F160" i="4"/>
  <c r="C160" i="4" s="1"/>
  <c r="F170" i="4"/>
  <c r="C170" i="4" s="1"/>
  <c r="F161" i="4"/>
  <c r="C161" i="4" s="1"/>
  <c r="F171" i="4"/>
  <c r="C171" i="4" s="1"/>
  <c r="C135" i="4"/>
  <c r="C285" i="4"/>
  <c r="C300" i="4"/>
  <c r="C290" i="4"/>
  <c r="C296" i="4"/>
</calcChain>
</file>

<file path=xl/sharedStrings.xml><?xml version="1.0" encoding="utf-8"?>
<sst xmlns="http://schemas.openxmlformats.org/spreadsheetml/2006/main" count="1119" uniqueCount="876">
  <si>
    <t>1</t>
  </si>
  <si>
    <t>CALL CLEAR :: GOTO 6000</t>
  </si>
  <si>
    <t>100</t>
  </si>
  <si>
    <t>REM BLACK JACK / (C) 1987</t>
  </si>
  <si>
    <t>110</t>
  </si>
  <si>
    <t>REM BY SEAN WOHLGEMUTH</t>
  </si>
  <si>
    <t>120</t>
  </si>
  <si>
    <t>CALL CLEAR</t>
  </si>
  <si>
    <t>130</t>
  </si>
  <si>
    <t>REM ***INITIALIZE***</t>
  </si>
  <si>
    <t>140</t>
  </si>
  <si>
    <t>REM HEART, DIAMOND, SPADE, CLUB</t>
  </si>
  <si>
    <t>150</t>
  </si>
  <si>
    <t>CALL CHAR (40, "00367F7F7F3E1C08" )</t>
  </si>
  <si>
    <t>160</t>
  </si>
  <si>
    <t>CALL CHAR (41, "00081C3E7F3E1C08" )</t>
  </si>
  <si>
    <t>170</t>
  </si>
  <si>
    <t>CALL CHAR (96, "0010387CFEFED638" )</t>
  </si>
  <si>
    <t>180</t>
  </si>
  <si>
    <t>CALL CHAR (97, "00103854EE541038" )</t>
  </si>
  <si>
    <t>185</t>
  </si>
  <si>
    <t>REM REMAP 42-54 AND 112-124</t>
  </si>
  <si>
    <t>190</t>
  </si>
  <si>
    <t>LET A=42</t>
  </si>
  <si>
    <t>200</t>
  </si>
  <si>
    <t>FOR I=1 TO 2</t>
  </si>
  <si>
    <t>205</t>
  </si>
  <si>
    <t>REM 2-10, JACK, KING QUEEN, ACE</t>
  </si>
  <si>
    <t>210</t>
  </si>
  <si>
    <t>CALL CHAR (A, "003844040830407C")</t>
  </si>
  <si>
    <t>220</t>
  </si>
  <si>
    <t>CALL CHAR (A+1, "0038040418040438")</t>
  </si>
  <si>
    <t>230</t>
  </si>
  <si>
    <t>CALL CHAR (A+2, "002424243C040404")</t>
  </si>
  <si>
    <t>240</t>
  </si>
  <si>
    <t>CALL CHAR (A+3, "003C20203C04043C")</t>
  </si>
  <si>
    <t>250</t>
  </si>
  <si>
    <t>CALL CHAR (A+4, "001C202038242418")</t>
  </si>
  <si>
    <t>260</t>
  </si>
  <si>
    <t>CALL CHAR (A+5, "003C040408081010")</t>
  </si>
  <si>
    <t>270</t>
  </si>
  <si>
    <t>CALL CHAR (A+6, "003C24243C24243C")</t>
  </si>
  <si>
    <t>280</t>
  </si>
  <si>
    <t>CALL CHAR (A+7, "001C24241C040404")</t>
  </si>
  <si>
    <t>290</t>
  </si>
  <si>
    <t>CALL CHAR (A+8, "004C52525252524C")</t>
  </si>
  <si>
    <t>300</t>
  </si>
  <si>
    <t>CALL CHAR (A+9, "003E080808084830")</t>
  </si>
  <si>
    <t>310</t>
  </si>
  <si>
    <t>CALL CHAR (A+10, "0018242424241C02")</t>
  </si>
  <si>
    <t>320</t>
  </si>
  <si>
    <t>CALL CHAR (A+11, "0024242830282424")</t>
  </si>
  <si>
    <t>330</t>
  </si>
  <si>
    <t>CALL CHAR (A+12, "001824243C242424")</t>
  </si>
  <si>
    <t>340</t>
  </si>
  <si>
    <t xml:space="preserve">LET A=112 </t>
  </si>
  <si>
    <t>350</t>
  </si>
  <si>
    <t>NEXT I</t>
  </si>
  <si>
    <t>365</t>
  </si>
  <si>
    <t>REM TEXTURES</t>
  </si>
  <si>
    <t>370</t>
  </si>
  <si>
    <t>CALL CHAR (55, "AA55AA55AA55AA55")</t>
  </si>
  <si>
    <t>380</t>
  </si>
  <si>
    <t>CALL CHAR (104, "8080808080808080")</t>
  </si>
  <si>
    <t>390</t>
  </si>
  <si>
    <t>CALL CHAR (105, "00000000000000FF")</t>
  </si>
  <si>
    <t>400</t>
  </si>
  <si>
    <t>CALL CHAR (95, "FFFFFFFFFFFFFFFF")</t>
  </si>
  <si>
    <t>410</t>
  </si>
  <si>
    <t>REM COLOR SCHEME</t>
  </si>
  <si>
    <t>430</t>
  </si>
  <si>
    <t>CALL COLOR (1,3,3)</t>
  </si>
  <si>
    <t>440</t>
  </si>
  <si>
    <t>CALL COLOR (2,7,10)</t>
  </si>
  <si>
    <t>450</t>
  </si>
  <si>
    <t>CALL COLOR (3,7,10)</t>
  </si>
  <si>
    <t>460</t>
  </si>
  <si>
    <t>CALL COLOR (4,2,10)</t>
  </si>
  <si>
    <t>470</t>
  </si>
  <si>
    <t>CALL COLOR (5,10,3)</t>
  </si>
  <si>
    <t>480</t>
  </si>
  <si>
    <t>CALL COLOR (6,10,3)</t>
  </si>
  <si>
    <t>490</t>
  </si>
  <si>
    <t>CALL COLOR (7,10,3)</t>
  </si>
  <si>
    <t>500</t>
  </si>
  <si>
    <t>CALL COLOR (8,10,3)</t>
  </si>
  <si>
    <t>510</t>
  </si>
  <si>
    <t>CALL COLOR (9,2,10)</t>
  </si>
  <si>
    <t>520</t>
  </si>
  <si>
    <t>CALL COLOR (10,2,1)</t>
  </si>
  <si>
    <t>530</t>
  </si>
  <si>
    <t>CALL COLOR (12,2,10)</t>
  </si>
  <si>
    <t>540</t>
  </si>
  <si>
    <t>550</t>
  </si>
  <si>
    <t>CALL SCREEN (3)</t>
  </si>
  <si>
    <t>560</t>
  </si>
  <si>
    <t>RANDOMIZE</t>
  </si>
  <si>
    <t>570</t>
  </si>
  <si>
    <t>LET P1C1=INT (RND*13)+2</t>
  </si>
  <si>
    <t>580</t>
  </si>
  <si>
    <t>LET P2C1=INT (RND*13)+2</t>
  </si>
  <si>
    <t>590</t>
  </si>
  <si>
    <t>LET P1S=INT (RND*4)+1</t>
  </si>
  <si>
    <t>600</t>
  </si>
  <si>
    <t>LET P2S=INT (RND*4)+1</t>
  </si>
  <si>
    <t>610</t>
  </si>
  <si>
    <t>IF P1C1&gt;10 THEN LET NC=10 ELSE NC=P1C1</t>
  </si>
  <si>
    <t>612</t>
  </si>
  <si>
    <t>IF P1C1=14 THEN NC=11</t>
  </si>
  <si>
    <t>615</t>
  </si>
  <si>
    <t>LET P1SUM=P1SUM+NC</t>
  </si>
  <si>
    <t>620</t>
  </si>
  <si>
    <t>IF P2C1&gt;10 THEN LET NK=10 ELSE NK=P2C1</t>
  </si>
  <si>
    <t>625</t>
  </si>
  <si>
    <t>IF P2C1=14 THEN NK=11</t>
  </si>
  <si>
    <t>626</t>
  </si>
  <si>
    <t>LET P2SUM=P2SUM+NK</t>
  </si>
  <si>
    <t>630</t>
  </si>
  <si>
    <t>LET FILL=95</t>
  </si>
  <si>
    <t>640</t>
  </si>
  <si>
    <t>LET ROW=0</t>
  </si>
  <si>
    <t>650</t>
  </si>
  <si>
    <t>LET COL=0</t>
  </si>
  <si>
    <t>655</t>
  </si>
  <si>
    <t>LET S=P1C1</t>
  </si>
  <si>
    <t>660</t>
  </si>
  <si>
    <t>REM ***PRINT CARDS***</t>
  </si>
  <si>
    <t>670</t>
  </si>
  <si>
    <t>DISPLAY AT (1, 10): "BLACK JACK"</t>
  </si>
  <si>
    <t>680</t>
  </si>
  <si>
    <t>FOR I=1 TO 5</t>
  </si>
  <si>
    <t>690</t>
  </si>
  <si>
    <t>CALL VCHAR (4+ROW, 1+COL+I, FILL, 7)</t>
  </si>
  <si>
    <t>700</t>
  </si>
  <si>
    <t>710</t>
  </si>
  <si>
    <t>CALL HCHAR (3+ROW, 2+COL, 105, 5)</t>
  </si>
  <si>
    <t>720</t>
  </si>
  <si>
    <t>CALL VCHAR (4+ROW, 7+COL, 104, 7)</t>
  </si>
  <si>
    <t>730</t>
  </si>
  <si>
    <t>IF P=1 THEN 1500</t>
  </si>
  <si>
    <t>735</t>
  </si>
  <si>
    <t>IF P=2 THEN 2000</t>
  </si>
  <si>
    <t>830</t>
  </si>
  <si>
    <t>IF P1S&lt;3 THEN LET O=S+40</t>
  </si>
  <si>
    <t>840</t>
  </si>
  <si>
    <t>IF P1S&gt;2 THEN LET O=S+110</t>
  </si>
  <si>
    <t>900</t>
  </si>
  <si>
    <t>CALL HCHAR (4+ROW, 2+COL, O, 1)</t>
  </si>
  <si>
    <t>910</t>
  </si>
  <si>
    <t>CALL HCHAR (10+ROW, 6+COL, O, 1)</t>
  </si>
  <si>
    <t>920</t>
  </si>
  <si>
    <t>IF P1S=1 THEN SUIT=40</t>
  </si>
  <si>
    <t>930</t>
  </si>
  <si>
    <t>IF P1S=2 THEN SUIT=41</t>
  </si>
  <si>
    <t>940</t>
  </si>
  <si>
    <t>IF P1S=3 THEN SUIT=96</t>
  </si>
  <si>
    <t>950</t>
  </si>
  <si>
    <t>IF P1S=4 THEN SUIT=97</t>
  </si>
  <si>
    <t>960</t>
  </si>
  <si>
    <t>REM --NUMBER 2--</t>
  </si>
  <si>
    <t>965</t>
  </si>
  <si>
    <t>IF S&lt;&gt;2 THEN 990</t>
  </si>
  <si>
    <t>970</t>
  </si>
  <si>
    <t>CALL HCHAR (6+ROW,4+COL,SUIT,1)</t>
  </si>
  <si>
    <t>980</t>
  </si>
  <si>
    <t>CALL HCHAR (8+ROW,4+COL,SUIT,1)</t>
  </si>
  <si>
    <t>985</t>
  </si>
  <si>
    <t>GOTO 1500</t>
  </si>
  <si>
    <t>990</t>
  </si>
  <si>
    <t>REM --NUMBER 3--</t>
  </si>
  <si>
    <t>995</t>
  </si>
  <si>
    <t>IF S&lt;&gt;3 THEN 1010</t>
  </si>
  <si>
    <t>1000</t>
  </si>
  <si>
    <t>CALL VCHAR (6+ROW,4+COL,SUIT,3)</t>
  </si>
  <si>
    <t>1005</t>
  </si>
  <si>
    <t>1010</t>
  </si>
  <si>
    <t>REM --NUMBER 4--</t>
  </si>
  <si>
    <t>1015</t>
  </si>
  <si>
    <t>IF S&gt;5 THEN 1090</t>
  </si>
  <si>
    <t>1030</t>
  </si>
  <si>
    <t>CALL HCHAR (6+ROW,3+COL,SUIT,1)</t>
  </si>
  <si>
    <t>1040</t>
  </si>
  <si>
    <t>CALL HCHAR (8+ROW,3+COL,SUIT,1)</t>
  </si>
  <si>
    <t>1050</t>
  </si>
  <si>
    <t>CALL HCHAR (6+ROW,5+COL,SUIT,1)</t>
  </si>
  <si>
    <t>1060</t>
  </si>
  <si>
    <t>CALL HCHAR (8+ROW,5+COL,SUIT,1)</t>
  </si>
  <si>
    <t>1070</t>
  </si>
  <si>
    <t>REM --NUMBER 5--</t>
  </si>
  <si>
    <t>1075</t>
  </si>
  <si>
    <t>IF S&lt;&gt;5 THEN 1500</t>
  </si>
  <si>
    <t>1080</t>
  </si>
  <si>
    <t>CALL HCHAR (7+ROW,4+COL,SUIT,1)</t>
  </si>
  <si>
    <t>1085</t>
  </si>
  <si>
    <t>1090</t>
  </si>
  <si>
    <t>REM --NUMBER 6--</t>
  </si>
  <si>
    <t>1095</t>
  </si>
  <si>
    <t>IF S&gt;7 THEN 1140</t>
  </si>
  <si>
    <t>1100</t>
  </si>
  <si>
    <t>CALL vCHAR (6+ROW,3+COL,SUIT,3)</t>
  </si>
  <si>
    <t>1110</t>
  </si>
  <si>
    <t>CALL vCHAR (6+ROW,5+COL,SUIT,3)</t>
  </si>
  <si>
    <t>1120</t>
  </si>
  <si>
    <t>REM --NUMBER 7--</t>
  </si>
  <si>
    <t>1125</t>
  </si>
  <si>
    <t>IF S&lt;&gt;7 THEN 1500</t>
  </si>
  <si>
    <t>1130</t>
  </si>
  <si>
    <t xml:space="preserve">CALL VCHAR (7+ROW,4+COL,SUIT,1) </t>
  </si>
  <si>
    <t>1135</t>
  </si>
  <si>
    <t>1140</t>
  </si>
  <si>
    <t>REM --NUMBER 8--</t>
  </si>
  <si>
    <t>1145</t>
  </si>
  <si>
    <t>IF S&lt;&gt;8 THEN 1230</t>
  </si>
  <si>
    <t>1150</t>
  </si>
  <si>
    <t>CALL HCHAR (5+ROW,3+COL,SUIT,1)</t>
  </si>
  <si>
    <t>1160</t>
  </si>
  <si>
    <t>CALL HCHAR (5+ROW,5+COL,SUIT,1)</t>
  </si>
  <si>
    <t>1170</t>
  </si>
  <si>
    <t>1180</t>
  </si>
  <si>
    <t>CALL HCHAR (7+ROW,3+COL,SUIT,1)</t>
  </si>
  <si>
    <t>1190</t>
  </si>
  <si>
    <t>CALL HCHAR (7+ROW,5+COL,SUIT,1)</t>
  </si>
  <si>
    <t>1200</t>
  </si>
  <si>
    <t>1210</t>
  </si>
  <si>
    <t>CALL HCHAR (9+ROW,3+COL,SUIT,1)</t>
  </si>
  <si>
    <t>1220</t>
  </si>
  <si>
    <t>CALL HCHAR (9+ROW,5+COL,SUIT,1)</t>
  </si>
  <si>
    <t>1225</t>
  </si>
  <si>
    <t>1230</t>
  </si>
  <si>
    <t>REM --NUMBER 9--</t>
  </si>
  <si>
    <t>1235</t>
  </si>
  <si>
    <t>IF S&lt;&gt;9 THEN 1290</t>
  </si>
  <si>
    <t>1240</t>
  </si>
  <si>
    <t>CALL VCHAR (5+ROW,3+COL,SUIT,2)</t>
  </si>
  <si>
    <t>1250</t>
  </si>
  <si>
    <t>CALL VCHAR (5+ROW,5+COL,SUIT,2)</t>
  </si>
  <si>
    <t>1260</t>
  </si>
  <si>
    <t>CALL VCHAR (8+ROW,3+COL,SUIT,2)</t>
  </si>
  <si>
    <t>1270</t>
  </si>
  <si>
    <t>CALL VCHAR (8+ROW,5+COL,SUIT,2)</t>
  </si>
  <si>
    <t>1280</t>
  </si>
  <si>
    <t>1285</t>
  </si>
  <si>
    <t>1290</t>
  </si>
  <si>
    <t>REM --NUMBER 10--</t>
  </si>
  <si>
    <t>1295</t>
  </si>
  <si>
    <t>IF S&lt;&gt;10 THEN 1320</t>
  </si>
  <si>
    <t>1300</t>
  </si>
  <si>
    <t>CALL VCHAR (5+ROW,3+COL,SUIT,5)</t>
  </si>
  <si>
    <t>1310</t>
  </si>
  <si>
    <t>CALL VCHAR (5+ROW,5+COL,SUIT,5)</t>
  </si>
  <si>
    <t>1315</t>
  </si>
  <si>
    <t>1320</t>
  </si>
  <si>
    <t>REM --JACK--</t>
  </si>
  <si>
    <t>1325</t>
  </si>
  <si>
    <t>IF S&lt;&gt;11 THEN 1370</t>
  </si>
  <si>
    <t>1330</t>
  </si>
  <si>
    <t>1340</t>
  </si>
  <si>
    <t>CALL HCHAR (9+ROW,3+COL,SUIT,2)</t>
  </si>
  <si>
    <t>1350</t>
  </si>
  <si>
    <t>1360</t>
  </si>
  <si>
    <t>1370</t>
  </si>
  <si>
    <t>REM --QUEEN--</t>
  </si>
  <si>
    <t>1375</t>
  </si>
  <si>
    <t>IF S&lt;&gt;12 THEN 1410</t>
  </si>
  <si>
    <t>1380</t>
  </si>
  <si>
    <t>1390</t>
  </si>
  <si>
    <t>1400</t>
  </si>
  <si>
    <t>CALL HCHAR (5+ROW,4+COL,SUIT,1)</t>
  </si>
  <si>
    <t>1401</t>
  </si>
  <si>
    <t>CALL HCHAR (9+ROW,4+COL,SUIT,1)</t>
  </si>
  <si>
    <t>1405</t>
  </si>
  <si>
    <t>1410</t>
  </si>
  <si>
    <t>REM --KING--</t>
  </si>
  <si>
    <t>1415</t>
  </si>
  <si>
    <t>IF S&gt;13 THEN 1440</t>
  </si>
  <si>
    <t>1420</t>
  </si>
  <si>
    <t>1425</t>
  </si>
  <si>
    <t>1426</t>
  </si>
  <si>
    <t>1430</t>
  </si>
  <si>
    <t>CALL VCHAR (7+ROW,4+COL,SUIT,1)</t>
  </si>
  <si>
    <t>1435</t>
  </si>
  <si>
    <t>1440</t>
  </si>
  <si>
    <t>REM --ACE--</t>
  </si>
  <si>
    <t>1445</t>
  </si>
  <si>
    <t>1500</t>
  </si>
  <si>
    <t>REM GO BACK TO CARD REVEAL?</t>
  </si>
  <si>
    <t>1502</t>
  </si>
  <si>
    <t>IF P=3 THEN 3000</t>
  </si>
  <si>
    <t>1503</t>
  </si>
  <si>
    <t>REM COMMON CARDS?</t>
  </si>
  <si>
    <t>1505</t>
  </si>
  <si>
    <t>IF Z=0 THEN 1530</t>
  </si>
  <si>
    <t>1510</t>
  </si>
  <si>
    <t>IF Z=1 THEN 1540</t>
  </si>
  <si>
    <t>1520</t>
  </si>
  <si>
    <t>IF Z=2 THEN 1550</t>
  </si>
  <si>
    <t>1525</t>
  </si>
  <si>
    <t>IF Z=3 THEN 1610</t>
  </si>
  <si>
    <t>1530</t>
  </si>
  <si>
    <t>LET FILL=55 :: ROW=10 :: COL=0 :: P=1 ::Z=1</t>
  </si>
  <si>
    <t>1535</t>
  </si>
  <si>
    <t>GOTO 660</t>
  </si>
  <si>
    <t>1540</t>
  </si>
  <si>
    <t>LET FILL=95 :: ROW=0 :: COL=6 :: P=0 :: Z=2</t>
  </si>
  <si>
    <t>1541</t>
  </si>
  <si>
    <t xml:space="preserve">LET P1C2=INT (RND*13)+2 </t>
  </si>
  <si>
    <t>1542</t>
  </si>
  <si>
    <t>1543</t>
  </si>
  <si>
    <t>IF P1C2&gt;10 THEN NK=10 ELSE NK=P1C2</t>
  </si>
  <si>
    <t>1544</t>
  </si>
  <si>
    <t>IF P1C2=14 THEN NK=11</t>
  </si>
  <si>
    <t>1545</t>
  </si>
  <si>
    <t>LET P1SUM=P1SUM+NK</t>
  </si>
  <si>
    <t>1546</t>
  </si>
  <si>
    <t>S=P1C2</t>
  </si>
  <si>
    <t>1547</t>
  </si>
  <si>
    <t>1550</t>
  </si>
  <si>
    <t>LET FILL=55 :: ROW=10 :: COL=6 :: P=1 :: Z=3</t>
  </si>
  <si>
    <t>1560</t>
  </si>
  <si>
    <t xml:space="preserve">LET P2C2=INT (RND*13)+2 </t>
  </si>
  <si>
    <t>1570</t>
  </si>
  <si>
    <t>1580</t>
  </si>
  <si>
    <t>IF P2C2&gt;10 THEN NK=10 ELSE NK=P2C2</t>
  </si>
  <si>
    <t>1590</t>
  </si>
  <si>
    <t>IF P2C2=14 THEN NK=11</t>
  </si>
  <si>
    <t>1595</t>
  </si>
  <si>
    <t>1597</t>
  </si>
  <si>
    <t>1610</t>
  </si>
  <si>
    <t>REM OPTIONAL CARDS</t>
  </si>
  <si>
    <t>1620</t>
  </si>
  <si>
    <t>IF BUSTED=1 THEN GOTO 1720</t>
  </si>
  <si>
    <t>1625</t>
  </si>
  <si>
    <t>DISPLAY AT (22,3): "DO YOU WANT ANOTHER CARD"</t>
  </si>
  <si>
    <t>1626</t>
  </si>
  <si>
    <t>ACCEPT AT (23,14) VALIDATE ("YN") BEEP SIZE (1) : A$</t>
  </si>
  <si>
    <t>1628</t>
  </si>
  <si>
    <t>DISPLAY AT (22,1) : "                      "</t>
  </si>
  <si>
    <t>1629</t>
  </si>
  <si>
    <t>IF A$="N" THEN 1990</t>
  </si>
  <si>
    <t>1631</t>
  </si>
  <si>
    <t xml:space="preserve">LET X=INT (RND*13)+2 </t>
  </si>
  <si>
    <t>1632</t>
  </si>
  <si>
    <t>1633</t>
  </si>
  <si>
    <t>IF X&gt;10 THEN NC=10 ELSE NC=X</t>
  </si>
  <si>
    <t>1634</t>
  </si>
  <si>
    <t>IF X=14 THEN NC=11</t>
  </si>
  <si>
    <t>1635</t>
  </si>
  <si>
    <t>1640</t>
  </si>
  <si>
    <t>IF P1C3=0 THEN LET P1C3=X :: GOTO 1690</t>
  </si>
  <si>
    <t>1650</t>
  </si>
  <si>
    <t>IF P1C4=0 THEN LET P1C4=X :: GOTO 1690</t>
  </si>
  <si>
    <t>1660</t>
  </si>
  <si>
    <t>IF P1C5=0 THEN LET P1C5=X :: GOTO 1690</t>
  </si>
  <si>
    <t>1690</t>
  </si>
  <si>
    <t>LET COL=COL+6 :: ROW=0 :: FILL=95 :: P=0</t>
  </si>
  <si>
    <t>1695</t>
  </si>
  <si>
    <t>IF P1SUM&gt;21 THEN BUSTED=1</t>
  </si>
  <si>
    <t>1696</t>
  </si>
  <si>
    <t>S=X</t>
  </si>
  <si>
    <t>1700</t>
  </si>
  <si>
    <t>1720</t>
  </si>
  <si>
    <t>REM ***PLAY AGAIN***</t>
  </si>
  <si>
    <t>1725</t>
  </si>
  <si>
    <t>DISPLAY AT (11,2) BEEP: "YOUR HAND IS OVER TWENTY" :: DISPLAY AT (22,1) BEEP: "DO YOU WISH TO PLAY AGAIN?"</t>
  </si>
  <si>
    <t>1730</t>
  </si>
  <si>
    <t>ACCEPT AT (23,13) SIZE(1) VALIDATE("NY") : A$</t>
  </si>
  <si>
    <t>1740</t>
  </si>
  <si>
    <t>IF A$="N" THEN 1780</t>
  </si>
  <si>
    <t>1760</t>
  </si>
  <si>
    <t>CALL CHARSET</t>
  </si>
  <si>
    <t>1762</t>
  </si>
  <si>
    <t>COL=0 :: ROW=0 :: FILL=0</t>
  </si>
  <si>
    <t>1763</t>
  </si>
  <si>
    <t>P1C1=0 :: P1C2=0 :: P1C3=0 :: P1C4=0 :: P1C5=0 :: P1S1=0 :: P1SUM=0</t>
  </si>
  <si>
    <t>1764</t>
  </si>
  <si>
    <t>P2C1=0 :: P2C2=0 :: P2C3=0 :: P2C4=0 :: P2C5=0 :: P2S2=0 :: P2SUM=0</t>
  </si>
  <si>
    <t>1765</t>
  </si>
  <si>
    <t>S=0  :: P=0 :: REVEAL=0 :: SUIT=0 :: BUSTED=0 :: Z=0</t>
  </si>
  <si>
    <t>1766</t>
  </si>
  <si>
    <t>NC=0 :: NK=0 :: SUM=0 :: COUNT=0</t>
  </si>
  <si>
    <t>1770</t>
  </si>
  <si>
    <t>GOTO 100</t>
  </si>
  <si>
    <t>1780</t>
  </si>
  <si>
    <t>REM ***SHUTDOWN***</t>
  </si>
  <si>
    <t>1785</t>
  </si>
  <si>
    <t>CALL CLEAR :: FOR I=1 TO 5 :: CALL CLEAR :: DISPLAY AT (12,7) BEEP: "GAME TERMINATED" :: FOR J=1 TO 100 :: NEXT J :: NEXT I</t>
  </si>
  <si>
    <t>1790</t>
  </si>
  <si>
    <t>FOR I=1 TO 1000 :: NEXT I :: END</t>
  </si>
  <si>
    <t>3000</t>
  </si>
  <si>
    <t>REM ***REVEAL CARDS***</t>
  </si>
  <si>
    <t>3002</t>
  </si>
  <si>
    <t>IF REVEAL=1 THEN 3040</t>
  </si>
  <si>
    <t>3005</t>
  </si>
  <si>
    <t>IF REVEAL=2 THEN 3060</t>
  </si>
  <si>
    <t>3006</t>
  </si>
  <si>
    <t>IF REVEAL=3 THEN 3090</t>
  </si>
  <si>
    <t>3007</t>
  </si>
  <si>
    <t>IF REVEAL=4 THEN 3120</t>
  </si>
  <si>
    <t>3008</t>
  </si>
  <si>
    <t>IF REVEAL=5 THEN 3500</t>
  </si>
  <si>
    <t>3010</t>
  </si>
  <si>
    <t>S=P2C1 :: P=3 :: ROW=10 :: COL=0 :: REVEAL=1 :: FILL=95</t>
  </si>
  <si>
    <t>3020</t>
  </si>
  <si>
    <t>3040</t>
  </si>
  <si>
    <t>S=P2C2 :: P=3 :: ROW=10 :: COL=6 :: REVEAL=2 :: FILL=95</t>
  </si>
  <si>
    <t>3050</t>
  </si>
  <si>
    <t>3060</t>
  </si>
  <si>
    <t>IF P2C3=0 THEN 3500</t>
  </si>
  <si>
    <t>3070</t>
  </si>
  <si>
    <t>S=P2C3 :: P=3 :: ROW=10 :: COL=12 :: REVEAL=3 :: FILL=95</t>
  </si>
  <si>
    <t>3080</t>
  </si>
  <si>
    <t>3090</t>
  </si>
  <si>
    <t>IF P2C4=0 THEN 3500</t>
  </si>
  <si>
    <t>2100</t>
  </si>
  <si>
    <t>S=P2C4 :: P=3 :: ROW=10 :: COL=18 :: REVEAL=4 :: FILL=95</t>
  </si>
  <si>
    <t>3100</t>
  </si>
  <si>
    <t>3120</t>
  </si>
  <si>
    <t>IF P1C5=0 THEN 3500</t>
  </si>
  <si>
    <t>3121</t>
  </si>
  <si>
    <t>S=P2C5 :: P=3 :: ROW=10 :: COL=24 :: REVEAL=5 :: FILL=95</t>
  </si>
  <si>
    <t>3130</t>
  </si>
  <si>
    <t>3500</t>
  </si>
  <si>
    <t>IF P2SUM&gt;21 THEN 3700</t>
  </si>
  <si>
    <t>3501</t>
  </si>
  <si>
    <t>IF SUM&gt;P2SUM THEN 3700</t>
  </si>
  <si>
    <t>3510</t>
  </si>
  <si>
    <t>IF P2SUM&gt;SUM THEN 3600</t>
  </si>
  <si>
    <t>3520</t>
  </si>
  <si>
    <t>DISPLAY AT (12,7): "THIS GAME IS TIED"</t>
  </si>
  <si>
    <t>3530</t>
  </si>
  <si>
    <t>DISPLAY AT (22,1) BEEP: "DO YOU WISH TO PLAY AGAIN?"</t>
  </si>
  <si>
    <t>3540</t>
  </si>
  <si>
    <t>ACCEPT AT (23,14) SIZE (1) BEEP VALIDATE ("YN") : A$</t>
  </si>
  <si>
    <t>3550</t>
  </si>
  <si>
    <t>IF A$="Y" THEN 3800</t>
  </si>
  <si>
    <t>3560</t>
  </si>
  <si>
    <t>GOTO 1780</t>
  </si>
  <si>
    <t>3600</t>
  </si>
  <si>
    <t>DISPLAY AT (11,8): "I HAVE THE BETTER HAND!!"</t>
  </si>
  <si>
    <t>3610</t>
  </si>
  <si>
    <t>3700</t>
  </si>
  <si>
    <t>DISPLAY AT (11,6): "YOU HAVE THE BETTER HAND!!"</t>
  </si>
  <si>
    <t>3710</t>
  </si>
  <si>
    <t>GOTO 3530</t>
  </si>
  <si>
    <t>3800</t>
  </si>
  <si>
    <t>REVEAL=0 :: P2C1=0 :: P2C2=0 :: P2C3=0 :: P2C4=0 :: P2C5=0 :: P=0 :: BAYER=0 :: P2SUM=0 :: M=0</t>
  </si>
  <si>
    <t>3810</t>
  </si>
  <si>
    <t>GOTO 1760</t>
  </si>
  <si>
    <t>6000</t>
  </si>
  <si>
    <t>REM ***INTRODUCTION***</t>
  </si>
  <si>
    <t>6010</t>
  </si>
  <si>
    <t>DISPLAY AT (12,10): "BLACK JACK"</t>
  </si>
  <si>
    <t>6090</t>
  </si>
  <si>
    <t>DISPLAY AT (13,1): "presented by Sean Wohlgemuth"</t>
  </si>
  <si>
    <t>6100</t>
  </si>
  <si>
    <t>FOR I=1 TO 500 :: NEXT I :: CALL CLEAR</t>
  </si>
  <si>
    <t>6104</t>
  </si>
  <si>
    <t>PRINT "RULES:"</t>
  </si>
  <si>
    <t>6115</t>
  </si>
  <si>
    <t>PRINT</t>
  </si>
  <si>
    <t>6120</t>
  </si>
  <si>
    <t>PRINT "THIS IS A GAME BETWEEN YOU AND THE DEALER (COMPUTER)"</t>
  </si>
  <si>
    <t>6130</t>
  </si>
  <si>
    <t>6140</t>
  </si>
  <si>
    <t>PRINT "OBJECT OF GAME:"</t>
  </si>
  <si>
    <t>6150</t>
  </si>
  <si>
    <t>6160</t>
  </si>
  <si>
    <t>PRINT "THE OBJECT OF THIS GAME IS TO COLLECT A SET OF CARDS THAT IS LESS THAN OR EQUAL TO"</t>
  </si>
  <si>
    <t>6170</t>
  </si>
  <si>
    <t>PRINT "21. IF YOUR SET OF CARDS IS HIGHER THAN THE DEALER'S AND NOT OVER 21 THEN YOU WIN"</t>
  </si>
  <si>
    <t>6180</t>
  </si>
  <si>
    <t>6190</t>
  </si>
  <si>
    <t>PRINT "VALUES:"</t>
  </si>
  <si>
    <t>6200</t>
  </si>
  <si>
    <t xml:space="preserve">PRINT </t>
  </si>
  <si>
    <t>6205</t>
  </si>
  <si>
    <t>PRINT "NUMBER CARDS = FACE VALUE"</t>
  </si>
  <si>
    <t>6210</t>
  </si>
  <si>
    <t>PRINT "FACE CARDS = 10 POINTS"</t>
  </si>
  <si>
    <t>6220</t>
  </si>
  <si>
    <t>PRINT "ACES = 11 OR 1 POINT(S)"</t>
  </si>
  <si>
    <t>6230</t>
  </si>
  <si>
    <t>PRINT "(IF THE VALUE OF AN ACE IS OVER 21; THEN IT'S VALUE IS 1.)"</t>
  </si>
  <si>
    <t>6240</t>
  </si>
  <si>
    <t>6245</t>
  </si>
  <si>
    <t>INPUT "PRESS ENTER TO CONTINUE:":A$</t>
  </si>
  <si>
    <t>6250</t>
  </si>
  <si>
    <t>6260</t>
  </si>
  <si>
    <t>PRINT "HOW TO PLAY:"</t>
  </si>
  <si>
    <t>6270</t>
  </si>
  <si>
    <t>6280</t>
  </si>
  <si>
    <t>PRINT "BOTH YOU AND THE DEALER WILL BE GIVEN TWO CARDS TO START. THEN TAKE AS MANY CARDS AS YOU WISH IF YOUR HAND IS"</t>
  </si>
  <si>
    <t>6290</t>
  </si>
  <si>
    <t>PRINT "OVER 21 YOU LOSE."</t>
  </si>
  <si>
    <t>6300</t>
  </si>
  <si>
    <t>FOR I=1 TO 15 :: PRINT :: NEXT I</t>
  </si>
  <si>
    <t>6310</t>
  </si>
  <si>
    <t>INPUT "PRESS ENTER TO BEGIN:":A$</t>
  </si>
  <si>
    <t>7000</t>
  </si>
  <si>
    <t>CALL CLEAR :: GOTO 150</t>
  </si>
  <si>
    <t>COMMANDS</t>
  </si>
  <si>
    <t>INTRO</t>
  </si>
  <si>
    <t>INIT</t>
  </si>
  <si>
    <t>LABEL</t>
  </si>
  <si>
    <t>LINE</t>
  </si>
  <si>
    <t>Front of card fill pattern</t>
  </si>
  <si>
    <t>Reset row offset</t>
  </si>
  <si>
    <t>Reset column offset</t>
  </si>
  <si>
    <t>If ace, value 11</t>
  </si>
  <si>
    <t>If court card, value 10</t>
  </si>
  <si>
    <t>Randomize number generator</t>
  </si>
  <si>
    <t>Define color scheme</t>
  </si>
  <si>
    <t>Define character textures</t>
  </si>
  <si>
    <t>Change background</t>
  </si>
  <si>
    <t>Define twice (for red and black suits)</t>
  </si>
  <si>
    <t>TBD</t>
  </si>
  <si>
    <t>CharCode 56-63 [8 9 : ; &lt; = &gt; ?]</t>
  </si>
  <si>
    <t>CharCode 48-55 [8* 9* 10* J* Q* K* A* Card back surface*]</t>
  </si>
  <si>
    <t>CharCode 40-47 [Heart* Diamond* 2* 3* 4* 5* 6* 7*]</t>
  </si>
  <si>
    <t>CharCode 64-71 [@ A B C D E F G]</t>
  </si>
  <si>
    <t>CharCode 72-79 [H I J K L M N O]</t>
  </si>
  <si>
    <t>CharCode 80-87 [P Q R S T U V W]</t>
  </si>
  <si>
    <t>CharCode 88-95 [X Y Z [ \ ] ^ Card front surface*]</t>
  </si>
  <si>
    <t>Heart* [replaces "("]</t>
  </si>
  <si>
    <t>Diamond* [replaces ")"]</t>
  </si>
  <si>
    <t>Spade* [replaces "`"]</t>
  </si>
  <si>
    <t>Club* [replaces "a"]</t>
  </si>
  <si>
    <t>2* [replaces "*" and "p"]</t>
  </si>
  <si>
    <t>3*  [replaces "+" and "q"]</t>
  </si>
  <si>
    <t>4*  [replaces "," and "r"]</t>
  </si>
  <si>
    <t>5*  [replaces "-" and "s"]</t>
  </si>
  <si>
    <t>6*  [replaces "." and "t"]</t>
  </si>
  <si>
    <t>7*  [replaces "/" and "u"]</t>
  </si>
  <si>
    <t>8*  [replaces "0" and "v"]</t>
  </si>
  <si>
    <t>9*  [replaces "1" and "w"]</t>
  </si>
  <si>
    <t>10*  [replaces "2" and "x"]</t>
  </si>
  <si>
    <t>J*  [replaces "3" and "y"]</t>
  </si>
  <si>
    <t>Q*  [replaces "4" and "z"]</t>
  </si>
  <si>
    <t>K*  [replaces "5" and "{"]</t>
  </si>
  <si>
    <t>Card back surface* [replaces "7"]</t>
  </si>
  <si>
    <t>Card right edge shadow*  [replaces "h"]</t>
  </si>
  <si>
    <t>Card top edge shadow*  [replaces "i"]</t>
  </si>
  <si>
    <t>Card front surface*  [replaces "_"]</t>
  </si>
  <si>
    <t>CharCode 32-39 [" " ! " # $ % &amp; ']</t>
  </si>
  <si>
    <t>CharCode 96-103 [Spade* Club* b c d e f g]</t>
  </si>
  <si>
    <t>CharCode 104-111 [Card right edge shadow* Card top edge shadow* j k l m n o ]</t>
  </si>
  <si>
    <t>A*  [replaces "6" and "|"]</t>
  </si>
  <si>
    <t>CharCode 120-127 [10* J* Q* K* A* } ~ DEL]</t>
  </si>
  <si>
    <t>Duplicate of 510</t>
  </si>
  <si>
    <t>Duplicate of 540</t>
  </si>
  <si>
    <t>Missing Color Code 112-119</t>
  </si>
  <si>
    <t>Call Intro</t>
  </si>
  <si>
    <t>Introduction</t>
  </si>
  <si>
    <t>Rules</t>
  </si>
  <si>
    <t>Time Delay</t>
  </si>
  <si>
    <t>Press key to continue</t>
  </si>
  <si>
    <t>Color code for charset 11 missing</t>
  </si>
  <si>
    <t>Render upper left card character value</t>
  </si>
  <si>
    <t>Render lower right card character value</t>
  </si>
  <si>
    <t>Select black (spade or club) character set</t>
  </si>
  <si>
    <t>Select red (heart or diamonds) character set</t>
  </si>
  <si>
    <t>Select diamond suit</t>
  </si>
  <si>
    <t>Select heart suit</t>
  </si>
  <si>
    <t>Select spade suit</t>
  </si>
  <si>
    <t>Select club suit</t>
  </si>
  <si>
    <t>X</t>
  </si>
  <si>
    <t>Define character card suits [Heart* Diamond* Spade* Club*]</t>
  </si>
  <si>
    <t>Define character card labels [2* 3* 4* 5* 6* 7* 8* 9* 10* J* Q* K* A*]</t>
  </si>
  <si>
    <t>Start of ordinal charset</t>
  </si>
  <si>
    <t>Start game without intro</t>
  </si>
  <si>
    <t>RESTART</t>
  </si>
  <si>
    <t>Only render card face?</t>
  </si>
  <si>
    <t>Print screen title</t>
  </si>
  <si>
    <t>Render cards</t>
  </si>
  <si>
    <t>Render card surface</t>
  </si>
  <si>
    <t>Render card top shadow</t>
  </si>
  <si>
    <t>Render card right shadow</t>
  </si>
  <si>
    <t>RENDERCARD</t>
  </si>
  <si>
    <t>RENDER3</t>
  </si>
  <si>
    <t>RENDER4</t>
  </si>
  <si>
    <t>RENDER5</t>
  </si>
  <si>
    <t>RENDER6</t>
  </si>
  <si>
    <t>RENDER7</t>
  </si>
  <si>
    <t>RENDER8</t>
  </si>
  <si>
    <t>RENDER9</t>
  </si>
  <si>
    <t>RENDER10</t>
  </si>
  <si>
    <t>RENDERJACK</t>
  </si>
  <si>
    <t>RENDERQUEEN</t>
  </si>
  <si>
    <t>RENDERKING</t>
  </si>
  <si>
    <t>RENDERACE</t>
  </si>
  <si>
    <t>DONERENDER</t>
  </si>
  <si>
    <t>STATEP2C1</t>
  </si>
  <si>
    <t>STATEP1C2</t>
  </si>
  <si>
    <t>STATEP2C2</t>
  </si>
  <si>
    <t>SHUTDOWN</t>
  </si>
  <si>
    <t>BUSTED</t>
  </si>
  <si>
    <t>HITORHOLD</t>
  </si>
  <si>
    <t>Check if over 21</t>
  </si>
  <si>
    <t>Ask if they want a hit?</t>
  </si>
  <si>
    <t>Get user input on hit or hold</t>
  </si>
  <si>
    <t>Flash Termination message</t>
  </si>
  <si>
    <t>Time  delay and then end</t>
  </si>
  <si>
    <t>REVEALCARDS</t>
  </si>
  <si>
    <t>Hold!</t>
  </si>
  <si>
    <t>REVEALP2C2</t>
  </si>
  <si>
    <t>REVEALP2C3</t>
  </si>
  <si>
    <t>REVEALP2C4</t>
  </si>
  <si>
    <t>REVEALP2C5</t>
  </si>
  <si>
    <t>WIN</t>
  </si>
  <si>
    <t>Dealer busted</t>
  </si>
  <si>
    <t>Player wins</t>
  </si>
  <si>
    <t>Player loses</t>
  </si>
  <si>
    <t>LOSE</t>
  </si>
  <si>
    <t>Tie game</t>
  </si>
  <si>
    <t>WHOWON</t>
  </si>
  <si>
    <t>Play again</t>
  </si>
  <si>
    <t>Do not play again</t>
  </si>
  <si>
    <t>Determine card to reveal</t>
  </si>
  <si>
    <t>Reveal card (Player 2 Card 2)</t>
  </si>
  <si>
    <t>Reveal card (Player 2 Card 1)</t>
  </si>
  <si>
    <t>Reveal card (Player 2 Card 3)</t>
  </si>
  <si>
    <t>Reveal card (Player 2 Card 4)</t>
  </si>
  <si>
    <t>Reveal card (Player 2 Card 5)</t>
  </si>
  <si>
    <t>Ask if they want to play again</t>
  </si>
  <si>
    <t>Get answer</t>
  </si>
  <si>
    <t>Determine card to render</t>
  </si>
  <si>
    <t>Reinitialize variables</t>
  </si>
  <si>
    <t>REINIT</t>
  </si>
  <si>
    <t>ASKPLAYAGAIN</t>
  </si>
  <si>
    <t>Draw dealer card</t>
  </si>
  <si>
    <t>Select dealer suit</t>
  </si>
  <si>
    <t>Accumulate dealer sum</t>
  </si>
  <si>
    <t>Render card (delear, card 1)</t>
  </si>
  <si>
    <t>Draw and ten render card (dealer, card 2)</t>
  </si>
  <si>
    <t>Draw and then render card (player, card 2)</t>
  </si>
  <si>
    <t>Draw player card</t>
  </si>
  <si>
    <t>Select player suit</t>
  </si>
  <si>
    <t>Accumulate player sum</t>
  </si>
  <si>
    <t>Render card face = 2</t>
  </si>
  <si>
    <t/>
  </si>
  <si>
    <t>Render card face = 3</t>
  </si>
  <si>
    <t>Render card face = 4</t>
  </si>
  <si>
    <t>Render card face = 5</t>
  </si>
  <si>
    <t>Render card face = 6</t>
  </si>
  <si>
    <t>Render card face = 7</t>
  </si>
  <si>
    <t>Render card face = 8</t>
  </si>
  <si>
    <t>Render card face = 9</t>
  </si>
  <si>
    <t>Render card face = 10</t>
  </si>
  <si>
    <t>Render card face = Jack</t>
  </si>
  <si>
    <t>Render card face = Queen</t>
  </si>
  <si>
    <t>Render card face = King</t>
  </si>
  <si>
    <t>Render card face = Ace</t>
  </si>
  <si>
    <t>Select player card suit</t>
  </si>
  <si>
    <t>RESTORESTATE</t>
  </si>
  <si>
    <t>COMMENTS</t>
  </si>
  <si>
    <r>
      <t>LET P1SUM=P1SUM+N</t>
    </r>
    <r>
      <rPr>
        <sz val="12"/>
        <color rgb="FFFF0000"/>
        <rFont val="Calibri (Body)"/>
      </rPr>
      <t>K</t>
    </r>
  </si>
  <si>
    <t>On 3rd card?</t>
  </si>
  <si>
    <t>On 4th card?</t>
  </si>
  <si>
    <t>On 5th card?</t>
  </si>
  <si>
    <t>Move render over one card</t>
  </si>
  <si>
    <t>Determine if busted prior to render</t>
  </si>
  <si>
    <t>Render card value</t>
  </si>
  <si>
    <t>SETCHARS</t>
  </si>
  <si>
    <t>REM 2-10, JACK, QUEEN, KING, ACE</t>
  </si>
  <si>
    <t>SETCHARSVALS</t>
  </si>
  <si>
    <t>CALL CHAR (OFFSET, "003844040830407C") :: OFFSET=OFFSET+1</t>
  </si>
  <si>
    <t>CALL CHAR (OFFSET, "0038040418040438") :: OFFSET=OFFSET+1</t>
  </si>
  <si>
    <t>CALL CHAR (OFFSET, "002424243C040404") :: OFFSET=OFFSET+1</t>
  </si>
  <si>
    <t>CALL CHAR (OFFSET, "003C20203C04043C") :: OFFSET=OFFSET+1</t>
  </si>
  <si>
    <t>CALL CHAR (OFFSET, "001C202038242418") :: OFFSET=OFFSET+1</t>
  </si>
  <si>
    <t>CALL CHAR (OFFSET, "003C040408081010") :: OFFSET=OFFSET+1</t>
  </si>
  <si>
    <t>CALL CHAR (OFFSET, "003C24243C24243C") :: OFFSET=OFFSET+1</t>
  </si>
  <si>
    <t>CALL CHAR (OFFSET, "001C24241C040404") :: OFFSET=OFFSET+1</t>
  </si>
  <si>
    <t>CALL CHAR (OFFSET, "004C52525252524C") :: OFFSET=OFFSET+1</t>
  </si>
  <si>
    <t>CALL CHAR (OFFSET, "003E080808084830") :: OFFSET=OFFSET+1</t>
  </si>
  <si>
    <t>CALL CHAR (OFFSET, "0018242424241C02") :: OFFSET=OFFSET+1</t>
  </si>
  <si>
    <t>CALL CHAR (OFFSET, "0024242830282424") :: OFFSET=OFFSET+1</t>
  </si>
  <si>
    <t>CALL CHAR (OFFSET, "001824243C242424") :: OFFSET=OFFSET+1</t>
  </si>
  <si>
    <t>SETCHARSEDGES</t>
  </si>
  <si>
    <t>END</t>
  </si>
  <si>
    <t>LABELS</t>
  </si>
  <si>
    <t>SETCOLORSCHEME</t>
  </si>
  <si>
    <t>CALL SCREEN (3) :: REM MED GREEN BACKGROUND</t>
  </si>
  <si>
    <t>CALL HCHAR (3+ROW, 2+COL, CARDTOP, 5)</t>
  </si>
  <si>
    <t>CALL VCHAR (4+ROW, 7+COL, CARDEDGE, 7)</t>
  </si>
  <si>
    <t>COL=CARD*6 :: ROW=PLAYER*10</t>
  </si>
  <si>
    <t>REM RENDER SURFACE</t>
  </si>
  <si>
    <t>REM RENDER CARD VALUE</t>
  </si>
  <si>
    <t>REM SELECT SUIT</t>
  </si>
  <si>
    <t>RENDER2</t>
  </si>
  <si>
    <t>CALL HCHAR (4+ROW, 2+COL, CARDCHAR, 1)</t>
  </si>
  <si>
    <t>CALL HCHAR (10+ROW, 6+COL, CARDCHAR, 1)</t>
  </si>
  <si>
    <t>CARDCHAR=CARDCHAR+CARDVAL-2</t>
  </si>
  <si>
    <t>CLEARTABLE</t>
  </si>
  <si>
    <t>DEAL</t>
  </si>
  <si>
    <t>PLAY</t>
  </si>
  <si>
    <t>PLAYER=0 :: FACEDOWN=0</t>
  </si>
  <si>
    <t>PLAYER=1 :: FACEDOWN=0</t>
  </si>
  <si>
    <t>PLAYER=1 :: FACEDOWN=1</t>
  </si>
  <si>
    <t>NEXT H</t>
  </si>
  <si>
    <t>TERMINATE</t>
  </si>
  <si>
    <t>REVEAL</t>
  </si>
  <si>
    <t>CALCSCORE</t>
  </si>
  <si>
    <t>BUSTED=0</t>
  </si>
  <si>
    <t>CARDVAL=HANDS(PLAYER,CARD,0)</t>
  </si>
  <si>
    <t>CVAL=HANDS(PLAYER,CARD,0)</t>
  </si>
  <si>
    <t>DIM CARDS(1) :: REM CARDS[PLAYER]</t>
  </si>
  <si>
    <t>DIM SUMS(1) :: REM SUMS[PLAYER]</t>
  </si>
  <si>
    <t>DIM HANDS(1,4,1) :: REM HANDS[PLAYER,CARD,SUIT]</t>
  </si>
  <si>
    <t>CARDS(PLAYER)=CARDS(PLAYER)+1</t>
  </si>
  <si>
    <t>CARD=CARDS(PLAYER)-1</t>
  </si>
  <si>
    <t>SUMS(PLAYER)=SUMS(PLAYER)+CVAL</t>
  </si>
  <si>
    <t>SCORE=SUMS(PLAYER)</t>
  </si>
  <si>
    <t>FOR I=0 TO CARDS(PLAYER)-1</t>
  </si>
  <si>
    <t>GAMELOOP</t>
  </si>
  <si>
    <t>PLAYER=1 :: FACEDOWN=0 :: CARD=1</t>
  </si>
  <si>
    <t>GAMEOVER</t>
  </si>
  <si>
    <t>GOSUB/GOTO LABELS</t>
  </si>
  <si>
    <t>TALLY</t>
  </si>
  <si>
    <t>Dealer code missing!</t>
  </si>
  <si>
    <t>ACCEPT AT (24,28) BEEP VALIDATE ("") : A$</t>
  </si>
  <si>
    <t>DISPLAY AT (1, 1): "HOW TO PLAY:"</t>
  </si>
  <si>
    <t>DISPLAY AT (3, 1): "BOTH YOU AND THE DEALER WILL"</t>
  </si>
  <si>
    <t>DISPLAY AT (4, 1): "BE GIVEN TWO CARDS TO START."</t>
  </si>
  <si>
    <t>DISPLAY AT (3, 1): "THIS IS A GAME BETWEEN YOU"</t>
  </si>
  <si>
    <t>DISPLAY AT (4, 1): "AND THE DEALER (COMPUTER)."</t>
  </si>
  <si>
    <t>DISPLAY AT (17, 1): "NUMBER CARDS = FACE VALUE"</t>
  </si>
  <si>
    <t>DISPLAY AT (18, 1): "FACE CARDS   = 10 PTS"</t>
  </si>
  <si>
    <t>DISPLAY AT (19, 1): "ACES         = 11 OR 1 PT(S)"</t>
  </si>
  <si>
    <t>DISPLAY AT (24,1): "PRESS ENTER TO CONTINUE:"</t>
  </si>
  <si>
    <t>DISPLAY AT (24,1): "PRESS ENTER TO BEGIN:"</t>
  </si>
  <si>
    <t>DISPLAY AT (8, 1): "THE OBJECT OF THE GAME IS TO"</t>
  </si>
  <si>
    <t>DISPLAY AT (9, 1): "COLLECT A SET OF CARDS LESS"</t>
  </si>
  <si>
    <t>DISPLAY AT (10, 1): "THAN OR EQUAL TO 21. IF YOUR"</t>
  </si>
  <si>
    <t>DISPLAY AT (11, 1): "SET OF CARDS IS HIGHER THAN"</t>
  </si>
  <si>
    <t>DISPLAY AT (12, 1): "THE DEALER'S AND NOT OVER 21"</t>
  </si>
  <si>
    <t>DISPLAY AT (13, 1): "THEN YOU WIN."</t>
  </si>
  <si>
    <t>DISPLAY AT (15, 1): "CARD VALUES:"</t>
  </si>
  <si>
    <t>DISPLAY AT (6, 1): "OBJECT OF THE GAME:"</t>
  </si>
  <si>
    <t>DISPLAY AT (1, 1): "PREFACE:"</t>
  </si>
  <si>
    <t>DISPLAY AT (5, 1): "TAKE AS MANY CARDS AS YOU"</t>
  </si>
  <si>
    <t>DISPLAY AT (6, 1): "WISH (UP TO 5 CARDS). IF"</t>
  </si>
  <si>
    <t>DISPLAY AT (7, 1): "THE VALUE OF YOUR HAND"</t>
  </si>
  <si>
    <t>DISPLAY AT (8, 1): "EXCEEDS 21 YOU BUST. ONCE"</t>
  </si>
  <si>
    <t>DISPLAY AT (9, 1): "YOU STOP TAKING CARDS, THE"</t>
  </si>
  <si>
    <t>DISPLAY AT (10, 1): "DEALER WILL TAKE CARDS"</t>
  </si>
  <si>
    <t>DISPLAY AT (11, 1): "TRYING NOT TO BUST AS WELL."</t>
  </si>
  <si>
    <t>DISPLAY AT (12, 1): "THE PLAYER WITH THE HIGHEST"</t>
  </si>
  <si>
    <t>DISPLAY AT (13, 1): "HAND VALUE WINS."</t>
  </si>
  <si>
    <t>REM PLAYERS TURNS</t>
  </si>
  <si>
    <t>REM DEALERS TURNS</t>
  </si>
  <si>
    <t>REM RENDER CARD FACE</t>
  </si>
  <si>
    <t>IF CVAL&gt;10 THEN IF CVAL=14 THEN CVAL=1 ELSE CVAL=10</t>
  </si>
  <si>
    <t>FOR J=3 TO 5</t>
  </si>
  <si>
    <t>NEXT J</t>
  </si>
  <si>
    <t>CHECKDUP</t>
  </si>
  <si>
    <t>DUP=0</t>
  </si>
  <si>
    <t>FOR I=0 TO 9</t>
  </si>
  <si>
    <t>FOR H=0 TO 9</t>
  </si>
  <si>
    <t>DRAWLOOP</t>
  </si>
  <si>
    <t>FOR H=0 TO 4</t>
  </si>
  <si>
    <t>X=INT(RND*4)+1</t>
  </si>
  <si>
    <t>X=X*16</t>
  </si>
  <si>
    <t>X=X+INT(RND*13)+2</t>
  </si>
  <si>
    <t>DECK(H)=X</t>
  </si>
  <si>
    <t>HANDS(0,H,1)=INT(DECK(H)/16)</t>
  </si>
  <si>
    <t>HANDS(0,H,0)=DECK(H)-HANDS(0,H,1)*16</t>
  </si>
  <si>
    <t>HANDS(1,H,1)=INT(DECK(H+5)/16)</t>
  </si>
  <si>
    <t>HANDS(1,H,0)=DECK(H+5)-HANDS(1,H,1)*16</t>
  </si>
  <si>
    <t>DISPLAY AT (22,2) BEEP: "DO YOU WISH TO PLAY AGAIN?"</t>
  </si>
  <si>
    <t>IF BUSTED=1 THEN DISPLAY AT (12,4) BEEP: "YOU BUSTED. YOU LOSE."</t>
  </si>
  <si>
    <t>IF BUSTED=1 THEN DISPLAY AT (12,3) BEEP: "DEALER BUSTED. YOU WIN."</t>
  </si>
  <si>
    <t>DISPLAY AT(12,6): "SHUFFLING THE DECK"</t>
  </si>
  <si>
    <t>DISPLAY AT(12,6): "                  "</t>
  </si>
  <si>
    <t>REM DISPLAY AT (1,24): "P:"&amp;STR$(PSCORE)</t>
  </si>
  <si>
    <t>REM DISPLAY AT (2,24):"D:"&amp;STR$(DSCORE)</t>
  </si>
  <si>
    <t>SHUFFLE</t>
  </si>
  <si>
    <t>DISPLAY AT (12,10): "BLACKJACK"</t>
  </si>
  <si>
    <t>DISPLAY AT (1, 10): "BLACKJACK"</t>
  </si>
  <si>
    <t>SUBEND</t>
  </si>
  <si>
    <t>PLAYER=0 :: PSCORE=0</t>
  </si>
  <si>
    <t>PLAYER=1 :: DSCORE=0</t>
  </si>
  <si>
    <t>IF PSCORE=DSCORE THEN DISPLAY AT (12,11): "TIE GAME"</t>
  </si>
  <si>
    <t>IF PSCORE&gt;DSCORE THEN DISPLAY AT (12,11): "YOU WIN!"</t>
  </si>
  <si>
    <t>IF PSCORE&lt;DSCORE THEN DISPLAY AT (12,11): "YOU LOSE"</t>
  </si>
  <si>
    <t>SUMS(),CARDS(),HANDS(,,)</t>
  </si>
  <si>
    <t>ROW,COL,SUIT</t>
  </si>
  <si>
    <t>CHARVAL=96</t>
  </si>
  <si>
    <t>CHARVAL</t>
  </si>
  <si>
    <t>CHARVAL=97</t>
  </si>
  <si>
    <t>CHARVAL=98</t>
  </si>
  <si>
    <t>CHARVAL=112</t>
  </si>
  <si>
    <t>CHARVAL=111</t>
  </si>
  <si>
    <t>CHARVAL=113</t>
  </si>
  <si>
    <t>CHARVAL=114</t>
  </si>
  <si>
    <t>CHARVAL=128</t>
  </si>
  <si>
    <t>CHARVAL=129</t>
  </si>
  <si>
    <t>GETBLACKVALS</t>
  </si>
  <si>
    <t>GETCARDEDGE</t>
  </si>
  <si>
    <t>GETCARDTOP</t>
  </si>
  <si>
    <t>GETCLUB</t>
  </si>
  <si>
    <t>GETSPADE</t>
  </si>
  <si>
    <t>GETCARDBACK</t>
  </si>
  <si>
    <t>GETREDVALS</t>
  </si>
  <si>
    <t>GETDIAMOND</t>
  </si>
  <si>
    <t>GETHEART</t>
  </si>
  <si>
    <t>CHARVAL=136</t>
  </si>
  <si>
    <t>GETCARDFRONT</t>
  </si>
  <si>
    <t>HEART</t>
  </si>
  <si>
    <t>CALL CHAR (HEART, "00367F7F7F3E1C08" )</t>
  </si>
  <si>
    <t>DIAMOND</t>
  </si>
  <si>
    <t>CALL CHAR (DIAMOND, "00081C3E7F3E1C08" )</t>
  </si>
  <si>
    <t>REDVALS</t>
  </si>
  <si>
    <t>OFFSET</t>
  </si>
  <si>
    <t>(REDVALS)</t>
  </si>
  <si>
    <t>CARDBACK</t>
  </si>
  <si>
    <t>CALL CHAR (CARDBACK, "AA55AA55AA55AA55")</t>
  </si>
  <si>
    <t>SPADE</t>
  </si>
  <si>
    <t>CALL CHAR (SPADE, "0010387CFEFED638" )</t>
  </si>
  <si>
    <t>CLUB</t>
  </si>
  <si>
    <t>BLACKVALS</t>
  </si>
  <si>
    <t>(BLACKVALS)</t>
  </si>
  <si>
    <t>CARDEDGE</t>
  </si>
  <si>
    <t>CALL CHAR (CARDEDGE, "8080808080808080")</t>
  </si>
  <si>
    <t>CARDTOP</t>
  </si>
  <si>
    <t>CALL CHAR (CARDTOP, "00000000000000FF")</t>
  </si>
  <si>
    <t>CARDFRONT</t>
  </si>
  <si>
    <t>CALL CHAR (CARDFRONT, "FFFFFFFFFFFFFFFF")</t>
  </si>
  <si>
    <t>CALL COLOR (9,7,16) :: REM DARK RED ON BLACK</t>
  </si>
  <si>
    <t>CALL COLOR (14,16,16) :: REM WHITE ON WHITE</t>
  </si>
  <si>
    <t>CALL COLOR (13,2,1) :: REM BLACK ON TRANSPARENT</t>
  </si>
  <si>
    <t>CALL COLOR (12,2,16) :: REM BLACK ON WHITE</t>
  </si>
  <si>
    <t>CALL COLOR (11,2,16) :: REM BLACK ON WHITE</t>
  </si>
  <si>
    <t>CALL COLOR (10,7,16) :: REM DARK RED ON BLACK</t>
  </si>
  <si>
    <t>FILL</t>
  </si>
  <si>
    <t>SUIT</t>
  </si>
  <si>
    <t>CARDCHAR</t>
  </si>
  <si>
    <t>PLAYER,CARD,FACEDOWN,HANDS(,,)</t>
  </si>
  <si>
    <t>DUP,X,DECK()</t>
  </si>
  <si>
    <t>DUP,(X),DECK()</t>
  </si>
  <si>
    <t>DIM DECK(9) :: FOR I=0 TO 9 :: DECK(I)=0 :: NEXT I</t>
  </si>
  <si>
    <t>(ROW),(COL),(SUIT)</t>
  </si>
  <si>
    <t>(PLAYER),(CARD),(FACEDOWN),HANDS(,,)</t>
  </si>
  <si>
    <t>CARDS(),SUMS(),PLAYER,FACEDOWN,HANDS(,,)</t>
  </si>
  <si>
    <t>HANDS(,,)</t>
  </si>
  <si>
    <t>CARDS(),SUMS(),(PLAYER),(FACEDOWN),HANDS(,,)</t>
  </si>
  <si>
    <t>HANDS(,,),CARDS(),SUMS()</t>
  </si>
  <si>
    <t>FOR I=0 TO 1 :: FOR J=0 TO 4 :: FOR K=0 TO 1 :: HANDS(I,J,K)=0 :: NEXT K :: NEXT J :: NEXT I</t>
  </si>
  <si>
    <t>FOR I=0 TO 1 :: SUMS(I)=0 :: CARDS(I)=0 :: NEXT I</t>
  </si>
  <si>
    <t>SETCHARSRED</t>
  </si>
  <si>
    <t>SETCHARSBLACK</t>
  </si>
  <si>
    <t>CALL CHAR (CLUB, "00103854EE541038" )</t>
  </si>
  <si>
    <t>IF SUMS(PLAYER)&gt;21 THEN BUSTED=1</t>
  </si>
  <si>
    <t>SCORE,(PLAYER),SUMS(),CARDS(),HANDS(,,)</t>
  </si>
  <si>
    <t>SCORE,PLAYER,SUMS(),CARDS(),HANDS(,,)</t>
  </si>
  <si>
    <t>PSCORE,(PLAYER),SUMS(),CARDS(),HANDS(,,)</t>
  </si>
  <si>
    <t>DSCORE,(PLAYER),SUMS(),CARDS(),HANDS(,,)</t>
  </si>
  <si>
    <t>ASKAGAIN</t>
  </si>
  <si>
    <t>ASKANOTHER</t>
  </si>
  <si>
    <t>REM COPYRIGHT (C) 1987-2023 SEAN WOHLGEMUTH</t>
  </si>
  <si>
    <t>REM &lt;HTTPS://WWW.GNU.ORG/LICENSES/&gt;.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</si>
  <si>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</si>
  <si>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</si>
  <si>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</si>
  <si>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</si>
  <si>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</si>
  <si>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::</t>
  </si>
  <si>
    <t>FOR I=1 TO 5 :: CALL SOUND(1000,110,30) :: CALL SOUND(1,110,30) :: NEXT I</t>
  </si>
  <si>
    <t>FOR I=1 TO 5 :: CALL CLEAR :: DISPLAY AT (12,7) BEEP: "GAME TERMINATED" :: CALL SOUND(100,110,30) :: CALL SOUND(1,110,30) :: NEXT I</t>
  </si>
  <si>
    <t>FOR I=1 TO 5 :: CALL SOUND(500,110,30) :: CALL SOUND(1,110,30) :: NEXT I</t>
  </si>
  <si>
    <t>CALL HCHAR(23,16,30)</t>
  </si>
  <si>
    <t>CALL HCHAR (22,4,32,25) :: CALL HCHAR (23,16,32)</t>
  </si>
  <si>
    <t>DISPLAY AT (22,2) BEEP: "DO YOU WANT ANOTHER CARD?"</t>
  </si>
  <si>
    <t>A$=""</t>
  </si>
  <si>
    <t>CALL KEY(0,K,S)</t>
  </si>
  <si>
    <t>IF K=78 THEN CALL HCHAR (23,16,78) :: A$="N" ELSE IF K=89 THEN CALL HCHAR (23,16,89) :: A$="Y"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</si>
</sst>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ody)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8" borderId="0" xfId="0" applyFont="1" applyFill="1"/>
    <xf numFmtId="0" fontId="0" fillId="8" borderId="0" xfId="0" applyFill="1"/>
    <xf numFmtId="0" fontId="1" fillId="7" borderId="0" xfId="0" applyFont="1" applyFill="1"/>
    <xf numFmtId="0" fontId="5" fillId="7" borderId="0" xfId="0" applyFont="1" applyFill="1"/>
    <xf numFmtId="0" fontId="6" fillId="0" borderId="0" xfId="0" applyFont="1"/>
    <xf numFmtId="0" fontId="6" fillId="7" borderId="0" xfId="0" applyFont="1" applyFill="1"/>
    <xf numFmtId="0" fontId="6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0" borderId="0" xfId="0" quotePrefix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4" borderId="0" xfId="0" applyFont="1" applyFill="1"/>
    <xf numFmtId="0" fontId="0" fillId="15" borderId="0" xfId="0" applyFill="1"/>
    <xf numFmtId="0" fontId="0" fillId="16" borderId="0" xfId="0" applyFill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F419"/>
  <sheetViews>
    <sheetView tabSelected="1" zoomScaleNormal="100" workbookViewId="0"/>
  </sheetViews>
  <sheetFormatPr baseColWidth="10" defaultRowHeight="16" x14ac:dyDescent="0.2"/>
  <cols>
    <col min="1" max="1" width="20.1640625" bestFit="1" customWidth="1"/>
    <col min="2" max="2" width="5.1640625" bestFit="1" customWidth="1"/>
    <col min="3" max="3" width="106" customWidth="1"/>
    <col min="4" max="5" width="20.5" customWidth="1"/>
  </cols>
  <sheetData>
    <row r="1" spans="1:4" s="25" customFormat="1" x14ac:dyDescent="0.2">
      <c r="A1" s="25" t="s">
        <v>680</v>
      </c>
      <c r="B1" s="25" t="s">
        <v>504</v>
      </c>
      <c r="C1" s="25" t="s">
        <v>500</v>
      </c>
      <c r="D1" s="25" t="s">
        <v>717</v>
      </c>
    </row>
    <row r="2" spans="1:4" x14ac:dyDescent="0.2">
      <c r="B2">
        <v>100</v>
      </c>
      <c r="C2" t="s">
        <v>859</v>
      </c>
    </row>
    <row r="3" spans="1:4" x14ac:dyDescent="0.2">
      <c r="B3">
        <v>110</v>
      </c>
      <c r="C3" t="s">
        <v>866</v>
      </c>
    </row>
    <row r="4" spans="1:4" x14ac:dyDescent="0.2">
      <c r="B4">
        <v>120</v>
      </c>
      <c r="C4" t="s">
        <v>861</v>
      </c>
    </row>
    <row r="5" spans="1:4" x14ac:dyDescent="0.2">
      <c r="B5">
        <v>130</v>
      </c>
      <c r="C5" t="s">
        <v>862</v>
      </c>
    </row>
    <row r="6" spans="1:4" x14ac:dyDescent="0.2">
      <c r="B6">
        <v>140</v>
      </c>
      <c r="C6" t="s">
        <v>866</v>
      </c>
    </row>
    <row r="7" spans="1:4" x14ac:dyDescent="0.2">
      <c r="B7">
        <v>150</v>
      </c>
      <c r="C7" t="s">
        <v>863</v>
      </c>
    </row>
    <row r="8" spans="1:4" x14ac:dyDescent="0.2">
      <c r="B8">
        <v>160</v>
      </c>
      <c r="C8" t="s">
        <v>864</v>
      </c>
    </row>
    <row r="9" spans="1:4" x14ac:dyDescent="0.2">
      <c r="B9">
        <v>170</v>
      </c>
      <c r="C9" t="s">
        <v>866</v>
      </c>
    </row>
    <row r="10" spans="1:4" x14ac:dyDescent="0.2">
      <c r="B10">
        <v>180</v>
      </c>
      <c r="C10" t="s">
        <v>865</v>
      </c>
    </row>
    <row r="11" spans="1:4" x14ac:dyDescent="0.2">
      <c r="B11">
        <v>190</v>
      </c>
      <c r="C11" t="s">
        <v>860</v>
      </c>
    </row>
    <row r="12" spans="1:4" x14ac:dyDescent="0.2">
      <c r="B12">
        <v>200</v>
      </c>
      <c r="C12" t="s">
        <v>866</v>
      </c>
    </row>
    <row r="13" spans="1:4" x14ac:dyDescent="0.2">
      <c r="A13" s="26"/>
      <c r="B13">
        <v>210</v>
      </c>
      <c r="C13" s="28" t="str">
        <f>IF(ISBLANK(E13),_xlfn.CONCAT("CALL ",D13),_xlfn.CONCAT("CALL ",D13,"(",E13,")"))</f>
        <v>CALL INTRO</v>
      </c>
      <c r="D13" s="28" t="str">
        <f>A32</f>
        <v>INTRO</v>
      </c>
    </row>
    <row r="14" spans="1:4" x14ac:dyDescent="0.2">
      <c r="A14" s="26"/>
      <c r="B14">
        <v>220</v>
      </c>
      <c r="C14" s="28" t="str">
        <f>IF(ISBLANK(E14),_xlfn.CONCAT("CALL ",D14),_xlfn.CONCAT("CALL ",D14,"(",E14,")"))</f>
        <v>CALL SETCHARS</v>
      </c>
      <c r="D14" s="28" t="str">
        <f>A71</f>
        <v>SETCHARS</v>
      </c>
    </row>
    <row r="15" spans="1:4" x14ac:dyDescent="0.2">
      <c r="A15" s="26"/>
      <c r="B15">
        <v>230</v>
      </c>
      <c r="C15" s="28" t="str">
        <f>IF(ISBLANK(E15),_xlfn.CONCAT("CALL ",D15),_xlfn.CONCAT("CALL ",D15,"(",E15,")"))</f>
        <v>CALL SETCOLORSCHEME</v>
      </c>
      <c r="D15" s="28" t="str">
        <f>A123</f>
        <v>SETCOLORSCHEME</v>
      </c>
    </row>
    <row r="16" spans="1:4" x14ac:dyDescent="0.2">
      <c r="B16">
        <v>240</v>
      </c>
      <c r="C16" t="str">
        <f>_xlfn.CONCAT("REM LABEL ***",A17,"***")</f>
        <v>REM LABEL ***GAMELOOP***</v>
      </c>
    </row>
    <row r="17" spans="1:4" x14ac:dyDescent="0.2">
      <c r="A17" s="29" t="s">
        <v>714</v>
      </c>
      <c r="B17">
        <v>250</v>
      </c>
      <c r="C17" s="28" t="str">
        <f>IF(ISBLANK(E17),_xlfn.CONCAT("CALL ",D17),_xlfn.CONCAT("CALL ",D17,"(",E17,")"))</f>
        <v>CALL PLAY</v>
      </c>
      <c r="D17" s="28" t="str">
        <f>A252</f>
        <v>PLAY</v>
      </c>
    </row>
    <row r="18" spans="1:4" x14ac:dyDescent="0.2">
      <c r="B18">
        <v>260</v>
      </c>
      <c r="C18" t="s">
        <v>769</v>
      </c>
      <c r="D18" s="28"/>
    </row>
    <row r="19" spans="1:4" x14ac:dyDescent="0.2">
      <c r="B19">
        <v>270</v>
      </c>
      <c r="C19" t="s">
        <v>873</v>
      </c>
    </row>
    <row r="20" spans="1:4" x14ac:dyDescent="0.2">
      <c r="B20">
        <v>280</v>
      </c>
      <c r="C20" t="s">
        <v>870</v>
      </c>
    </row>
    <row r="21" spans="1:4" x14ac:dyDescent="0.2">
      <c r="B21">
        <v>290</v>
      </c>
      <c r="C21" t="str">
        <f>_xlfn.CONCAT("REM LABEL ***",A22,"***")</f>
        <v>REM LABEL ***ASKAGAIN***</v>
      </c>
    </row>
    <row r="22" spans="1:4" x14ac:dyDescent="0.2">
      <c r="A22" s="29" t="s">
        <v>857</v>
      </c>
      <c r="B22">
        <v>300</v>
      </c>
      <c r="C22" s="1" t="s">
        <v>874</v>
      </c>
      <c r="D22" s="28"/>
    </row>
    <row r="23" spans="1:4" x14ac:dyDescent="0.2">
      <c r="A23" s="26"/>
      <c r="B23">
        <v>310</v>
      </c>
      <c r="C23" s="1" t="str">
        <f>_xlfn.CONCAT("IF S=0  THEN ",INDEX(B:B,MATCH(D23,A:A,0),0)," :: REM GOTO ",D23,"")</f>
        <v>IF S=0  THEN 300 :: REM GOTO ASKAGAIN</v>
      </c>
      <c r="D23" s="29" t="str">
        <f>A22</f>
        <v>ASKAGAIN</v>
      </c>
    </row>
    <row r="24" spans="1:4" x14ac:dyDescent="0.2">
      <c r="A24" s="26"/>
      <c r="B24">
        <v>320</v>
      </c>
      <c r="C24" s="1" t="str">
        <f>_xlfn.CONCAT("IF K&lt;&gt;78 AND K&lt;&gt;89 AND K&lt;&gt;13 THEN ",INDEX(B:B,MATCH(D24,A:A,0),0)," :: REM GOTO ",D24,"")</f>
        <v>IF K&lt;&gt;78 AND K&lt;&gt;89 AND K&lt;&gt;13 THEN 300 :: REM GOTO ASKAGAIN</v>
      </c>
      <c r="D24" s="29" t="str">
        <f>A22</f>
        <v>ASKAGAIN</v>
      </c>
    </row>
    <row r="25" spans="1:4" x14ac:dyDescent="0.2">
      <c r="A25" s="26"/>
      <c r="B25">
        <v>330</v>
      </c>
      <c r="C25" s="1" t="s">
        <v>875</v>
      </c>
      <c r="D25" s="28"/>
    </row>
    <row r="26" spans="1:4" x14ac:dyDescent="0.2">
      <c r="A26" s="26"/>
      <c r="B26">
        <v>340</v>
      </c>
      <c r="C26" s="1" t="str">
        <f>_xlfn.CONCAT("IF K&lt;&gt;13 THEN ",INDEX(B:B,MATCH(D26,A:A,0),0)," :: REM GOTO ",D26,"")</f>
        <v>IF K&lt;&gt;13 THEN 300 :: REM GOTO ASKAGAIN</v>
      </c>
      <c r="D26" s="29" t="str">
        <f>A22</f>
        <v>ASKAGAIN</v>
      </c>
    </row>
    <row r="27" spans="1:4" x14ac:dyDescent="0.2">
      <c r="A27" s="26"/>
      <c r="B27">
        <v>350</v>
      </c>
      <c r="C27" s="1" t="str">
        <f>_xlfn.CONCAT("IF A$="""" THEN ",INDEX(B:B,MATCH(D27,A:A,0),0)," :: REM GOTO ",D27,"")</f>
        <v>IF A$="" THEN 300 :: REM GOTO ASKAGAIN</v>
      </c>
      <c r="D27" s="29" t="str">
        <f>A22</f>
        <v>ASKAGAIN</v>
      </c>
    </row>
    <row r="28" spans="1:4" x14ac:dyDescent="0.2">
      <c r="A28" s="26"/>
      <c r="B28">
        <v>360</v>
      </c>
      <c r="C28" s="1" t="s">
        <v>871</v>
      </c>
      <c r="D28" s="28"/>
    </row>
    <row r="29" spans="1:4" x14ac:dyDescent="0.2">
      <c r="A29" s="26"/>
      <c r="B29">
        <v>370</v>
      </c>
      <c r="C29" s="1" t="str">
        <f>_xlfn.CONCAT("IF A$=""N"" THEN CALL ",D29)</f>
        <v>IF A$="N" THEN CALL TERMINATE</v>
      </c>
      <c r="D29" s="28" t="str">
        <f>A374</f>
        <v>TERMINATE</v>
      </c>
    </row>
    <row r="30" spans="1:4" x14ac:dyDescent="0.2">
      <c r="A30" s="26"/>
      <c r="B30">
        <v>380</v>
      </c>
      <c r="C30" t="str">
        <f>_xlfn.CONCAT("GOTO ",INDEX(B:B,MATCH(D30,A:A,0),0)," :: REM GOTO ",D30,"")</f>
        <v>GOTO 250 :: REM GOTO GAMELOOP</v>
      </c>
      <c r="D30" s="29" t="str">
        <f>A17</f>
        <v>GAMELOOP</v>
      </c>
    </row>
    <row r="31" spans="1:4" x14ac:dyDescent="0.2">
      <c r="A31" s="26"/>
      <c r="B31">
        <v>390</v>
      </c>
      <c r="C31" t="s">
        <v>679</v>
      </c>
      <c r="D31" s="29"/>
    </row>
    <row r="32" spans="1:4" x14ac:dyDescent="0.2">
      <c r="A32" s="28" t="s">
        <v>501</v>
      </c>
      <c r="B32">
        <v>400</v>
      </c>
      <c r="C32" s="11" t="str">
        <f>_xlfn.CONCAT("REM SUBROUTINE ***",A32,"***")</f>
        <v>REM SUBROUTINE ***INTRO***</v>
      </c>
    </row>
    <row r="33" spans="1:3" x14ac:dyDescent="0.2">
      <c r="A33" s="26"/>
      <c r="B33">
        <v>410</v>
      </c>
      <c r="C33" s="11" t="str">
        <f>IF(ISBLANK(E33),_xlfn.CONCAT("SUB ",A32),_xlfn.CONCAT("SUB ",A32,"(",E33,")"))</f>
        <v>SUB INTRO</v>
      </c>
    </row>
    <row r="34" spans="1:3" x14ac:dyDescent="0.2">
      <c r="A34" s="26"/>
      <c r="B34">
        <v>420</v>
      </c>
      <c r="C34" s="11" t="s">
        <v>7</v>
      </c>
    </row>
    <row r="35" spans="1:3" x14ac:dyDescent="0.2">
      <c r="A35" s="26"/>
      <c r="B35">
        <v>430</v>
      </c>
      <c r="C35" s="11" t="s">
        <v>777</v>
      </c>
    </row>
    <row r="36" spans="1:3" x14ac:dyDescent="0.2">
      <c r="A36" s="26"/>
      <c r="B36">
        <v>440</v>
      </c>
      <c r="C36" s="11" t="s">
        <v>453</v>
      </c>
    </row>
    <row r="37" spans="1:3" x14ac:dyDescent="0.2">
      <c r="A37" s="26"/>
      <c r="B37">
        <v>450</v>
      </c>
      <c r="C37" s="11" t="s">
        <v>867</v>
      </c>
    </row>
    <row r="38" spans="1:3" x14ac:dyDescent="0.2">
      <c r="A38" s="26"/>
      <c r="B38">
        <v>460</v>
      </c>
      <c r="C38" s="11" t="s">
        <v>7</v>
      </c>
    </row>
    <row r="39" spans="1:3" x14ac:dyDescent="0.2">
      <c r="A39" s="26"/>
      <c r="B39">
        <v>470</v>
      </c>
      <c r="C39" s="11" t="s">
        <v>739</v>
      </c>
    </row>
    <row r="40" spans="1:3" x14ac:dyDescent="0.2">
      <c r="A40" s="26"/>
      <c r="B40">
        <v>480</v>
      </c>
      <c r="C40" s="11" t="s">
        <v>724</v>
      </c>
    </row>
    <row r="41" spans="1:3" x14ac:dyDescent="0.2">
      <c r="A41" s="26"/>
      <c r="B41">
        <v>490</v>
      </c>
      <c r="C41" s="11" t="s">
        <v>725</v>
      </c>
    </row>
    <row r="42" spans="1:3" x14ac:dyDescent="0.2">
      <c r="A42" s="26"/>
      <c r="B42">
        <v>500</v>
      </c>
      <c r="C42" s="11" t="s">
        <v>738</v>
      </c>
    </row>
    <row r="43" spans="1:3" x14ac:dyDescent="0.2">
      <c r="A43" s="26"/>
      <c r="B43">
        <v>510</v>
      </c>
      <c r="C43" s="11" t="s">
        <v>731</v>
      </c>
    </row>
    <row r="44" spans="1:3" x14ac:dyDescent="0.2">
      <c r="A44" s="26"/>
      <c r="B44">
        <v>520</v>
      </c>
      <c r="C44" s="11" t="s">
        <v>732</v>
      </c>
    </row>
    <row r="45" spans="1:3" x14ac:dyDescent="0.2">
      <c r="A45" s="26"/>
      <c r="B45">
        <v>530</v>
      </c>
      <c r="C45" s="11" t="s">
        <v>733</v>
      </c>
    </row>
    <row r="46" spans="1:3" x14ac:dyDescent="0.2">
      <c r="A46" s="26"/>
      <c r="B46">
        <v>540</v>
      </c>
      <c r="C46" s="11" t="s">
        <v>734</v>
      </c>
    </row>
    <row r="47" spans="1:3" x14ac:dyDescent="0.2">
      <c r="A47" s="26"/>
      <c r="B47">
        <v>550</v>
      </c>
      <c r="C47" s="11" t="s">
        <v>735</v>
      </c>
    </row>
    <row r="48" spans="1:3" x14ac:dyDescent="0.2">
      <c r="A48" s="26"/>
      <c r="B48">
        <v>560</v>
      </c>
      <c r="C48" s="11" t="s">
        <v>736</v>
      </c>
    </row>
    <row r="49" spans="1:3" x14ac:dyDescent="0.2">
      <c r="A49" s="26"/>
      <c r="B49">
        <v>570</v>
      </c>
      <c r="C49" s="11" t="s">
        <v>737</v>
      </c>
    </row>
    <row r="50" spans="1:3" x14ac:dyDescent="0.2">
      <c r="A50" s="26"/>
      <c r="B50">
        <v>580</v>
      </c>
      <c r="C50" s="11" t="s">
        <v>726</v>
      </c>
    </row>
    <row r="51" spans="1:3" x14ac:dyDescent="0.2">
      <c r="A51" s="26"/>
      <c r="B51">
        <v>590</v>
      </c>
      <c r="C51" s="11" t="s">
        <v>727</v>
      </c>
    </row>
    <row r="52" spans="1:3" x14ac:dyDescent="0.2">
      <c r="A52" s="26"/>
      <c r="B52">
        <v>600</v>
      </c>
      <c r="C52" s="11" t="s">
        <v>728</v>
      </c>
    </row>
    <row r="53" spans="1:3" x14ac:dyDescent="0.2">
      <c r="A53" s="26"/>
      <c r="B53">
        <v>610</v>
      </c>
      <c r="C53" s="11" t="s">
        <v>729</v>
      </c>
    </row>
    <row r="54" spans="1:3" x14ac:dyDescent="0.2">
      <c r="A54" s="26"/>
      <c r="B54">
        <v>620</v>
      </c>
      <c r="C54" s="11" t="s">
        <v>720</v>
      </c>
    </row>
    <row r="55" spans="1:3" x14ac:dyDescent="0.2">
      <c r="A55" s="26"/>
      <c r="B55">
        <v>630</v>
      </c>
      <c r="C55" s="11" t="s">
        <v>7</v>
      </c>
    </row>
    <row r="56" spans="1:3" x14ac:dyDescent="0.2">
      <c r="A56" s="26"/>
      <c r="B56">
        <v>640</v>
      </c>
      <c r="C56" s="11" t="s">
        <v>721</v>
      </c>
    </row>
    <row r="57" spans="1:3" x14ac:dyDescent="0.2">
      <c r="A57" s="26"/>
      <c r="B57">
        <v>650</v>
      </c>
      <c r="C57" s="11" t="s">
        <v>722</v>
      </c>
    </row>
    <row r="58" spans="1:3" x14ac:dyDescent="0.2">
      <c r="A58" s="26"/>
      <c r="B58">
        <v>660</v>
      </c>
      <c r="C58" s="11" t="s">
        <v>723</v>
      </c>
    </row>
    <row r="59" spans="1:3" x14ac:dyDescent="0.2">
      <c r="A59" s="26"/>
      <c r="B59">
        <v>670</v>
      </c>
      <c r="C59" s="11" t="s">
        <v>740</v>
      </c>
    </row>
    <row r="60" spans="1:3" x14ac:dyDescent="0.2">
      <c r="A60" s="26"/>
      <c r="B60">
        <v>680</v>
      </c>
      <c r="C60" s="11" t="s">
        <v>741</v>
      </c>
    </row>
    <row r="61" spans="1:3" x14ac:dyDescent="0.2">
      <c r="A61" s="26"/>
      <c r="B61">
        <v>690</v>
      </c>
      <c r="C61" s="11" t="s">
        <v>742</v>
      </c>
    </row>
    <row r="62" spans="1:3" x14ac:dyDescent="0.2">
      <c r="A62" s="26"/>
      <c r="B62">
        <v>700</v>
      </c>
      <c r="C62" s="11" t="s">
        <v>743</v>
      </c>
    </row>
    <row r="63" spans="1:3" x14ac:dyDescent="0.2">
      <c r="A63" s="26"/>
      <c r="B63">
        <v>710</v>
      </c>
      <c r="C63" s="11" t="s">
        <v>744</v>
      </c>
    </row>
    <row r="64" spans="1:3" x14ac:dyDescent="0.2">
      <c r="A64" s="26"/>
      <c r="B64">
        <v>720</v>
      </c>
      <c r="C64" s="11" t="s">
        <v>745</v>
      </c>
    </row>
    <row r="65" spans="1:5" x14ac:dyDescent="0.2">
      <c r="A65" s="26"/>
      <c r="B65">
        <v>730</v>
      </c>
      <c r="C65" s="11" t="s">
        <v>746</v>
      </c>
    </row>
    <row r="66" spans="1:5" x14ac:dyDescent="0.2">
      <c r="A66" s="26"/>
      <c r="B66">
        <v>740</v>
      </c>
      <c r="C66" s="11" t="s">
        <v>747</v>
      </c>
    </row>
    <row r="67" spans="1:5" x14ac:dyDescent="0.2">
      <c r="A67" s="26"/>
      <c r="B67">
        <v>750</v>
      </c>
      <c r="C67" s="11" t="s">
        <v>748</v>
      </c>
    </row>
    <row r="68" spans="1:5" x14ac:dyDescent="0.2">
      <c r="A68" s="26"/>
      <c r="B68">
        <v>760</v>
      </c>
      <c r="C68" s="11" t="s">
        <v>730</v>
      </c>
    </row>
    <row r="69" spans="1:5" x14ac:dyDescent="0.2">
      <c r="A69" s="26"/>
      <c r="B69">
        <v>770</v>
      </c>
      <c r="C69" s="11" t="s">
        <v>720</v>
      </c>
    </row>
    <row r="70" spans="1:5" x14ac:dyDescent="0.2">
      <c r="A70" s="26"/>
      <c r="B70">
        <v>780</v>
      </c>
      <c r="C70" s="11" t="s">
        <v>779</v>
      </c>
    </row>
    <row r="71" spans="1:5" x14ac:dyDescent="0.2">
      <c r="A71" s="28" t="s">
        <v>662</v>
      </c>
      <c r="B71">
        <v>790</v>
      </c>
      <c r="C71" s="11" t="str">
        <f>_xlfn.CONCAT("REM SUBROUTINE ***",A71,"***")</f>
        <v>REM SUBROUTINE ***SETCHARS***</v>
      </c>
    </row>
    <row r="72" spans="1:5" x14ac:dyDescent="0.2">
      <c r="A72" s="26"/>
      <c r="B72">
        <v>800</v>
      </c>
      <c r="C72" s="11" t="str">
        <f>IF(ISBLANK(E72),_xlfn.CONCAT("SUB ",A71),_xlfn.CONCAT("SUB ",A71,"(",E72,")"))</f>
        <v>SUB SETCHARS</v>
      </c>
    </row>
    <row r="73" spans="1:5" x14ac:dyDescent="0.2">
      <c r="A73" s="26"/>
      <c r="B73">
        <v>810</v>
      </c>
      <c r="C73" s="28" t="str">
        <f>IF(ISBLANK(E73),_xlfn.CONCAT("CALL ",D73),_xlfn.CONCAT("CALL ",D73,"(",E73,")"))</f>
        <v>CALL SETCHARSRED</v>
      </c>
      <c r="D73" s="28" t="str">
        <f>A79</f>
        <v>SETCHARSRED</v>
      </c>
    </row>
    <row r="74" spans="1:5" x14ac:dyDescent="0.2">
      <c r="A74" s="26"/>
      <c r="B74">
        <v>820</v>
      </c>
      <c r="C74" s="28" t="str">
        <f>IF(ISBLANK(E74),_xlfn.CONCAT("CALL ",D74),_xlfn.CONCAT("CALL ",D74,"(",E74,")"))</f>
        <v>CALL SETCHARSBLACK</v>
      </c>
      <c r="D74" s="28" t="str">
        <f>A90</f>
        <v>SETCHARSBLACK</v>
      </c>
    </row>
    <row r="75" spans="1:5" x14ac:dyDescent="0.2">
      <c r="A75" s="26"/>
      <c r="B75">
        <v>830</v>
      </c>
      <c r="C75" s="28" t="str">
        <f>IF(ISBLANK(E75),_xlfn.CONCAT("CALL ",D75),_xlfn.CONCAT("CALL ",D75,"(",E75,")"))</f>
        <v>CALL SETCHARSEDGES</v>
      </c>
      <c r="D75" s="28" t="str">
        <f>A116</f>
        <v>SETCHARSEDGES</v>
      </c>
    </row>
    <row r="76" spans="1:5" x14ac:dyDescent="0.2">
      <c r="A76" s="26"/>
      <c r="B76">
        <v>840</v>
      </c>
      <c r="C76" s="28" t="str">
        <f>IF(ISBLANK(E76),_xlfn.CONCAT("CALL ",D76),_xlfn.CONCAT("CALL ",D76,"(",E76,")"))</f>
        <v>CALL GETCARDFRONT(CARDFRONT)</v>
      </c>
      <c r="D76" s="28" t="str">
        <f>A416</f>
        <v>GETCARDFRONT</v>
      </c>
      <c r="E76" t="s">
        <v>826</v>
      </c>
    </row>
    <row r="77" spans="1:5" x14ac:dyDescent="0.2">
      <c r="A77" s="26"/>
      <c r="B77">
        <v>850</v>
      </c>
      <c r="C77" t="s">
        <v>827</v>
      </c>
    </row>
    <row r="78" spans="1:5" x14ac:dyDescent="0.2">
      <c r="A78" s="26"/>
      <c r="B78">
        <v>860</v>
      </c>
      <c r="C78" s="11" t="s">
        <v>779</v>
      </c>
    </row>
    <row r="79" spans="1:5" x14ac:dyDescent="0.2">
      <c r="A79" s="28" t="s">
        <v>849</v>
      </c>
      <c r="B79">
        <v>870</v>
      </c>
      <c r="C79" s="11" t="str">
        <f>_xlfn.CONCAT("REM SUBROUTINE ***",A79,"***")</f>
        <v>REM SUBROUTINE ***SETCHARSRED***</v>
      </c>
    </row>
    <row r="80" spans="1:5" x14ac:dyDescent="0.2">
      <c r="A80" s="28"/>
      <c r="B80">
        <v>880</v>
      </c>
      <c r="C80" s="11" t="str">
        <f>IF(ISBLANK(E80),_xlfn.CONCAT("SUB ",A79),_xlfn.CONCAT("SUB ",A79,"(",E80,")"))</f>
        <v>SUB SETCHARSRED</v>
      </c>
    </row>
    <row r="81" spans="1:5" x14ac:dyDescent="0.2">
      <c r="A81" s="26"/>
      <c r="B81">
        <v>890</v>
      </c>
      <c r="C81" s="28" t="str">
        <f>IF(ISBLANK(E81),_xlfn.CONCAT("CALL ",D81),_xlfn.CONCAT("CALL ",D81,"(",E81,")"))</f>
        <v>CALL GETHEART(HEART)</v>
      </c>
      <c r="D81" s="28" t="str">
        <f>A380</f>
        <v>GETHEART</v>
      </c>
      <c r="E81" t="s">
        <v>808</v>
      </c>
    </row>
    <row r="82" spans="1:5" x14ac:dyDescent="0.2">
      <c r="A82" s="26"/>
      <c r="B82">
        <v>900</v>
      </c>
      <c r="C82" t="s">
        <v>809</v>
      </c>
    </row>
    <row r="83" spans="1:5" x14ac:dyDescent="0.2">
      <c r="A83" s="26"/>
      <c r="B83">
        <v>910</v>
      </c>
      <c r="C83" s="28" t="str">
        <f>IF(ISBLANK(E83),_xlfn.CONCAT("CALL ",D83),_xlfn.CONCAT("CALL ",D83,"(",E83,")"))</f>
        <v>CALL GETDIAMOND(DIAMOND)</v>
      </c>
      <c r="D83" s="28" t="str">
        <f>A384</f>
        <v>GETDIAMOND</v>
      </c>
      <c r="E83" t="s">
        <v>810</v>
      </c>
    </row>
    <row r="84" spans="1:5" x14ac:dyDescent="0.2">
      <c r="A84" s="26"/>
      <c r="B84">
        <v>920</v>
      </c>
      <c r="C84" t="s">
        <v>811</v>
      </c>
    </row>
    <row r="85" spans="1:5" x14ac:dyDescent="0.2">
      <c r="A85" s="26"/>
      <c r="B85">
        <v>930</v>
      </c>
      <c r="C85" s="28" t="str">
        <f>IF(ISBLANK(E85),_xlfn.CONCAT("CALL ",D85),_xlfn.CONCAT("CALL ",D85,"(",E85,")"))</f>
        <v>CALL GETREDVALS(REDVALS)</v>
      </c>
      <c r="D85" s="28" t="str">
        <f>A388</f>
        <v>GETREDVALS</v>
      </c>
      <c r="E85" t="s">
        <v>812</v>
      </c>
    </row>
    <row r="86" spans="1:5" x14ac:dyDescent="0.2">
      <c r="A86" s="26"/>
      <c r="B86">
        <v>940</v>
      </c>
      <c r="C86" s="28" t="str">
        <f>IF(ISBLANK(E86),_xlfn.CONCAT("CALL ",D86),_xlfn.CONCAT("CALL ",D86,"(",E86,")"))</f>
        <v>CALL SETCHARSVALS((REDVALS))</v>
      </c>
      <c r="D86" s="28" t="str">
        <f>A99</f>
        <v>SETCHARSVALS</v>
      </c>
      <c r="E86" t="s">
        <v>814</v>
      </c>
    </row>
    <row r="87" spans="1:5" x14ac:dyDescent="0.2">
      <c r="A87" s="26"/>
      <c r="B87">
        <v>950</v>
      </c>
      <c r="C87" s="28" t="str">
        <f>IF(ISBLANK(E87),_xlfn.CONCAT("CALL ",D87),_xlfn.CONCAT("CALL ",D87,"(",E87,")"))</f>
        <v>CALL GETCARDBACK(CARDBACK)</v>
      </c>
      <c r="D87" s="28" t="str">
        <f>A392</f>
        <v>GETCARDBACK</v>
      </c>
      <c r="E87" t="s">
        <v>815</v>
      </c>
    </row>
    <row r="88" spans="1:5" x14ac:dyDescent="0.2">
      <c r="A88" s="26"/>
      <c r="B88">
        <v>960</v>
      </c>
      <c r="C88" t="s">
        <v>816</v>
      </c>
    </row>
    <row r="89" spans="1:5" x14ac:dyDescent="0.2">
      <c r="A89" s="26"/>
      <c r="B89">
        <v>970</v>
      </c>
      <c r="C89" s="11" t="s">
        <v>779</v>
      </c>
    </row>
    <row r="90" spans="1:5" x14ac:dyDescent="0.2">
      <c r="A90" s="28" t="s">
        <v>850</v>
      </c>
      <c r="B90">
        <v>980</v>
      </c>
      <c r="C90" s="11" t="str">
        <f>_xlfn.CONCAT("REM SUBROUTINE ***",A90,"***")</f>
        <v>REM SUBROUTINE ***SETCHARSBLACK***</v>
      </c>
    </row>
    <row r="91" spans="1:5" x14ac:dyDescent="0.2">
      <c r="A91" s="28"/>
      <c r="B91">
        <v>990</v>
      </c>
      <c r="C91" s="11" t="str">
        <f>IF(ISBLANK(E91),_xlfn.CONCAT("SUB ",A90),_xlfn.CONCAT("SUB ",A90,"(",E91,")"))</f>
        <v>SUB SETCHARSBLACK</v>
      </c>
    </row>
    <row r="92" spans="1:5" x14ac:dyDescent="0.2">
      <c r="A92" s="26"/>
      <c r="B92">
        <v>1000</v>
      </c>
      <c r="C92" s="28" t="str">
        <f>IF(ISBLANK(E92),_xlfn.CONCAT("CALL ",D92),_xlfn.CONCAT("CALL ",D92,"(",E92,")"))</f>
        <v>CALL GETSPADE(SPADE)</v>
      </c>
      <c r="D92" s="28" t="str">
        <f>A396</f>
        <v>GETSPADE</v>
      </c>
      <c r="E92" t="s">
        <v>817</v>
      </c>
    </row>
    <row r="93" spans="1:5" x14ac:dyDescent="0.2">
      <c r="A93" s="26"/>
      <c r="B93">
        <v>1010</v>
      </c>
      <c r="C93" t="s">
        <v>818</v>
      </c>
    </row>
    <row r="94" spans="1:5" x14ac:dyDescent="0.2">
      <c r="A94" s="26"/>
      <c r="B94">
        <v>1020</v>
      </c>
      <c r="C94" s="28" t="str">
        <f>IF(ISBLANK(E94),_xlfn.CONCAT("CALL ",D94),_xlfn.CONCAT("CALL ",D94,"(",E94,")"))</f>
        <v>CALL GETCLUB(CLUB)</v>
      </c>
      <c r="D94" s="28" t="str">
        <f>A400</f>
        <v>GETCLUB</v>
      </c>
      <c r="E94" t="s">
        <v>819</v>
      </c>
    </row>
    <row r="95" spans="1:5" x14ac:dyDescent="0.2">
      <c r="A95" s="26"/>
      <c r="B95">
        <v>1030</v>
      </c>
      <c r="C95" t="s">
        <v>851</v>
      </c>
    </row>
    <row r="96" spans="1:5" x14ac:dyDescent="0.2">
      <c r="A96" s="26"/>
      <c r="B96">
        <v>1040</v>
      </c>
      <c r="C96" s="28" t="str">
        <f>IF(ISBLANK(E96),_xlfn.CONCAT("CALL ",D96),_xlfn.CONCAT("CALL ",D96,"(",E96,")"))</f>
        <v>CALL GETBLACKVALS(BLACKVALS)</v>
      </c>
      <c r="D96" s="28" t="str">
        <f>A404</f>
        <v>GETBLACKVALS</v>
      </c>
      <c r="E96" t="s">
        <v>820</v>
      </c>
    </row>
    <row r="97" spans="1:5" x14ac:dyDescent="0.2">
      <c r="A97" s="26"/>
      <c r="B97">
        <v>1050</v>
      </c>
      <c r="C97" s="28" t="str">
        <f>IF(ISBLANK(E97),_xlfn.CONCAT("CALL ",D97),_xlfn.CONCAT("CALL ",D97,"(",E97,")"))</f>
        <v>CALL SETCHARSVALS((BLACKVALS))</v>
      </c>
      <c r="D97" s="28" t="str">
        <f>A99</f>
        <v>SETCHARSVALS</v>
      </c>
      <c r="E97" t="s">
        <v>821</v>
      </c>
    </row>
    <row r="98" spans="1:5" x14ac:dyDescent="0.2">
      <c r="A98" s="26"/>
      <c r="B98">
        <v>1060</v>
      </c>
      <c r="C98" s="11" t="s">
        <v>779</v>
      </c>
    </row>
    <row r="99" spans="1:5" x14ac:dyDescent="0.2">
      <c r="A99" s="28" t="s">
        <v>664</v>
      </c>
      <c r="B99">
        <v>1070</v>
      </c>
      <c r="C99" s="11" t="str">
        <f>_xlfn.CONCAT("REM SUBROUTINE ***",A99,"***")</f>
        <v>REM SUBROUTINE ***SETCHARSVALS***</v>
      </c>
    </row>
    <row r="100" spans="1:5" x14ac:dyDescent="0.2">
      <c r="A100" s="26"/>
      <c r="B100">
        <v>1080</v>
      </c>
      <c r="C100" s="11" t="str">
        <f>IF(ISBLANK(E100),_xlfn.CONCAT("SUB ",A99),_xlfn.CONCAT("SUB ",A99,"(",E100,")"))</f>
        <v>SUB SETCHARSVALS(OFFSET)</v>
      </c>
      <c r="E100" t="s">
        <v>813</v>
      </c>
    </row>
    <row r="101" spans="1:5" x14ac:dyDescent="0.2">
      <c r="A101" s="26"/>
      <c r="B101">
        <v>1090</v>
      </c>
      <c r="C101" s="11" t="s">
        <v>663</v>
      </c>
    </row>
    <row r="102" spans="1:5" x14ac:dyDescent="0.2">
      <c r="A102" s="26"/>
      <c r="B102">
        <v>1100</v>
      </c>
      <c r="C102" t="s">
        <v>665</v>
      </c>
    </row>
    <row r="103" spans="1:5" x14ac:dyDescent="0.2">
      <c r="A103" s="26"/>
      <c r="B103">
        <v>1110</v>
      </c>
      <c r="C103" t="s">
        <v>666</v>
      </c>
    </row>
    <row r="104" spans="1:5" x14ac:dyDescent="0.2">
      <c r="A104" s="26"/>
      <c r="B104">
        <v>1120</v>
      </c>
      <c r="C104" t="s">
        <v>667</v>
      </c>
    </row>
    <row r="105" spans="1:5" x14ac:dyDescent="0.2">
      <c r="A105" s="26"/>
      <c r="B105">
        <v>1130</v>
      </c>
      <c r="C105" t="s">
        <v>668</v>
      </c>
    </row>
    <row r="106" spans="1:5" x14ac:dyDescent="0.2">
      <c r="A106" s="26"/>
      <c r="B106">
        <v>1140</v>
      </c>
      <c r="C106" t="s">
        <v>669</v>
      </c>
    </row>
    <row r="107" spans="1:5" x14ac:dyDescent="0.2">
      <c r="A107" s="26"/>
      <c r="B107">
        <v>1150</v>
      </c>
      <c r="C107" t="s">
        <v>670</v>
      </c>
    </row>
    <row r="108" spans="1:5" x14ac:dyDescent="0.2">
      <c r="A108" s="26"/>
      <c r="B108">
        <v>1160</v>
      </c>
      <c r="C108" t="s">
        <v>671</v>
      </c>
    </row>
    <row r="109" spans="1:5" x14ac:dyDescent="0.2">
      <c r="A109" s="26"/>
      <c r="B109">
        <v>1170</v>
      </c>
      <c r="C109" t="s">
        <v>672</v>
      </c>
    </row>
    <row r="110" spans="1:5" x14ac:dyDescent="0.2">
      <c r="A110" s="26"/>
      <c r="B110">
        <v>1180</v>
      </c>
      <c r="C110" t="s">
        <v>673</v>
      </c>
    </row>
    <row r="111" spans="1:5" x14ac:dyDescent="0.2">
      <c r="A111" s="26"/>
      <c r="B111">
        <v>1190</v>
      </c>
      <c r="C111" t="s">
        <v>674</v>
      </c>
    </row>
    <row r="112" spans="1:5" x14ac:dyDescent="0.2">
      <c r="A112" s="26"/>
      <c r="B112">
        <v>1200</v>
      </c>
      <c r="C112" t="s">
        <v>675</v>
      </c>
    </row>
    <row r="113" spans="1:5" x14ac:dyDescent="0.2">
      <c r="A113" s="26"/>
      <c r="B113">
        <v>1210</v>
      </c>
      <c r="C113" t="s">
        <v>676</v>
      </c>
    </row>
    <row r="114" spans="1:5" x14ac:dyDescent="0.2">
      <c r="A114" s="26"/>
      <c r="B114">
        <v>1220</v>
      </c>
      <c r="C114" t="s">
        <v>677</v>
      </c>
    </row>
    <row r="115" spans="1:5" x14ac:dyDescent="0.2">
      <c r="A115" s="26"/>
      <c r="B115">
        <v>1230</v>
      </c>
      <c r="C115" s="11" t="s">
        <v>779</v>
      </c>
    </row>
    <row r="116" spans="1:5" x14ac:dyDescent="0.2">
      <c r="A116" s="28" t="s">
        <v>678</v>
      </c>
      <c r="B116">
        <v>1240</v>
      </c>
      <c r="C116" s="11" t="str">
        <f>_xlfn.CONCAT("REM SUBROUTINE ***",A116,"***")</f>
        <v>REM SUBROUTINE ***SETCHARSEDGES***</v>
      </c>
    </row>
    <row r="117" spans="1:5" x14ac:dyDescent="0.2">
      <c r="A117" s="26"/>
      <c r="B117">
        <v>1250</v>
      </c>
      <c r="C117" s="11" t="str">
        <f>IF(ISBLANK(E117),_xlfn.CONCAT("SUB ",A116),_xlfn.CONCAT("SUB ",A116,"(",E117,")"))</f>
        <v>SUB SETCHARSEDGES</v>
      </c>
    </row>
    <row r="118" spans="1:5" x14ac:dyDescent="0.2">
      <c r="A118" s="26"/>
      <c r="B118">
        <v>1260</v>
      </c>
      <c r="C118" s="28" t="str">
        <f>IF(ISBLANK(E118),_xlfn.CONCAT("CALL ",D118),_xlfn.CONCAT("CALL ",D118,"(",E118,")"))</f>
        <v>CALL GETCARDEDGE(CARDEDGE)</v>
      </c>
      <c r="D118" s="28" t="str">
        <f>A408</f>
        <v>GETCARDEDGE</v>
      </c>
      <c r="E118" t="s">
        <v>822</v>
      </c>
    </row>
    <row r="119" spans="1:5" x14ac:dyDescent="0.2">
      <c r="A119" s="26"/>
      <c r="B119">
        <v>1270</v>
      </c>
      <c r="C119" t="s">
        <v>823</v>
      </c>
    </row>
    <row r="120" spans="1:5" x14ac:dyDescent="0.2">
      <c r="A120" s="26"/>
      <c r="B120">
        <v>1280</v>
      </c>
      <c r="C120" s="28" t="str">
        <f>IF(ISBLANK(E120),_xlfn.CONCAT("CALL ",D120),_xlfn.CONCAT("CALL ",D120,"(",E120,")"))</f>
        <v>CALL GETCARDTOP(CARDTOP)</v>
      </c>
      <c r="D120" s="28" t="str">
        <f>A412</f>
        <v>GETCARDTOP</v>
      </c>
      <c r="E120" t="s">
        <v>824</v>
      </c>
    </row>
    <row r="121" spans="1:5" x14ac:dyDescent="0.2">
      <c r="A121" s="26"/>
      <c r="B121">
        <v>1290</v>
      </c>
      <c r="C121" t="s">
        <v>825</v>
      </c>
    </row>
    <row r="122" spans="1:5" x14ac:dyDescent="0.2">
      <c r="A122" s="26"/>
      <c r="B122">
        <v>1300</v>
      </c>
      <c r="C122" s="11" t="s">
        <v>779</v>
      </c>
    </row>
    <row r="123" spans="1:5" x14ac:dyDescent="0.2">
      <c r="A123" s="28" t="s">
        <v>681</v>
      </c>
      <c r="B123">
        <v>1310</v>
      </c>
      <c r="C123" s="11" t="str">
        <f>_xlfn.CONCAT("REM SUBROUTINE ***",A123,"***")</f>
        <v>REM SUBROUTINE ***SETCOLORSCHEME***</v>
      </c>
    </row>
    <row r="124" spans="1:5" x14ac:dyDescent="0.2">
      <c r="A124" s="26"/>
      <c r="B124">
        <v>1320</v>
      </c>
      <c r="C124" s="11" t="str">
        <f>IF(ISBLANK(E124),_xlfn.CONCAT("SUB ",A123),_xlfn.CONCAT("SUB ",A123,"(",E124,")"))</f>
        <v>SUB SETCOLORSCHEME</v>
      </c>
    </row>
    <row r="125" spans="1:5" x14ac:dyDescent="0.2">
      <c r="A125" s="26"/>
      <c r="B125">
        <v>1330</v>
      </c>
      <c r="C125" s="11" t="s">
        <v>828</v>
      </c>
    </row>
    <row r="126" spans="1:5" x14ac:dyDescent="0.2">
      <c r="A126" s="26"/>
      <c r="B126">
        <v>1340</v>
      </c>
      <c r="C126" s="11" t="s">
        <v>833</v>
      </c>
    </row>
    <row r="127" spans="1:5" x14ac:dyDescent="0.2">
      <c r="A127" s="26"/>
      <c r="B127">
        <v>1350</v>
      </c>
      <c r="C127" s="11" t="s">
        <v>832</v>
      </c>
    </row>
    <row r="128" spans="1:5" x14ac:dyDescent="0.2">
      <c r="A128" s="26"/>
      <c r="B128">
        <v>1360</v>
      </c>
      <c r="C128" s="11" t="s">
        <v>831</v>
      </c>
    </row>
    <row r="129" spans="1:6" x14ac:dyDescent="0.2">
      <c r="A129" s="26"/>
      <c r="B129">
        <v>1370</v>
      </c>
      <c r="C129" s="11" t="s">
        <v>830</v>
      </c>
    </row>
    <row r="130" spans="1:6" x14ac:dyDescent="0.2">
      <c r="A130" s="26"/>
      <c r="B130">
        <v>1380</v>
      </c>
      <c r="C130" s="11" t="s">
        <v>829</v>
      </c>
    </row>
    <row r="131" spans="1:6" x14ac:dyDescent="0.2">
      <c r="A131" s="26"/>
      <c r="B131">
        <v>1390</v>
      </c>
      <c r="C131" s="11" t="s">
        <v>682</v>
      </c>
    </row>
    <row r="132" spans="1:6" x14ac:dyDescent="0.2">
      <c r="A132" s="26"/>
      <c r="B132">
        <v>1400</v>
      </c>
      <c r="C132" s="11" t="s">
        <v>779</v>
      </c>
    </row>
    <row r="133" spans="1:6" x14ac:dyDescent="0.2">
      <c r="A133" s="28" t="s">
        <v>577</v>
      </c>
      <c r="B133">
        <v>1410</v>
      </c>
      <c r="C133" s="11" t="str">
        <f>_xlfn.CONCAT("REM SUBROUTINE ***",A133,"***")</f>
        <v>REM SUBROUTINE ***RENDERCARD***</v>
      </c>
    </row>
    <row r="134" spans="1:6" x14ac:dyDescent="0.2">
      <c r="A134" s="26"/>
      <c r="B134">
        <v>1420</v>
      </c>
      <c r="C134" s="11" t="str">
        <f>IF(ISBLANK(E134),_xlfn.CONCAT("SUB ",A133),_xlfn.CONCAT("SUB ",A133,"(",E134,")"))</f>
        <v>SUB RENDERCARD(PLAYER,CARD,FACEDOWN,HANDS(,,))</v>
      </c>
      <c r="E134" t="s">
        <v>837</v>
      </c>
    </row>
    <row r="135" spans="1:6" x14ac:dyDescent="0.2">
      <c r="A135" s="26"/>
      <c r="B135">
        <v>1430</v>
      </c>
      <c r="C135" s="28" t="str">
        <f>_xlfn.CONCAT("IF FACEDOWN=1 THEN CALL ",D135,"(",F135,") ELSE CALL ",E135,"(",F135,")")</f>
        <v>IF FACEDOWN=1 THEN CALL GETCARDBACK(FILL) ELSE CALL GETCARDFRONT(FILL)</v>
      </c>
      <c r="D135" s="28" t="str">
        <f>A392</f>
        <v>GETCARDBACK</v>
      </c>
      <c r="E135" s="28" t="str">
        <f>A416</f>
        <v>GETCARDFRONT</v>
      </c>
      <c r="F135" s="11" t="s">
        <v>834</v>
      </c>
    </row>
    <row r="136" spans="1:6" x14ac:dyDescent="0.2">
      <c r="A136" s="26"/>
      <c r="B136">
        <v>1440</v>
      </c>
      <c r="C136" s="11" t="s">
        <v>685</v>
      </c>
    </row>
    <row r="137" spans="1:6" x14ac:dyDescent="0.2">
      <c r="A137" s="26"/>
      <c r="B137">
        <v>1450</v>
      </c>
      <c r="C137" s="11" t="s">
        <v>686</v>
      </c>
    </row>
    <row r="138" spans="1:6" x14ac:dyDescent="0.2">
      <c r="A138" s="26"/>
      <c r="B138">
        <v>1460</v>
      </c>
      <c r="C138" t="s">
        <v>130</v>
      </c>
    </row>
    <row r="139" spans="1:6" x14ac:dyDescent="0.2">
      <c r="A139" s="26"/>
      <c r="B139">
        <v>1470</v>
      </c>
      <c r="C139" t="s">
        <v>132</v>
      </c>
    </row>
    <row r="140" spans="1:6" x14ac:dyDescent="0.2">
      <c r="A140" s="26"/>
      <c r="B140">
        <v>1480</v>
      </c>
      <c r="C140" t="s">
        <v>57</v>
      </c>
    </row>
    <row r="141" spans="1:6" x14ac:dyDescent="0.2">
      <c r="A141" s="26"/>
      <c r="B141">
        <v>1490</v>
      </c>
      <c r="C141" s="28" t="str">
        <f>IF(ISBLANK(E141),_xlfn.CONCAT("CALL ",D141),_xlfn.CONCAT("CALL ",D141,"(",E141,")"))</f>
        <v>CALL GETCARDTOP(CARDTOP)</v>
      </c>
      <c r="D141" s="28" t="str">
        <f>A412</f>
        <v>GETCARDTOP</v>
      </c>
      <c r="E141" t="s">
        <v>824</v>
      </c>
    </row>
    <row r="142" spans="1:6" x14ac:dyDescent="0.2">
      <c r="A142" s="26"/>
      <c r="B142">
        <v>1500</v>
      </c>
      <c r="C142" s="28" t="str">
        <f>IF(ISBLANK(E142),_xlfn.CONCAT("CALL ",D142),_xlfn.CONCAT("CALL ",D142,"(",E142,")"))</f>
        <v>CALL GETCARDEDGE(CARDEDGE)</v>
      </c>
      <c r="D142" s="28" t="str">
        <f>A408</f>
        <v>GETCARDEDGE</v>
      </c>
      <c r="E142" t="s">
        <v>822</v>
      </c>
    </row>
    <row r="143" spans="1:6" x14ac:dyDescent="0.2">
      <c r="A143" s="26"/>
      <c r="B143">
        <v>1510</v>
      </c>
      <c r="C143" t="s">
        <v>683</v>
      </c>
    </row>
    <row r="144" spans="1:6" x14ac:dyDescent="0.2">
      <c r="A144" s="26"/>
      <c r="B144">
        <v>1520</v>
      </c>
      <c r="C144" t="s">
        <v>684</v>
      </c>
    </row>
    <row r="145" spans="1:6" x14ac:dyDescent="0.2">
      <c r="A145" s="26"/>
      <c r="B145">
        <v>1530</v>
      </c>
      <c r="C145" t="str">
        <f>_xlfn.CONCAT("IF FACEDOWN=1 THEN ",INDEX(B:B,MATCH(D145,A:A,0),0)," :: REM SUBEND")</f>
        <v>IF FACEDOWN=1 THEN 1800 :: REM SUBEND</v>
      </c>
      <c r="D145" s="29" t="str">
        <f>A172</f>
        <v>RENDERCARD.SUBEND</v>
      </c>
    </row>
    <row r="146" spans="1:6" x14ac:dyDescent="0.2">
      <c r="A146" s="26"/>
      <c r="B146">
        <v>1540</v>
      </c>
      <c r="C146" t="s">
        <v>688</v>
      </c>
    </row>
    <row r="147" spans="1:6" x14ac:dyDescent="0.2">
      <c r="A147" s="26"/>
      <c r="B147">
        <v>1550</v>
      </c>
      <c r="C147" s="28" t="str">
        <f>_xlfn.CONCAT("IF HANDS(PLAYER,CARD,1)=1 THEN CALL ",D147,"(",E147,")")</f>
        <v>IF HANDS(PLAYER,CARD,1)=1 THEN CALL GETHEART(SUIT)</v>
      </c>
      <c r="D147" s="28" t="str">
        <f>A380</f>
        <v>GETHEART</v>
      </c>
      <c r="E147" t="s">
        <v>835</v>
      </c>
    </row>
    <row r="148" spans="1:6" x14ac:dyDescent="0.2">
      <c r="A148" s="26"/>
      <c r="B148">
        <v>1560</v>
      </c>
      <c r="C148" s="28" t="str">
        <f>_xlfn.CONCAT("IF HANDS(PLAYER,CARD,1)=2 THEN CALL ",D148,"(",E148,")")</f>
        <v>IF HANDS(PLAYER,CARD,1)=2 THEN CALL GETDIAMOND(SUIT)</v>
      </c>
      <c r="D148" s="28" t="str">
        <f>A384</f>
        <v>GETDIAMOND</v>
      </c>
      <c r="E148" t="s">
        <v>835</v>
      </c>
    </row>
    <row r="149" spans="1:6" x14ac:dyDescent="0.2">
      <c r="A149" s="26"/>
      <c r="B149">
        <v>1570</v>
      </c>
      <c r="C149" s="28" t="str">
        <f>_xlfn.CONCAT("IF HANDS(PLAYER,CARD,1)=3 THEN CALL ",D149,"(",E149,")")</f>
        <v>IF HANDS(PLAYER,CARD,1)=3 THEN CALL GETSPADE(SUIT)</v>
      </c>
      <c r="D149" s="28" t="str">
        <f>A396</f>
        <v>GETSPADE</v>
      </c>
      <c r="E149" t="s">
        <v>835</v>
      </c>
    </row>
    <row r="150" spans="1:6" x14ac:dyDescent="0.2">
      <c r="A150" s="26"/>
      <c r="B150">
        <v>1580</v>
      </c>
      <c r="C150" s="28" t="str">
        <f>_xlfn.CONCAT("IF HANDS(PLAYER,CARD,1)=4 THEN CALL ",D150,"(",E150,")")</f>
        <v>IF HANDS(PLAYER,CARD,1)=4 THEN CALL GETCLUB(SUIT)</v>
      </c>
      <c r="D150" s="28" t="str">
        <f>A400</f>
        <v>GETCLUB</v>
      </c>
      <c r="E150" t="s">
        <v>835</v>
      </c>
    </row>
    <row r="151" spans="1:6" x14ac:dyDescent="0.2">
      <c r="A151" s="26"/>
      <c r="B151">
        <v>1590</v>
      </c>
      <c r="C151" t="s">
        <v>687</v>
      </c>
    </row>
    <row r="152" spans="1:6" x14ac:dyDescent="0.2">
      <c r="A152" s="26"/>
      <c r="B152">
        <v>1600</v>
      </c>
      <c r="C152" s="28" t="str">
        <f>_xlfn.CONCAT("IF HANDS(PLAYER,CARD,1)&lt;3 THEN CALL ",D152,"(",E152,")")</f>
        <v>IF HANDS(PLAYER,CARD,1)&lt;3 THEN CALL GETREDVALS(CARDCHAR)</v>
      </c>
      <c r="D152" s="28" t="str">
        <f>A388</f>
        <v>GETREDVALS</v>
      </c>
      <c r="E152" t="s">
        <v>836</v>
      </c>
    </row>
    <row r="153" spans="1:6" x14ac:dyDescent="0.2">
      <c r="A153" s="26"/>
      <c r="B153">
        <v>1610</v>
      </c>
      <c r="C153" s="28" t="str">
        <f>_xlfn.CONCAT("IF HANDS(PLAYER,CARD,1)&gt;2 THEN CALL ",D153,"(",E153,")")</f>
        <v>IF HANDS(PLAYER,CARD,1)&gt;2 THEN CALL GETBLACKVALS(CARDCHAR)</v>
      </c>
      <c r="D153" s="28" t="str">
        <f>A404</f>
        <v>GETBLACKVALS</v>
      </c>
      <c r="E153" t="s">
        <v>836</v>
      </c>
    </row>
    <row r="154" spans="1:6" x14ac:dyDescent="0.2">
      <c r="A154" s="26"/>
      <c r="B154">
        <v>1620</v>
      </c>
      <c r="C154" t="s">
        <v>704</v>
      </c>
    </row>
    <row r="155" spans="1:6" x14ac:dyDescent="0.2">
      <c r="A155" s="26"/>
      <c r="B155">
        <v>1630</v>
      </c>
      <c r="C155" t="s">
        <v>692</v>
      </c>
    </row>
    <row r="156" spans="1:6" x14ac:dyDescent="0.2">
      <c r="A156" s="26"/>
      <c r="B156">
        <v>1640</v>
      </c>
      <c r="C156" t="s">
        <v>690</v>
      </c>
    </row>
    <row r="157" spans="1:6" x14ac:dyDescent="0.2">
      <c r="A157" s="26"/>
      <c r="B157">
        <v>1650</v>
      </c>
      <c r="C157" t="s">
        <v>691</v>
      </c>
    </row>
    <row r="158" spans="1:6" x14ac:dyDescent="0.2">
      <c r="A158" s="26"/>
      <c r="B158">
        <v>1660</v>
      </c>
      <c r="C158" t="s">
        <v>751</v>
      </c>
    </row>
    <row r="159" spans="1:6" x14ac:dyDescent="0.2">
      <c r="A159" s="26"/>
      <c r="B159">
        <v>1670</v>
      </c>
      <c r="C159" s="28" t="str">
        <f>_xlfn.CONCAT("IF CARDVAL=2 THEN CALL ",D159,"(",E159,") :: GOTO ",INDEX(B:B,MATCH(F159,A:A,0),0)," :: REM SUBEND")</f>
        <v>IF CARDVAL=2 THEN CALL RENDER2(ROW,COL,SUIT) :: GOTO 1800 :: REM SUBEND</v>
      </c>
      <c r="D159" s="28" t="str">
        <f>A173</f>
        <v>RENDER2</v>
      </c>
      <c r="E159" t="s">
        <v>786</v>
      </c>
      <c r="F159" t="str">
        <f>A172</f>
        <v>RENDERCARD.SUBEND</v>
      </c>
    </row>
    <row r="160" spans="1:6" x14ac:dyDescent="0.2">
      <c r="A160" s="26"/>
      <c r="B160">
        <v>1680</v>
      </c>
      <c r="C160" s="28" t="str">
        <f>_xlfn.CONCAT("IF CARDVAL=3 THEN CALL ",D160,"(",E160,") :: GOTO ",INDEX(B:B,MATCH(F160,A:A,0),0)," :: REM SUBEND")</f>
        <v>IF CARDVAL=3 THEN CALL RENDER3(ROW,COL,SUIT) :: GOTO 1800 :: REM SUBEND</v>
      </c>
      <c r="D160" s="28" t="str">
        <f>A178</f>
        <v>RENDER3</v>
      </c>
      <c r="E160" t="s">
        <v>786</v>
      </c>
      <c r="F160" t="str">
        <f>A172</f>
        <v>RENDERCARD.SUBEND</v>
      </c>
    </row>
    <row r="161" spans="1:6" x14ac:dyDescent="0.2">
      <c r="A161" s="26"/>
      <c r="B161">
        <v>1690</v>
      </c>
      <c r="C161" s="28" t="str">
        <f>_xlfn.CONCAT("IF CARDVAL=4 THEN CALL ",D161,"(",E161,") :: GOTO ",INDEX(B:B,MATCH(F161,A:A,0),0)," :: REM SUBEND")</f>
        <v>IF CARDVAL=4 THEN CALL RENDER4(ROW,COL,SUIT) :: GOTO 1800 :: REM SUBEND</v>
      </c>
      <c r="D161" s="28" t="str">
        <f>A182</f>
        <v>RENDER4</v>
      </c>
      <c r="E161" t="s">
        <v>786</v>
      </c>
      <c r="F161" t="str">
        <f>A172</f>
        <v>RENDERCARD.SUBEND</v>
      </c>
    </row>
    <row r="162" spans="1:6" x14ac:dyDescent="0.2">
      <c r="A162" s="26"/>
      <c r="B162">
        <v>1700</v>
      </c>
      <c r="C162" s="28" t="str">
        <f>_xlfn.CONCAT("IF CARDVAL=5 THEN CALL ",D162,"(",E162,") :: GOTO ",INDEX(B:B,MATCH(F162,A:A,0),0)," :: REM SUBEND")</f>
        <v>IF CARDVAL=5 THEN CALL RENDER5(ROW,COL,SUIT) :: GOTO 1800 :: REM SUBEND</v>
      </c>
      <c r="D162" s="28" t="str">
        <f>A189</f>
        <v>RENDER5</v>
      </c>
      <c r="E162" t="s">
        <v>786</v>
      </c>
      <c r="F162" t="str">
        <f>A172</f>
        <v>RENDERCARD.SUBEND</v>
      </c>
    </row>
    <row r="163" spans="1:6" x14ac:dyDescent="0.2">
      <c r="A163" s="26"/>
      <c r="B163">
        <v>1710</v>
      </c>
      <c r="C163" s="28" t="str">
        <f>_xlfn.CONCAT("IF CARDVAL=6 THEN CALL ",D163,"(",E163,") :: GOTO ",INDEX(B:B,MATCH(F163,A:A,0),0)," :: REM SUBEND")</f>
        <v>IF CARDVAL=6 THEN CALL RENDER6(ROW,COL,SUIT) :: GOTO 1800 :: REM SUBEND</v>
      </c>
      <c r="D163" s="28" t="str">
        <f>A194</f>
        <v>RENDER6</v>
      </c>
      <c r="E163" t="s">
        <v>786</v>
      </c>
      <c r="F163" t="str">
        <f>A172</f>
        <v>RENDERCARD.SUBEND</v>
      </c>
    </row>
    <row r="164" spans="1:6" x14ac:dyDescent="0.2">
      <c r="A164" s="26"/>
      <c r="B164">
        <v>1720</v>
      </c>
      <c r="C164" s="28" t="str">
        <f>_xlfn.CONCAT("IF CARDVAL=7 THEN CALL ",D164,"(",E164,") :: GOTO ",INDEX(B:B,MATCH(F164,A:A,0),0)," :: REM SUBEND")</f>
        <v>IF CARDVAL=7 THEN CALL RENDER7(ROW,COL,SUIT) :: GOTO 1800 :: REM SUBEND</v>
      </c>
      <c r="D164" s="28" t="str">
        <f>A199</f>
        <v>RENDER7</v>
      </c>
      <c r="E164" t="s">
        <v>786</v>
      </c>
      <c r="F164" t="str">
        <f>A172</f>
        <v>RENDERCARD.SUBEND</v>
      </c>
    </row>
    <row r="165" spans="1:6" x14ac:dyDescent="0.2">
      <c r="A165" s="26"/>
      <c r="B165">
        <v>1730</v>
      </c>
      <c r="C165" s="28" t="str">
        <f>_xlfn.CONCAT("IF CARDVAL=8 THEN CALL ",D165,"(",E165,") :: GOTO ",INDEX(B:B,MATCH(F165,A:A,0),0)," :: REM SUBEND")</f>
        <v>IF CARDVAL=8 THEN CALL RENDER8(ROW,COL,SUIT) :: GOTO 1800 :: REM SUBEND</v>
      </c>
      <c r="D165" s="28" t="str">
        <f>A204</f>
        <v>RENDER8</v>
      </c>
      <c r="E165" t="s">
        <v>786</v>
      </c>
      <c r="F165" t="str">
        <f>A172</f>
        <v>RENDERCARD.SUBEND</v>
      </c>
    </row>
    <row r="166" spans="1:6" x14ac:dyDescent="0.2">
      <c r="A166" s="26"/>
      <c r="B166">
        <v>1740</v>
      </c>
      <c r="C166" s="28" t="str">
        <f>_xlfn.CONCAT("IF CARDVAL=9 THEN CALL ",D166,"(",E166,") :: GOTO ",INDEX(B:B,MATCH(F166,A:A,0),0)," :: REM SUBEND")</f>
        <v>IF CARDVAL=9 THEN CALL RENDER9(ROW,COL,SUIT) :: GOTO 1800 :: REM SUBEND</v>
      </c>
      <c r="D166" s="28" t="str">
        <f>A215</f>
        <v>RENDER9</v>
      </c>
      <c r="E166" t="s">
        <v>786</v>
      </c>
      <c r="F166" t="str">
        <f>A172</f>
        <v>RENDERCARD.SUBEND</v>
      </c>
    </row>
    <row r="167" spans="1:6" x14ac:dyDescent="0.2">
      <c r="A167" s="26"/>
      <c r="B167">
        <v>1750</v>
      </c>
      <c r="C167" s="28" t="str">
        <f>_xlfn.CONCAT("IF CARDVAL=10 THEN CALL ",D167,"(",E167,") :: GOTO ",INDEX(B:B,MATCH(F167,A:A,0),0)," :: REM SUBEND")</f>
        <v>IF CARDVAL=10 THEN CALL RENDER10(ROW,COL,SUIT) :: GOTO 1800 :: REM SUBEND</v>
      </c>
      <c r="D167" s="28" t="str">
        <f>A223</f>
        <v>RENDER10</v>
      </c>
      <c r="E167" t="s">
        <v>786</v>
      </c>
      <c r="F167" t="str">
        <f>A172</f>
        <v>RENDERCARD.SUBEND</v>
      </c>
    </row>
    <row r="168" spans="1:6" x14ac:dyDescent="0.2">
      <c r="A168" s="26"/>
      <c r="B168">
        <v>1760</v>
      </c>
      <c r="C168" s="28" t="str">
        <f>_xlfn.CONCAT("IF CARDVAL=11 THEN CALL ",D168,"(",E168,") :: GOTO ",INDEX(B:B,MATCH(F168,A:A,0),0)," :: REM SUBEND")</f>
        <v>IF CARDVAL=11 THEN CALL RENDERJACK(ROW,COL,SUIT) :: GOTO 1800 :: REM SUBEND</v>
      </c>
      <c r="D168" s="28" t="str">
        <f>A228</f>
        <v>RENDERJACK</v>
      </c>
      <c r="E168" t="s">
        <v>786</v>
      </c>
      <c r="F168" t="str">
        <f>A172</f>
        <v>RENDERCARD.SUBEND</v>
      </c>
    </row>
    <row r="169" spans="1:6" x14ac:dyDescent="0.2">
      <c r="A169" s="26"/>
      <c r="B169">
        <v>1770</v>
      </c>
      <c r="C169" s="28" t="str">
        <f>_xlfn.CONCAT("IF CARDVAL=12 THEN CALL ",D169,"(",E169,") :: GOTO ",INDEX(B:B,MATCH(F169,A:A,0),0)," :: REM SUBEND")</f>
        <v>IF CARDVAL=12 THEN CALL RENDERQUEEN(ROW,COL,SUIT) :: GOTO 1800 :: REM SUBEND</v>
      </c>
      <c r="D169" s="28" t="str">
        <f>A234</f>
        <v>RENDERQUEEN</v>
      </c>
      <c r="E169" t="s">
        <v>786</v>
      </c>
      <c r="F169" t="str">
        <f>A172</f>
        <v>RENDERCARD.SUBEND</v>
      </c>
    </row>
    <row r="170" spans="1:6" x14ac:dyDescent="0.2">
      <c r="A170" s="26"/>
      <c r="B170">
        <v>1780</v>
      </c>
      <c r="C170" s="28" t="str">
        <f>_xlfn.CONCAT("IF CARDVAL=13 THEN CALL ",D170,"(",E170,") :: GOTO ",INDEX(B:B,MATCH(F170,A:A,0),0)," :: REM SUBEND")</f>
        <v>IF CARDVAL=13 THEN CALL RENDERKING(ROW,COL,SUIT) :: GOTO 1800 :: REM SUBEND</v>
      </c>
      <c r="D170" s="28" t="str">
        <f>A241</f>
        <v>RENDERKING</v>
      </c>
      <c r="E170" t="s">
        <v>786</v>
      </c>
      <c r="F170" t="str">
        <f>A172</f>
        <v>RENDERCARD.SUBEND</v>
      </c>
    </row>
    <row r="171" spans="1:6" x14ac:dyDescent="0.2">
      <c r="A171" s="26"/>
      <c r="B171">
        <v>1790</v>
      </c>
      <c r="C171" s="28" t="str">
        <f>_xlfn.CONCAT("IF CARDVAL=14 THEN CALL ",D171,"(",E171,") :: GOTO ",INDEX(B:B,MATCH(F171,A:A,0),0)," :: REM SUBEND")</f>
        <v>IF CARDVAL=14 THEN CALL RENDERACE(ROW,COL,SUIT) :: GOTO 1800 :: REM SUBEND</v>
      </c>
      <c r="D171" s="28" t="str">
        <f>A248</f>
        <v>RENDERACE</v>
      </c>
      <c r="E171" t="s">
        <v>786</v>
      </c>
      <c r="F171" t="str">
        <f>A172</f>
        <v>RENDERCARD.SUBEND</v>
      </c>
    </row>
    <row r="172" spans="1:6" x14ac:dyDescent="0.2">
      <c r="A172" s="29" t="str">
        <f>_xlfn.CONCAT(A133,".SUBEND")</f>
        <v>RENDERCARD.SUBEND</v>
      </c>
      <c r="B172">
        <v>1800</v>
      </c>
      <c r="C172" s="11" t="s">
        <v>779</v>
      </c>
    </row>
    <row r="173" spans="1:6" x14ac:dyDescent="0.2">
      <c r="A173" s="28" t="s">
        <v>689</v>
      </c>
      <c r="B173">
        <v>1810</v>
      </c>
      <c r="C173" s="11" t="str">
        <f>_xlfn.CONCAT("REM SUBROUTINE ***",A173,"***")</f>
        <v>REM SUBROUTINE ***RENDER2***</v>
      </c>
    </row>
    <row r="174" spans="1:6" x14ac:dyDescent="0.2">
      <c r="A174" s="26"/>
      <c r="B174">
        <v>1820</v>
      </c>
      <c r="C174" s="11" t="str">
        <f>IF(ISBLANK(E174),_xlfn.CONCAT("SUB ",A173),_xlfn.CONCAT("SUB ",A173,"(",E174,")"))</f>
        <v>SUB RENDER2(ROW,COL,SUIT)</v>
      </c>
      <c r="E174" t="s">
        <v>786</v>
      </c>
    </row>
    <row r="175" spans="1:6" x14ac:dyDescent="0.2">
      <c r="A175" s="26"/>
      <c r="B175">
        <v>1830</v>
      </c>
      <c r="C175" t="s">
        <v>163</v>
      </c>
    </row>
    <row r="176" spans="1:6" x14ac:dyDescent="0.2">
      <c r="A176" s="26"/>
      <c r="B176">
        <v>1840</v>
      </c>
      <c r="C176" t="s">
        <v>165</v>
      </c>
    </row>
    <row r="177" spans="1:5" x14ac:dyDescent="0.2">
      <c r="A177" s="26"/>
      <c r="B177">
        <v>1850</v>
      </c>
      <c r="C177" s="11" t="s">
        <v>779</v>
      </c>
    </row>
    <row r="178" spans="1:5" x14ac:dyDescent="0.2">
      <c r="A178" s="28" t="s">
        <v>578</v>
      </c>
      <c r="B178">
        <v>1860</v>
      </c>
      <c r="C178" s="11" t="str">
        <f>_xlfn.CONCAT("REM SUBROUTINE ***",A178,"***")</f>
        <v>REM SUBROUTINE ***RENDER3***</v>
      </c>
    </row>
    <row r="179" spans="1:5" x14ac:dyDescent="0.2">
      <c r="A179" s="26"/>
      <c r="B179">
        <v>1870</v>
      </c>
      <c r="C179" s="11" t="str">
        <f>IF(ISBLANK(E179),_xlfn.CONCAT("SUB ",A178),_xlfn.CONCAT("SUB ",A178,"(",E179,")"))</f>
        <v>SUB RENDER3(ROW,COL,SUIT)</v>
      </c>
      <c r="E179" t="s">
        <v>786</v>
      </c>
    </row>
    <row r="180" spans="1:5" x14ac:dyDescent="0.2">
      <c r="A180" s="26"/>
      <c r="B180">
        <v>1880</v>
      </c>
      <c r="C180" t="s">
        <v>173</v>
      </c>
    </row>
    <row r="181" spans="1:5" x14ac:dyDescent="0.2">
      <c r="A181" s="26"/>
      <c r="B181">
        <v>1890</v>
      </c>
      <c r="C181" s="11" t="s">
        <v>779</v>
      </c>
    </row>
    <row r="182" spans="1:5" x14ac:dyDescent="0.2">
      <c r="A182" s="28" t="s">
        <v>579</v>
      </c>
      <c r="B182">
        <v>1900</v>
      </c>
      <c r="C182" s="11" t="str">
        <f>_xlfn.CONCAT("REM SUBROUTINE ***",A182,"***")</f>
        <v>REM SUBROUTINE ***RENDER4***</v>
      </c>
    </row>
    <row r="183" spans="1:5" x14ac:dyDescent="0.2">
      <c r="A183" s="26"/>
      <c r="B183">
        <v>1910</v>
      </c>
      <c r="C183" s="11" t="str">
        <f>IF(ISBLANK(E183),_xlfn.CONCAT("SUB ",A182),_xlfn.CONCAT("SUB ",A182,"(",E183,")"))</f>
        <v>SUB RENDER4(ROW,COL,SUIT)</v>
      </c>
      <c r="E183" t="s">
        <v>786</v>
      </c>
    </row>
    <row r="184" spans="1:5" x14ac:dyDescent="0.2">
      <c r="A184" s="26"/>
      <c r="B184">
        <v>1920</v>
      </c>
      <c r="C184" t="s">
        <v>180</v>
      </c>
    </row>
    <row r="185" spans="1:5" x14ac:dyDescent="0.2">
      <c r="A185" s="26"/>
      <c r="B185">
        <v>1930</v>
      </c>
      <c r="C185" t="s">
        <v>182</v>
      </c>
    </row>
    <row r="186" spans="1:5" x14ac:dyDescent="0.2">
      <c r="A186" s="26"/>
      <c r="B186">
        <v>1940</v>
      </c>
      <c r="C186" t="s">
        <v>184</v>
      </c>
    </row>
    <row r="187" spans="1:5" x14ac:dyDescent="0.2">
      <c r="A187" s="26"/>
      <c r="B187">
        <v>1950</v>
      </c>
      <c r="C187" t="s">
        <v>186</v>
      </c>
    </row>
    <row r="188" spans="1:5" x14ac:dyDescent="0.2">
      <c r="A188" s="26"/>
      <c r="B188">
        <v>1960</v>
      </c>
      <c r="C188" s="11" t="s">
        <v>779</v>
      </c>
    </row>
    <row r="189" spans="1:5" x14ac:dyDescent="0.2">
      <c r="A189" s="28" t="s">
        <v>580</v>
      </c>
      <c r="B189">
        <v>1970</v>
      </c>
      <c r="C189" s="11" t="str">
        <f>_xlfn.CONCAT("REM SUBROUTINE ***",A189,"***")</f>
        <v>REM SUBROUTINE ***RENDER5***</v>
      </c>
    </row>
    <row r="190" spans="1:5" x14ac:dyDescent="0.2">
      <c r="A190" s="26"/>
      <c r="B190">
        <v>1980</v>
      </c>
      <c r="C190" s="11" t="str">
        <f>IF(ISBLANK(E190),_xlfn.CONCAT("SUB ",A189),_xlfn.CONCAT("SUB ",A189,"(",E190,")"))</f>
        <v>SUB RENDER5(ROW,COL,SUIT)</v>
      </c>
      <c r="E190" t="s">
        <v>786</v>
      </c>
    </row>
    <row r="191" spans="1:5" x14ac:dyDescent="0.2">
      <c r="A191" s="26"/>
      <c r="B191">
        <v>1990</v>
      </c>
      <c r="C191" s="28" t="str">
        <f>IF(ISBLANK(E191),_xlfn.CONCAT("CALL ",D191),_xlfn.CONCAT("CALL ",D191,"(",E191,")"))</f>
        <v>CALL RENDER4((ROW),(COL),(SUIT))</v>
      </c>
      <c r="D191" s="28" t="str">
        <f>A182</f>
        <v>RENDER4</v>
      </c>
      <c r="E191" t="s">
        <v>841</v>
      </c>
    </row>
    <row r="192" spans="1:5" x14ac:dyDescent="0.2">
      <c r="A192" s="26"/>
      <c r="B192">
        <v>2000</v>
      </c>
      <c r="C192" t="s">
        <v>192</v>
      </c>
    </row>
    <row r="193" spans="1:5" x14ac:dyDescent="0.2">
      <c r="A193" s="26"/>
      <c r="B193">
        <v>2010</v>
      </c>
      <c r="C193" s="11" t="s">
        <v>779</v>
      </c>
    </row>
    <row r="194" spans="1:5" x14ac:dyDescent="0.2">
      <c r="A194" s="28" t="s">
        <v>581</v>
      </c>
      <c r="B194">
        <v>2020</v>
      </c>
      <c r="C194" s="11" t="str">
        <f>_xlfn.CONCAT("REM SUBROUTINE ***",A194,"***")</f>
        <v>REM SUBROUTINE ***RENDER6***</v>
      </c>
    </row>
    <row r="195" spans="1:5" x14ac:dyDescent="0.2">
      <c r="A195" s="26"/>
      <c r="B195">
        <v>2030</v>
      </c>
      <c r="C195" s="11" t="str">
        <f>IF(ISBLANK(E195),_xlfn.CONCAT("SUB ",A194),_xlfn.CONCAT("SUB ",A194,"(",E195,")"))</f>
        <v>SUB RENDER6(ROW,COL,SUIT)</v>
      </c>
      <c r="E195" t="s">
        <v>786</v>
      </c>
    </row>
    <row r="196" spans="1:5" x14ac:dyDescent="0.2">
      <c r="A196" s="26"/>
      <c r="B196">
        <v>2040</v>
      </c>
      <c r="C196" t="s">
        <v>199</v>
      </c>
    </row>
    <row r="197" spans="1:5" x14ac:dyDescent="0.2">
      <c r="A197" s="26"/>
      <c r="B197">
        <v>2050</v>
      </c>
      <c r="C197" t="s">
        <v>201</v>
      </c>
    </row>
    <row r="198" spans="1:5" x14ac:dyDescent="0.2">
      <c r="A198" s="26"/>
      <c r="B198">
        <v>2060</v>
      </c>
      <c r="C198" s="11" t="s">
        <v>779</v>
      </c>
    </row>
    <row r="199" spans="1:5" x14ac:dyDescent="0.2">
      <c r="A199" s="28" t="s">
        <v>582</v>
      </c>
      <c r="B199">
        <v>2070</v>
      </c>
      <c r="C199" s="11" t="str">
        <f>_xlfn.CONCAT("REM SUBROUTINE ***",A199,"***")</f>
        <v>REM SUBROUTINE ***RENDER7***</v>
      </c>
    </row>
    <row r="200" spans="1:5" x14ac:dyDescent="0.2">
      <c r="A200" s="26"/>
      <c r="B200">
        <v>2080</v>
      </c>
      <c r="C200" s="11" t="str">
        <f>IF(ISBLANK(E200),_xlfn.CONCAT("SUB ",A199),_xlfn.CONCAT("SUB ",A199,"(",E200,")"))</f>
        <v>SUB RENDER7(ROW,COL,SUIT)</v>
      </c>
      <c r="E200" t="s">
        <v>786</v>
      </c>
    </row>
    <row r="201" spans="1:5" x14ac:dyDescent="0.2">
      <c r="A201" s="26"/>
      <c r="B201">
        <v>2090</v>
      </c>
      <c r="C201" s="28" t="str">
        <f>IF(ISBLANK(E201),_xlfn.CONCAT("CALL ",D201),_xlfn.CONCAT("CALL ",D201,"(",E201,")"))</f>
        <v>CALL RENDER6((ROW),(COL),(SUIT))</v>
      </c>
      <c r="D201" s="28" t="str">
        <f>A194</f>
        <v>RENDER6</v>
      </c>
      <c r="E201" t="s">
        <v>841</v>
      </c>
    </row>
    <row r="202" spans="1:5" x14ac:dyDescent="0.2">
      <c r="A202" s="26"/>
      <c r="B202">
        <v>2100</v>
      </c>
      <c r="C202" t="s">
        <v>207</v>
      </c>
    </row>
    <row r="203" spans="1:5" x14ac:dyDescent="0.2">
      <c r="A203" s="26"/>
      <c r="B203">
        <v>2110</v>
      </c>
      <c r="C203" s="11" t="s">
        <v>779</v>
      </c>
    </row>
    <row r="204" spans="1:5" x14ac:dyDescent="0.2">
      <c r="A204" s="28" t="s">
        <v>583</v>
      </c>
      <c r="B204">
        <v>2120</v>
      </c>
      <c r="C204" s="11" t="str">
        <f>_xlfn.CONCAT("REM SUBROUTINE ***",A204,"***")</f>
        <v>REM SUBROUTINE ***RENDER8***</v>
      </c>
    </row>
    <row r="205" spans="1:5" x14ac:dyDescent="0.2">
      <c r="A205" s="26"/>
      <c r="B205">
        <v>2130</v>
      </c>
      <c r="C205" s="11" t="str">
        <f>IF(ISBLANK(E205),_xlfn.CONCAT("SUB ",A204),_xlfn.CONCAT("SUB ",A204,"(",E205,")"))</f>
        <v>SUB RENDER8(ROW,COL,SUIT)</v>
      </c>
      <c r="E205" t="s">
        <v>786</v>
      </c>
    </row>
    <row r="206" spans="1:5" x14ac:dyDescent="0.2">
      <c r="A206" s="26"/>
      <c r="B206">
        <v>2140</v>
      </c>
      <c r="C206" t="s">
        <v>214</v>
      </c>
    </row>
    <row r="207" spans="1:5" x14ac:dyDescent="0.2">
      <c r="A207" s="26"/>
      <c r="B207">
        <v>2150</v>
      </c>
      <c r="C207" t="s">
        <v>216</v>
      </c>
    </row>
    <row r="208" spans="1:5" x14ac:dyDescent="0.2">
      <c r="A208" s="26"/>
      <c r="B208">
        <v>2160</v>
      </c>
      <c r="C208" t="s">
        <v>163</v>
      </c>
    </row>
    <row r="209" spans="1:5" x14ac:dyDescent="0.2">
      <c r="A209" s="26"/>
      <c r="B209">
        <v>2170</v>
      </c>
      <c r="C209" t="s">
        <v>219</v>
      </c>
    </row>
    <row r="210" spans="1:5" x14ac:dyDescent="0.2">
      <c r="A210" s="26"/>
      <c r="B210">
        <v>2180</v>
      </c>
      <c r="C210" t="s">
        <v>221</v>
      </c>
    </row>
    <row r="211" spans="1:5" x14ac:dyDescent="0.2">
      <c r="A211" s="26"/>
      <c r="B211">
        <v>2190</v>
      </c>
      <c r="C211" t="s">
        <v>165</v>
      </c>
    </row>
    <row r="212" spans="1:5" x14ac:dyDescent="0.2">
      <c r="A212" s="26"/>
      <c r="B212">
        <v>2200</v>
      </c>
      <c r="C212" t="s">
        <v>224</v>
      </c>
    </row>
    <row r="213" spans="1:5" x14ac:dyDescent="0.2">
      <c r="A213" s="26"/>
      <c r="B213">
        <v>2210</v>
      </c>
      <c r="C213" t="s">
        <v>226</v>
      </c>
    </row>
    <row r="214" spans="1:5" x14ac:dyDescent="0.2">
      <c r="A214" s="26"/>
      <c r="B214">
        <v>2220</v>
      </c>
      <c r="C214" s="11" t="s">
        <v>779</v>
      </c>
    </row>
    <row r="215" spans="1:5" x14ac:dyDescent="0.2">
      <c r="A215" s="28" t="s">
        <v>584</v>
      </c>
      <c r="B215">
        <v>2230</v>
      </c>
      <c r="C215" s="11" t="str">
        <f>_xlfn.CONCAT("REM SUBROUTINE ***",A215,"***")</f>
        <v>REM SUBROUTINE ***RENDER9***</v>
      </c>
    </row>
    <row r="216" spans="1:5" x14ac:dyDescent="0.2">
      <c r="A216" s="26"/>
      <c r="B216">
        <v>2240</v>
      </c>
      <c r="C216" s="11" t="str">
        <f>IF(ISBLANK(E216),_xlfn.CONCAT("SUB ",A215),_xlfn.CONCAT("SUB ",A215,"(",E216,")"))</f>
        <v>SUB RENDER9(ROW,COL,SUIT)</v>
      </c>
      <c r="E216" t="s">
        <v>786</v>
      </c>
    </row>
    <row r="217" spans="1:5" x14ac:dyDescent="0.2">
      <c r="A217" s="26"/>
      <c r="B217">
        <v>2250</v>
      </c>
      <c r="C217" t="s">
        <v>233</v>
      </c>
    </row>
    <row r="218" spans="1:5" x14ac:dyDescent="0.2">
      <c r="A218" s="26"/>
      <c r="B218">
        <v>2260</v>
      </c>
      <c r="C218" t="s">
        <v>235</v>
      </c>
    </row>
    <row r="219" spans="1:5" x14ac:dyDescent="0.2">
      <c r="A219" s="26"/>
      <c r="B219">
        <v>2270</v>
      </c>
      <c r="C219" t="s">
        <v>237</v>
      </c>
    </row>
    <row r="220" spans="1:5" x14ac:dyDescent="0.2">
      <c r="A220" s="26"/>
      <c r="B220">
        <v>2280</v>
      </c>
      <c r="C220" t="s">
        <v>239</v>
      </c>
    </row>
    <row r="221" spans="1:5" x14ac:dyDescent="0.2">
      <c r="A221" s="26"/>
      <c r="B221">
        <v>2290</v>
      </c>
      <c r="C221" t="s">
        <v>192</v>
      </c>
    </row>
    <row r="222" spans="1:5" x14ac:dyDescent="0.2">
      <c r="A222" s="26"/>
      <c r="B222">
        <v>2300</v>
      </c>
      <c r="C222" s="11" t="s">
        <v>779</v>
      </c>
    </row>
    <row r="223" spans="1:5" x14ac:dyDescent="0.2">
      <c r="A223" s="28" t="s">
        <v>585</v>
      </c>
      <c r="B223">
        <v>2310</v>
      </c>
      <c r="C223" s="11" t="str">
        <f>_xlfn.CONCAT("REM SUBROUTINE ***",A223,"***")</f>
        <v>REM SUBROUTINE ***RENDER10***</v>
      </c>
    </row>
    <row r="224" spans="1:5" x14ac:dyDescent="0.2">
      <c r="A224" s="26"/>
      <c r="B224">
        <v>2320</v>
      </c>
      <c r="C224" s="11" t="str">
        <f>IF(ISBLANK(E224),_xlfn.CONCAT("SUB ",A223),_xlfn.CONCAT("SUB ",A223,"(",E224,")"))</f>
        <v>SUB RENDER10(ROW,COL,SUIT)</v>
      </c>
      <c r="E224" t="s">
        <v>786</v>
      </c>
    </row>
    <row r="225" spans="1:5" x14ac:dyDescent="0.2">
      <c r="A225" s="26"/>
      <c r="B225">
        <v>2330</v>
      </c>
      <c r="C225" t="s">
        <v>247</v>
      </c>
    </row>
    <row r="226" spans="1:5" x14ac:dyDescent="0.2">
      <c r="A226" s="26"/>
      <c r="B226">
        <v>2340</v>
      </c>
      <c r="C226" t="s">
        <v>249</v>
      </c>
    </row>
    <row r="227" spans="1:5" x14ac:dyDescent="0.2">
      <c r="A227" s="26"/>
      <c r="B227">
        <v>2350</v>
      </c>
      <c r="C227" s="11" t="s">
        <v>779</v>
      </c>
    </row>
    <row r="228" spans="1:5" x14ac:dyDescent="0.2">
      <c r="A228" s="28" t="s">
        <v>586</v>
      </c>
      <c r="B228">
        <v>2360</v>
      </c>
      <c r="C228" s="11" t="str">
        <f>_xlfn.CONCAT("REM SUBROUTINE ***",A228,"***")</f>
        <v>REM SUBROUTINE ***RENDERJACK***</v>
      </c>
    </row>
    <row r="229" spans="1:5" x14ac:dyDescent="0.2">
      <c r="A229" s="26"/>
      <c r="B229">
        <v>2370</v>
      </c>
      <c r="C229" s="11" t="str">
        <f>IF(ISBLANK(E229),_xlfn.CONCAT("SUB ",A228),_xlfn.CONCAT("SUB ",A228,"(",E229,")"))</f>
        <v>SUB RENDERJACK(ROW,COL,SUIT)</v>
      </c>
      <c r="E229" t="s">
        <v>786</v>
      </c>
    </row>
    <row r="230" spans="1:5" x14ac:dyDescent="0.2">
      <c r="A230" s="26"/>
      <c r="B230">
        <v>2380</v>
      </c>
      <c r="C230" t="s">
        <v>249</v>
      </c>
    </row>
    <row r="231" spans="1:5" x14ac:dyDescent="0.2">
      <c r="A231" s="26"/>
      <c r="B231">
        <v>2390</v>
      </c>
      <c r="C231" t="s">
        <v>257</v>
      </c>
    </row>
    <row r="232" spans="1:5" x14ac:dyDescent="0.2">
      <c r="A232" s="26"/>
      <c r="B232">
        <v>2400</v>
      </c>
      <c r="C232" t="s">
        <v>182</v>
      </c>
    </row>
    <row r="233" spans="1:5" x14ac:dyDescent="0.2">
      <c r="A233" s="26"/>
      <c r="B233">
        <v>2410</v>
      </c>
      <c r="C233" s="11" t="s">
        <v>779</v>
      </c>
    </row>
    <row r="234" spans="1:5" x14ac:dyDescent="0.2">
      <c r="A234" s="28" t="s">
        <v>587</v>
      </c>
      <c r="B234">
        <v>2420</v>
      </c>
      <c r="C234" s="11" t="str">
        <f>_xlfn.CONCAT("REM SUBROUTINE ***",A234,"***")</f>
        <v>REM SUBROUTINE ***RENDERQUEEN***</v>
      </c>
    </row>
    <row r="235" spans="1:5" x14ac:dyDescent="0.2">
      <c r="A235" s="26"/>
      <c r="B235">
        <v>2430</v>
      </c>
      <c r="C235" s="11" t="str">
        <f>IF(ISBLANK(E235),_xlfn.CONCAT("SUB ",A234),_xlfn.CONCAT("SUB ",A234,"(",E235,")"))</f>
        <v>SUB RENDERQUEEN(ROW,COL,SUIT)</v>
      </c>
      <c r="E235" t="s">
        <v>786</v>
      </c>
    </row>
    <row r="236" spans="1:5" x14ac:dyDescent="0.2">
      <c r="A236" s="26"/>
      <c r="B236">
        <v>2440</v>
      </c>
      <c r="C236" t="s">
        <v>247</v>
      </c>
    </row>
    <row r="237" spans="1:5" x14ac:dyDescent="0.2">
      <c r="A237" s="26"/>
      <c r="B237">
        <v>2450</v>
      </c>
      <c r="C237" t="s">
        <v>249</v>
      </c>
    </row>
    <row r="238" spans="1:5" x14ac:dyDescent="0.2">
      <c r="A238" s="26"/>
      <c r="B238">
        <v>2460</v>
      </c>
      <c r="C238" t="s">
        <v>267</v>
      </c>
    </row>
    <row r="239" spans="1:5" x14ac:dyDescent="0.2">
      <c r="A239" s="26"/>
      <c r="B239">
        <v>2470</v>
      </c>
      <c r="C239" t="s">
        <v>269</v>
      </c>
    </row>
    <row r="240" spans="1:5" x14ac:dyDescent="0.2">
      <c r="A240" s="26"/>
      <c r="B240">
        <v>2480</v>
      </c>
      <c r="C240" s="11" t="s">
        <v>779</v>
      </c>
    </row>
    <row r="241" spans="1:5" x14ac:dyDescent="0.2">
      <c r="A241" s="28" t="s">
        <v>588</v>
      </c>
      <c r="B241">
        <v>2490</v>
      </c>
      <c r="C241" s="11" t="str">
        <f>_xlfn.CONCAT("REM SUBROUTINE ***",A241,"***")</f>
        <v>REM SUBROUTINE ***RENDERKING***</v>
      </c>
    </row>
    <row r="242" spans="1:5" x14ac:dyDescent="0.2">
      <c r="A242" s="26"/>
      <c r="B242">
        <v>2500</v>
      </c>
      <c r="C242" s="11" t="str">
        <f>IF(ISBLANK(E242),_xlfn.CONCAT("SUB ",A241),_xlfn.CONCAT("SUB ",A241,"(",E242,")"))</f>
        <v>SUB RENDERKING(ROW,COL,SUIT)</v>
      </c>
      <c r="E242" t="s">
        <v>786</v>
      </c>
    </row>
    <row r="243" spans="1:5" x14ac:dyDescent="0.2">
      <c r="A243" s="26"/>
      <c r="B243">
        <v>2510</v>
      </c>
      <c r="C243" t="s">
        <v>247</v>
      </c>
    </row>
    <row r="244" spans="1:5" x14ac:dyDescent="0.2">
      <c r="A244" s="26"/>
      <c r="B244">
        <v>2520</v>
      </c>
      <c r="C244" t="s">
        <v>235</v>
      </c>
    </row>
    <row r="245" spans="1:5" x14ac:dyDescent="0.2">
      <c r="A245" s="26"/>
      <c r="B245">
        <v>2530</v>
      </c>
      <c r="C245" t="s">
        <v>239</v>
      </c>
    </row>
    <row r="246" spans="1:5" x14ac:dyDescent="0.2">
      <c r="A246" s="26"/>
      <c r="B246">
        <v>2540</v>
      </c>
      <c r="C246" t="s">
        <v>279</v>
      </c>
    </row>
    <row r="247" spans="1:5" x14ac:dyDescent="0.2">
      <c r="A247" s="26"/>
      <c r="B247">
        <v>2550</v>
      </c>
      <c r="C247" s="11" t="s">
        <v>779</v>
      </c>
    </row>
    <row r="248" spans="1:5" x14ac:dyDescent="0.2">
      <c r="A248" s="28" t="s">
        <v>589</v>
      </c>
      <c r="B248">
        <v>2560</v>
      </c>
      <c r="C248" s="11" t="str">
        <f>_xlfn.CONCAT("REM SUBROUTINE ***",A248,"***")</f>
        <v>REM SUBROUTINE ***RENDERACE***</v>
      </c>
    </row>
    <row r="249" spans="1:5" x14ac:dyDescent="0.2">
      <c r="A249" s="26"/>
      <c r="B249">
        <v>2570</v>
      </c>
      <c r="C249" s="11" t="str">
        <f>IF(ISBLANK(E249),_xlfn.CONCAT("SUB ",A248),_xlfn.CONCAT("SUB ",A248,"(",E249,")"))</f>
        <v>SUB RENDERACE(ROW,COL,SUIT)</v>
      </c>
      <c r="E249" t="s">
        <v>786</v>
      </c>
    </row>
    <row r="250" spans="1:5" x14ac:dyDescent="0.2">
      <c r="A250" s="26"/>
      <c r="B250">
        <v>2580</v>
      </c>
      <c r="C250" t="s">
        <v>192</v>
      </c>
    </row>
    <row r="251" spans="1:5" x14ac:dyDescent="0.2">
      <c r="A251" s="26"/>
      <c r="B251">
        <v>2590</v>
      </c>
      <c r="C251" s="11" t="s">
        <v>779</v>
      </c>
    </row>
    <row r="252" spans="1:5" x14ac:dyDescent="0.2">
      <c r="A252" s="28" t="s">
        <v>695</v>
      </c>
      <c r="B252">
        <v>2600</v>
      </c>
      <c r="C252" s="11" t="str">
        <f>_xlfn.CONCAT("REM SUBROUTINE ***",A252,"***")</f>
        <v>REM SUBROUTINE ***PLAY***</v>
      </c>
    </row>
    <row r="253" spans="1:5" x14ac:dyDescent="0.2">
      <c r="A253" s="26"/>
      <c r="B253">
        <v>2610</v>
      </c>
      <c r="C253" s="11" t="str">
        <f>IF(ISBLANK(E253),_xlfn.CONCAT("SUB ",A252),_xlfn.CONCAT("SUB ",A252,"(",E253,")"))</f>
        <v>SUB PLAY</v>
      </c>
    </row>
    <row r="254" spans="1:5" x14ac:dyDescent="0.2">
      <c r="A254" s="26"/>
      <c r="B254">
        <v>2620</v>
      </c>
      <c r="C254" s="11" t="s">
        <v>708</v>
      </c>
    </row>
    <row r="255" spans="1:5" x14ac:dyDescent="0.2">
      <c r="A255" s="26"/>
      <c r="B255">
        <v>2630</v>
      </c>
      <c r="C255" t="s">
        <v>706</v>
      </c>
    </row>
    <row r="256" spans="1:5" x14ac:dyDescent="0.2">
      <c r="A256" s="26"/>
      <c r="B256">
        <v>2640</v>
      </c>
      <c r="C256" t="s">
        <v>707</v>
      </c>
    </row>
    <row r="257" spans="1:5" x14ac:dyDescent="0.2">
      <c r="A257" s="26"/>
      <c r="B257">
        <v>2650</v>
      </c>
      <c r="C257" s="28" t="str">
        <f>IF(ISBLANK(E257),_xlfn.CONCAT("CALL ",D257),_xlfn.CONCAT("CALL ",D257,"(",E257,")"))</f>
        <v>CALL CLEARTABLE(HANDS(,,),CARDS(),SUMS())</v>
      </c>
      <c r="D257" s="28" t="str">
        <f>A306</f>
        <v>CLEARTABLE</v>
      </c>
      <c r="E257" t="s">
        <v>846</v>
      </c>
    </row>
    <row r="258" spans="1:5" x14ac:dyDescent="0.2">
      <c r="A258" s="26"/>
      <c r="B258">
        <v>2660</v>
      </c>
      <c r="C258" s="28" t="str">
        <f>IF(ISBLANK(E258),_xlfn.CONCAT("CALL ",D258),_xlfn.CONCAT("CALL ",D258,"(",E258,")"))</f>
        <v>CALL SHUFFLE(HANDS(,,))</v>
      </c>
      <c r="D258" s="28" t="str">
        <f>A313</f>
        <v>SHUFFLE</v>
      </c>
      <c r="E258" t="s">
        <v>844</v>
      </c>
    </row>
    <row r="259" spans="1:5" x14ac:dyDescent="0.2">
      <c r="A259" s="26"/>
      <c r="B259">
        <v>2670</v>
      </c>
      <c r="C259" t="s">
        <v>696</v>
      </c>
    </row>
    <row r="260" spans="1:5" x14ac:dyDescent="0.2">
      <c r="A260" s="26"/>
      <c r="B260">
        <v>2680</v>
      </c>
      <c r="C260" s="28" t="str">
        <f>IF(ISBLANK(E260),_xlfn.CONCAT("CALL ",D260),_xlfn.CONCAT("CALL ",D260,"(",E260,")"))</f>
        <v>CALL DEAL(CARDS(),SUMS(),(PLAYER),(FACEDOWN),HANDS(,,))</v>
      </c>
      <c r="D260" s="28" t="str">
        <f>A345</f>
        <v>DEAL</v>
      </c>
      <c r="E260" t="s">
        <v>845</v>
      </c>
    </row>
    <row r="261" spans="1:5" x14ac:dyDescent="0.2">
      <c r="A261" s="26"/>
      <c r="B261">
        <v>2690</v>
      </c>
      <c r="C261" s="28" t="str">
        <f>IF(ISBLANK(E261),_xlfn.CONCAT("CALL ",D261),_xlfn.CONCAT("CALL ",D261,"(",E261,")"))</f>
        <v>CALL DEAL(CARDS(),SUMS(),(PLAYER),(FACEDOWN),HANDS(,,))</v>
      </c>
      <c r="D261" s="28" t="str">
        <f>A345</f>
        <v>DEAL</v>
      </c>
      <c r="E261" t="s">
        <v>845</v>
      </c>
    </row>
    <row r="262" spans="1:5" x14ac:dyDescent="0.2">
      <c r="A262" s="26"/>
      <c r="B262">
        <v>2700</v>
      </c>
      <c r="C262" t="s">
        <v>697</v>
      </c>
    </row>
    <row r="263" spans="1:5" x14ac:dyDescent="0.2">
      <c r="A263" s="26"/>
      <c r="B263">
        <v>2710</v>
      </c>
      <c r="C263" s="28" t="str">
        <f>IF(ISBLANK(E263),_xlfn.CONCAT("CALL ",D263),_xlfn.CONCAT("CALL ",D263,"(",E263,")"))</f>
        <v>CALL DEAL(CARDS(),SUMS(),(PLAYER),(FACEDOWN),HANDS(,,))</v>
      </c>
      <c r="D263" s="28" t="str">
        <f>A345</f>
        <v>DEAL</v>
      </c>
      <c r="E263" t="s">
        <v>845</v>
      </c>
    </row>
    <row r="264" spans="1:5" x14ac:dyDescent="0.2">
      <c r="A264" s="26"/>
      <c r="B264">
        <v>2720</v>
      </c>
      <c r="C264" t="s">
        <v>698</v>
      </c>
    </row>
    <row r="265" spans="1:5" x14ac:dyDescent="0.2">
      <c r="A265" s="26"/>
      <c r="B265">
        <v>2730</v>
      </c>
      <c r="C265" s="28" t="str">
        <f>IF(ISBLANK(E265),_xlfn.CONCAT("CALL ",D265),_xlfn.CONCAT("CALL ",D265,"(",E265,")"))</f>
        <v>CALL DEAL(CARDS(),SUMS(),(PLAYER),(FACEDOWN),HANDS(,,))</v>
      </c>
      <c r="D265" s="28" t="str">
        <f>A345</f>
        <v>DEAL</v>
      </c>
      <c r="E265" t="s">
        <v>845</v>
      </c>
    </row>
    <row r="266" spans="1:5" x14ac:dyDescent="0.2">
      <c r="A266" s="26"/>
      <c r="B266">
        <v>2740</v>
      </c>
      <c r="C266" t="s">
        <v>749</v>
      </c>
    </row>
    <row r="267" spans="1:5" x14ac:dyDescent="0.2">
      <c r="A267" s="26"/>
      <c r="B267">
        <v>2750</v>
      </c>
      <c r="C267" t="s">
        <v>703</v>
      </c>
    </row>
    <row r="268" spans="1:5" x14ac:dyDescent="0.2">
      <c r="A268" s="26"/>
      <c r="B268">
        <v>2760</v>
      </c>
      <c r="C268" t="s">
        <v>753</v>
      </c>
    </row>
    <row r="269" spans="1:5" x14ac:dyDescent="0.2">
      <c r="A269" s="26"/>
      <c r="B269">
        <v>2770</v>
      </c>
      <c r="C269" s="1" t="s">
        <v>872</v>
      </c>
    </row>
    <row r="270" spans="1:5" x14ac:dyDescent="0.2">
      <c r="B270">
        <v>2780</v>
      </c>
      <c r="C270" t="s">
        <v>873</v>
      </c>
    </row>
    <row r="271" spans="1:5" x14ac:dyDescent="0.2">
      <c r="B271">
        <v>2790</v>
      </c>
      <c r="C271" t="s">
        <v>870</v>
      </c>
    </row>
    <row r="272" spans="1:5" x14ac:dyDescent="0.2">
      <c r="B272">
        <v>2800</v>
      </c>
      <c r="C272" t="str">
        <f>_xlfn.CONCAT("REM LABEL ***",A273,"***")</f>
        <v>REM LABEL ***ASKANOTHER***</v>
      </c>
    </row>
    <row r="273" spans="1:5" x14ac:dyDescent="0.2">
      <c r="A273" s="29" t="s">
        <v>858</v>
      </c>
      <c r="B273">
        <v>2810</v>
      </c>
      <c r="C273" s="1" t="s">
        <v>874</v>
      </c>
      <c r="D273" s="29"/>
    </row>
    <row r="274" spans="1:5" x14ac:dyDescent="0.2">
      <c r="A274" s="26"/>
      <c r="B274">
        <v>2820</v>
      </c>
      <c r="C274" s="1" t="str">
        <f>_xlfn.CONCAT("IF S=0  THEN ",INDEX(B:B,MATCH(D274,A:A,0),0)," :: REM GOTO ",D274,"")</f>
        <v>IF S=0  THEN 2810 :: REM GOTO ASKANOTHER</v>
      </c>
      <c r="D274" s="29" t="str">
        <f>A273</f>
        <v>ASKANOTHER</v>
      </c>
    </row>
    <row r="275" spans="1:5" x14ac:dyDescent="0.2">
      <c r="A275" s="26"/>
      <c r="B275">
        <v>2830</v>
      </c>
      <c r="C275" s="1" t="str">
        <f>_xlfn.CONCAT("IF K&lt;&gt;78 AND K&lt;&gt;89 AND K&lt;&gt;13 THEN ",INDEX(B:B,MATCH(D275,A:A,0),0)," :: REM GOTO ",D275,"")</f>
        <v>IF K&lt;&gt;78 AND K&lt;&gt;89 AND K&lt;&gt;13 THEN 2810 :: REM GOTO ASKANOTHER</v>
      </c>
      <c r="D275" s="29" t="str">
        <f>A273</f>
        <v>ASKANOTHER</v>
      </c>
    </row>
    <row r="276" spans="1:5" x14ac:dyDescent="0.2">
      <c r="A276" s="26"/>
      <c r="B276">
        <v>2840</v>
      </c>
      <c r="C276" s="1" t="s">
        <v>875</v>
      </c>
      <c r="D276" s="29"/>
    </row>
    <row r="277" spans="1:5" x14ac:dyDescent="0.2">
      <c r="A277" s="26"/>
      <c r="B277">
        <v>2850</v>
      </c>
      <c r="C277" s="1" t="str">
        <f>_xlfn.CONCAT("IF K&lt;&gt;13 THEN ",INDEX(B:B,MATCH(D277,A:A,0),0)," :: REM GOTO ",D277,"")</f>
        <v>IF K&lt;&gt;13 THEN 2810 :: REM GOTO ASKANOTHER</v>
      </c>
      <c r="D277" s="29" t="str">
        <f>A273</f>
        <v>ASKANOTHER</v>
      </c>
    </row>
    <row r="278" spans="1:5" x14ac:dyDescent="0.2">
      <c r="A278" s="26"/>
      <c r="B278">
        <v>2860</v>
      </c>
      <c r="C278" s="1" t="str">
        <f>_xlfn.CONCAT("IF A$="""" THEN ",INDEX(B:B,MATCH(D278,A:A,0),0)," :: REM GOTO ",D278,"")</f>
        <v>IF A$="" THEN 2810 :: REM GOTO ASKANOTHER</v>
      </c>
      <c r="D278" s="29" t="str">
        <f>A273</f>
        <v>ASKANOTHER</v>
      </c>
    </row>
    <row r="279" spans="1:5" ht="15" customHeight="1" x14ac:dyDescent="0.2">
      <c r="A279" s="26"/>
      <c r="B279">
        <v>2870</v>
      </c>
      <c r="C279" s="1" t="s">
        <v>871</v>
      </c>
    </row>
    <row r="280" spans="1:5" x14ac:dyDescent="0.2">
      <c r="A280" s="26"/>
      <c r="B280">
        <v>2880</v>
      </c>
      <c r="C280" s="1" t="str">
        <f>_xlfn.CONCAT("IF A$=""N"" THEN ",INDEX(B:B,MATCH(D280,A:A,0),0)," :: REM GOTO ",D280,"")</f>
        <v>IF A$="N" THEN 2960 :: REM GOTO REVEAL</v>
      </c>
      <c r="D280" s="29" t="str">
        <f>A288</f>
        <v>REVEAL</v>
      </c>
    </row>
    <row r="281" spans="1:5" x14ac:dyDescent="0.2">
      <c r="A281" s="26"/>
      <c r="B281">
        <v>2890</v>
      </c>
      <c r="C281" s="1" t="s">
        <v>696</v>
      </c>
    </row>
    <row r="282" spans="1:5" x14ac:dyDescent="0.2">
      <c r="A282" s="26"/>
      <c r="B282">
        <v>2900</v>
      </c>
      <c r="C282" s="28" t="str">
        <f>IF(ISBLANK(E282),_xlfn.CONCAT("CALL ",D282),_xlfn.CONCAT("CALL ",D282,"(",E282,")"))</f>
        <v>CALL DEAL(CARDS(),SUMS(),(PLAYER),(FACEDOWN),HANDS(,,))</v>
      </c>
      <c r="D282" s="28" t="str">
        <f>A345</f>
        <v>DEAL</v>
      </c>
      <c r="E282" t="s">
        <v>845</v>
      </c>
    </row>
    <row r="283" spans="1:5" x14ac:dyDescent="0.2">
      <c r="A283" s="26"/>
      <c r="B283">
        <v>2910</v>
      </c>
      <c r="C283" s="1" t="s">
        <v>852</v>
      </c>
    </row>
    <row r="284" spans="1:5" x14ac:dyDescent="0.2">
      <c r="A284" s="26"/>
      <c r="B284">
        <v>2920</v>
      </c>
      <c r="C284" t="s">
        <v>770</v>
      </c>
    </row>
    <row r="285" spans="1:5" x14ac:dyDescent="0.2">
      <c r="A285" s="26"/>
      <c r="B285">
        <v>2930</v>
      </c>
      <c r="C285" s="1" t="str">
        <f>_xlfn.CONCAT("IF BUSTED=1 THEN ",INDEX(B:B,MATCH(D285,A:A,0),0)," :: REM GOTO ",D285,"")</f>
        <v>IF BUSTED=1 THEN 2960 :: REM GOTO REVEAL</v>
      </c>
      <c r="D285" s="29" t="str">
        <f>A288</f>
        <v>REVEAL</v>
      </c>
    </row>
    <row r="286" spans="1:5" x14ac:dyDescent="0.2">
      <c r="A286" s="26"/>
      <c r="B286">
        <v>2940</v>
      </c>
      <c r="C286" s="1" t="s">
        <v>754</v>
      </c>
    </row>
    <row r="287" spans="1:5" x14ac:dyDescent="0.2">
      <c r="B287">
        <v>2950</v>
      </c>
      <c r="C287" t="str">
        <f>_xlfn.CONCAT("REM LABEL ***",A288,"***")</f>
        <v>REM LABEL ***REVEAL***</v>
      </c>
    </row>
    <row r="288" spans="1:5" x14ac:dyDescent="0.2">
      <c r="A288" s="27" t="s">
        <v>701</v>
      </c>
      <c r="B288">
        <v>2960</v>
      </c>
      <c r="C288" s="1" t="s">
        <v>715</v>
      </c>
    </row>
    <row r="289" spans="1:5" x14ac:dyDescent="0.2">
      <c r="A289" s="26"/>
      <c r="B289">
        <v>2970</v>
      </c>
      <c r="C289" s="28" t="str">
        <f>IF(ISBLANK(E289),_xlfn.CONCAT("CALL ",D289),_xlfn.CONCAT("CALL ",D289,"(",E289,")"))</f>
        <v>CALL RENDERCARD((PLAYER),(CARD),(FACEDOWN),HANDS(,,))</v>
      </c>
      <c r="D289" s="28" t="str">
        <f>A133</f>
        <v>RENDERCARD</v>
      </c>
      <c r="E289" t="s">
        <v>842</v>
      </c>
    </row>
    <row r="290" spans="1:5" x14ac:dyDescent="0.2">
      <c r="A290" s="26"/>
      <c r="B290">
        <v>2980</v>
      </c>
      <c r="C290" s="1" t="str">
        <f>_xlfn.CONCAT("IF BUSTED=1 THEN ",INDEX(B:B,MATCH(D290,A:A,0),0)," :: REM GOTO ",D290,"")</f>
        <v>IF BUSTED=1 THEN 3130 :: REM GOTO GAMEOVER</v>
      </c>
      <c r="D290" s="29" t="str">
        <f>A305</f>
        <v>GAMEOVER</v>
      </c>
    </row>
    <row r="291" spans="1:5" x14ac:dyDescent="0.2">
      <c r="A291" s="27"/>
      <c r="B291">
        <v>2990</v>
      </c>
      <c r="C291" t="s">
        <v>750</v>
      </c>
    </row>
    <row r="292" spans="1:5" x14ac:dyDescent="0.2">
      <c r="A292" s="27"/>
      <c r="B292">
        <v>3000</v>
      </c>
      <c r="C292" t="s">
        <v>703</v>
      </c>
    </row>
    <row r="293" spans="1:5" x14ac:dyDescent="0.2">
      <c r="A293" s="27"/>
      <c r="B293">
        <v>3010</v>
      </c>
      <c r="C293" t="s">
        <v>753</v>
      </c>
    </row>
    <row r="294" spans="1:5" x14ac:dyDescent="0.2">
      <c r="A294" s="27"/>
      <c r="B294">
        <v>3020</v>
      </c>
      <c r="C294" s="1" t="s">
        <v>697</v>
      </c>
    </row>
    <row r="295" spans="1:5" x14ac:dyDescent="0.2">
      <c r="A295" s="27"/>
      <c r="B295">
        <v>3030</v>
      </c>
      <c r="C295" s="28" t="str">
        <f>IF(ISBLANK(E295),_xlfn.CONCAT("CALL ",D295),_xlfn.CONCAT("CALL ",D295,"(",E295,")"))</f>
        <v>CALL CALCSCORE(SCORE,(PLAYER),SUMS(),CARDS(),HANDS(,,))</v>
      </c>
      <c r="D295" s="28" t="str">
        <f>A354</f>
        <v>CALCSCORE</v>
      </c>
      <c r="E295" t="s">
        <v>853</v>
      </c>
    </row>
    <row r="296" spans="1:5" x14ac:dyDescent="0.2">
      <c r="A296" s="27"/>
      <c r="B296">
        <v>3040</v>
      </c>
      <c r="C296" t="str">
        <f>_xlfn.CONCAT("IF SCORE&gt;=17 THEN ",,INDEX(B:B,MATCH(D296,A:A,0),0)," :: REM GOTO ",D296,"")</f>
        <v>IF SCORE&gt;=17 THEN 3110 :: REM GOTO TALLY</v>
      </c>
      <c r="D296" s="29" t="str">
        <f>A303</f>
        <v>TALLY</v>
      </c>
    </row>
    <row r="297" spans="1:5" x14ac:dyDescent="0.2">
      <c r="A297" s="27"/>
      <c r="B297">
        <v>3050</v>
      </c>
      <c r="C297" s="28" t="str">
        <f>IF(ISBLANK(E297),_xlfn.CONCAT("CALL ",D297),_xlfn.CONCAT("CALL ",D297,"(",E297,")"))</f>
        <v>CALL DEAL(CARDS(),SUMS(),(PLAYER),(FACEDOWN),HANDS(,,))</v>
      </c>
      <c r="D297" s="28" t="str">
        <f>A345</f>
        <v>DEAL</v>
      </c>
      <c r="E297" t="s">
        <v>845</v>
      </c>
    </row>
    <row r="298" spans="1:5" x14ac:dyDescent="0.2">
      <c r="A298" s="27"/>
      <c r="B298">
        <v>3060</v>
      </c>
      <c r="C298" s="1" t="s">
        <v>852</v>
      </c>
    </row>
    <row r="299" spans="1:5" x14ac:dyDescent="0.2">
      <c r="A299" s="27"/>
      <c r="B299">
        <v>3070</v>
      </c>
      <c r="C299" t="s">
        <v>771</v>
      </c>
    </row>
    <row r="300" spans="1:5" x14ac:dyDescent="0.2">
      <c r="A300" s="27"/>
      <c r="B300">
        <v>3080</v>
      </c>
      <c r="C300" s="1" t="str">
        <f>_xlfn.CONCAT("IF BUSTED=1 THEN ",INDEX(B:B,MATCH(D300,A:A,0),0)," :: REM GOTO ",D300,"")</f>
        <v>IF BUSTED=1 THEN 3130 :: REM GOTO GAMEOVER</v>
      </c>
      <c r="D300" s="29" t="str">
        <f>A305</f>
        <v>GAMEOVER</v>
      </c>
    </row>
    <row r="301" spans="1:5" x14ac:dyDescent="0.2">
      <c r="A301" s="27"/>
      <c r="B301">
        <v>3090</v>
      </c>
      <c r="C301" s="1" t="s">
        <v>754</v>
      </c>
    </row>
    <row r="302" spans="1:5" x14ac:dyDescent="0.2">
      <c r="B302">
        <v>3100</v>
      </c>
      <c r="C302" t="str">
        <f>_xlfn.CONCAT("REM LABEL ***",A303,"***")</f>
        <v>REM LABEL ***TALLY***</v>
      </c>
    </row>
    <row r="303" spans="1:5" x14ac:dyDescent="0.2">
      <c r="A303" s="27" t="s">
        <v>718</v>
      </c>
      <c r="B303">
        <v>3110</v>
      </c>
      <c r="C303" s="28" t="str">
        <f>IF(ISBLANK(E303),_xlfn.CONCAT("CALL ",D303),_xlfn.CONCAT("CALL ",D303,"(",E303,")"))</f>
        <v>CALL WHOWON(SUMS(),CARDS(),HANDS(,,))</v>
      </c>
      <c r="D303" s="28" t="str">
        <f>A362</f>
        <v>WHOWON</v>
      </c>
      <c r="E303" t="s">
        <v>785</v>
      </c>
    </row>
    <row r="304" spans="1:5" x14ac:dyDescent="0.2">
      <c r="B304">
        <v>3120</v>
      </c>
      <c r="C304" t="str">
        <f>_xlfn.CONCAT("REM LABEL ***",A305,"***")</f>
        <v>REM LABEL ***GAMEOVER***</v>
      </c>
    </row>
    <row r="305" spans="1:5" x14ac:dyDescent="0.2">
      <c r="A305" s="27" t="s">
        <v>716</v>
      </c>
      <c r="B305">
        <v>3130</v>
      </c>
      <c r="C305" t="s">
        <v>779</v>
      </c>
    </row>
    <row r="306" spans="1:5" x14ac:dyDescent="0.2">
      <c r="A306" s="28" t="s">
        <v>693</v>
      </c>
      <c r="B306">
        <v>3140</v>
      </c>
      <c r="C306" s="11" t="str">
        <f>_xlfn.CONCAT("REM SUBROUTINE ***",A306,"***")</f>
        <v>REM SUBROUTINE ***CLEARTABLE***</v>
      </c>
    </row>
    <row r="307" spans="1:5" x14ac:dyDescent="0.2">
      <c r="A307" s="26"/>
      <c r="B307">
        <v>3150</v>
      </c>
      <c r="C307" s="11" t="str">
        <f>IF(ISBLANK(E307),_xlfn.CONCAT("SUB ",A306),_xlfn.CONCAT("SUB ",A306,"(",E307,")"))</f>
        <v>SUB CLEARTABLE(HANDS(,,),CARDS(),SUMS())</v>
      </c>
      <c r="E307" t="s">
        <v>846</v>
      </c>
    </row>
    <row r="308" spans="1:5" x14ac:dyDescent="0.2">
      <c r="A308" s="26"/>
      <c r="B308">
        <v>3160</v>
      </c>
      <c r="C308" t="s">
        <v>7</v>
      </c>
    </row>
    <row r="309" spans="1:5" x14ac:dyDescent="0.2">
      <c r="A309" s="26"/>
      <c r="B309">
        <v>3170</v>
      </c>
      <c r="C309" t="s">
        <v>778</v>
      </c>
    </row>
    <row r="310" spans="1:5" x14ac:dyDescent="0.2">
      <c r="A310" s="26"/>
      <c r="B310">
        <v>3180</v>
      </c>
      <c r="C310" t="s">
        <v>848</v>
      </c>
    </row>
    <row r="311" spans="1:5" x14ac:dyDescent="0.2">
      <c r="A311" s="26"/>
      <c r="B311">
        <v>3190</v>
      </c>
      <c r="C311" t="s">
        <v>847</v>
      </c>
    </row>
    <row r="312" spans="1:5" x14ac:dyDescent="0.2">
      <c r="A312" s="26"/>
      <c r="B312">
        <v>3200</v>
      </c>
      <c r="C312" t="s">
        <v>779</v>
      </c>
    </row>
    <row r="313" spans="1:5" x14ac:dyDescent="0.2">
      <c r="A313" s="28" t="s">
        <v>776</v>
      </c>
      <c r="B313">
        <v>3210</v>
      </c>
      <c r="C313" s="11" t="str">
        <f>_xlfn.CONCAT("REM SUBROUTINE ***",A313,"***")</f>
        <v>REM SUBROUTINE ***SHUFFLE***</v>
      </c>
    </row>
    <row r="314" spans="1:5" x14ac:dyDescent="0.2">
      <c r="A314" s="26"/>
      <c r="B314">
        <v>3220</v>
      </c>
      <c r="C314" s="11" t="str">
        <f>IF(ISBLANK(E314),_xlfn.CONCAT("SUB ",A313),_xlfn.CONCAT("SUB ",A313,"(",E314,")"))</f>
        <v>SUB SHUFFLE(HANDS(,,))</v>
      </c>
      <c r="E314" t="s">
        <v>844</v>
      </c>
    </row>
    <row r="315" spans="1:5" x14ac:dyDescent="0.2">
      <c r="A315" s="26"/>
      <c r="B315">
        <v>3230</v>
      </c>
      <c r="C315" t="s">
        <v>96</v>
      </c>
    </row>
    <row r="316" spans="1:5" x14ac:dyDescent="0.2">
      <c r="A316" s="26"/>
      <c r="B316">
        <v>3240</v>
      </c>
      <c r="C316" t="s">
        <v>840</v>
      </c>
    </row>
    <row r="317" spans="1:5" x14ac:dyDescent="0.2">
      <c r="A317" s="26"/>
      <c r="B317">
        <v>3250</v>
      </c>
      <c r="C317" t="s">
        <v>758</v>
      </c>
    </row>
    <row r="318" spans="1:5" x14ac:dyDescent="0.2">
      <c r="B318">
        <v>3260</v>
      </c>
      <c r="C318" t="str">
        <f>_xlfn.CONCAT("REM LABEL ***",A319,"***")</f>
        <v>REM LABEL ***DRAWLOOP***</v>
      </c>
    </row>
    <row r="319" spans="1:5" x14ac:dyDescent="0.2">
      <c r="A319" s="29" t="s">
        <v>759</v>
      </c>
      <c r="B319">
        <v>3270</v>
      </c>
      <c r="C319" t="s">
        <v>772</v>
      </c>
    </row>
    <row r="320" spans="1:5" x14ac:dyDescent="0.2">
      <c r="A320" s="26"/>
      <c r="B320">
        <v>3280</v>
      </c>
      <c r="C320" t="s">
        <v>761</v>
      </c>
    </row>
    <row r="321" spans="1:5" x14ac:dyDescent="0.2">
      <c r="A321" s="26"/>
      <c r="B321">
        <v>3290</v>
      </c>
      <c r="C321" t="s">
        <v>762</v>
      </c>
    </row>
    <row r="322" spans="1:5" x14ac:dyDescent="0.2">
      <c r="A322" s="26"/>
      <c r="B322">
        <v>3300</v>
      </c>
      <c r="C322" t="s">
        <v>763</v>
      </c>
    </row>
    <row r="323" spans="1:5" x14ac:dyDescent="0.2">
      <c r="A323" s="26"/>
      <c r="B323">
        <v>3310</v>
      </c>
      <c r="C323" t="s">
        <v>756</v>
      </c>
    </row>
    <row r="324" spans="1:5" x14ac:dyDescent="0.2">
      <c r="A324" s="26"/>
      <c r="B324">
        <v>3320</v>
      </c>
      <c r="C324" s="28" t="str">
        <f>IF(ISBLANK(E324),_xlfn.CONCAT("CALL ",D324),_xlfn.CONCAT("CALL ",D324,"(",E324,")"))</f>
        <v>CALL CHECKDUP(DUP,(X),DECK())</v>
      </c>
      <c r="D324" s="28" t="str">
        <f>A338</f>
        <v>CHECKDUP</v>
      </c>
      <c r="E324" t="s">
        <v>839</v>
      </c>
    </row>
    <row r="325" spans="1:5" x14ac:dyDescent="0.2">
      <c r="A325" s="26"/>
      <c r="B325">
        <v>3330</v>
      </c>
      <c r="C325" t="str">
        <f>_xlfn.CONCAT("IF DUP=1 THEN ",INDEX(B:B,MATCH(D325,A:A,0),0)," :: REM GOTO ",D325,"")</f>
        <v>IF DUP=1 THEN 3270 :: REM GOTO DRAWLOOP</v>
      </c>
      <c r="D325" s="29" t="str">
        <f>A319</f>
        <v>DRAWLOOP</v>
      </c>
    </row>
    <row r="326" spans="1:5" x14ac:dyDescent="0.2">
      <c r="A326" s="26"/>
      <c r="B326">
        <v>3340</v>
      </c>
      <c r="C326" t="s">
        <v>764</v>
      </c>
    </row>
    <row r="327" spans="1:5" x14ac:dyDescent="0.2">
      <c r="A327" s="26"/>
      <c r="B327">
        <v>3350</v>
      </c>
      <c r="C327" t="s">
        <v>699</v>
      </c>
    </row>
    <row r="328" spans="1:5" x14ac:dyDescent="0.2">
      <c r="A328" s="26"/>
      <c r="B328">
        <v>3360</v>
      </c>
      <c r="C328" t="s">
        <v>760</v>
      </c>
    </row>
    <row r="329" spans="1:5" x14ac:dyDescent="0.2">
      <c r="A329" s="26"/>
      <c r="B329">
        <v>3370</v>
      </c>
      <c r="C329" t="s">
        <v>765</v>
      </c>
    </row>
    <row r="330" spans="1:5" x14ac:dyDescent="0.2">
      <c r="A330" s="26"/>
      <c r="B330">
        <v>3380</v>
      </c>
      <c r="C330" t="s">
        <v>766</v>
      </c>
    </row>
    <row r="331" spans="1:5" x14ac:dyDescent="0.2">
      <c r="A331" s="26"/>
      <c r="B331">
        <v>3390</v>
      </c>
      <c r="C331" t="s">
        <v>699</v>
      </c>
    </row>
    <row r="332" spans="1:5" x14ac:dyDescent="0.2">
      <c r="A332" s="26"/>
      <c r="B332">
        <v>3400</v>
      </c>
      <c r="C332" t="s">
        <v>760</v>
      </c>
    </row>
    <row r="333" spans="1:5" x14ac:dyDescent="0.2">
      <c r="A333" s="26"/>
      <c r="B333">
        <v>3410</v>
      </c>
      <c r="C333" t="s">
        <v>767</v>
      </c>
    </row>
    <row r="334" spans="1:5" x14ac:dyDescent="0.2">
      <c r="A334" s="26"/>
      <c r="B334">
        <v>3420</v>
      </c>
      <c r="C334" t="s">
        <v>768</v>
      </c>
    </row>
    <row r="335" spans="1:5" x14ac:dyDescent="0.2">
      <c r="A335" s="26"/>
      <c r="B335">
        <v>3430</v>
      </c>
      <c r="C335" t="s">
        <v>699</v>
      </c>
    </row>
    <row r="336" spans="1:5" x14ac:dyDescent="0.2">
      <c r="A336" s="26"/>
      <c r="B336">
        <v>3440</v>
      </c>
      <c r="C336" t="s">
        <v>773</v>
      </c>
    </row>
    <row r="337" spans="1:5" x14ac:dyDescent="0.2">
      <c r="A337" s="26"/>
      <c r="B337">
        <v>3450</v>
      </c>
      <c r="C337" s="11" t="s">
        <v>779</v>
      </c>
    </row>
    <row r="338" spans="1:5" x14ac:dyDescent="0.2">
      <c r="A338" s="28" t="s">
        <v>755</v>
      </c>
      <c r="B338">
        <v>3460</v>
      </c>
      <c r="C338" s="11" t="str">
        <f>_xlfn.CONCAT("REM SUBROUTINE ***",A338,"***")</f>
        <v>REM SUBROUTINE ***CHECKDUP***</v>
      </c>
    </row>
    <row r="339" spans="1:5" x14ac:dyDescent="0.2">
      <c r="A339" s="26"/>
      <c r="B339">
        <v>3470</v>
      </c>
      <c r="C339" s="11" t="str">
        <f>IF(ISBLANK(E339),_xlfn.CONCAT("SUB ",A338),_xlfn.CONCAT("SUB ",A338,"(",E339,")"))</f>
        <v>SUB CHECKDUP(DUP,X,DECK())</v>
      </c>
      <c r="E339" t="s">
        <v>838</v>
      </c>
    </row>
    <row r="340" spans="1:5" x14ac:dyDescent="0.2">
      <c r="A340" s="26"/>
      <c r="B340">
        <v>3480</v>
      </c>
      <c r="C340" s="11" t="s">
        <v>756</v>
      </c>
    </row>
    <row r="341" spans="1:5" x14ac:dyDescent="0.2">
      <c r="A341" s="26"/>
      <c r="B341">
        <v>3490</v>
      </c>
      <c r="C341" s="11" t="s">
        <v>757</v>
      </c>
    </row>
    <row r="342" spans="1:5" x14ac:dyDescent="0.2">
      <c r="A342" s="26"/>
      <c r="B342">
        <v>3500</v>
      </c>
      <c r="C342" s="11" t="str">
        <f>_xlfn.CONCAT("IF DECK(I)=X THEN DUP=1 :: GOTO ",INDEX(B:B,MATCH(D342,A:A,0),0)," :: REM SUBEND")</f>
        <v>IF DECK(I)=X THEN DUP=1 :: GOTO 3520 :: REM SUBEND</v>
      </c>
      <c r="D342" s="29" t="str">
        <f>A344</f>
        <v>CHECKDUP.SUBEND</v>
      </c>
    </row>
    <row r="343" spans="1:5" x14ac:dyDescent="0.2">
      <c r="A343" s="26"/>
      <c r="B343">
        <v>3510</v>
      </c>
      <c r="C343" s="11" t="s">
        <v>57</v>
      </c>
    </row>
    <row r="344" spans="1:5" x14ac:dyDescent="0.2">
      <c r="A344" s="29" t="str">
        <f>_xlfn.CONCAT(A338,".SUBEND")</f>
        <v>CHECKDUP.SUBEND</v>
      </c>
      <c r="B344">
        <v>3520</v>
      </c>
      <c r="C344" s="11" t="s">
        <v>779</v>
      </c>
    </row>
    <row r="345" spans="1:5" x14ac:dyDescent="0.2">
      <c r="A345" s="28" t="s">
        <v>694</v>
      </c>
      <c r="B345">
        <v>3530</v>
      </c>
      <c r="C345" s="11" t="str">
        <f>_xlfn.CONCAT("REM SUBROUTINE ***",A345,"***")</f>
        <v>REM SUBROUTINE ***DEAL***</v>
      </c>
    </row>
    <row r="346" spans="1:5" x14ac:dyDescent="0.2">
      <c r="A346" s="26"/>
      <c r="B346">
        <v>3540</v>
      </c>
      <c r="C346" s="11" t="str">
        <f>IF(ISBLANK(E346),_xlfn.CONCAT("SUB ",A345),_xlfn.CONCAT("SUB ",A345,"(",E346,")"))</f>
        <v>SUB DEAL(CARDS(),SUMS(),PLAYER,FACEDOWN,HANDS(,,))</v>
      </c>
      <c r="E346" t="s">
        <v>843</v>
      </c>
    </row>
    <row r="347" spans="1:5" x14ac:dyDescent="0.2">
      <c r="A347" s="26"/>
      <c r="B347">
        <v>3550</v>
      </c>
      <c r="C347" s="11" t="s">
        <v>709</v>
      </c>
    </row>
    <row r="348" spans="1:5" x14ac:dyDescent="0.2">
      <c r="A348" s="26"/>
      <c r="B348">
        <v>3560</v>
      </c>
      <c r="C348" s="11" t="s">
        <v>710</v>
      </c>
    </row>
    <row r="349" spans="1:5" x14ac:dyDescent="0.2">
      <c r="A349" s="26"/>
      <c r="B349">
        <v>3570</v>
      </c>
      <c r="C349" s="11" t="s">
        <v>705</v>
      </c>
    </row>
    <row r="350" spans="1:5" x14ac:dyDescent="0.2">
      <c r="A350" s="26"/>
      <c r="B350">
        <v>3580</v>
      </c>
      <c r="C350" s="11" t="s">
        <v>752</v>
      </c>
    </row>
    <row r="351" spans="1:5" x14ac:dyDescent="0.2">
      <c r="A351" s="26"/>
      <c r="B351">
        <v>3590</v>
      </c>
      <c r="C351" s="11" t="s">
        <v>711</v>
      </c>
    </row>
    <row r="352" spans="1:5" x14ac:dyDescent="0.2">
      <c r="A352" s="26"/>
      <c r="B352">
        <v>3600</v>
      </c>
      <c r="C352" s="28" t="str">
        <f>IF(ISBLANK(E352),_xlfn.CONCAT("CALL ",D352),_xlfn.CONCAT("CALL ",D352,"(",E352,")"))</f>
        <v>CALL RENDERCARD((PLAYER),(CARD),(FACEDOWN),HANDS(,,))</v>
      </c>
      <c r="D352" s="28" t="str">
        <f>A133</f>
        <v>RENDERCARD</v>
      </c>
      <c r="E352" t="s">
        <v>842</v>
      </c>
    </row>
    <row r="353" spans="1:5" x14ac:dyDescent="0.2">
      <c r="A353" s="26"/>
      <c r="B353">
        <v>3610</v>
      </c>
      <c r="C353" s="11" t="s">
        <v>779</v>
      </c>
    </row>
    <row r="354" spans="1:5" x14ac:dyDescent="0.2">
      <c r="A354" s="28" t="s">
        <v>702</v>
      </c>
      <c r="B354">
        <v>3620</v>
      </c>
      <c r="C354" s="11" t="str">
        <f>_xlfn.CONCAT("REM SUBROUTINE ***",A354,"***")</f>
        <v>REM SUBROUTINE ***CALCSCORE***</v>
      </c>
    </row>
    <row r="355" spans="1:5" x14ac:dyDescent="0.2">
      <c r="A355" s="26"/>
      <c r="B355">
        <v>3630</v>
      </c>
      <c r="C355" s="11" t="str">
        <f>IF(ISBLANK(E355),_xlfn.CONCAT("SUB ",A354),_xlfn.CONCAT("SUB ",A354,"(",E355,")"))</f>
        <v>SUB CALCSCORE(SCORE,PLAYER,SUMS(),CARDS(),HANDS(,,))</v>
      </c>
      <c r="E355" t="s">
        <v>854</v>
      </c>
    </row>
    <row r="356" spans="1:5" x14ac:dyDescent="0.2">
      <c r="A356" s="26"/>
      <c r="B356">
        <v>3640</v>
      </c>
      <c r="C356" t="s">
        <v>712</v>
      </c>
    </row>
    <row r="357" spans="1:5" x14ac:dyDescent="0.2">
      <c r="A357" s="26"/>
      <c r="B357">
        <v>3650</v>
      </c>
      <c r="C357" t="str">
        <f>_xlfn.CONCAT("IF SCORE+10&gt;21 THEN ",INDEX(B:B,MATCH(D357,A:A,0),0)," :: REM GOTO ",D357,"")</f>
        <v>IF SCORE+10&gt;21 THEN 3690 :: REM GOTO CALCSCORE.SUBEND</v>
      </c>
      <c r="D357" s="29" t="str">
        <f>A361</f>
        <v>CALCSCORE.SUBEND</v>
      </c>
    </row>
    <row r="358" spans="1:5" x14ac:dyDescent="0.2">
      <c r="A358" s="26"/>
      <c r="B358">
        <v>3660</v>
      </c>
      <c r="C358" t="s">
        <v>713</v>
      </c>
    </row>
    <row r="359" spans="1:5" x14ac:dyDescent="0.2">
      <c r="A359" s="26"/>
      <c r="B359">
        <v>3670</v>
      </c>
      <c r="C359" t="str">
        <f>_xlfn.CONCAT("IF HANDS(PLAYER,I,0)=14 THEN SCORE=SCORE+10 :: GOTO ",INDEX(B:B,MATCH(D359,A:A,0),0)," :: REM GOTO ",D359,"")</f>
        <v>IF HANDS(PLAYER,I,0)=14 THEN SCORE=SCORE+10 :: GOTO 3690 :: REM GOTO CALCSCORE.SUBEND</v>
      </c>
      <c r="D359" s="29" t="str">
        <f>A361</f>
        <v>CALCSCORE.SUBEND</v>
      </c>
    </row>
    <row r="360" spans="1:5" x14ac:dyDescent="0.2">
      <c r="A360" s="26"/>
      <c r="B360">
        <v>3680</v>
      </c>
      <c r="C360" s="11" t="s">
        <v>57</v>
      </c>
    </row>
    <row r="361" spans="1:5" x14ac:dyDescent="0.2">
      <c r="A361" s="29" t="str">
        <f>_xlfn.CONCAT(A354,".SUBEND")</f>
        <v>CALCSCORE.SUBEND</v>
      </c>
      <c r="B361">
        <v>3690</v>
      </c>
      <c r="C361" s="11" t="s">
        <v>779</v>
      </c>
    </row>
    <row r="362" spans="1:5" x14ac:dyDescent="0.2">
      <c r="A362" s="28" t="s">
        <v>614</v>
      </c>
      <c r="B362">
        <v>3700</v>
      </c>
      <c r="C362" s="11" t="str">
        <f>_xlfn.CONCAT("REM SUBROUTINE ***",A362,"***")</f>
        <v>REM SUBROUTINE ***WHOWON***</v>
      </c>
    </row>
    <row r="363" spans="1:5" x14ac:dyDescent="0.2">
      <c r="A363" s="26"/>
      <c r="B363">
        <v>3710</v>
      </c>
      <c r="C363" s="11" t="str">
        <f>IF(ISBLANK(E363),_xlfn.CONCAT("SUB ",A362),_xlfn.CONCAT("SUB ",A362,"(",E363,")"))</f>
        <v>SUB WHOWON(SUMS(),CARDS(),HANDS(,,))</v>
      </c>
      <c r="E363" t="s">
        <v>785</v>
      </c>
    </row>
    <row r="364" spans="1:5" x14ac:dyDescent="0.2">
      <c r="A364" s="26"/>
      <c r="B364">
        <v>3720</v>
      </c>
      <c r="C364" t="s">
        <v>780</v>
      </c>
    </row>
    <row r="365" spans="1:5" x14ac:dyDescent="0.2">
      <c r="A365" s="26"/>
      <c r="B365">
        <v>3730</v>
      </c>
      <c r="C365" t="str">
        <f>IF(ISBLANK(E365),_xlfn.CONCAT("CALL ",D365),_xlfn.CONCAT("CALL ",D365,"(",E365,")"))</f>
        <v>CALL CALCSCORE(PSCORE,(PLAYER),SUMS(),CARDS(),HANDS(,,))</v>
      </c>
      <c r="D365" s="28" t="str">
        <f>A354</f>
        <v>CALCSCORE</v>
      </c>
      <c r="E365" t="s">
        <v>855</v>
      </c>
    </row>
    <row r="366" spans="1:5" x14ac:dyDescent="0.2">
      <c r="A366" s="26"/>
      <c r="B366">
        <v>3740</v>
      </c>
      <c r="C366" t="s">
        <v>774</v>
      </c>
    </row>
    <row r="367" spans="1:5" x14ac:dyDescent="0.2">
      <c r="A367" s="26"/>
      <c r="B367">
        <v>3750</v>
      </c>
      <c r="C367" t="s">
        <v>781</v>
      </c>
    </row>
    <row r="368" spans="1:5" x14ac:dyDescent="0.2">
      <c r="A368" s="26"/>
      <c r="B368">
        <v>3760</v>
      </c>
      <c r="C368" t="str">
        <f>IF(ISBLANK(E368),_xlfn.CONCAT("CALL ",D368),_xlfn.CONCAT("CALL ",D368,"(",E368,")"))</f>
        <v>CALL CALCSCORE(DSCORE,(PLAYER),SUMS(),CARDS(),HANDS(,,))</v>
      </c>
      <c r="D368" s="28" t="str">
        <f>A354</f>
        <v>CALCSCORE</v>
      </c>
      <c r="E368" t="s">
        <v>856</v>
      </c>
    </row>
    <row r="369" spans="1:5" x14ac:dyDescent="0.2">
      <c r="A369" s="26"/>
      <c r="B369">
        <v>3770</v>
      </c>
      <c r="C369" t="s">
        <v>775</v>
      </c>
    </row>
    <row r="370" spans="1:5" x14ac:dyDescent="0.2">
      <c r="A370" s="26"/>
      <c r="B370">
        <v>3780</v>
      </c>
      <c r="C370" t="s">
        <v>782</v>
      </c>
    </row>
    <row r="371" spans="1:5" x14ac:dyDescent="0.2">
      <c r="A371" s="26"/>
      <c r="B371">
        <v>3790</v>
      </c>
      <c r="C371" t="s">
        <v>783</v>
      </c>
    </row>
    <row r="372" spans="1:5" x14ac:dyDescent="0.2">
      <c r="A372" s="26"/>
      <c r="B372">
        <v>3800</v>
      </c>
      <c r="C372" t="s">
        <v>784</v>
      </c>
    </row>
    <row r="373" spans="1:5" x14ac:dyDescent="0.2">
      <c r="A373" s="26"/>
      <c r="B373">
        <v>3810</v>
      </c>
      <c r="C373" t="s">
        <v>779</v>
      </c>
    </row>
    <row r="374" spans="1:5" x14ac:dyDescent="0.2">
      <c r="A374" s="28" t="s">
        <v>700</v>
      </c>
      <c r="B374">
        <v>3820</v>
      </c>
      <c r="C374" s="11" t="str">
        <f>_xlfn.CONCAT("REM SUBROUTINE ***",A374,"***")</f>
        <v>REM SUBROUTINE ***TERMINATE***</v>
      </c>
    </row>
    <row r="375" spans="1:5" x14ac:dyDescent="0.2">
      <c r="A375" s="26"/>
      <c r="B375">
        <v>3830</v>
      </c>
      <c r="C375" s="11" t="str">
        <f>IF(ISBLANK(E375),_xlfn.CONCAT("SUB ",A374),_xlfn.CONCAT("SUB ",A374,"(",E375,")"))</f>
        <v>SUB TERMINATE</v>
      </c>
    </row>
    <row r="376" spans="1:5" x14ac:dyDescent="0.2">
      <c r="A376" s="26"/>
      <c r="B376">
        <v>3840</v>
      </c>
      <c r="C376" t="s">
        <v>868</v>
      </c>
    </row>
    <row r="377" spans="1:5" x14ac:dyDescent="0.2">
      <c r="A377" s="26"/>
      <c r="B377">
        <v>3850</v>
      </c>
      <c r="C377" t="s">
        <v>869</v>
      </c>
    </row>
    <row r="378" spans="1:5" x14ac:dyDescent="0.2">
      <c r="A378" s="26"/>
      <c r="B378">
        <v>3860</v>
      </c>
      <c r="C378" s="11" t="s">
        <v>679</v>
      </c>
    </row>
    <row r="379" spans="1:5" x14ac:dyDescent="0.2">
      <c r="A379" s="26"/>
      <c r="B379">
        <v>3870</v>
      </c>
      <c r="C379" t="s">
        <v>779</v>
      </c>
    </row>
    <row r="380" spans="1:5" x14ac:dyDescent="0.2">
      <c r="A380" s="28" t="s">
        <v>805</v>
      </c>
      <c r="B380">
        <v>3880</v>
      </c>
      <c r="C380" t="str">
        <f>_xlfn.CONCAT("REM SUBROUTINE ***",A380,"***")</f>
        <v>REM SUBROUTINE ***GETHEART***</v>
      </c>
    </row>
    <row r="381" spans="1:5" x14ac:dyDescent="0.2">
      <c r="B381">
        <v>3890</v>
      </c>
      <c r="C381" t="str">
        <f>IF(ISBLANK(E381),_xlfn.CONCAT("SUB ",A380),_xlfn.CONCAT("SUB ",A380,"(",E381,")"))</f>
        <v>SUB GETHEART(CHARVAL)</v>
      </c>
      <c r="E381" t="s">
        <v>788</v>
      </c>
    </row>
    <row r="382" spans="1:5" x14ac:dyDescent="0.2">
      <c r="B382">
        <v>3900</v>
      </c>
      <c r="C382" s="11" t="s">
        <v>787</v>
      </c>
    </row>
    <row r="383" spans="1:5" x14ac:dyDescent="0.2">
      <c r="B383">
        <v>3910</v>
      </c>
      <c r="C383" s="11" t="s">
        <v>779</v>
      </c>
    </row>
    <row r="384" spans="1:5" x14ac:dyDescent="0.2">
      <c r="A384" s="28" t="s">
        <v>804</v>
      </c>
      <c r="B384">
        <v>3920</v>
      </c>
      <c r="C384" t="str">
        <f>_xlfn.CONCAT("REM SUBROUTINE ***",A384,"***")</f>
        <v>REM SUBROUTINE ***GETDIAMOND***</v>
      </c>
    </row>
    <row r="385" spans="1:5" x14ac:dyDescent="0.2">
      <c r="B385">
        <v>3930</v>
      </c>
      <c r="C385" t="str">
        <f>IF(ISBLANK(E385),_xlfn.CONCAT("SUB ",A384),_xlfn.CONCAT("SUB ",A384,"(",E385,")"))</f>
        <v>SUB GETDIAMOND(CHARVAL)</v>
      </c>
      <c r="E385" t="s">
        <v>788</v>
      </c>
    </row>
    <row r="386" spans="1:5" x14ac:dyDescent="0.2">
      <c r="B386">
        <v>3940</v>
      </c>
      <c r="C386" s="11" t="s">
        <v>789</v>
      </c>
    </row>
    <row r="387" spans="1:5" x14ac:dyDescent="0.2">
      <c r="B387">
        <v>3950</v>
      </c>
      <c r="C387" s="11" t="s">
        <v>779</v>
      </c>
    </row>
    <row r="388" spans="1:5" x14ac:dyDescent="0.2">
      <c r="A388" s="28" t="s">
        <v>803</v>
      </c>
      <c r="B388">
        <v>3960</v>
      </c>
      <c r="C388" t="str">
        <f>_xlfn.CONCAT("REM SUBROUTINE ***",A388,"***")</f>
        <v>REM SUBROUTINE ***GETREDVALS***</v>
      </c>
    </row>
    <row r="389" spans="1:5" x14ac:dyDescent="0.2">
      <c r="B389">
        <v>3970</v>
      </c>
      <c r="C389" t="str">
        <f>IF(ISBLANK(E389),_xlfn.CONCAT("SUB ",A388),_xlfn.CONCAT("SUB ",A388,"(",E389,")"))</f>
        <v>SUB GETREDVALS(CHARVAL)</v>
      </c>
      <c r="E389" t="s">
        <v>788</v>
      </c>
    </row>
    <row r="390" spans="1:5" x14ac:dyDescent="0.2">
      <c r="B390">
        <v>3980</v>
      </c>
      <c r="C390" s="11" t="s">
        <v>790</v>
      </c>
    </row>
    <row r="391" spans="1:5" x14ac:dyDescent="0.2">
      <c r="B391">
        <v>3990</v>
      </c>
      <c r="C391" s="11" t="s">
        <v>779</v>
      </c>
    </row>
    <row r="392" spans="1:5" x14ac:dyDescent="0.2">
      <c r="A392" s="28" t="s">
        <v>802</v>
      </c>
      <c r="B392">
        <v>4000</v>
      </c>
      <c r="C392" t="str">
        <f>_xlfn.CONCAT("REM SUBROUTINE ***",A392,"***")</f>
        <v>REM SUBROUTINE ***GETCARDBACK***</v>
      </c>
    </row>
    <row r="393" spans="1:5" x14ac:dyDescent="0.2">
      <c r="B393">
        <v>4010</v>
      </c>
      <c r="C393" t="str">
        <f>IF(ISBLANK(E393),_xlfn.CONCAT("SUB ",A392),_xlfn.CONCAT("SUB ",A392,"(",E393,")"))</f>
        <v>SUB GETCARDBACK(CHARVAL)</v>
      </c>
      <c r="E393" t="s">
        <v>788</v>
      </c>
    </row>
    <row r="394" spans="1:5" x14ac:dyDescent="0.2">
      <c r="B394">
        <v>4020</v>
      </c>
      <c r="C394" s="11" t="s">
        <v>792</v>
      </c>
    </row>
    <row r="395" spans="1:5" x14ac:dyDescent="0.2">
      <c r="B395">
        <v>4030</v>
      </c>
      <c r="C395" s="11" t="s">
        <v>779</v>
      </c>
    </row>
    <row r="396" spans="1:5" x14ac:dyDescent="0.2">
      <c r="A396" s="28" t="s">
        <v>801</v>
      </c>
      <c r="B396">
        <v>4040</v>
      </c>
      <c r="C396" t="str">
        <f>_xlfn.CONCAT("REM SUBROUTINE ***",A396,"***")</f>
        <v>REM SUBROUTINE ***GETSPADE***</v>
      </c>
    </row>
    <row r="397" spans="1:5" x14ac:dyDescent="0.2">
      <c r="B397">
        <v>4050</v>
      </c>
      <c r="C397" t="str">
        <f>IF(ISBLANK(E397),_xlfn.CONCAT("SUB ",A396),_xlfn.CONCAT("SUB ",A396,"(",E397,")"))</f>
        <v>SUB GETSPADE(CHARVAL)</v>
      </c>
      <c r="E397" t="s">
        <v>788</v>
      </c>
    </row>
    <row r="398" spans="1:5" x14ac:dyDescent="0.2">
      <c r="B398">
        <v>4060</v>
      </c>
      <c r="C398" s="11" t="s">
        <v>791</v>
      </c>
    </row>
    <row r="399" spans="1:5" x14ac:dyDescent="0.2">
      <c r="B399">
        <v>4070</v>
      </c>
      <c r="C399" s="11" t="s">
        <v>779</v>
      </c>
    </row>
    <row r="400" spans="1:5" x14ac:dyDescent="0.2">
      <c r="A400" s="28" t="s">
        <v>800</v>
      </c>
      <c r="B400">
        <v>4080</v>
      </c>
      <c r="C400" t="str">
        <f>_xlfn.CONCAT("REM SUBROUTINE ***",A400,"***")</f>
        <v>REM SUBROUTINE ***GETCLUB***</v>
      </c>
    </row>
    <row r="401" spans="1:5" x14ac:dyDescent="0.2">
      <c r="B401">
        <v>4090</v>
      </c>
      <c r="C401" t="str">
        <f>IF(ISBLANK(E401),_xlfn.CONCAT("SUB ",A400),_xlfn.CONCAT("SUB ",A400,"(",E401,")"))</f>
        <v>SUB GETCLUB(CHARVAL)</v>
      </c>
      <c r="E401" t="s">
        <v>788</v>
      </c>
    </row>
    <row r="402" spans="1:5" x14ac:dyDescent="0.2">
      <c r="B402">
        <v>4100</v>
      </c>
      <c r="C402" s="11" t="s">
        <v>793</v>
      </c>
    </row>
    <row r="403" spans="1:5" x14ac:dyDescent="0.2">
      <c r="B403">
        <v>4110</v>
      </c>
      <c r="C403" s="11" t="s">
        <v>779</v>
      </c>
    </row>
    <row r="404" spans="1:5" x14ac:dyDescent="0.2">
      <c r="A404" s="28" t="s">
        <v>797</v>
      </c>
      <c r="B404">
        <v>4120</v>
      </c>
      <c r="C404" t="str">
        <f>_xlfn.CONCAT("REM SUBROUTINE ***",A404,"***")</f>
        <v>REM SUBROUTINE ***GETBLACKVALS***</v>
      </c>
    </row>
    <row r="405" spans="1:5" x14ac:dyDescent="0.2">
      <c r="B405">
        <v>4130</v>
      </c>
      <c r="C405" t="str">
        <f>IF(ISBLANK(E405),_xlfn.CONCAT("SUB ",A404),_xlfn.CONCAT("SUB ",A404,"(",E405,")"))</f>
        <v>SUB GETBLACKVALS(CHARVAL)</v>
      </c>
      <c r="E405" t="s">
        <v>788</v>
      </c>
    </row>
    <row r="406" spans="1:5" x14ac:dyDescent="0.2">
      <c r="B406">
        <v>4140</v>
      </c>
      <c r="C406" s="11" t="s">
        <v>794</v>
      </c>
    </row>
    <row r="407" spans="1:5" x14ac:dyDescent="0.2">
      <c r="B407">
        <v>4150</v>
      </c>
      <c r="C407" s="11" t="s">
        <v>779</v>
      </c>
    </row>
    <row r="408" spans="1:5" x14ac:dyDescent="0.2">
      <c r="A408" s="28" t="s">
        <v>798</v>
      </c>
      <c r="B408">
        <v>4160</v>
      </c>
      <c r="C408" t="str">
        <f>_xlfn.CONCAT("REM SUBROUTINE ***",A408,"***")</f>
        <v>REM SUBROUTINE ***GETCARDEDGE***</v>
      </c>
    </row>
    <row r="409" spans="1:5" x14ac:dyDescent="0.2">
      <c r="B409">
        <v>4170</v>
      </c>
      <c r="C409" t="str">
        <f>IF(ISBLANK(E409),_xlfn.CONCAT("SUB ",A408),_xlfn.CONCAT("SUB ",A408,"(",E409,")"))</f>
        <v>SUB GETCARDEDGE(CHARVAL)</v>
      </c>
      <c r="E409" t="s">
        <v>788</v>
      </c>
    </row>
    <row r="410" spans="1:5" x14ac:dyDescent="0.2">
      <c r="B410">
        <v>4180</v>
      </c>
      <c r="C410" s="11" t="s">
        <v>795</v>
      </c>
    </row>
    <row r="411" spans="1:5" x14ac:dyDescent="0.2">
      <c r="B411">
        <v>4190</v>
      </c>
      <c r="C411" s="11" t="s">
        <v>779</v>
      </c>
    </row>
    <row r="412" spans="1:5" x14ac:dyDescent="0.2">
      <c r="A412" s="28" t="s">
        <v>799</v>
      </c>
      <c r="B412">
        <v>4200</v>
      </c>
      <c r="C412" t="str">
        <f>_xlfn.CONCAT("REM SUBROUTINE ***",A412,"***")</f>
        <v>REM SUBROUTINE ***GETCARDTOP***</v>
      </c>
    </row>
    <row r="413" spans="1:5" x14ac:dyDescent="0.2">
      <c r="B413">
        <v>4210</v>
      </c>
      <c r="C413" t="str">
        <f>IF(ISBLANK(E413),_xlfn.CONCAT("SUB ",A412),_xlfn.CONCAT("SUB ",A412,"(",E413,")"))</f>
        <v>SUB GETCARDTOP(CHARVAL)</v>
      </c>
      <c r="E413" t="s">
        <v>788</v>
      </c>
    </row>
    <row r="414" spans="1:5" x14ac:dyDescent="0.2">
      <c r="B414">
        <v>4220</v>
      </c>
      <c r="C414" s="11" t="s">
        <v>796</v>
      </c>
    </row>
    <row r="415" spans="1:5" x14ac:dyDescent="0.2">
      <c r="B415">
        <v>4230</v>
      </c>
      <c r="C415" s="11" t="s">
        <v>779</v>
      </c>
    </row>
    <row r="416" spans="1:5" x14ac:dyDescent="0.2">
      <c r="A416" s="28" t="s">
        <v>807</v>
      </c>
      <c r="B416">
        <v>4240</v>
      </c>
      <c r="C416" t="str">
        <f>_xlfn.CONCAT("REM SUBROUTINE ***",A416,"***")</f>
        <v>REM SUBROUTINE ***GETCARDFRONT***</v>
      </c>
    </row>
    <row r="417" spans="2:5" x14ac:dyDescent="0.2">
      <c r="B417">
        <v>4250</v>
      </c>
      <c r="C417" t="str">
        <f>IF(ISBLANK(E417),_xlfn.CONCAT("SUB ",A416),_xlfn.CONCAT("SUB ",A416,"(",E417,")"))</f>
        <v>SUB GETCARDFRONT(CHARVAL)</v>
      </c>
      <c r="E417" t="s">
        <v>788</v>
      </c>
    </row>
    <row r="418" spans="2:5" x14ac:dyDescent="0.2">
      <c r="B418">
        <v>4260</v>
      </c>
      <c r="C418" s="11" t="s">
        <v>806</v>
      </c>
    </row>
    <row r="419" spans="2:5" x14ac:dyDescent="0.2">
      <c r="B419">
        <v>4270</v>
      </c>
      <c r="C419" s="11" t="s">
        <v>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G272"/>
  <sheetViews>
    <sheetView zoomScaleNormal="100" workbookViewId="0"/>
  </sheetViews>
  <sheetFormatPr baseColWidth="10" defaultRowHeight="16" x14ac:dyDescent="0.2"/>
  <cols>
    <col min="1" max="1" width="14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4" bestFit="1" customWidth="1"/>
    <col min="6" max="6" width="69.83203125" bestFit="1" customWidth="1"/>
    <col min="7" max="7" width="29.33203125" bestFit="1" customWidth="1"/>
  </cols>
  <sheetData>
    <row r="1" spans="1:7" s="25" customFormat="1" x14ac:dyDescent="0.2">
      <c r="A1" s="25" t="s">
        <v>503</v>
      </c>
      <c r="B1" s="25" t="s">
        <v>504</v>
      </c>
      <c r="C1" s="25" t="s">
        <v>500</v>
      </c>
      <c r="F1" s="25" t="s">
        <v>654</v>
      </c>
      <c r="G1" s="25" t="s">
        <v>515</v>
      </c>
    </row>
    <row r="2" spans="1:7" x14ac:dyDescent="0.2">
      <c r="B2" s="2" t="s">
        <v>0</v>
      </c>
      <c r="C2" s="3" t="s">
        <v>1</v>
      </c>
      <c r="D2" s="11" t="str">
        <f t="shared" ref="D2:D36" si="0">IF(OR(ISNUMBER(FIND("GOTO ",C2)),ISNUMBER(FIND("THEN",C2))),IF(ISNUMBER(VALUE(TRIM(RIGHT(SUBSTITUTE(C2," ",REPT(" ",LEN(C2))),LEN(C2))))),TRIM(RIGHT(SUBSTITUTE(C2," ",REPT(" ",LEN(C2))),LEN(C2))),""),"")</f>
        <v>6000</v>
      </c>
      <c r="E2" t="str">
        <f t="shared" ref="E2:E65" si="1">IFERROR(INDEX($A:$A,MATCH(D2,$B:$B,0)),"")</f>
        <v>INTRO</v>
      </c>
      <c r="F2" t="s">
        <v>551</v>
      </c>
      <c r="G2" t="s">
        <v>719</v>
      </c>
    </row>
    <row r="3" spans="1:7" x14ac:dyDescent="0.2">
      <c r="A3" t="s">
        <v>570</v>
      </c>
      <c r="B3" s="2" t="s">
        <v>2</v>
      </c>
      <c r="C3" s="5" t="s">
        <v>3</v>
      </c>
      <c r="D3" s="11" t="str">
        <f t="shared" si="0"/>
        <v/>
      </c>
      <c r="E3" t="str">
        <f t="shared" si="1"/>
        <v/>
      </c>
      <c r="F3" t="s">
        <v>569</v>
      </c>
    </row>
    <row r="4" spans="1:7" x14ac:dyDescent="0.2">
      <c r="B4" s="2" t="s">
        <v>4</v>
      </c>
      <c r="C4" s="5" t="s">
        <v>5</v>
      </c>
      <c r="D4" s="11" t="str">
        <f t="shared" si="0"/>
        <v/>
      </c>
      <c r="E4" t="str">
        <f t="shared" si="1"/>
        <v/>
      </c>
    </row>
    <row r="5" spans="1:7" x14ac:dyDescent="0.2">
      <c r="B5" s="2" t="s">
        <v>6</v>
      </c>
      <c r="C5" s="5" t="s">
        <v>7</v>
      </c>
      <c r="D5" s="11" t="str">
        <f t="shared" si="0"/>
        <v/>
      </c>
      <c r="E5" t="str">
        <f t="shared" si="1"/>
        <v/>
      </c>
    </row>
    <row r="6" spans="1:7" x14ac:dyDescent="0.2">
      <c r="B6" s="2" t="s">
        <v>8</v>
      </c>
      <c r="C6" s="5" t="s">
        <v>9</v>
      </c>
      <c r="D6" s="11" t="str">
        <f t="shared" si="0"/>
        <v/>
      </c>
      <c r="E6" t="str">
        <f t="shared" si="1"/>
        <v/>
      </c>
    </row>
    <row r="7" spans="1:7" x14ac:dyDescent="0.2">
      <c r="B7" s="2" t="s">
        <v>10</v>
      </c>
      <c r="C7" s="5" t="s">
        <v>11</v>
      </c>
      <c r="D7" s="11" t="str">
        <f t="shared" si="0"/>
        <v/>
      </c>
      <c r="E7" t="str">
        <f t="shared" si="1"/>
        <v/>
      </c>
      <c r="F7" t="s">
        <v>566</v>
      </c>
    </row>
    <row r="8" spans="1:7" x14ac:dyDescent="0.2">
      <c r="A8" t="s">
        <v>502</v>
      </c>
      <c r="B8" s="2" t="s">
        <v>12</v>
      </c>
      <c r="C8" s="3" t="s">
        <v>13</v>
      </c>
      <c r="D8" s="11" t="str">
        <f t="shared" si="0"/>
        <v/>
      </c>
      <c r="E8" t="str">
        <f t="shared" si="1"/>
        <v/>
      </c>
      <c r="F8" t="s">
        <v>523</v>
      </c>
    </row>
    <row r="9" spans="1:7" x14ac:dyDescent="0.2">
      <c r="B9" s="2" t="s">
        <v>14</v>
      </c>
      <c r="C9" s="3" t="s">
        <v>15</v>
      </c>
      <c r="D9" s="11" t="str">
        <f t="shared" si="0"/>
        <v/>
      </c>
      <c r="E9" t="str">
        <f t="shared" si="1"/>
        <v/>
      </c>
      <c r="F9" t="s">
        <v>524</v>
      </c>
    </row>
    <row r="10" spans="1:7" x14ac:dyDescent="0.2">
      <c r="B10" s="2" t="s">
        <v>16</v>
      </c>
      <c r="C10" s="3" t="s">
        <v>17</v>
      </c>
      <c r="D10" s="11" t="str">
        <f t="shared" si="0"/>
        <v/>
      </c>
      <c r="E10" t="str">
        <f t="shared" si="1"/>
        <v/>
      </c>
      <c r="F10" t="s">
        <v>525</v>
      </c>
    </row>
    <row r="11" spans="1:7" x14ac:dyDescent="0.2">
      <c r="B11" s="2" t="s">
        <v>18</v>
      </c>
      <c r="C11" s="3" t="s">
        <v>19</v>
      </c>
      <c r="D11" s="11" t="str">
        <f t="shared" si="0"/>
        <v/>
      </c>
      <c r="E11" t="str">
        <f t="shared" si="1"/>
        <v/>
      </c>
      <c r="F11" t="s">
        <v>526</v>
      </c>
    </row>
    <row r="12" spans="1:7" x14ac:dyDescent="0.2">
      <c r="B12" s="2" t="s">
        <v>20</v>
      </c>
      <c r="C12" s="5" t="s">
        <v>21</v>
      </c>
      <c r="D12" s="11" t="str">
        <f t="shared" si="0"/>
        <v/>
      </c>
      <c r="E12" t="str">
        <f t="shared" si="1"/>
        <v/>
      </c>
    </row>
    <row r="13" spans="1:7" x14ac:dyDescent="0.2">
      <c r="B13" s="2" t="s">
        <v>22</v>
      </c>
      <c r="C13" s="5" t="s">
        <v>23</v>
      </c>
      <c r="D13" s="11" t="str">
        <f t="shared" si="0"/>
        <v/>
      </c>
      <c r="E13" t="str">
        <f t="shared" si="1"/>
        <v/>
      </c>
      <c r="F13" t="s">
        <v>568</v>
      </c>
    </row>
    <row r="14" spans="1:7" x14ac:dyDescent="0.2">
      <c r="B14" s="2" t="s">
        <v>24</v>
      </c>
      <c r="C14" s="6" t="s">
        <v>25</v>
      </c>
      <c r="D14" s="11" t="str">
        <f t="shared" si="0"/>
        <v/>
      </c>
      <c r="E14" t="str">
        <f t="shared" si="1"/>
        <v/>
      </c>
      <c r="F14" t="s">
        <v>514</v>
      </c>
    </row>
    <row r="15" spans="1:7" x14ac:dyDescent="0.2">
      <c r="B15" s="2" t="s">
        <v>26</v>
      </c>
      <c r="C15" s="5" t="s">
        <v>27</v>
      </c>
      <c r="D15" s="11" t="str">
        <f t="shared" si="0"/>
        <v/>
      </c>
      <c r="E15" t="str">
        <f t="shared" si="1"/>
        <v/>
      </c>
      <c r="F15" t="s">
        <v>567</v>
      </c>
    </row>
    <row r="16" spans="1:7" x14ac:dyDescent="0.2">
      <c r="B16" s="2" t="s">
        <v>28</v>
      </c>
      <c r="C16" s="5" t="s">
        <v>29</v>
      </c>
      <c r="D16" s="11" t="str">
        <f t="shared" si="0"/>
        <v/>
      </c>
      <c r="E16" t="str">
        <f t="shared" si="1"/>
        <v/>
      </c>
      <c r="F16" s="18" t="s">
        <v>527</v>
      </c>
      <c r="G16" s="18" t="s">
        <v>550</v>
      </c>
    </row>
    <row r="17" spans="2:7" x14ac:dyDescent="0.2">
      <c r="B17" s="2" t="s">
        <v>30</v>
      </c>
      <c r="C17" s="5" t="s">
        <v>31</v>
      </c>
      <c r="D17" s="11" t="str">
        <f t="shared" si="0"/>
        <v/>
      </c>
      <c r="E17" t="str">
        <f t="shared" si="1"/>
        <v/>
      </c>
      <c r="F17" s="18" t="s">
        <v>528</v>
      </c>
      <c r="G17" s="18" t="s">
        <v>550</v>
      </c>
    </row>
    <row r="18" spans="2:7" x14ac:dyDescent="0.2">
      <c r="B18" s="2" t="s">
        <v>32</v>
      </c>
      <c r="C18" s="5" t="s">
        <v>33</v>
      </c>
      <c r="D18" s="11" t="str">
        <f t="shared" si="0"/>
        <v/>
      </c>
      <c r="E18" t="str">
        <f t="shared" si="1"/>
        <v/>
      </c>
      <c r="F18" s="18" t="s">
        <v>529</v>
      </c>
      <c r="G18" s="18" t="s">
        <v>550</v>
      </c>
    </row>
    <row r="19" spans="2:7" x14ac:dyDescent="0.2">
      <c r="B19" s="2" t="s">
        <v>34</v>
      </c>
      <c r="C19" s="5" t="s">
        <v>35</v>
      </c>
      <c r="D19" s="11" t="str">
        <f t="shared" si="0"/>
        <v/>
      </c>
      <c r="E19" t="str">
        <f t="shared" si="1"/>
        <v/>
      </c>
      <c r="F19" s="18" t="s">
        <v>530</v>
      </c>
      <c r="G19" s="18" t="s">
        <v>550</v>
      </c>
    </row>
    <row r="20" spans="2:7" x14ac:dyDescent="0.2">
      <c r="B20" s="2" t="s">
        <v>36</v>
      </c>
      <c r="C20" s="5" t="s">
        <v>37</v>
      </c>
      <c r="D20" s="11" t="str">
        <f t="shared" si="0"/>
        <v/>
      </c>
      <c r="E20" t="str">
        <f t="shared" si="1"/>
        <v/>
      </c>
      <c r="F20" s="18" t="s">
        <v>531</v>
      </c>
      <c r="G20" s="18" t="s">
        <v>550</v>
      </c>
    </row>
    <row r="21" spans="2:7" x14ac:dyDescent="0.2">
      <c r="B21" s="2" t="s">
        <v>38</v>
      </c>
      <c r="C21" s="5" t="s">
        <v>39</v>
      </c>
      <c r="D21" s="11" t="str">
        <f t="shared" si="0"/>
        <v/>
      </c>
      <c r="E21" t="str">
        <f t="shared" si="1"/>
        <v/>
      </c>
      <c r="F21" s="18" t="s">
        <v>532</v>
      </c>
      <c r="G21" s="18" t="s">
        <v>550</v>
      </c>
    </row>
    <row r="22" spans="2:7" x14ac:dyDescent="0.2">
      <c r="B22" s="2" t="s">
        <v>40</v>
      </c>
      <c r="C22" s="5" t="s">
        <v>41</v>
      </c>
      <c r="D22" s="11" t="str">
        <f t="shared" si="0"/>
        <v/>
      </c>
      <c r="E22" t="str">
        <f t="shared" si="1"/>
        <v/>
      </c>
      <c r="F22" s="18" t="s">
        <v>533</v>
      </c>
      <c r="G22" s="18" t="s">
        <v>550</v>
      </c>
    </row>
    <row r="23" spans="2:7" x14ac:dyDescent="0.2">
      <c r="B23" s="2" t="s">
        <v>42</v>
      </c>
      <c r="C23" s="5" t="s">
        <v>43</v>
      </c>
      <c r="D23" s="11" t="str">
        <f t="shared" si="0"/>
        <v/>
      </c>
      <c r="E23" t="str">
        <f t="shared" si="1"/>
        <v/>
      </c>
      <c r="F23" s="18" t="s">
        <v>534</v>
      </c>
      <c r="G23" s="18" t="s">
        <v>550</v>
      </c>
    </row>
    <row r="24" spans="2:7" x14ac:dyDescent="0.2">
      <c r="B24" s="2" t="s">
        <v>44</v>
      </c>
      <c r="C24" s="5" t="s">
        <v>45</v>
      </c>
      <c r="D24" s="11" t="str">
        <f t="shared" si="0"/>
        <v/>
      </c>
      <c r="E24" t="str">
        <f t="shared" si="1"/>
        <v/>
      </c>
      <c r="F24" s="18" t="s">
        <v>535</v>
      </c>
      <c r="G24" s="18"/>
    </row>
    <row r="25" spans="2:7" x14ac:dyDescent="0.2">
      <c r="B25" s="2" t="s">
        <v>46</v>
      </c>
      <c r="C25" s="5" t="s">
        <v>47</v>
      </c>
      <c r="D25" s="11" t="str">
        <f t="shared" si="0"/>
        <v/>
      </c>
      <c r="E25" t="str">
        <f t="shared" si="1"/>
        <v/>
      </c>
      <c r="F25" t="s">
        <v>536</v>
      </c>
    </row>
    <row r="26" spans="2:7" x14ac:dyDescent="0.2">
      <c r="B26" s="2" t="s">
        <v>48</v>
      </c>
      <c r="C26" s="5" t="s">
        <v>49</v>
      </c>
      <c r="D26" s="11" t="str">
        <f t="shared" si="0"/>
        <v/>
      </c>
      <c r="E26" t="str">
        <f t="shared" si="1"/>
        <v/>
      </c>
      <c r="F26" t="s">
        <v>537</v>
      </c>
    </row>
    <row r="27" spans="2:7" x14ac:dyDescent="0.2">
      <c r="B27" s="2" t="s">
        <v>50</v>
      </c>
      <c r="C27" s="5" t="s">
        <v>51</v>
      </c>
      <c r="D27" s="11" t="str">
        <f t="shared" si="0"/>
        <v/>
      </c>
      <c r="E27" t="str">
        <f t="shared" si="1"/>
        <v/>
      </c>
      <c r="F27" t="s">
        <v>538</v>
      </c>
    </row>
    <row r="28" spans="2:7" x14ac:dyDescent="0.2">
      <c r="B28" s="2" t="s">
        <v>52</v>
      </c>
      <c r="C28" s="5" t="s">
        <v>53</v>
      </c>
      <c r="D28" s="11" t="str">
        <f t="shared" si="0"/>
        <v/>
      </c>
      <c r="E28" t="str">
        <f t="shared" si="1"/>
        <v/>
      </c>
      <c r="F28" t="s">
        <v>546</v>
      </c>
    </row>
    <row r="29" spans="2:7" x14ac:dyDescent="0.2">
      <c r="B29" s="2" t="s">
        <v>54</v>
      </c>
      <c r="C29" s="5" t="s">
        <v>55</v>
      </c>
      <c r="D29" s="11" t="str">
        <f t="shared" si="0"/>
        <v/>
      </c>
      <c r="E29" t="str">
        <f t="shared" si="1"/>
        <v/>
      </c>
      <c r="F29" t="s">
        <v>568</v>
      </c>
    </row>
    <row r="30" spans="2:7" x14ac:dyDescent="0.2">
      <c r="B30" s="2" t="s">
        <v>56</v>
      </c>
      <c r="C30" s="6" t="s">
        <v>57</v>
      </c>
      <c r="D30" s="11" t="str">
        <f t="shared" si="0"/>
        <v/>
      </c>
      <c r="E30" t="str">
        <f t="shared" si="1"/>
        <v/>
      </c>
    </row>
    <row r="31" spans="2:7" x14ac:dyDescent="0.2">
      <c r="B31" s="2" t="s">
        <v>58</v>
      </c>
      <c r="C31" s="3" t="s">
        <v>59</v>
      </c>
      <c r="D31" s="11" t="str">
        <f t="shared" si="0"/>
        <v/>
      </c>
      <c r="E31" t="str">
        <f t="shared" si="1"/>
        <v/>
      </c>
      <c r="F31" t="s">
        <v>512</v>
      </c>
    </row>
    <row r="32" spans="2:7" x14ac:dyDescent="0.2">
      <c r="B32" s="2" t="s">
        <v>60</v>
      </c>
      <c r="C32" s="3" t="s">
        <v>61</v>
      </c>
      <c r="D32" s="11" t="str">
        <f t="shared" si="0"/>
        <v/>
      </c>
      <c r="E32" t="str">
        <f t="shared" si="1"/>
        <v/>
      </c>
      <c r="F32" t="s">
        <v>539</v>
      </c>
    </row>
    <row r="33" spans="2:7" x14ac:dyDescent="0.2">
      <c r="B33" s="2" t="s">
        <v>62</v>
      </c>
      <c r="C33" s="3" t="s">
        <v>63</v>
      </c>
      <c r="D33" s="11" t="str">
        <f t="shared" si="0"/>
        <v/>
      </c>
      <c r="E33" t="str">
        <f t="shared" si="1"/>
        <v/>
      </c>
      <c r="F33" t="s">
        <v>540</v>
      </c>
    </row>
    <row r="34" spans="2:7" x14ac:dyDescent="0.2">
      <c r="B34" s="2" t="s">
        <v>64</v>
      </c>
      <c r="C34" s="3" t="s">
        <v>65</v>
      </c>
      <c r="D34" s="11" t="str">
        <f t="shared" si="0"/>
        <v/>
      </c>
      <c r="E34" t="str">
        <f t="shared" si="1"/>
        <v/>
      </c>
      <c r="F34" t="s">
        <v>541</v>
      </c>
    </row>
    <row r="35" spans="2:7" x14ac:dyDescent="0.2">
      <c r="B35" s="2" t="s">
        <v>66</v>
      </c>
      <c r="C35" s="3" t="s">
        <v>67</v>
      </c>
      <c r="D35" s="11" t="str">
        <f t="shared" si="0"/>
        <v/>
      </c>
      <c r="E35" t="str">
        <f t="shared" si="1"/>
        <v/>
      </c>
      <c r="F35" t="s">
        <v>542</v>
      </c>
    </row>
    <row r="36" spans="2:7" x14ac:dyDescent="0.2">
      <c r="B36" s="2" t="s">
        <v>68</v>
      </c>
      <c r="C36" s="5" t="s">
        <v>69</v>
      </c>
      <c r="D36" s="11" t="str">
        <f t="shared" si="0"/>
        <v/>
      </c>
      <c r="E36" t="str">
        <f t="shared" si="1"/>
        <v/>
      </c>
      <c r="F36" t="s">
        <v>511</v>
      </c>
      <c r="G36" t="s">
        <v>556</v>
      </c>
    </row>
    <row r="37" spans="2:7" x14ac:dyDescent="0.2">
      <c r="B37" s="2" t="s">
        <v>70</v>
      </c>
      <c r="C37" s="13" t="s">
        <v>71</v>
      </c>
      <c r="D37" s="10" t="s">
        <v>565</v>
      </c>
      <c r="E37" t="str">
        <f t="shared" si="1"/>
        <v/>
      </c>
      <c r="F37" s="11" t="s">
        <v>543</v>
      </c>
      <c r="G37" s="11"/>
    </row>
    <row r="38" spans="2:7" x14ac:dyDescent="0.2">
      <c r="B38" s="2" t="s">
        <v>72</v>
      </c>
      <c r="C38" s="13" t="s">
        <v>73</v>
      </c>
      <c r="D38" s="7" t="s">
        <v>565</v>
      </c>
      <c r="E38" t="str">
        <f t="shared" si="1"/>
        <v/>
      </c>
      <c r="F38" s="11" t="s">
        <v>518</v>
      </c>
      <c r="G38" s="11"/>
    </row>
    <row r="39" spans="2:7" x14ac:dyDescent="0.2">
      <c r="B39" s="2" t="s">
        <v>74</v>
      </c>
      <c r="C39" s="13" t="s">
        <v>75</v>
      </c>
      <c r="D39" s="7" t="s">
        <v>565</v>
      </c>
      <c r="E39" t="str">
        <f t="shared" si="1"/>
        <v/>
      </c>
      <c r="F39" s="11" t="s">
        <v>517</v>
      </c>
      <c r="G39" s="11"/>
    </row>
    <row r="40" spans="2:7" x14ac:dyDescent="0.2">
      <c r="B40" s="2" t="s">
        <v>76</v>
      </c>
      <c r="C40" s="13" t="s">
        <v>77</v>
      </c>
      <c r="D40" s="8" t="s">
        <v>565</v>
      </c>
      <c r="E40" t="str">
        <f t="shared" si="1"/>
        <v/>
      </c>
      <c r="F40" s="11" t="s">
        <v>516</v>
      </c>
      <c r="G40" s="11"/>
    </row>
    <row r="41" spans="2:7" x14ac:dyDescent="0.2">
      <c r="B41" s="2" t="s">
        <v>78</v>
      </c>
      <c r="C41" s="13" t="s">
        <v>79</v>
      </c>
      <c r="D41" s="9" t="s">
        <v>565</v>
      </c>
      <c r="E41" t="str">
        <f t="shared" si="1"/>
        <v/>
      </c>
      <c r="F41" s="11" t="s">
        <v>519</v>
      </c>
      <c r="G41" s="11"/>
    </row>
    <row r="42" spans="2:7" x14ac:dyDescent="0.2">
      <c r="B42" s="2" t="s">
        <v>80</v>
      </c>
      <c r="C42" s="13" t="s">
        <v>81</v>
      </c>
      <c r="D42" s="9" t="s">
        <v>565</v>
      </c>
      <c r="E42" t="str">
        <f t="shared" si="1"/>
        <v/>
      </c>
      <c r="F42" s="11" t="s">
        <v>520</v>
      </c>
      <c r="G42" s="11"/>
    </row>
    <row r="43" spans="2:7" x14ac:dyDescent="0.2">
      <c r="B43" s="2" t="s">
        <v>82</v>
      </c>
      <c r="C43" s="13" t="s">
        <v>83</v>
      </c>
      <c r="D43" s="9" t="s">
        <v>565</v>
      </c>
      <c r="E43" t="str">
        <f t="shared" si="1"/>
        <v/>
      </c>
      <c r="F43" s="11" t="s">
        <v>521</v>
      </c>
      <c r="G43" s="11"/>
    </row>
    <row r="44" spans="2:7" x14ac:dyDescent="0.2">
      <c r="B44" s="2" t="s">
        <v>84</v>
      </c>
      <c r="C44" s="13" t="s">
        <v>85</v>
      </c>
      <c r="D44" s="9" t="s">
        <v>565</v>
      </c>
      <c r="E44" t="str">
        <f t="shared" si="1"/>
        <v/>
      </c>
      <c r="F44" s="11" t="s">
        <v>522</v>
      </c>
      <c r="G44" s="11"/>
    </row>
    <row r="45" spans="2:7" x14ac:dyDescent="0.2">
      <c r="B45" s="2" t="s">
        <v>86</v>
      </c>
      <c r="C45" s="13" t="s">
        <v>87</v>
      </c>
      <c r="D45" s="8" t="s">
        <v>565</v>
      </c>
      <c r="E45" t="str">
        <f t="shared" si="1"/>
        <v/>
      </c>
      <c r="F45" s="11" t="s">
        <v>544</v>
      </c>
      <c r="G45" s="11" t="s">
        <v>549</v>
      </c>
    </row>
    <row r="46" spans="2:7" x14ac:dyDescent="0.2">
      <c r="B46" s="2" t="s">
        <v>88</v>
      </c>
      <c r="C46" s="13" t="s">
        <v>89</v>
      </c>
      <c r="D46" s="11" t="s">
        <v>565</v>
      </c>
      <c r="E46" t="str">
        <f t="shared" si="1"/>
        <v/>
      </c>
      <c r="F46" s="11" t="s">
        <v>545</v>
      </c>
      <c r="G46" s="11"/>
    </row>
    <row r="47" spans="2:7" x14ac:dyDescent="0.2">
      <c r="B47" s="2" t="s">
        <v>90</v>
      </c>
      <c r="C47" s="13" t="s">
        <v>91</v>
      </c>
      <c r="D47" s="8" t="s">
        <v>565</v>
      </c>
      <c r="E47" t="str">
        <f t="shared" si="1"/>
        <v/>
      </c>
      <c r="F47" s="11" t="s">
        <v>547</v>
      </c>
      <c r="G47" s="11"/>
    </row>
    <row r="48" spans="2:7" x14ac:dyDescent="0.2">
      <c r="B48" s="2" t="s">
        <v>92</v>
      </c>
      <c r="C48" s="13" t="s">
        <v>87</v>
      </c>
      <c r="D48" s="8" t="s">
        <v>565</v>
      </c>
      <c r="E48" t="str">
        <f t="shared" si="1"/>
        <v/>
      </c>
      <c r="F48" s="11" t="s">
        <v>544</v>
      </c>
      <c r="G48" s="11" t="s">
        <v>548</v>
      </c>
    </row>
    <row r="49" spans="2:7" x14ac:dyDescent="0.2">
      <c r="B49" s="2" t="s">
        <v>93</v>
      </c>
      <c r="C49" s="13" t="s">
        <v>94</v>
      </c>
      <c r="D49" s="12" t="s">
        <v>565</v>
      </c>
      <c r="E49" t="str">
        <f t="shared" si="1"/>
        <v/>
      </c>
      <c r="F49" s="11" t="s">
        <v>513</v>
      </c>
      <c r="G49" s="11"/>
    </row>
    <row r="50" spans="2:7" x14ac:dyDescent="0.2">
      <c r="B50" s="2" t="s">
        <v>95</v>
      </c>
      <c r="C50" s="3" t="s">
        <v>96</v>
      </c>
      <c r="D50" s="11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/>
      </c>
      <c r="E50" t="str">
        <f t="shared" si="1"/>
        <v/>
      </c>
      <c r="F50" t="s">
        <v>510</v>
      </c>
    </row>
    <row r="51" spans="2:7" x14ac:dyDescent="0.2">
      <c r="B51" s="2" t="s">
        <v>97</v>
      </c>
      <c r="C51" s="3" t="s">
        <v>98</v>
      </c>
      <c r="D51" s="11" t="str">
        <f t="shared" si="2"/>
        <v/>
      </c>
      <c r="E51" t="str">
        <f t="shared" si="1"/>
        <v/>
      </c>
      <c r="F51" t="s">
        <v>635</v>
      </c>
    </row>
    <row r="52" spans="2:7" x14ac:dyDescent="0.2">
      <c r="B52" s="2" t="s">
        <v>99</v>
      </c>
      <c r="C52" s="3" t="s">
        <v>100</v>
      </c>
      <c r="D52" s="11" t="str">
        <f t="shared" si="2"/>
        <v/>
      </c>
      <c r="E52" t="str">
        <f t="shared" si="1"/>
        <v/>
      </c>
      <c r="F52" t="s">
        <v>629</v>
      </c>
    </row>
    <row r="53" spans="2:7" x14ac:dyDescent="0.2">
      <c r="B53" s="2" t="s">
        <v>101</v>
      </c>
      <c r="C53" s="3" t="s">
        <v>102</v>
      </c>
      <c r="D53" s="11" t="str">
        <f t="shared" si="2"/>
        <v/>
      </c>
      <c r="E53" t="str">
        <f t="shared" si="1"/>
        <v/>
      </c>
      <c r="F53" t="s">
        <v>636</v>
      </c>
    </row>
    <row r="54" spans="2:7" x14ac:dyDescent="0.2">
      <c r="B54" s="2" t="s">
        <v>103</v>
      </c>
      <c r="C54" s="3" t="s">
        <v>104</v>
      </c>
      <c r="D54" s="11" t="str">
        <f t="shared" si="2"/>
        <v/>
      </c>
      <c r="E54" t="str">
        <f t="shared" si="1"/>
        <v/>
      </c>
      <c r="F54" t="s">
        <v>630</v>
      </c>
    </row>
    <row r="55" spans="2:7" x14ac:dyDescent="0.2">
      <c r="B55" s="2" t="s">
        <v>105</v>
      </c>
      <c r="C55" s="3" t="s">
        <v>106</v>
      </c>
      <c r="D55" s="11" t="str">
        <f t="shared" si="2"/>
        <v/>
      </c>
      <c r="E55" t="str">
        <f t="shared" si="1"/>
        <v/>
      </c>
      <c r="F55" t="s">
        <v>509</v>
      </c>
    </row>
    <row r="56" spans="2:7" x14ac:dyDescent="0.2">
      <c r="B56" s="2" t="s">
        <v>107</v>
      </c>
      <c r="C56" s="3" t="s">
        <v>108</v>
      </c>
      <c r="D56" s="11" t="str">
        <f t="shared" si="2"/>
        <v/>
      </c>
      <c r="E56" t="str">
        <f t="shared" si="1"/>
        <v/>
      </c>
      <c r="F56" t="s">
        <v>508</v>
      </c>
    </row>
    <row r="57" spans="2:7" x14ac:dyDescent="0.2">
      <c r="B57" s="2" t="s">
        <v>109</v>
      </c>
      <c r="C57" s="3" t="s">
        <v>110</v>
      </c>
      <c r="D57" s="11" t="str">
        <f t="shared" si="2"/>
        <v/>
      </c>
      <c r="E57" t="str">
        <f t="shared" si="1"/>
        <v/>
      </c>
      <c r="F57" t="s">
        <v>637</v>
      </c>
    </row>
    <row r="58" spans="2:7" x14ac:dyDescent="0.2">
      <c r="B58" s="2" t="s">
        <v>111</v>
      </c>
      <c r="C58" s="3" t="s">
        <v>112</v>
      </c>
      <c r="D58" s="11" t="str">
        <f t="shared" si="2"/>
        <v/>
      </c>
      <c r="E58" t="str">
        <f t="shared" si="1"/>
        <v/>
      </c>
      <c r="F58" t="s">
        <v>509</v>
      </c>
    </row>
    <row r="59" spans="2:7" x14ac:dyDescent="0.2">
      <c r="B59" s="2" t="s">
        <v>113</v>
      </c>
      <c r="C59" s="3" t="s">
        <v>114</v>
      </c>
      <c r="D59" s="11" t="str">
        <f t="shared" si="2"/>
        <v/>
      </c>
      <c r="E59" t="str">
        <f t="shared" si="1"/>
        <v/>
      </c>
      <c r="F59" t="s">
        <v>508</v>
      </c>
    </row>
    <row r="60" spans="2:7" x14ac:dyDescent="0.2">
      <c r="B60" s="2" t="s">
        <v>115</v>
      </c>
      <c r="C60" s="3" t="s">
        <v>116</v>
      </c>
      <c r="D60" s="11" t="str">
        <f t="shared" si="2"/>
        <v/>
      </c>
      <c r="E60" t="str">
        <f t="shared" si="1"/>
        <v/>
      </c>
      <c r="F60" t="s">
        <v>631</v>
      </c>
    </row>
    <row r="61" spans="2:7" x14ac:dyDescent="0.2">
      <c r="B61" s="2" t="s">
        <v>117</v>
      </c>
      <c r="C61" s="3" t="s">
        <v>118</v>
      </c>
      <c r="D61" s="11" t="str">
        <f t="shared" si="2"/>
        <v/>
      </c>
      <c r="E61" t="str">
        <f t="shared" si="1"/>
        <v/>
      </c>
      <c r="F61" t="s">
        <v>505</v>
      </c>
    </row>
    <row r="62" spans="2:7" x14ac:dyDescent="0.2">
      <c r="B62" s="2" t="s">
        <v>119</v>
      </c>
      <c r="C62" s="3" t="s">
        <v>120</v>
      </c>
      <c r="D62" s="11" t="str">
        <f t="shared" si="2"/>
        <v/>
      </c>
      <c r="E62" t="str">
        <f t="shared" si="1"/>
        <v/>
      </c>
      <c r="F62" t="s">
        <v>506</v>
      </c>
    </row>
    <row r="63" spans="2:7" x14ac:dyDescent="0.2">
      <c r="B63" s="2" t="s">
        <v>121</v>
      </c>
      <c r="C63" s="3" t="s">
        <v>122</v>
      </c>
      <c r="D63" s="11" t="str">
        <f t="shared" si="2"/>
        <v/>
      </c>
      <c r="E63" t="str">
        <f t="shared" si="1"/>
        <v/>
      </c>
      <c r="F63" t="s">
        <v>507</v>
      </c>
    </row>
    <row r="64" spans="2:7" x14ac:dyDescent="0.2">
      <c r="B64" s="2" t="s">
        <v>123</v>
      </c>
      <c r="C64" s="3" t="s">
        <v>124</v>
      </c>
      <c r="D64" s="11" t="str">
        <f t="shared" si="2"/>
        <v/>
      </c>
      <c r="E64" t="str">
        <f t="shared" si="1"/>
        <v/>
      </c>
    </row>
    <row r="65" spans="1:6" x14ac:dyDescent="0.2">
      <c r="A65" t="s">
        <v>577</v>
      </c>
      <c r="B65" s="2" t="s">
        <v>125</v>
      </c>
      <c r="C65" s="14" t="s">
        <v>126</v>
      </c>
      <c r="D65" s="11" t="str">
        <f t="shared" si="2"/>
        <v/>
      </c>
      <c r="E65" t="str">
        <f t="shared" si="1"/>
        <v/>
      </c>
      <c r="F65" t="s">
        <v>573</v>
      </c>
    </row>
    <row r="66" spans="1:6" x14ac:dyDescent="0.2">
      <c r="B66" s="2" t="s">
        <v>127</v>
      </c>
      <c r="C66" s="14" t="s">
        <v>128</v>
      </c>
      <c r="D66" s="11" t="str">
        <f t="shared" si="2"/>
        <v/>
      </c>
      <c r="E66" t="str">
        <f t="shared" ref="E66:E129" si="3">IFERROR(INDEX($A:$A,MATCH(D66,$B:$B,0)),"")</f>
        <v/>
      </c>
      <c r="F66" t="s">
        <v>572</v>
      </c>
    </row>
    <row r="67" spans="1:6" x14ac:dyDescent="0.2">
      <c r="B67" s="2" t="s">
        <v>129</v>
      </c>
      <c r="C67" s="17" t="s">
        <v>130</v>
      </c>
      <c r="D67" s="11" t="str">
        <f t="shared" si="2"/>
        <v/>
      </c>
      <c r="E67" t="str">
        <f t="shared" si="3"/>
        <v/>
      </c>
    </row>
    <row r="68" spans="1:6" x14ac:dyDescent="0.2">
      <c r="B68" s="2" t="s">
        <v>131</v>
      </c>
      <c r="C68" s="16" t="s">
        <v>132</v>
      </c>
      <c r="D68" s="11" t="str">
        <f t="shared" si="2"/>
        <v/>
      </c>
      <c r="E68" t="str">
        <f t="shared" si="3"/>
        <v/>
      </c>
      <c r="F68" t="s">
        <v>574</v>
      </c>
    </row>
    <row r="69" spans="1:6" x14ac:dyDescent="0.2">
      <c r="B69" s="2" t="s">
        <v>133</v>
      </c>
      <c r="C69" s="17" t="s">
        <v>57</v>
      </c>
      <c r="D69" s="11" t="str">
        <f t="shared" si="2"/>
        <v/>
      </c>
      <c r="E69" t="str">
        <f t="shared" si="3"/>
        <v/>
      </c>
    </row>
    <row r="70" spans="1:6" x14ac:dyDescent="0.2">
      <c r="B70" s="2" t="s">
        <v>134</v>
      </c>
      <c r="C70" s="16" t="s">
        <v>135</v>
      </c>
      <c r="D70" s="11" t="str">
        <f t="shared" si="2"/>
        <v/>
      </c>
      <c r="E70" t="str">
        <f t="shared" si="3"/>
        <v/>
      </c>
      <c r="F70" t="s">
        <v>575</v>
      </c>
    </row>
    <row r="71" spans="1:6" x14ac:dyDescent="0.2">
      <c r="B71" s="2" t="s">
        <v>136</v>
      </c>
      <c r="C71" s="16" t="s">
        <v>137</v>
      </c>
      <c r="D71" s="11" t="str">
        <f t="shared" si="2"/>
        <v/>
      </c>
      <c r="E71" t="str">
        <f t="shared" si="3"/>
        <v/>
      </c>
      <c r="F71" t="s">
        <v>576</v>
      </c>
    </row>
    <row r="72" spans="1:6" x14ac:dyDescent="0.2">
      <c r="B72" s="2" t="s">
        <v>138</v>
      </c>
      <c r="C72" s="14" t="s">
        <v>139</v>
      </c>
      <c r="D72" s="11" t="str">
        <f t="shared" si="2"/>
        <v>1500</v>
      </c>
      <c r="E72" t="str">
        <f t="shared" si="3"/>
        <v>DONERENDER</v>
      </c>
      <c r="F72" t="s">
        <v>571</v>
      </c>
    </row>
    <row r="73" spans="1:6" x14ac:dyDescent="0.2">
      <c r="B73" s="2" t="s">
        <v>140</v>
      </c>
      <c r="C73" s="15" t="s">
        <v>141</v>
      </c>
      <c r="D73" s="11" t="str">
        <f t="shared" si="2"/>
        <v>2000</v>
      </c>
      <c r="E73" t="str">
        <f t="shared" si="3"/>
        <v/>
      </c>
    </row>
    <row r="74" spans="1:6" x14ac:dyDescent="0.2">
      <c r="B74" s="2" t="s">
        <v>142</v>
      </c>
      <c r="C74" s="16" t="s">
        <v>143</v>
      </c>
      <c r="D74" s="11" t="str">
        <f t="shared" si="2"/>
        <v/>
      </c>
      <c r="E74" t="str">
        <f t="shared" si="3"/>
        <v/>
      </c>
      <c r="F74" t="s">
        <v>560</v>
      </c>
    </row>
    <row r="75" spans="1:6" x14ac:dyDescent="0.2">
      <c r="B75" s="2" t="s">
        <v>144</v>
      </c>
      <c r="C75" s="16" t="s">
        <v>145</v>
      </c>
      <c r="D75" s="11" t="str">
        <f t="shared" si="2"/>
        <v/>
      </c>
      <c r="E75" t="str">
        <f t="shared" si="3"/>
        <v/>
      </c>
      <c r="F75" t="s">
        <v>559</v>
      </c>
    </row>
    <row r="76" spans="1:6" x14ac:dyDescent="0.2">
      <c r="B76" s="2" t="s">
        <v>146</v>
      </c>
      <c r="C76" s="16" t="s">
        <v>147</v>
      </c>
      <c r="D76" s="11" t="str">
        <f t="shared" si="2"/>
        <v/>
      </c>
      <c r="E76" t="str">
        <f t="shared" si="3"/>
        <v/>
      </c>
      <c r="F76" t="s">
        <v>557</v>
      </c>
    </row>
    <row r="77" spans="1:6" x14ac:dyDescent="0.2">
      <c r="B77" s="2" t="s">
        <v>148</v>
      </c>
      <c r="C77" s="16" t="s">
        <v>149</v>
      </c>
      <c r="D77" s="11" t="str">
        <f t="shared" si="2"/>
        <v/>
      </c>
      <c r="E77" t="str">
        <f t="shared" si="3"/>
        <v/>
      </c>
      <c r="F77" t="s">
        <v>558</v>
      </c>
    </row>
    <row r="78" spans="1:6" x14ac:dyDescent="0.2">
      <c r="B78" s="2" t="s">
        <v>150</v>
      </c>
      <c r="C78" s="16" t="s">
        <v>151</v>
      </c>
      <c r="D78" s="11" t="str">
        <f t="shared" si="2"/>
        <v/>
      </c>
      <c r="E78" t="str">
        <f t="shared" si="3"/>
        <v/>
      </c>
      <c r="F78" t="s">
        <v>562</v>
      </c>
    </row>
    <row r="79" spans="1:6" x14ac:dyDescent="0.2">
      <c r="B79" s="2" t="s">
        <v>152</v>
      </c>
      <c r="C79" s="16" t="s">
        <v>153</v>
      </c>
      <c r="D79" s="11" t="str">
        <f t="shared" si="2"/>
        <v/>
      </c>
      <c r="E79" t="str">
        <f t="shared" si="3"/>
        <v/>
      </c>
      <c r="F79" t="s">
        <v>561</v>
      </c>
    </row>
    <row r="80" spans="1:6" x14ac:dyDescent="0.2">
      <c r="B80" s="2" t="s">
        <v>154</v>
      </c>
      <c r="C80" s="16" t="s">
        <v>155</v>
      </c>
      <c r="D80" s="11" t="str">
        <f t="shared" si="2"/>
        <v/>
      </c>
      <c r="E80" t="str">
        <f t="shared" si="3"/>
        <v/>
      </c>
      <c r="F80" t="s">
        <v>563</v>
      </c>
    </row>
    <row r="81" spans="1:6" x14ac:dyDescent="0.2">
      <c r="B81" s="2" t="s">
        <v>156</v>
      </c>
      <c r="C81" s="16" t="s">
        <v>157</v>
      </c>
      <c r="D81" s="11" t="str">
        <f t="shared" si="2"/>
        <v/>
      </c>
      <c r="E81" t="str">
        <f t="shared" si="3"/>
        <v/>
      </c>
      <c r="F81" t="s">
        <v>564</v>
      </c>
    </row>
    <row r="82" spans="1:6" x14ac:dyDescent="0.2">
      <c r="B82" s="2" t="s">
        <v>158</v>
      </c>
      <c r="C82" s="14" t="s">
        <v>159</v>
      </c>
      <c r="D82" s="11" t="str">
        <f t="shared" si="2"/>
        <v/>
      </c>
      <c r="E82" t="str">
        <f t="shared" si="3"/>
        <v/>
      </c>
    </row>
    <row r="83" spans="1:6" x14ac:dyDescent="0.2">
      <c r="B83" s="2" t="s">
        <v>160</v>
      </c>
      <c r="C83" s="14" t="s">
        <v>161</v>
      </c>
      <c r="D83" s="11" t="str">
        <f t="shared" si="2"/>
        <v>990</v>
      </c>
      <c r="E83" t="str">
        <f t="shared" si="3"/>
        <v>RENDER3</v>
      </c>
    </row>
    <row r="84" spans="1:6" x14ac:dyDescent="0.2">
      <c r="B84" s="2" t="s">
        <v>162</v>
      </c>
      <c r="C84" s="14" t="s">
        <v>163</v>
      </c>
      <c r="D84" s="11" t="str">
        <f t="shared" si="2"/>
        <v/>
      </c>
      <c r="E84" t="str">
        <f t="shared" si="3"/>
        <v/>
      </c>
      <c r="F84" t="s">
        <v>638</v>
      </c>
    </row>
    <row r="85" spans="1:6" x14ac:dyDescent="0.2">
      <c r="B85" s="2" t="s">
        <v>164</v>
      </c>
      <c r="C85" s="14" t="s">
        <v>165</v>
      </c>
      <c r="D85" s="11" t="str">
        <f t="shared" si="2"/>
        <v/>
      </c>
      <c r="E85" t="str">
        <f t="shared" si="3"/>
        <v/>
      </c>
    </row>
    <row r="86" spans="1:6" x14ac:dyDescent="0.2">
      <c r="B86" s="2" t="s">
        <v>166</v>
      </c>
      <c r="C86" s="14" t="s">
        <v>167</v>
      </c>
      <c r="D86" s="11" t="str">
        <f t="shared" si="2"/>
        <v>1500</v>
      </c>
      <c r="E86" t="str">
        <f t="shared" si="3"/>
        <v>DONERENDER</v>
      </c>
    </row>
    <row r="87" spans="1:6" x14ac:dyDescent="0.2">
      <c r="A87" t="s">
        <v>578</v>
      </c>
      <c r="B87" s="2" t="s">
        <v>168</v>
      </c>
      <c r="C87" s="16" t="s">
        <v>169</v>
      </c>
      <c r="D87" s="11" t="str">
        <f t="shared" si="2"/>
        <v/>
      </c>
      <c r="E87" t="str">
        <f t="shared" si="3"/>
        <v/>
      </c>
    </row>
    <row r="88" spans="1:6" x14ac:dyDescent="0.2">
      <c r="B88" s="2" t="s">
        <v>170</v>
      </c>
      <c r="C88" s="16" t="s">
        <v>171</v>
      </c>
      <c r="D88" s="11" t="str">
        <f t="shared" si="2"/>
        <v>1010</v>
      </c>
      <c r="E88" t="str">
        <f t="shared" si="3"/>
        <v>RENDER4</v>
      </c>
    </row>
    <row r="89" spans="1:6" x14ac:dyDescent="0.2">
      <c r="B89" s="2" t="s">
        <v>172</v>
      </c>
      <c r="C89" s="16" t="s">
        <v>173</v>
      </c>
      <c r="D89" s="11" t="str">
        <f t="shared" si="2"/>
        <v/>
      </c>
      <c r="E89" t="str">
        <f t="shared" si="3"/>
        <v/>
      </c>
      <c r="F89" t="s">
        <v>640</v>
      </c>
    </row>
    <row r="90" spans="1:6" x14ac:dyDescent="0.2">
      <c r="B90" s="2" t="s">
        <v>174</v>
      </c>
      <c r="C90" s="16" t="s">
        <v>167</v>
      </c>
      <c r="D90" s="11" t="str">
        <f t="shared" si="2"/>
        <v>1500</v>
      </c>
      <c r="E90" t="str">
        <f t="shared" si="3"/>
        <v>DONERENDER</v>
      </c>
      <c r="F90" s="18" t="s">
        <v>639</v>
      </c>
    </row>
    <row r="91" spans="1:6" x14ac:dyDescent="0.2">
      <c r="A91" t="s">
        <v>579</v>
      </c>
      <c r="B91" s="2" t="s">
        <v>175</v>
      </c>
      <c r="C91" s="14" t="s">
        <v>176</v>
      </c>
      <c r="D91" s="11" t="str">
        <f t="shared" si="2"/>
        <v/>
      </c>
      <c r="E91" t="str">
        <f t="shared" si="3"/>
        <v/>
      </c>
    </row>
    <row r="92" spans="1:6" x14ac:dyDescent="0.2">
      <c r="B92" s="2" t="s">
        <v>177</v>
      </c>
      <c r="C92" s="14" t="s">
        <v>178</v>
      </c>
      <c r="D92" s="11" t="str">
        <f t="shared" si="2"/>
        <v>1090</v>
      </c>
      <c r="E92" t="str">
        <f t="shared" si="3"/>
        <v>RENDER6</v>
      </c>
    </row>
    <row r="93" spans="1:6" x14ac:dyDescent="0.2">
      <c r="B93" s="2" t="s">
        <v>179</v>
      </c>
      <c r="C93" s="14" t="s">
        <v>180</v>
      </c>
      <c r="D93" s="11" t="str">
        <f t="shared" si="2"/>
        <v/>
      </c>
      <c r="E93" t="str">
        <f t="shared" si="3"/>
        <v/>
      </c>
      <c r="F93" s="1" t="s">
        <v>641</v>
      </c>
    </row>
    <row r="94" spans="1:6" x14ac:dyDescent="0.2">
      <c r="B94" s="2" t="s">
        <v>181</v>
      </c>
      <c r="C94" s="14" t="s">
        <v>182</v>
      </c>
      <c r="D94" s="11" t="str">
        <f t="shared" si="2"/>
        <v/>
      </c>
      <c r="E94" t="str">
        <f t="shared" si="3"/>
        <v/>
      </c>
    </row>
    <row r="95" spans="1:6" x14ac:dyDescent="0.2">
      <c r="B95" s="2" t="s">
        <v>183</v>
      </c>
      <c r="C95" s="14" t="s">
        <v>184</v>
      </c>
      <c r="D95" s="11" t="str">
        <f t="shared" si="2"/>
        <v/>
      </c>
      <c r="E95" t="str">
        <f t="shared" si="3"/>
        <v/>
      </c>
    </row>
    <row r="96" spans="1:6" x14ac:dyDescent="0.2">
      <c r="B96" s="2" t="s">
        <v>185</v>
      </c>
      <c r="C96" s="14" t="s">
        <v>186</v>
      </c>
      <c r="D96" s="11" t="str">
        <f t="shared" si="2"/>
        <v/>
      </c>
      <c r="E96" t="str">
        <f t="shared" si="3"/>
        <v/>
      </c>
    </row>
    <row r="97" spans="1:6" x14ac:dyDescent="0.2">
      <c r="A97" t="s">
        <v>580</v>
      </c>
      <c r="B97" s="2" t="s">
        <v>187</v>
      </c>
      <c r="C97" s="16" t="s">
        <v>188</v>
      </c>
      <c r="D97" s="11" t="str">
        <f t="shared" si="2"/>
        <v/>
      </c>
      <c r="E97" t="str">
        <f t="shared" si="3"/>
        <v/>
      </c>
    </row>
    <row r="98" spans="1:6" x14ac:dyDescent="0.2">
      <c r="B98" s="2" t="s">
        <v>189</v>
      </c>
      <c r="C98" s="16" t="s">
        <v>190</v>
      </c>
      <c r="D98" s="11" t="str">
        <f t="shared" si="2"/>
        <v>1500</v>
      </c>
      <c r="E98" t="str">
        <f t="shared" si="3"/>
        <v>DONERENDER</v>
      </c>
    </row>
    <row r="99" spans="1:6" x14ac:dyDescent="0.2">
      <c r="B99" s="2" t="s">
        <v>191</v>
      </c>
      <c r="C99" s="16" t="s">
        <v>192</v>
      </c>
      <c r="D99" s="11" t="str">
        <f t="shared" si="2"/>
        <v/>
      </c>
      <c r="E99" t="str">
        <f t="shared" si="3"/>
        <v/>
      </c>
      <c r="F99" s="1" t="s">
        <v>642</v>
      </c>
    </row>
    <row r="100" spans="1:6" x14ac:dyDescent="0.2">
      <c r="B100" s="2" t="s">
        <v>193</v>
      </c>
      <c r="C100" s="16" t="s">
        <v>167</v>
      </c>
      <c r="D100" s="11" t="str">
        <f t="shared" si="2"/>
        <v>1500</v>
      </c>
      <c r="E100" t="str">
        <f t="shared" si="3"/>
        <v>DONERENDER</v>
      </c>
    </row>
    <row r="101" spans="1:6" x14ac:dyDescent="0.2">
      <c r="A101" t="s">
        <v>581</v>
      </c>
      <c r="B101" s="2" t="s">
        <v>194</v>
      </c>
      <c r="C101" s="14" t="s">
        <v>195</v>
      </c>
      <c r="D101" s="11" t="str">
        <f t="shared" si="2"/>
        <v/>
      </c>
      <c r="E101" t="str">
        <f t="shared" si="3"/>
        <v/>
      </c>
    </row>
    <row r="102" spans="1:6" x14ac:dyDescent="0.2">
      <c r="B102" s="2" t="s">
        <v>196</v>
      </c>
      <c r="C102" s="14" t="s">
        <v>197</v>
      </c>
      <c r="D102" s="11" t="str">
        <f t="shared" si="2"/>
        <v>1140</v>
      </c>
      <c r="E102" t="str">
        <f t="shared" si="3"/>
        <v>RENDER8</v>
      </c>
    </row>
    <row r="103" spans="1:6" x14ac:dyDescent="0.2">
      <c r="B103" s="2" t="s">
        <v>198</v>
      </c>
      <c r="C103" s="14" t="s">
        <v>199</v>
      </c>
      <c r="D103" s="11" t="str">
        <f t="shared" si="2"/>
        <v/>
      </c>
      <c r="E103" t="str">
        <f t="shared" si="3"/>
        <v/>
      </c>
      <c r="F103" s="1" t="s">
        <v>643</v>
      </c>
    </row>
    <row r="104" spans="1:6" x14ac:dyDescent="0.2">
      <c r="B104" s="2" t="s">
        <v>200</v>
      </c>
      <c r="C104" s="14" t="s">
        <v>201</v>
      </c>
      <c r="D104" s="11" t="str">
        <f t="shared" si="2"/>
        <v/>
      </c>
      <c r="E104" t="str">
        <f t="shared" si="3"/>
        <v/>
      </c>
    </row>
    <row r="105" spans="1:6" x14ac:dyDescent="0.2">
      <c r="A105" t="s">
        <v>582</v>
      </c>
      <c r="B105" s="2" t="s">
        <v>202</v>
      </c>
      <c r="C105" s="16" t="s">
        <v>203</v>
      </c>
      <c r="D105" s="11" t="str">
        <f t="shared" si="2"/>
        <v/>
      </c>
      <c r="E105" t="str">
        <f t="shared" si="3"/>
        <v/>
      </c>
    </row>
    <row r="106" spans="1:6" x14ac:dyDescent="0.2">
      <c r="B106" s="2" t="s">
        <v>204</v>
      </c>
      <c r="C106" s="16" t="s">
        <v>205</v>
      </c>
      <c r="D106" s="11" t="str">
        <f t="shared" si="2"/>
        <v>1500</v>
      </c>
      <c r="E106" t="str">
        <f t="shared" si="3"/>
        <v>DONERENDER</v>
      </c>
    </row>
    <row r="107" spans="1:6" x14ac:dyDescent="0.2">
      <c r="B107" s="2" t="s">
        <v>206</v>
      </c>
      <c r="C107" s="16" t="s">
        <v>207</v>
      </c>
      <c r="D107" s="11" t="str">
        <f t="shared" si="2"/>
        <v/>
      </c>
      <c r="E107" t="str">
        <f t="shared" si="3"/>
        <v/>
      </c>
      <c r="F107" s="1" t="s">
        <v>644</v>
      </c>
    </row>
    <row r="108" spans="1:6" x14ac:dyDescent="0.2">
      <c r="B108" s="2" t="s">
        <v>208</v>
      </c>
      <c r="C108" s="16" t="s">
        <v>167</v>
      </c>
      <c r="D108" s="11" t="str">
        <f t="shared" si="2"/>
        <v>1500</v>
      </c>
      <c r="E108" t="str">
        <f t="shared" si="3"/>
        <v>DONERENDER</v>
      </c>
    </row>
    <row r="109" spans="1:6" x14ac:dyDescent="0.2">
      <c r="A109" t="s">
        <v>583</v>
      </c>
      <c r="B109" s="2" t="s">
        <v>209</v>
      </c>
      <c r="C109" s="14" t="s">
        <v>210</v>
      </c>
      <c r="D109" s="11" t="str">
        <f t="shared" si="2"/>
        <v/>
      </c>
      <c r="E109" t="str">
        <f t="shared" si="3"/>
        <v/>
      </c>
    </row>
    <row r="110" spans="1:6" x14ac:dyDescent="0.2">
      <c r="B110" s="2" t="s">
        <v>211</v>
      </c>
      <c r="C110" s="14" t="s">
        <v>212</v>
      </c>
      <c r="D110" s="11" t="str">
        <f t="shared" si="2"/>
        <v>1230</v>
      </c>
      <c r="E110" t="str">
        <f t="shared" si="3"/>
        <v>RENDER9</v>
      </c>
    </row>
    <row r="111" spans="1:6" x14ac:dyDescent="0.2">
      <c r="B111" s="2" t="s">
        <v>213</v>
      </c>
      <c r="C111" s="14" t="s">
        <v>214</v>
      </c>
      <c r="D111" s="11" t="str">
        <f t="shared" si="2"/>
        <v/>
      </c>
      <c r="E111" t="str">
        <f t="shared" si="3"/>
        <v/>
      </c>
      <c r="F111" s="1" t="s">
        <v>645</v>
      </c>
    </row>
    <row r="112" spans="1:6" x14ac:dyDescent="0.2">
      <c r="B112" s="2" t="s">
        <v>215</v>
      </c>
      <c r="C112" s="14" t="s">
        <v>216</v>
      </c>
      <c r="D112" s="11" t="str">
        <f t="shared" si="2"/>
        <v/>
      </c>
      <c r="E112" t="str">
        <f t="shared" si="3"/>
        <v/>
      </c>
    </row>
    <row r="113" spans="1:6" x14ac:dyDescent="0.2">
      <c r="B113" s="2" t="s">
        <v>217</v>
      </c>
      <c r="C113" s="14" t="s">
        <v>163</v>
      </c>
      <c r="D113" s="11" t="str">
        <f t="shared" si="2"/>
        <v/>
      </c>
      <c r="E113" t="str">
        <f t="shared" si="3"/>
        <v/>
      </c>
    </row>
    <row r="114" spans="1:6" x14ac:dyDescent="0.2">
      <c r="B114" s="2" t="s">
        <v>218</v>
      </c>
      <c r="C114" s="14" t="s">
        <v>219</v>
      </c>
      <c r="D114" s="11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</row>
    <row r="115" spans="1:6" x14ac:dyDescent="0.2">
      <c r="B115" s="2" t="s">
        <v>220</v>
      </c>
      <c r="C115" s="14" t="s">
        <v>221</v>
      </c>
      <c r="D115" s="11" t="str">
        <f t="shared" si="4"/>
        <v/>
      </c>
      <c r="E115" t="str">
        <f t="shared" si="3"/>
        <v/>
      </c>
    </row>
    <row r="116" spans="1:6" x14ac:dyDescent="0.2">
      <c r="B116" s="2" t="s">
        <v>222</v>
      </c>
      <c r="C116" s="14" t="s">
        <v>165</v>
      </c>
      <c r="D116" s="11" t="str">
        <f t="shared" si="4"/>
        <v/>
      </c>
      <c r="E116" t="str">
        <f t="shared" si="3"/>
        <v/>
      </c>
    </row>
    <row r="117" spans="1:6" x14ac:dyDescent="0.2">
      <c r="B117" s="2" t="s">
        <v>223</v>
      </c>
      <c r="C117" s="14" t="s">
        <v>224</v>
      </c>
      <c r="D117" s="11" t="str">
        <f t="shared" si="4"/>
        <v/>
      </c>
      <c r="E117" t="str">
        <f t="shared" si="3"/>
        <v/>
      </c>
    </row>
    <row r="118" spans="1:6" x14ac:dyDescent="0.2">
      <c r="B118" s="2" t="s">
        <v>225</v>
      </c>
      <c r="C118" s="14" t="s">
        <v>226</v>
      </c>
      <c r="D118" s="11" t="str">
        <f t="shared" si="4"/>
        <v/>
      </c>
      <c r="E118" t="str">
        <f t="shared" si="3"/>
        <v/>
      </c>
    </row>
    <row r="119" spans="1:6" x14ac:dyDescent="0.2">
      <c r="B119" s="2" t="s">
        <v>227</v>
      </c>
      <c r="C119" s="14" t="s">
        <v>167</v>
      </c>
      <c r="D119" s="11" t="str">
        <f t="shared" si="4"/>
        <v>1500</v>
      </c>
      <c r="E119" t="str">
        <f t="shared" si="3"/>
        <v>DONERENDER</v>
      </c>
    </row>
    <row r="120" spans="1:6" x14ac:dyDescent="0.2">
      <c r="A120" t="s">
        <v>584</v>
      </c>
      <c r="B120" s="2" t="s">
        <v>228</v>
      </c>
      <c r="C120" s="16" t="s">
        <v>229</v>
      </c>
      <c r="D120" s="11" t="str">
        <f t="shared" si="4"/>
        <v/>
      </c>
      <c r="E120" t="str">
        <f t="shared" si="3"/>
        <v/>
      </c>
    </row>
    <row r="121" spans="1:6" x14ac:dyDescent="0.2">
      <c r="B121" s="2" t="s">
        <v>230</v>
      </c>
      <c r="C121" s="16" t="s">
        <v>231</v>
      </c>
      <c r="D121" s="11" t="str">
        <f t="shared" si="4"/>
        <v>1290</v>
      </c>
      <c r="E121" t="str">
        <f t="shared" si="3"/>
        <v>RENDER10</v>
      </c>
    </row>
    <row r="122" spans="1:6" x14ac:dyDescent="0.2">
      <c r="B122" s="2" t="s">
        <v>232</v>
      </c>
      <c r="C122" s="16" t="s">
        <v>233</v>
      </c>
      <c r="D122" s="11" t="str">
        <f t="shared" si="4"/>
        <v/>
      </c>
      <c r="E122" t="str">
        <f t="shared" si="3"/>
        <v/>
      </c>
      <c r="F122" s="1" t="s">
        <v>646</v>
      </c>
    </row>
    <row r="123" spans="1:6" x14ac:dyDescent="0.2">
      <c r="B123" s="2" t="s">
        <v>234</v>
      </c>
      <c r="C123" s="16" t="s">
        <v>235</v>
      </c>
      <c r="D123" s="11" t="str">
        <f t="shared" si="4"/>
        <v/>
      </c>
      <c r="E123" t="str">
        <f t="shared" si="3"/>
        <v/>
      </c>
    </row>
    <row r="124" spans="1:6" x14ac:dyDescent="0.2">
      <c r="B124" s="2" t="s">
        <v>236</v>
      </c>
      <c r="C124" s="16" t="s">
        <v>237</v>
      </c>
      <c r="D124" s="11" t="str">
        <f t="shared" si="4"/>
        <v/>
      </c>
      <c r="E124" t="str">
        <f t="shared" si="3"/>
        <v/>
      </c>
    </row>
    <row r="125" spans="1:6" x14ac:dyDescent="0.2">
      <c r="B125" s="2" t="s">
        <v>238</v>
      </c>
      <c r="C125" s="16" t="s">
        <v>239</v>
      </c>
      <c r="D125" s="11" t="str">
        <f t="shared" si="4"/>
        <v/>
      </c>
      <c r="E125" t="str">
        <f t="shared" si="3"/>
        <v/>
      </c>
    </row>
    <row r="126" spans="1:6" x14ac:dyDescent="0.2">
      <c r="B126" s="2" t="s">
        <v>240</v>
      </c>
      <c r="C126" s="16" t="s">
        <v>192</v>
      </c>
      <c r="D126" s="11" t="str">
        <f t="shared" si="4"/>
        <v/>
      </c>
      <c r="E126" t="str">
        <f t="shared" si="3"/>
        <v/>
      </c>
    </row>
    <row r="127" spans="1:6" x14ac:dyDescent="0.2">
      <c r="B127" s="2" t="s">
        <v>241</v>
      </c>
      <c r="C127" s="16" t="s">
        <v>167</v>
      </c>
      <c r="D127" s="11" t="str">
        <f t="shared" si="4"/>
        <v>1500</v>
      </c>
      <c r="E127" t="str">
        <f t="shared" si="3"/>
        <v>DONERENDER</v>
      </c>
    </row>
    <row r="128" spans="1:6" x14ac:dyDescent="0.2">
      <c r="A128" t="s">
        <v>585</v>
      </c>
      <c r="B128" s="2" t="s">
        <v>242</v>
      </c>
      <c r="C128" s="14" t="s">
        <v>243</v>
      </c>
      <c r="D128" s="11" t="str">
        <f t="shared" si="4"/>
        <v/>
      </c>
      <c r="E128" t="str">
        <f t="shared" si="3"/>
        <v/>
      </c>
    </row>
    <row r="129" spans="1:6" x14ac:dyDescent="0.2">
      <c r="B129" s="2" t="s">
        <v>244</v>
      </c>
      <c r="C129" s="14" t="s">
        <v>245</v>
      </c>
      <c r="D129" s="11" t="str">
        <f t="shared" si="4"/>
        <v>1320</v>
      </c>
      <c r="E129" t="str">
        <f t="shared" si="3"/>
        <v>RENDERJACK</v>
      </c>
    </row>
    <row r="130" spans="1:6" x14ac:dyDescent="0.2">
      <c r="B130" s="2" t="s">
        <v>246</v>
      </c>
      <c r="C130" s="14" t="s">
        <v>247</v>
      </c>
      <c r="D130" s="11" t="str">
        <f t="shared" si="4"/>
        <v/>
      </c>
      <c r="E130" t="str">
        <f t="shared" ref="E130:E193" si="5">IFERROR(INDEX($A:$A,MATCH(D130,$B:$B,0)),"")</f>
        <v/>
      </c>
      <c r="F130" s="1" t="s">
        <v>647</v>
      </c>
    </row>
    <row r="131" spans="1:6" x14ac:dyDescent="0.2">
      <c r="B131" s="2" t="s">
        <v>248</v>
      </c>
      <c r="C131" s="14" t="s">
        <v>249</v>
      </c>
      <c r="D131" s="11" t="str">
        <f t="shared" si="4"/>
        <v/>
      </c>
      <c r="E131" t="str">
        <f t="shared" si="5"/>
        <v/>
      </c>
    </row>
    <row r="132" spans="1:6" x14ac:dyDescent="0.2">
      <c r="B132" s="2" t="s">
        <v>250</v>
      </c>
      <c r="C132" s="14" t="s">
        <v>167</v>
      </c>
      <c r="D132" s="11" t="str">
        <f t="shared" si="4"/>
        <v>1500</v>
      </c>
      <c r="E132" t="str">
        <f t="shared" si="5"/>
        <v>DONERENDER</v>
      </c>
    </row>
    <row r="133" spans="1:6" x14ac:dyDescent="0.2">
      <c r="A133" t="s">
        <v>586</v>
      </c>
      <c r="B133" s="2" t="s">
        <v>251</v>
      </c>
      <c r="C133" s="16" t="s">
        <v>252</v>
      </c>
      <c r="D133" s="11" t="str">
        <f t="shared" si="4"/>
        <v/>
      </c>
      <c r="E133" t="str">
        <f t="shared" si="5"/>
        <v/>
      </c>
    </row>
    <row r="134" spans="1:6" x14ac:dyDescent="0.2">
      <c r="B134" s="2" t="s">
        <v>253</v>
      </c>
      <c r="C134" s="16" t="s">
        <v>254</v>
      </c>
      <c r="D134" s="11" t="str">
        <f t="shared" si="4"/>
        <v>1370</v>
      </c>
      <c r="E134" t="str">
        <f t="shared" si="5"/>
        <v>RENDERQUEEN</v>
      </c>
    </row>
    <row r="135" spans="1:6" x14ac:dyDescent="0.2">
      <c r="B135" s="2" t="s">
        <v>255</v>
      </c>
      <c r="C135" s="16" t="s">
        <v>249</v>
      </c>
      <c r="D135" s="11" t="str">
        <f t="shared" si="4"/>
        <v/>
      </c>
      <c r="E135" t="str">
        <f t="shared" si="5"/>
        <v/>
      </c>
      <c r="F135" s="1" t="s">
        <v>648</v>
      </c>
    </row>
    <row r="136" spans="1:6" x14ac:dyDescent="0.2">
      <c r="B136" s="2" t="s">
        <v>256</v>
      </c>
      <c r="C136" s="16" t="s">
        <v>257</v>
      </c>
      <c r="D136" s="11" t="str">
        <f t="shared" si="4"/>
        <v/>
      </c>
      <c r="E136" t="str">
        <f t="shared" si="5"/>
        <v/>
      </c>
    </row>
    <row r="137" spans="1:6" x14ac:dyDescent="0.2">
      <c r="B137" s="2" t="s">
        <v>258</v>
      </c>
      <c r="C137" s="16" t="s">
        <v>182</v>
      </c>
      <c r="D137" s="11" t="str">
        <f t="shared" si="4"/>
        <v/>
      </c>
      <c r="E137" t="str">
        <f t="shared" si="5"/>
        <v/>
      </c>
    </row>
    <row r="138" spans="1:6" x14ac:dyDescent="0.2">
      <c r="B138" s="2" t="s">
        <v>259</v>
      </c>
      <c r="C138" s="16" t="s">
        <v>167</v>
      </c>
      <c r="D138" s="11" t="str">
        <f t="shared" si="4"/>
        <v>1500</v>
      </c>
      <c r="E138" t="str">
        <f t="shared" si="5"/>
        <v>DONERENDER</v>
      </c>
    </row>
    <row r="139" spans="1:6" x14ac:dyDescent="0.2">
      <c r="A139" t="s">
        <v>587</v>
      </c>
      <c r="B139" s="2" t="s">
        <v>260</v>
      </c>
      <c r="C139" s="14" t="s">
        <v>261</v>
      </c>
      <c r="D139" s="11" t="str">
        <f t="shared" si="4"/>
        <v/>
      </c>
      <c r="E139" t="str">
        <f t="shared" si="5"/>
        <v/>
      </c>
    </row>
    <row r="140" spans="1:6" x14ac:dyDescent="0.2">
      <c r="B140" s="2" t="s">
        <v>262</v>
      </c>
      <c r="C140" s="14" t="s">
        <v>263</v>
      </c>
      <c r="D140" s="11" t="str">
        <f t="shared" si="4"/>
        <v>1410</v>
      </c>
      <c r="E140" t="str">
        <f t="shared" si="5"/>
        <v>RENDERKING</v>
      </c>
    </row>
    <row r="141" spans="1:6" x14ac:dyDescent="0.2">
      <c r="B141" s="2" t="s">
        <v>264</v>
      </c>
      <c r="C141" s="14" t="s">
        <v>247</v>
      </c>
      <c r="D141" s="11" t="str">
        <f t="shared" si="4"/>
        <v/>
      </c>
      <c r="E141" t="str">
        <f t="shared" si="5"/>
        <v/>
      </c>
      <c r="F141" s="1" t="s">
        <v>649</v>
      </c>
    </row>
    <row r="142" spans="1:6" x14ac:dyDescent="0.2">
      <c r="B142" s="2" t="s">
        <v>265</v>
      </c>
      <c r="C142" s="14" t="s">
        <v>249</v>
      </c>
      <c r="D142" s="11" t="str">
        <f t="shared" si="4"/>
        <v/>
      </c>
      <c r="E142" t="str">
        <f t="shared" si="5"/>
        <v/>
      </c>
    </row>
    <row r="143" spans="1:6" x14ac:dyDescent="0.2">
      <c r="B143" s="2" t="s">
        <v>266</v>
      </c>
      <c r="C143" s="14" t="s">
        <v>267</v>
      </c>
      <c r="D143" s="11" t="str">
        <f t="shared" si="4"/>
        <v/>
      </c>
      <c r="E143" t="str">
        <f t="shared" si="5"/>
        <v/>
      </c>
    </row>
    <row r="144" spans="1:6" x14ac:dyDescent="0.2">
      <c r="B144" s="2" t="s">
        <v>268</v>
      </c>
      <c r="C144" s="14" t="s">
        <v>269</v>
      </c>
      <c r="D144" s="11" t="str">
        <f t="shared" si="4"/>
        <v/>
      </c>
      <c r="E144" t="str">
        <f t="shared" si="5"/>
        <v/>
      </c>
    </row>
    <row r="145" spans="1:6" x14ac:dyDescent="0.2">
      <c r="B145" s="2" t="s">
        <v>270</v>
      </c>
      <c r="C145" s="14" t="s">
        <v>167</v>
      </c>
      <c r="D145" s="11" t="str">
        <f t="shared" si="4"/>
        <v>1500</v>
      </c>
      <c r="E145" t="str">
        <f t="shared" si="5"/>
        <v>DONERENDER</v>
      </c>
    </row>
    <row r="146" spans="1:6" x14ac:dyDescent="0.2">
      <c r="A146" t="s">
        <v>588</v>
      </c>
      <c r="B146" s="2" t="s">
        <v>271</v>
      </c>
      <c r="C146" s="16" t="s">
        <v>272</v>
      </c>
      <c r="D146" s="11" t="str">
        <f t="shared" si="4"/>
        <v/>
      </c>
      <c r="E146" t="str">
        <f t="shared" si="5"/>
        <v/>
      </c>
    </row>
    <row r="147" spans="1:6" x14ac:dyDescent="0.2">
      <c r="B147" s="2" t="s">
        <v>273</v>
      </c>
      <c r="C147" s="16" t="s">
        <v>274</v>
      </c>
      <c r="D147" s="11" t="str">
        <f t="shared" si="4"/>
        <v>1440</v>
      </c>
      <c r="E147" t="str">
        <f t="shared" si="5"/>
        <v>RENDERACE</v>
      </c>
    </row>
    <row r="148" spans="1:6" x14ac:dyDescent="0.2">
      <c r="B148" s="2" t="s">
        <v>275</v>
      </c>
      <c r="C148" s="16" t="s">
        <v>247</v>
      </c>
      <c r="D148" s="11" t="str">
        <f t="shared" si="4"/>
        <v/>
      </c>
      <c r="E148" t="str">
        <f t="shared" si="5"/>
        <v/>
      </c>
      <c r="F148" s="1" t="s">
        <v>650</v>
      </c>
    </row>
    <row r="149" spans="1:6" x14ac:dyDescent="0.2">
      <c r="B149" s="2" t="s">
        <v>276</v>
      </c>
      <c r="C149" s="16" t="s">
        <v>235</v>
      </c>
      <c r="D149" s="11" t="str">
        <f t="shared" si="4"/>
        <v/>
      </c>
      <c r="E149" t="str">
        <f t="shared" si="5"/>
        <v/>
      </c>
    </row>
    <row r="150" spans="1:6" x14ac:dyDescent="0.2">
      <c r="B150" s="2" t="s">
        <v>277</v>
      </c>
      <c r="C150" s="16" t="s">
        <v>239</v>
      </c>
      <c r="D150" s="11" t="str">
        <f t="shared" si="4"/>
        <v/>
      </c>
      <c r="E150" t="str">
        <f t="shared" si="5"/>
        <v/>
      </c>
    </row>
    <row r="151" spans="1:6" x14ac:dyDescent="0.2">
      <c r="B151" s="2" t="s">
        <v>278</v>
      </c>
      <c r="C151" s="16" t="s">
        <v>279</v>
      </c>
      <c r="D151" s="11" t="str">
        <f t="shared" si="4"/>
        <v/>
      </c>
      <c r="E151" t="str">
        <f t="shared" si="5"/>
        <v/>
      </c>
    </row>
    <row r="152" spans="1:6" x14ac:dyDescent="0.2">
      <c r="B152" s="2" t="s">
        <v>280</v>
      </c>
      <c r="C152" s="16" t="s">
        <v>167</v>
      </c>
      <c r="D152" s="11" t="str">
        <f t="shared" si="4"/>
        <v>1500</v>
      </c>
      <c r="E152" t="str">
        <f t="shared" si="5"/>
        <v>DONERENDER</v>
      </c>
    </row>
    <row r="153" spans="1:6" x14ac:dyDescent="0.2">
      <c r="A153" t="s">
        <v>589</v>
      </c>
      <c r="B153" s="2" t="s">
        <v>281</v>
      </c>
      <c r="C153" s="14" t="s">
        <v>282</v>
      </c>
      <c r="D153" s="11" t="str">
        <f t="shared" si="4"/>
        <v/>
      </c>
      <c r="E153" t="str">
        <f t="shared" si="5"/>
        <v/>
      </c>
    </row>
    <row r="154" spans="1:6" x14ac:dyDescent="0.2">
      <c r="B154" s="2" t="s">
        <v>283</v>
      </c>
      <c r="C154" s="14" t="s">
        <v>192</v>
      </c>
      <c r="D154" s="11" t="str">
        <f t="shared" si="4"/>
        <v/>
      </c>
      <c r="E154" t="str">
        <f t="shared" si="5"/>
        <v/>
      </c>
      <c r="F154" s="1" t="s">
        <v>651</v>
      </c>
    </row>
    <row r="155" spans="1:6" x14ac:dyDescent="0.2">
      <c r="A155" t="s">
        <v>590</v>
      </c>
      <c r="B155" s="2" t="s">
        <v>284</v>
      </c>
      <c r="C155" s="14" t="s">
        <v>285</v>
      </c>
      <c r="D155" s="11" t="str">
        <f t="shared" si="4"/>
        <v/>
      </c>
      <c r="E155" t="str">
        <f t="shared" si="5"/>
        <v/>
      </c>
    </row>
    <row r="156" spans="1:6" x14ac:dyDescent="0.2">
      <c r="B156" s="2" t="s">
        <v>286</v>
      </c>
      <c r="C156" s="14" t="s">
        <v>287</v>
      </c>
      <c r="D156" s="11" t="str">
        <f t="shared" si="4"/>
        <v>3000</v>
      </c>
      <c r="E156" t="str">
        <f t="shared" si="5"/>
        <v>REVEALCARDS</v>
      </c>
    </row>
    <row r="157" spans="1:6" x14ac:dyDescent="0.2">
      <c r="B157" s="2" t="s">
        <v>288</v>
      </c>
      <c r="C157" s="14" t="s">
        <v>289</v>
      </c>
      <c r="D157" s="11" t="str">
        <f t="shared" si="4"/>
        <v/>
      </c>
      <c r="E157" t="str">
        <f t="shared" si="5"/>
        <v/>
      </c>
      <c r="F157" t="s">
        <v>625</v>
      </c>
    </row>
    <row r="158" spans="1:6" x14ac:dyDescent="0.2">
      <c r="B158" s="2" t="s">
        <v>290</v>
      </c>
      <c r="C158" s="14" t="s">
        <v>291</v>
      </c>
      <c r="D158" s="11" t="str">
        <f t="shared" si="4"/>
        <v>1530</v>
      </c>
      <c r="E158" t="str">
        <f t="shared" si="5"/>
        <v>STATEP2C1</v>
      </c>
    </row>
    <row r="159" spans="1:6" x14ac:dyDescent="0.2">
      <c r="B159" s="2" t="s">
        <v>292</v>
      </c>
      <c r="C159" s="14" t="s">
        <v>293</v>
      </c>
      <c r="D159" s="11" t="str">
        <f t="shared" si="4"/>
        <v>1540</v>
      </c>
      <c r="E159" t="str">
        <f t="shared" si="5"/>
        <v>STATEP1C2</v>
      </c>
    </row>
    <row r="160" spans="1:6" x14ac:dyDescent="0.2">
      <c r="B160" s="2" t="s">
        <v>294</v>
      </c>
      <c r="C160" s="14" t="s">
        <v>295</v>
      </c>
      <c r="D160" s="11" t="str">
        <f t="shared" si="4"/>
        <v>1550</v>
      </c>
      <c r="E160" t="str">
        <f t="shared" si="5"/>
        <v>STATEP2C2</v>
      </c>
    </row>
    <row r="161" spans="1:6" x14ac:dyDescent="0.2">
      <c r="B161" s="2" t="s">
        <v>296</v>
      </c>
      <c r="C161" s="14" t="s">
        <v>297</v>
      </c>
      <c r="D161" s="11" t="str">
        <f t="shared" si="4"/>
        <v>1610</v>
      </c>
      <c r="E161" t="str">
        <f t="shared" si="5"/>
        <v>HITORHOLD</v>
      </c>
    </row>
    <row r="162" spans="1:6" x14ac:dyDescent="0.2">
      <c r="A162" t="s">
        <v>591</v>
      </c>
      <c r="B162" s="2" t="s">
        <v>298</v>
      </c>
      <c r="C162" s="14" t="s">
        <v>299</v>
      </c>
      <c r="D162" s="11" t="str">
        <f t="shared" si="4"/>
        <v/>
      </c>
      <c r="E162" t="str">
        <f t="shared" si="5"/>
        <v/>
      </c>
      <c r="F162" t="s">
        <v>632</v>
      </c>
    </row>
    <row r="163" spans="1:6" x14ac:dyDescent="0.2">
      <c r="B163" s="2" t="s">
        <v>300</v>
      </c>
      <c r="C163" s="14" t="s">
        <v>301</v>
      </c>
      <c r="D163" s="11" t="str">
        <f t="shared" si="4"/>
        <v>660</v>
      </c>
      <c r="E163" t="str">
        <f t="shared" si="5"/>
        <v>RENDERCARD</v>
      </c>
    </row>
    <row r="164" spans="1:6" x14ac:dyDescent="0.2">
      <c r="A164" t="s">
        <v>592</v>
      </c>
      <c r="B164" s="2" t="s">
        <v>302</v>
      </c>
      <c r="C164" s="14" t="s">
        <v>303</v>
      </c>
      <c r="D164" s="11" t="str">
        <f t="shared" si="4"/>
        <v/>
      </c>
      <c r="E164" t="str">
        <f t="shared" si="5"/>
        <v/>
      </c>
      <c r="F164" t="s">
        <v>634</v>
      </c>
    </row>
    <row r="165" spans="1:6" x14ac:dyDescent="0.2">
      <c r="B165" s="2" t="s">
        <v>304</v>
      </c>
      <c r="C165" s="14" t="s">
        <v>305</v>
      </c>
      <c r="D165" s="11" t="str">
        <f t="shared" si="4"/>
        <v/>
      </c>
      <c r="E165" t="str">
        <f t="shared" si="5"/>
        <v/>
      </c>
    </row>
    <row r="166" spans="1:6" x14ac:dyDescent="0.2">
      <c r="B166" s="2" t="s">
        <v>306</v>
      </c>
      <c r="C166" s="14" t="s">
        <v>102</v>
      </c>
      <c r="D166" s="11" t="str">
        <f t="shared" si="4"/>
        <v/>
      </c>
      <c r="E166" t="str">
        <f t="shared" si="5"/>
        <v/>
      </c>
    </row>
    <row r="167" spans="1:6" x14ac:dyDescent="0.2">
      <c r="B167" s="2" t="s">
        <v>307</v>
      </c>
      <c r="C167" s="14" t="s">
        <v>308</v>
      </c>
      <c r="D167" s="11" t="str">
        <f t="shared" si="4"/>
        <v/>
      </c>
      <c r="E167" t="str">
        <f t="shared" si="5"/>
        <v/>
      </c>
    </row>
    <row r="168" spans="1:6" x14ac:dyDescent="0.2">
      <c r="B168" s="2" t="s">
        <v>309</v>
      </c>
      <c r="C168" s="14" t="s">
        <v>310</v>
      </c>
      <c r="D168" s="11" t="str">
        <f t="shared" si="4"/>
        <v/>
      </c>
      <c r="E168" t="str">
        <f t="shared" si="5"/>
        <v/>
      </c>
    </row>
    <row r="169" spans="1:6" x14ac:dyDescent="0.2">
      <c r="B169" s="2" t="s">
        <v>311</v>
      </c>
      <c r="C169" s="14" t="s">
        <v>312</v>
      </c>
      <c r="D169" s="11" t="str">
        <f t="shared" si="4"/>
        <v/>
      </c>
      <c r="E169" t="str">
        <f t="shared" si="5"/>
        <v/>
      </c>
    </row>
    <row r="170" spans="1:6" x14ac:dyDescent="0.2">
      <c r="B170" s="2" t="s">
        <v>313</v>
      </c>
      <c r="C170" s="14" t="s">
        <v>314</v>
      </c>
      <c r="D170" s="11" t="str">
        <f t="shared" si="4"/>
        <v/>
      </c>
      <c r="E170" t="str">
        <f t="shared" si="5"/>
        <v/>
      </c>
    </row>
    <row r="171" spans="1:6" x14ac:dyDescent="0.2">
      <c r="B171" s="2" t="s">
        <v>315</v>
      </c>
      <c r="C171" s="14" t="s">
        <v>301</v>
      </c>
      <c r="D171" s="11" t="str">
        <f t="shared" si="4"/>
        <v>660</v>
      </c>
      <c r="E171" t="str">
        <f t="shared" si="5"/>
        <v>RENDERCARD</v>
      </c>
    </row>
    <row r="172" spans="1:6" x14ac:dyDescent="0.2">
      <c r="A172" t="s">
        <v>593</v>
      </c>
      <c r="B172" s="2" t="s">
        <v>316</v>
      </c>
      <c r="C172" s="14" t="s">
        <v>317</v>
      </c>
      <c r="D172" s="11" t="str">
        <f t="shared" si="4"/>
        <v/>
      </c>
      <c r="E172" t="str">
        <f t="shared" si="5"/>
        <v/>
      </c>
      <c r="F172" t="s">
        <v>633</v>
      </c>
    </row>
    <row r="173" spans="1:6" x14ac:dyDescent="0.2">
      <c r="B173" s="2" t="s">
        <v>318</v>
      </c>
      <c r="C173" s="14" t="s">
        <v>319</v>
      </c>
      <c r="D173" s="11" t="str">
        <f t="shared" si="4"/>
        <v/>
      </c>
      <c r="E173" t="str">
        <f t="shared" si="5"/>
        <v/>
      </c>
    </row>
    <row r="174" spans="1:6" x14ac:dyDescent="0.2">
      <c r="B174" s="2" t="s">
        <v>320</v>
      </c>
      <c r="C174" s="14" t="s">
        <v>104</v>
      </c>
      <c r="D174" s="11" t="str">
        <f t="shared" si="4"/>
        <v/>
      </c>
      <c r="E174" t="str">
        <f t="shared" si="5"/>
        <v/>
      </c>
    </row>
    <row r="175" spans="1:6" x14ac:dyDescent="0.2">
      <c r="B175" s="2" t="s">
        <v>321</v>
      </c>
      <c r="C175" s="14" t="s">
        <v>322</v>
      </c>
      <c r="D175" s="11" t="str">
        <f t="shared" si="4"/>
        <v/>
      </c>
      <c r="E175" t="str">
        <f t="shared" si="5"/>
        <v/>
      </c>
    </row>
    <row r="176" spans="1:6" x14ac:dyDescent="0.2">
      <c r="B176" s="2" t="s">
        <v>323</v>
      </c>
      <c r="C176" s="14" t="s">
        <v>324</v>
      </c>
      <c r="D176" s="11" t="str">
        <f t="shared" si="4"/>
        <v/>
      </c>
      <c r="E176" t="str">
        <f t="shared" si="5"/>
        <v/>
      </c>
    </row>
    <row r="177" spans="1:6" x14ac:dyDescent="0.2">
      <c r="B177" s="2" t="s">
        <v>325</v>
      </c>
      <c r="C177" s="14" t="s">
        <v>116</v>
      </c>
      <c r="D177" s="11" t="str">
        <f t="shared" si="4"/>
        <v/>
      </c>
      <c r="E177" t="str">
        <f t="shared" si="5"/>
        <v/>
      </c>
    </row>
    <row r="178" spans="1:6" x14ac:dyDescent="0.2">
      <c r="B178" s="2" t="s">
        <v>326</v>
      </c>
      <c r="C178" s="14" t="s">
        <v>301</v>
      </c>
      <c r="D178" s="11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>660</v>
      </c>
      <c r="E178" t="str">
        <f t="shared" si="5"/>
        <v>RENDERCARD</v>
      </c>
    </row>
    <row r="179" spans="1:6" x14ac:dyDescent="0.2">
      <c r="A179" t="s">
        <v>596</v>
      </c>
      <c r="B179" s="2" t="s">
        <v>327</v>
      </c>
      <c r="C179" s="4" t="s">
        <v>328</v>
      </c>
      <c r="D179" s="11" t="str">
        <f t="shared" si="6"/>
        <v/>
      </c>
      <c r="E179" t="str">
        <f t="shared" si="5"/>
        <v/>
      </c>
    </row>
    <row r="180" spans="1:6" x14ac:dyDescent="0.2">
      <c r="B180" s="2" t="s">
        <v>329</v>
      </c>
      <c r="C180" s="4" t="s">
        <v>330</v>
      </c>
      <c r="D180" s="11" t="str">
        <f t="shared" si="6"/>
        <v>1720</v>
      </c>
      <c r="E180" t="str">
        <f t="shared" si="5"/>
        <v>BUSTED</v>
      </c>
      <c r="F180" t="s">
        <v>597</v>
      </c>
    </row>
    <row r="181" spans="1:6" x14ac:dyDescent="0.2">
      <c r="B181" s="2" t="s">
        <v>331</v>
      </c>
      <c r="C181" s="4" t="s">
        <v>332</v>
      </c>
      <c r="D181" s="11" t="str">
        <f t="shared" si="6"/>
        <v/>
      </c>
      <c r="E181" t="str">
        <f t="shared" si="5"/>
        <v/>
      </c>
      <c r="F181" t="s">
        <v>598</v>
      </c>
    </row>
    <row r="182" spans="1:6" x14ac:dyDescent="0.2">
      <c r="B182" s="2" t="s">
        <v>333</v>
      </c>
      <c r="C182" s="4" t="s">
        <v>334</v>
      </c>
      <c r="D182" s="11" t="str">
        <f t="shared" si="6"/>
        <v/>
      </c>
      <c r="E182" t="str">
        <f t="shared" si="5"/>
        <v/>
      </c>
      <c r="F182" t="s">
        <v>599</v>
      </c>
    </row>
    <row r="183" spans="1:6" x14ac:dyDescent="0.2">
      <c r="B183" s="2" t="s">
        <v>335</v>
      </c>
      <c r="C183" s="4" t="s">
        <v>336</v>
      </c>
      <c r="D183" s="11" t="str">
        <f t="shared" si="6"/>
        <v/>
      </c>
      <c r="E183" t="str">
        <f t="shared" si="5"/>
        <v/>
      </c>
    </row>
    <row r="184" spans="1:6" x14ac:dyDescent="0.2">
      <c r="B184" s="2" t="s">
        <v>337</v>
      </c>
      <c r="C184" s="22" t="s">
        <v>338</v>
      </c>
      <c r="D184" s="11" t="str">
        <f t="shared" si="6"/>
        <v>1990</v>
      </c>
      <c r="E184" t="str">
        <f t="shared" si="5"/>
        <v/>
      </c>
      <c r="F184" t="s">
        <v>603</v>
      </c>
    </row>
    <row r="185" spans="1:6" x14ac:dyDescent="0.2">
      <c r="B185" s="2" t="s">
        <v>339</v>
      </c>
      <c r="C185" s="4" t="s">
        <v>340</v>
      </c>
      <c r="D185" s="11" t="str">
        <f t="shared" si="6"/>
        <v/>
      </c>
      <c r="E185" t="str">
        <f t="shared" si="5"/>
        <v/>
      </c>
      <c r="F185" t="s">
        <v>635</v>
      </c>
    </row>
    <row r="186" spans="1:6" x14ac:dyDescent="0.2">
      <c r="B186" s="2" t="s">
        <v>341</v>
      </c>
      <c r="C186" s="4" t="s">
        <v>102</v>
      </c>
      <c r="D186" s="11" t="str">
        <f t="shared" si="6"/>
        <v/>
      </c>
      <c r="E186" t="str">
        <f t="shared" si="5"/>
        <v/>
      </c>
      <c r="F186" t="s">
        <v>652</v>
      </c>
    </row>
    <row r="187" spans="1:6" x14ac:dyDescent="0.2">
      <c r="B187" s="2" t="s">
        <v>342</v>
      </c>
      <c r="C187" s="4" t="s">
        <v>343</v>
      </c>
      <c r="D187" s="11" t="str">
        <f t="shared" si="6"/>
        <v/>
      </c>
      <c r="E187" t="str">
        <f t="shared" si="5"/>
        <v/>
      </c>
      <c r="F187" t="s">
        <v>509</v>
      </c>
    </row>
    <row r="188" spans="1:6" x14ac:dyDescent="0.2">
      <c r="B188" s="2" t="s">
        <v>344</v>
      </c>
      <c r="C188" s="4" t="s">
        <v>345</v>
      </c>
      <c r="D188" s="11" t="str">
        <f t="shared" si="6"/>
        <v/>
      </c>
      <c r="E188" t="str">
        <f t="shared" si="5"/>
        <v/>
      </c>
      <c r="F188" t="s">
        <v>508</v>
      </c>
    </row>
    <row r="189" spans="1:6" x14ac:dyDescent="0.2">
      <c r="B189" s="2" t="s">
        <v>346</v>
      </c>
      <c r="C189" s="4" t="s">
        <v>655</v>
      </c>
      <c r="D189" s="11" t="str">
        <f t="shared" si="6"/>
        <v/>
      </c>
      <c r="E189" t="str">
        <f t="shared" si="5"/>
        <v/>
      </c>
      <c r="F189" t="s">
        <v>637</v>
      </c>
    </row>
    <row r="190" spans="1:6" x14ac:dyDescent="0.2">
      <c r="B190" s="2" t="s">
        <v>347</v>
      </c>
      <c r="C190" s="4" t="s">
        <v>348</v>
      </c>
      <c r="D190" s="11" t="str">
        <f t="shared" si="6"/>
        <v>1690</v>
      </c>
      <c r="E190">
        <f t="shared" si="5"/>
        <v>0</v>
      </c>
      <c r="F190" t="s">
        <v>656</v>
      </c>
    </row>
    <row r="191" spans="1:6" x14ac:dyDescent="0.2">
      <c r="B191" s="2" t="s">
        <v>349</v>
      </c>
      <c r="C191" s="4" t="s">
        <v>350</v>
      </c>
      <c r="D191" s="11" t="str">
        <f t="shared" si="6"/>
        <v>1690</v>
      </c>
      <c r="E191">
        <f t="shared" si="5"/>
        <v>0</v>
      </c>
      <c r="F191" t="s">
        <v>657</v>
      </c>
    </row>
    <row r="192" spans="1:6" x14ac:dyDescent="0.2">
      <c r="B192" s="2" t="s">
        <v>351</v>
      </c>
      <c r="C192" s="4" t="s">
        <v>352</v>
      </c>
      <c r="D192" s="11" t="str">
        <f t="shared" si="6"/>
        <v>1690</v>
      </c>
      <c r="E192">
        <f t="shared" si="5"/>
        <v>0</v>
      </c>
      <c r="F192" t="s">
        <v>658</v>
      </c>
    </row>
    <row r="193" spans="1:6" x14ac:dyDescent="0.2">
      <c r="B193" s="2" t="s">
        <v>353</v>
      </c>
      <c r="C193" s="4" t="s">
        <v>354</v>
      </c>
      <c r="D193" s="11" t="str">
        <f t="shared" si="6"/>
        <v/>
      </c>
      <c r="E193" t="str">
        <f t="shared" si="5"/>
        <v/>
      </c>
      <c r="F193" t="s">
        <v>659</v>
      </c>
    </row>
    <row r="194" spans="1:6" x14ac:dyDescent="0.2">
      <c r="B194" s="2" t="s">
        <v>355</v>
      </c>
      <c r="C194" s="4" t="s">
        <v>356</v>
      </c>
      <c r="D194" s="11" t="str">
        <f t="shared" si="6"/>
        <v/>
      </c>
      <c r="E194" t="str">
        <f t="shared" ref="E194:E257" si="7">IFERROR(INDEX($A:$A,MATCH(D194,$B:$B,0)),"")</f>
        <v/>
      </c>
      <c r="F194" t="s">
        <v>660</v>
      </c>
    </row>
    <row r="195" spans="1:6" x14ac:dyDescent="0.2">
      <c r="B195" s="2" t="s">
        <v>357</v>
      </c>
      <c r="C195" s="4" t="s">
        <v>358</v>
      </c>
      <c r="D195" s="11" t="str">
        <f t="shared" si="6"/>
        <v/>
      </c>
      <c r="E195" t="str">
        <f t="shared" si="7"/>
        <v/>
      </c>
      <c r="F195" t="s">
        <v>661</v>
      </c>
    </row>
    <row r="196" spans="1:6" x14ac:dyDescent="0.2">
      <c r="B196" s="2" t="s">
        <v>359</v>
      </c>
      <c r="C196" s="4" t="s">
        <v>301</v>
      </c>
      <c r="D196" s="11" t="str">
        <f t="shared" si="6"/>
        <v>660</v>
      </c>
      <c r="E196" t="str">
        <f t="shared" si="7"/>
        <v>RENDERCARD</v>
      </c>
    </row>
    <row r="197" spans="1:6" x14ac:dyDescent="0.2">
      <c r="A197" t="s">
        <v>595</v>
      </c>
      <c r="B197" s="2" t="s">
        <v>360</v>
      </c>
      <c r="C197" s="24" t="s">
        <v>361</v>
      </c>
      <c r="D197" s="11" t="str">
        <f t="shared" si="6"/>
        <v/>
      </c>
      <c r="E197" t="str">
        <f t="shared" si="7"/>
        <v/>
      </c>
    </row>
    <row r="198" spans="1:6" x14ac:dyDescent="0.2">
      <c r="B198" s="2" t="s">
        <v>362</v>
      </c>
      <c r="C198" s="24" t="s">
        <v>363</v>
      </c>
      <c r="D198" s="11" t="str">
        <f t="shared" si="6"/>
        <v/>
      </c>
      <c r="E198" t="str">
        <f t="shared" si="7"/>
        <v/>
      </c>
    </row>
    <row r="199" spans="1:6" x14ac:dyDescent="0.2">
      <c r="B199" s="2" t="s">
        <v>364</v>
      </c>
      <c r="C199" s="24" t="s">
        <v>365</v>
      </c>
      <c r="D199" s="11" t="str">
        <f t="shared" si="6"/>
        <v/>
      </c>
      <c r="E199" t="str">
        <f t="shared" si="7"/>
        <v/>
      </c>
    </row>
    <row r="200" spans="1:6" x14ac:dyDescent="0.2">
      <c r="B200" s="2" t="s">
        <v>366</v>
      </c>
      <c r="C200" s="24" t="s">
        <v>367</v>
      </c>
      <c r="D200" s="11" t="str">
        <f t="shared" si="6"/>
        <v>1780</v>
      </c>
      <c r="E200" t="str">
        <f t="shared" si="7"/>
        <v>SHUTDOWN</v>
      </c>
    </row>
    <row r="201" spans="1:6" x14ac:dyDescent="0.2">
      <c r="A201" t="s">
        <v>653</v>
      </c>
      <c r="B201" s="2" t="s">
        <v>368</v>
      </c>
      <c r="C201" s="24" t="s">
        <v>369</v>
      </c>
      <c r="D201" s="11" t="str">
        <f t="shared" si="6"/>
        <v/>
      </c>
      <c r="E201" t="str">
        <f t="shared" si="7"/>
        <v/>
      </c>
    </row>
    <row r="202" spans="1:6" x14ac:dyDescent="0.2">
      <c r="B202" s="2" t="s">
        <v>370</v>
      </c>
      <c r="C202" s="24" t="s">
        <v>371</v>
      </c>
      <c r="D202" s="11" t="str">
        <f t="shared" si="6"/>
        <v/>
      </c>
      <c r="E202" t="str">
        <f t="shared" si="7"/>
        <v/>
      </c>
    </row>
    <row r="203" spans="1:6" x14ac:dyDescent="0.2">
      <c r="B203" s="2" t="s">
        <v>372</v>
      </c>
      <c r="C203" s="24" t="s">
        <v>373</v>
      </c>
      <c r="D203" s="11" t="str">
        <f t="shared" si="6"/>
        <v/>
      </c>
      <c r="E203" t="str">
        <f t="shared" si="7"/>
        <v/>
      </c>
    </row>
    <row r="204" spans="1:6" x14ac:dyDescent="0.2">
      <c r="B204" s="2" t="s">
        <v>374</v>
      </c>
      <c r="C204" s="24" t="s">
        <v>375</v>
      </c>
      <c r="D204" s="11" t="str">
        <f t="shared" si="6"/>
        <v/>
      </c>
      <c r="E204" t="str">
        <f t="shared" si="7"/>
        <v/>
      </c>
    </row>
    <row r="205" spans="1:6" x14ac:dyDescent="0.2">
      <c r="B205" s="2" t="s">
        <v>376</v>
      </c>
      <c r="C205" s="24" t="s">
        <v>377</v>
      </c>
      <c r="D205" s="11" t="str">
        <f t="shared" si="6"/>
        <v/>
      </c>
      <c r="E205" t="str">
        <f t="shared" si="7"/>
        <v/>
      </c>
    </row>
    <row r="206" spans="1:6" x14ac:dyDescent="0.2">
      <c r="B206" s="2" t="s">
        <v>378</v>
      </c>
      <c r="C206" s="24" t="s">
        <v>379</v>
      </c>
      <c r="D206" s="11" t="str">
        <f t="shared" si="6"/>
        <v/>
      </c>
      <c r="E206" t="str">
        <f t="shared" si="7"/>
        <v/>
      </c>
    </row>
    <row r="207" spans="1:6" x14ac:dyDescent="0.2">
      <c r="B207" s="2" t="s">
        <v>380</v>
      </c>
      <c r="C207" s="24" t="s">
        <v>381</v>
      </c>
      <c r="D207" s="11" t="str">
        <f t="shared" si="6"/>
        <v>100</v>
      </c>
      <c r="E207" t="str">
        <f t="shared" si="7"/>
        <v>RESTART</v>
      </c>
    </row>
    <row r="208" spans="1:6" x14ac:dyDescent="0.2">
      <c r="A208" t="s">
        <v>594</v>
      </c>
      <c r="B208" s="2" t="s">
        <v>382</v>
      </c>
      <c r="C208" s="19" t="s">
        <v>383</v>
      </c>
      <c r="D208" s="11" t="str">
        <f t="shared" si="6"/>
        <v/>
      </c>
      <c r="E208" t="str">
        <f t="shared" si="7"/>
        <v/>
      </c>
    </row>
    <row r="209" spans="1:6" x14ac:dyDescent="0.2">
      <c r="B209" s="2" t="s">
        <v>384</v>
      </c>
      <c r="C209" s="23" t="s">
        <v>385</v>
      </c>
      <c r="D209" s="11" t="str">
        <f t="shared" si="6"/>
        <v/>
      </c>
      <c r="E209" t="str">
        <f t="shared" si="7"/>
        <v/>
      </c>
      <c r="F209" t="s">
        <v>600</v>
      </c>
    </row>
    <row r="210" spans="1:6" x14ac:dyDescent="0.2">
      <c r="B210" s="2" t="s">
        <v>386</v>
      </c>
      <c r="C210" s="23" t="s">
        <v>387</v>
      </c>
      <c r="D210" s="11" t="str">
        <f t="shared" si="6"/>
        <v/>
      </c>
      <c r="E210" t="str">
        <f t="shared" si="7"/>
        <v/>
      </c>
      <c r="F210" t="s">
        <v>601</v>
      </c>
    </row>
    <row r="211" spans="1:6" x14ac:dyDescent="0.2">
      <c r="A211" t="s">
        <v>602</v>
      </c>
      <c r="B211" s="2" t="s">
        <v>388</v>
      </c>
      <c r="C211" s="20" t="s">
        <v>389</v>
      </c>
      <c r="D211" s="11" t="str">
        <f t="shared" si="6"/>
        <v/>
      </c>
      <c r="E211" t="str">
        <f t="shared" si="7"/>
        <v/>
      </c>
    </row>
    <row r="212" spans="1:6" x14ac:dyDescent="0.2">
      <c r="B212" s="2" t="s">
        <v>390</v>
      </c>
      <c r="C212" s="20" t="s">
        <v>391</v>
      </c>
      <c r="D212" s="11" t="str">
        <f t="shared" si="6"/>
        <v>3040</v>
      </c>
      <c r="E212" t="str">
        <f t="shared" si="7"/>
        <v>REVEALP2C2</v>
      </c>
      <c r="F212" t="s">
        <v>617</v>
      </c>
    </row>
    <row r="213" spans="1:6" x14ac:dyDescent="0.2">
      <c r="B213" s="2" t="s">
        <v>392</v>
      </c>
      <c r="C213" s="20" t="s">
        <v>393</v>
      </c>
      <c r="D213" s="11" t="str">
        <f t="shared" si="6"/>
        <v>3060</v>
      </c>
      <c r="E213" t="str">
        <f t="shared" si="7"/>
        <v>REVEALP2C3</v>
      </c>
    </row>
    <row r="214" spans="1:6" x14ac:dyDescent="0.2">
      <c r="B214" s="2" t="s">
        <v>394</v>
      </c>
      <c r="C214" s="20" t="s">
        <v>395</v>
      </c>
      <c r="D214" s="11" t="str">
        <f t="shared" si="6"/>
        <v>3090</v>
      </c>
      <c r="E214" t="str">
        <f t="shared" si="7"/>
        <v>REVEALP2C4</v>
      </c>
    </row>
    <row r="215" spans="1:6" x14ac:dyDescent="0.2">
      <c r="B215" s="2" t="s">
        <v>396</v>
      </c>
      <c r="C215" s="20" t="s">
        <v>397</v>
      </c>
      <c r="D215" s="11" t="str">
        <f t="shared" si="6"/>
        <v>3120</v>
      </c>
      <c r="E215" t="str">
        <f t="shared" si="7"/>
        <v>REVEALP2C5</v>
      </c>
    </row>
    <row r="216" spans="1:6" x14ac:dyDescent="0.2">
      <c r="B216" s="2" t="s">
        <v>398</v>
      </c>
      <c r="C216" s="20" t="s">
        <v>399</v>
      </c>
      <c r="D216" s="11" t="str">
        <f t="shared" si="6"/>
        <v>3500</v>
      </c>
      <c r="E216" t="str">
        <f t="shared" si="7"/>
        <v>WHOWON</v>
      </c>
    </row>
    <row r="217" spans="1:6" x14ac:dyDescent="0.2">
      <c r="B217" s="2" t="s">
        <v>400</v>
      </c>
      <c r="C217" s="20" t="s">
        <v>401</v>
      </c>
      <c r="D217" s="11" t="str">
        <f t="shared" si="6"/>
        <v/>
      </c>
      <c r="E217" t="str">
        <f t="shared" si="7"/>
        <v/>
      </c>
      <c r="F217" t="s">
        <v>619</v>
      </c>
    </row>
    <row r="218" spans="1:6" x14ac:dyDescent="0.2">
      <c r="B218" s="2" t="s">
        <v>402</v>
      </c>
      <c r="C218" s="20" t="s">
        <v>301</v>
      </c>
      <c r="D218" s="11" t="str">
        <f t="shared" si="6"/>
        <v>660</v>
      </c>
      <c r="E218" t="str">
        <f t="shared" si="7"/>
        <v>RENDERCARD</v>
      </c>
    </row>
    <row r="219" spans="1:6" x14ac:dyDescent="0.2">
      <c r="A219" t="s">
        <v>604</v>
      </c>
      <c r="B219" s="2" t="s">
        <v>403</v>
      </c>
      <c r="C219" s="21" t="s">
        <v>404</v>
      </c>
      <c r="D219" s="11" t="str">
        <f t="shared" si="6"/>
        <v/>
      </c>
      <c r="E219" t="str">
        <f t="shared" si="7"/>
        <v/>
      </c>
      <c r="F219" t="s">
        <v>618</v>
      </c>
    </row>
    <row r="220" spans="1:6" x14ac:dyDescent="0.2">
      <c r="B220" s="2" t="s">
        <v>405</v>
      </c>
      <c r="C220" s="21" t="s">
        <v>301</v>
      </c>
      <c r="D220" s="11" t="str">
        <f t="shared" si="6"/>
        <v>660</v>
      </c>
      <c r="E220" t="str">
        <f t="shared" si="7"/>
        <v>RENDERCARD</v>
      </c>
    </row>
    <row r="221" spans="1:6" x14ac:dyDescent="0.2">
      <c r="A221" t="s">
        <v>605</v>
      </c>
      <c r="B221" s="2" t="s">
        <v>406</v>
      </c>
      <c r="C221" s="20" t="s">
        <v>407</v>
      </c>
      <c r="D221" s="11" t="str">
        <f t="shared" si="6"/>
        <v>3500</v>
      </c>
      <c r="E221" t="str">
        <f t="shared" si="7"/>
        <v>WHOWON</v>
      </c>
    </row>
    <row r="222" spans="1:6" x14ac:dyDescent="0.2">
      <c r="B222" s="2" t="s">
        <v>408</v>
      </c>
      <c r="C222" s="20" t="s">
        <v>409</v>
      </c>
      <c r="D222" s="11" t="str">
        <f t="shared" si="6"/>
        <v/>
      </c>
      <c r="E222" t="str">
        <f t="shared" si="7"/>
        <v/>
      </c>
      <c r="F222" t="s">
        <v>620</v>
      </c>
    </row>
    <row r="223" spans="1:6" x14ac:dyDescent="0.2">
      <c r="B223" s="2" t="s">
        <v>410</v>
      </c>
      <c r="C223" s="20" t="s">
        <v>301</v>
      </c>
      <c r="D223" s="11" t="str">
        <f t="shared" si="6"/>
        <v>660</v>
      </c>
      <c r="E223" t="str">
        <f t="shared" si="7"/>
        <v>RENDERCARD</v>
      </c>
    </row>
    <row r="224" spans="1:6" x14ac:dyDescent="0.2">
      <c r="A224" t="s">
        <v>606</v>
      </c>
      <c r="B224" s="2" t="s">
        <v>411</v>
      </c>
      <c r="C224" s="21" t="s">
        <v>412</v>
      </c>
      <c r="D224" s="11" t="str">
        <f t="shared" si="6"/>
        <v>3500</v>
      </c>
      <c r="E224" t="str">
        <f t="shared" si="7"/>
        <v>WHOWON</v>
      </c>
    </row>
    <row r="225" spans="1:6" x14ac:dyDescent="0.2">
      <c r="B225" s="2" t="s">
        <v>413</v>
      </c>
      <c r="C225" s="21" t="s">
        <v>414</v>
      </c>
      <c r="D225" s="11" t="str">
        <f t="shared" si="6"/>
        <v/>
      </c>
      <c r="E225" t="str">
        <f t="shared" si="7"/>
        <v/>
      </c>
      <c r="F225" s="1" t="s">
        <v>621</v>
      </c>
    </row>
    <row r="226" spans="1:6" x14ac:dyDescent="0.2">
      <c r="B226" s="2" t="s">
        <v>415</v>
      </c>
      <c r="C226" s="21" t="s">
        <v>301</v>
      </c>
      <c r="D226" s="11" t="str">
        <f t="shared" si="6"/>
        <v>660</v>
      </c>
      <c r="E226" t="str">
        <f t="shared" si="7"/>
        <v>RENDERCARD</v>
      </c>
    </row>
    <row r="227" spans="1:6" x14ac:dyDescent="0.2">
      <c r="A227" t="s">
        <v>607</v>
      </c>
      <c r="B227" s="2" t="s">
        <v>416</v>
      </c>
      <c r="C227" s="20" t="s">
        <v>417</v>
      </c>
      <c r="D227" s="11" t="str">
        <f t="shared" si="6"/>
        <v>3500</v>
      </c>
      <c r="E227" t="str">
        <f t="shared" si="7"/>
        <v>WHOWON</v>
      </c>
    </row>
    <row r="228" spans="1:6" x14ac:dyDescent="0.2">
      <c r="B228" s="2" t="s">
        <v>418</v>
      </c>
      <c r="C228" s="20" t="s">
        <v>419</v>
      </c>
      <c r="D228" s="11" t="str">
        <f t="shared" si="6"/>
        <v/>
      </c>
      <c r="E228" t="str">
        <f t="shared" si="7"/>
        <v/>
      </c>
      <c r="F228" t="s">
        <v>622</v>
      </c>
    </row>
    <row r="229" spans="1:6" x14ac:dyDescent="0.2">
      <c r="B229" s="2" t="s">
        <v>420</v>
      </c>
      <c r="C229" s="20" t="s">
        <v>301</v>
      </c>
      <c r="D229" s="11" t="str">
        <f t="shared" si="6"/>
        <v>660</v>
      </c>
      <c r="E229" t="str">
        <f t="shared" si="7"/>
        <v>RENDERCARD</v>
      </c>
    </row>
    <row r="230" spans="1:6" x14ac:dyDescent="0.2">
      <c r="A230" t="s">
        <v>614</v>
      </c>
      <c r="B230" s="2" t="s">
        <v>421</v>
      </c>
      <c r="C230" s="21" t="s">
        <v>422</v>
      </c>
      <c r="D230" s="11" t="str">
        <f t="shared" si="6"/>
        <v>3700</v>
      </c>
      <c r="E230" t="str">
        <f t="shared" si="7"/>
        <v>WIN</v>
      </c>
      <c r="F230" t="s">
        <v>609</v>
      </c>
    </row>
    <row r="231" spans="1:6" x14ac:dyDescent="0.2">
      <c r="B231" s="2" t="s">
        <v>423</v>
      </c>
      <c r="C231" s="21" t="s">
        <v>424</v>
      </c>
      <c r="D231" s="11" t="str">
        <f t="shared" si="6"/>
        <v>3700</v>
      </c>
      <c r="E231" t="str">
        <f t="shared" si="7"/>
        <v>WIN</v>
      </c>
      <c r="F231" t="s">
        <v>610</v>
      </c>
    </row>
    <row r="232" spans="1:6" x14ac:dyDescent="0.2">
      <c r="B232" s="2" t="s">
        <v>425</v>
      </c>
      <c r="C232" s="21" t="s">
        <v>426</v>
      </c>
      <c r="D232" s="11" t="str">
        <f t="shared" si="6"/>
        <v>3600</v>
      </c>
      <c r="E232" t="str">
        <f t="shared" si="7"/>
        <v>LOSE</v>
      </c>
      <c r="F232" t="s">
        <v>611</v>
      </c>
    </row>
    <row r="233" spans="1:6" x14ac:dyDescent="0.2">
      <c r="B233" s="2" t="s">
        <v>427</v>
      </c>
      <c r="C233" s="21" t="s">
        <v>428</v>
      </c>
      <c r="D233" s="11" t="str">
        <f t="shared" si="6"/>
        <v/>
      </c>
      <c r="E233" t="str">
        <f t="shared" si="7"/>
        <v/>
      </c>
      <c r="F233" t="s">
        <v>613</v>
      </c>
    </row>
    <row r="234" spans="1:6" x14ac:dyDescent="0.2">
      <c r="A234" t="s">
        <v>628</v>
      </c>
      <c r="B234" s="2" t="s">
        <v>429</v>
      </c>
      <c r="C234" s="21" t="s">
        <v>430</v>
      </c>
      <c r="D234" s="11" t="str">
        <f t="shared" si="6"/>
        <v/>
      </c>
      <c r="E234" t="str">
        <f t="shared" si="7"/>
        <v/>
      </c>
      <c r="F234" t="s">
        <v>623</v>
      </c>
    </row>
    <row r="235" spans="1:6" x14ac:dyDescent="0.2">
      <c r="B235" s="2" t="s">
        <v>431</v>
      </c>
      <c r="C235" s="21" t="s">
        <v>432</v>
      </c>
      <c r="D235" s="11" t="str">
        <f t="shared" si="6"/>
        <v/>
      </c>
      <c r="E235" t="str">
        <f t="shared" si="7"/>
        <v/>
      </c>
      <c r="F235" t="s">
        <v>624</v>
      </c>
    </row>
    <row r="236" spans="1:6" x14ac:dyDescent="0.2">
      <c r="B236" s="2" t="s">
        <v>433</v>
      </c>
      <c r="C236" s="21" t="s">
        <v>434</v>
      </c>
      <c r="D236" s="11" t="str">
        <f t="shared" si="6"/>
        <v>3800</v>
      </c>
      <c r="E236" t="str">
        <f t="shared" si="7"/>
        <v>REINIT</v>
      </c>
      <c r="F236" t="s">
        <v>615</v>
      </c>
    </row>
    <row r="237" spans="1:6" x14ac:dyDescent="0.2">
      <c r="B237" s="2" t="s">
        <v>435</v>
      </c>
      <c r="C237" s="21" t="s">
        <v>436</v>
      </c>
      <c r="D237" s="11" t="str">
        <f t="shared" si="6"/>
        <v>1780</v>
      </c>
      <c r="E237" t="str">
        <f t="shared" si="7"/>
        <v>SHUTDOWN</v>
      </c>
      <c r="F237" t="s">
        <v>616</v>
      </c>
    </row>
    <row r="238" spans="1:6" x14ac:dyDescent="0.2">
      <c r="A238" t="s">
        <v>612</v>
      </c>
      <c r="B238" s="2" t="s">
        <v>437</v>
      </c>
      <c r="C238" s="20" t="s">
        <v>438</v>
      </c>
      <c r="D238" s="11" t="str">
        <f t="shared" si="6"/>
        <v/>
      </c>
      <c r="E238" t="str">
        <f t="shared" si="7"/>
        <v/>
      </c>
    </row>
    <row r="239" spans="1:6" x14ac:dyDescent="0.2">
      <c r="B239" s="2" t="s">
        <v>439</v>
      </c>
      <c r="C239" s="20" t="s">
        <v>436</v>
      </c>
      <c r="D239" s="11" t="str">
        <f t="shared" si="6"/>
        <v>1780</v>
      </c>
      <c r="E239" t="str">
        <f t="shared" si="7"/>
        <v>SHUTDOWN</v>
      </c>
    </row>
    <row r="240" spans="1:6" x14ac:dyDescent="0.2">
      <c r="A240" t="s">
        <v>608</v>
      </c>
      <c r="B240" s="2" t="s">
        <v>440</v>
      </c>
      <c r="C240" s="21" t="s">
        <v>441</v>
      </c>
      <c r="D240" s="11" t="str">
        <f t="shared" si="6"/>
        <v/>
      </c>
      <c r="E240" t="str">
        <f t="shared" si="7"/>
        <v/>
      </c>
    </row>
    <row r="241" spans="1:6" x14ac:dyDescent="0.2">
      <c r="B241" s="2" t="s">
        <v>442</v>
      </c>
      <c r="C241" s="21" t="s">
        <v>443</v>
      </c>
      <c r="D241" s="11" t="str">
        <f t="shared" si="6"/>
        <v>3530</v>
      </c>
      <c r="E241" t="str">
        <f t="shared" si="7"/>
        <v>ASKPLAYAGAIN</v>
      </c>
    </row>
    <row r="242" spans="1:6" x14ac:dyDescent="0.2">
      <c r="A242" t="s">
        <v>627</v>
      </c>
      <c r="B242" s="2" t="s">
        <v>444</v>
      </c>
      <c r="C242" s="20" t="s">
        <v>445</v>
      </c>
      <c r="D242" s="11" t="str">
        <f t="shared" ref="D242:D272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  <c r="F242" t="s">
        <v>626</v>
      </c>
    </row>
    <row r="243" spans="1:6" x14ac:dyDescent="0.2">
      <c r="B243" s="2" t="s">
        <v>446</v>
      </c>
      <c r="C243" s="20" t="s">
        <v>447</v>
      </c>
      <c r="D243" s="11" t="str">
        <f t="shared" si="8"/>
        <v>1760</v>
      </c>
      <c r="E243" t="str">
        <f t="shared" si="7"/>
        <v>RESTORESTATE</v>
      </c>
    </row>
    <row r="244" spans="1:6" x14ac:dyDescent="0.2">
      <c r="A244" t="s">
        <v>501</v>
      </c>
      <c r="B244" s="2" t="s">
        <v>448</v>
      </c>
      <c r="C244" s="19" t="s">
        <v>449</v>
      </c>
      <c r="D244" s="11" t="str">
        <f t="shared" si="8"/>
        <v/>
      </c>
      <c r="E244" t="str">
        <f t="shared" si="7"/>
        <v/>
      </c>
      <c r="F244" t="s">
        <v>552</v>
      </c>
    </row>
    <row r="245" spans="1:6" x14ac:dyDescent="0.2">
      <c r="B245" s="2" t="s">
        <v>450</v>
      </c>
      <c r="C245" s="19" t="s">
        <v>451</v>
      </c>
      <c r="D245" s="11" t="str">
        <f t="shared" si="8"/>
        <v/>
      </c>
      <c r="E245" t="str">
        <f t="shared" si="7"/>
        <v/>
      </c>
    </row>
    <row r="246" spans="1:6" x14ac:dyDescent="0.2">
      <c r="B246" s="2" t="s">
        <v>452</v>
      </c>
      <c r="C246" s="19" t="s">
        <v>453</v>
      </c>
      <c r="D246" s="11" t="str">
        <f t="shared" si="8"/>
        <v/>
      </c>
      <c r="E246" t="str">
        <f t="shared" si="7"/>
        <v/>
      </c>
    </row>
    <row r="247" spans="1:6" x14ac:dyDescent="0.2">
      <c r="B247" s="2" t="s">
        <v>454</v>
      </c>
      <c r="C247" s="23" t="s">
        <v>455</v>
      </c>
      <c r="D247" s="11" t="str">
        <f t="shared" si="8"/>
        <v/>
      </c>
      <c r="E247" t="str">
        <f t="shared" si="7"/>
        <v/>
      </c>
      <c r="F247" t="s">
        <v>554</v>
      </c>
    </row>
    <row r="248" spans="1:6" x14ac:dyDescent="0.2">
      <c r="B248" s="2" t="s">
        <v>456</v>
      </c>
      <c r="C248" s="19" t="s">
        <v>457</v>
      </c>
      <c r="D248" s="11" t="str">
        <f t="shared" si="8"/>
        <v/>
      </c>
      <c r="E248" t="str">
        <f t="shared" si="7"/>
        <v/>
      </c>
      <c r="F248" t="s">
        <v>553</v>
      </c>
    </row>
    <row r="249" spans="1:6" x14ac:dyDescent="0.2">
      <c r="B249" s="2" t="s">
        <v>458</v>
      </c>
      <c r="C249" s="19" t="s">
        <v>459</v>
      </c>
      <c r="D249" s="11" t="str">
        <f t="shared" si="8"/>
        <v/>
      </c>
      <c r="E249" t="str">
        <f t="shared" si="7"/>
        <v/>
      </c>
    </row>
    <row r="250" spans="1:6" x14ac:dyDescent="0.2">
      <c r="B250" s="2" t="s">
        <v>460</v>
      </c>
      <c r="C250" s="19" t="s">
        <v>461</v>
      </c>
      <c r="D250" s="11" t="str">
        <f t="shared" si="8"/>
        <v/>
      </c>
      <c r="E250" t="str">
        <f t="shared" si="7"/>
        <v/>
      </c>
    </row>
    <row r="251" spans="1:6" x14ac:dyDescent="0.2">
      <c r="B251" s="2" t="s">
        <v>462</v>
      </c>
      <c r="C251" s="19" t="s">
        <v>459</v>
      </c>
      <c r="D251" s="11" t="str">
        <f t="shared" si="8"/>
        <v/>
      </c>
      <c r="E251" t="str">
        <f t="shared" si="7"/>
        <v/>
      </c>
    </row>
    <row r="252" spans="1:6" x14ac:dyDescent="0.2">
      <c r="B252" s="2" t="s">
        <v>463</v>
      </c>
      <c r="C252" s="19" t="s">
        <v>464</v>
      </c>
      <c r="D252" s="11" t="str">
        <f t="shared" si="8"/>
        <v/>
      </c>
      <c r="E252" t="str">
        <f t="shared" si="7"/>
        <v/>
      </c>
    </row>
    <row r="253" spans="1:6" x14ac:dyDescent="0.2">
      <c r="B253" s="2" t="s">
        <v>465</v>
      </c>
      <c r="C253" s="19" t="s">
        <v>459</v>
      </c>
      <c r="D253" s="11" t="str">
        <f t="shared" si="8"/>
        <v/>
      </c>
      <c r="E253" t="str">
        <f t="shared" si="7"/>
        <v/>
      </c>
    </row>
    <row r="254" spans="1:6" x14ac:dyDescent="0.2">
      <c r="B254" s="2" t="s">
        <v>466</v>
      </c>
      <c r="C254" s="19" t="s">
        <v>467</v>
      </c>
      <c r="D254" s="11" t="str">
        <f t="shared" si="8"/>
        <v/>
      </c>
      <c r="E254" t="str">
        <f t="shared" si="7"/>
        <v/>
      </c>
    </row>
    <row r="255" spans="1:6" x14ac:dyDescent="0.2">
      <c r="B255" s="2" t="s">
        <v>468</v>
      </c>
      <c r="C255" s="19" t="s">
        <v>469</v>
      </c>
      <c r="D255" s="11" t="str">
        <f t="shared" si="8"/>
        <v/>
      </c>
      <c r="E255" t="str">
        <f t="shared" si="7"/>
        <v/>
      </c>
    </row>
    <row r="256" spans="1:6" x14ac:dyDescent="0.2">
      <c r="B256" s="2" t="s">
        <v>470</v>
      </c>
      <c r="C256" s="19" t="s">
        <v>459</v>
      </c>
      <c r="D256" s="11" t="str">
        <f t="shared" si="8"/>
        <v/>
      </c>
      <c r="E256" t="str">
        <f t="shared" si="7"/>
        <v/>
      </c>
    </row>
    <row r="257" spans="2:6" x14ac:dyDescent="0.2">
      <c r="B257" s="2" t="s">
        <v>471</v>
      </c>
      <c r="C257" s="19" t="s">
        <v>472</v>
      </c>
      <c r="D257" s="11" t="str">
        <f t="shared" si="8"/>
        <v/>
      </c>
      <c r="E257" t="str">
        <f t="shared" si="7"/>
        <v/>
      </c>
    </row>
    <row r="258" spans="2:6" x14ac:dyDescent="0.2">
      <c r="B258" s="2" t="s">
        <v>473</v>
      </c>
      <c r="C258" s="19" t="s">
        <v>474</v>
      </c>
      <c r="D258" s="11" t="str">
        <f t="shared" si="8"/>
        <v/>
      </c>
      <c r="E258" t="str">
        <f t="shared" ref="E258:E272" si="9">IFERROR(INDEX($A:$A,MATCH(D258,$B:$B,0)),"")</f>
        <v/>
      </c>
    </row>
    <row r="259" spans="2:6" x14ac:dyDescent="0.2">
      <c r="B259" s="2" t="s">
        <v>475</v>
      </c>
      <c r="C259" s="19" t="s">
        <v>476</v>
      </c>
      <c r="D259" s="11" t="str">
        <f t="shared" si="8"/>
        <v/>
      </c>
      <c r="E259" t="str">
        <f t="shared" si="9"/>
        <v/>
      </c>
    </row>
    <row r="260" spans="2:6" x14ac:dyDescent="0.2">
      <c r="B260" s="2" t="s">
        <v>477</v>
      </c>
      <c r="C260" s="19" t="s">
        <v>478</v>
      </c>
      <c r="D260" s="11" t="str">
        <f t="shared" si="8"/>
        <v/>
      </c>
      <c r="E260" t="str">
        <f t="shared" si="9"/>
        <v/>
      </c>
    </row>
    <row r="261" spans="2:6" x14ac:dyDescent="0.2">
      <c r="B261" s="2" t="s">
        <v>479</v>
      </c>
      <c r="C261" s="19" t="s">
        <v>480</v>
      </c>
      <c r="D261" s="11" t="str">
        <f t="shared" si="8"/>
        <v/>
      </c>
      <c r="E261" t="str">
        <f t="shared" si="9"/>
        <v/>
      </c>
    </row>
    <row r="262" spans="2:6" x14ac:dyDescent="0.2">
      <c r="B262" s="2" t="s">
        <v>481</v>
      </c>
      <c r="C262" s="19" t="s">
        <v>482</v>
      </c>
      <c r="D262" s="11" t="str">
        <f t="shared" si="8"/>
        <v/>
      </c>
      <c r="E262" t="str">
        <f t="shared" si="9"/>
        <v/>
      </c>
    </row>
    <row r="263" spans="2:6" x14ac:dyDescent="0.2">
      <c r="B263" s="2" t="s">
        <v>483</v>
      </c>
      <c r="C263" s="19" t="s">
        <v>459</v>
      </c>
      <c r="D263" s="11" t="str">
        <f t="shared" si="8"/>
        <v/>
      </c>
      <c r="E263" t="str">
        <f t="shared" si="9"/>
        <v/>
      </c>
    </row>
    <row r="264" spans="2:6" x14ac:dyDescent="0.2">
      <c r="B264" s="2" t="s">
        <v>484</v>
      </c>
      <c r="C264" s="19" t="s">
        <v>485</v>
      </c>
      <c r="D264" s="11" t="str">
        <f t="shared" si="8"/>
        <v/>
      </c>
      <c r="E264" t="str">
        <f t="shared" si="9"/>
        <v/>
      </c>
      <c r="F264" t="s">
        <v>555</v>
      </c>
    </row>
    <row r="265" spans="2:6" x14ac:dyDescent="0.2">
      <c r="B265" s="2" t="s">
        <v>486</v>
      </c>
      <c r="C265" s="19" t="s">
        <v>7</v>
      </c>
      <c r="D265" s="11" t="str">
        <f t="shared" si="8"/>
        <v/>
      </c>
      <c r="E265" t="str">
        <f t="shared" si="9"/>
        <v/>
      </c>
    </row>
    <row r="266" spans="2:6" x14ac:dyDescent="0.2">
      <c r="B266" s="2" t="s">
        <v>487</v>
      </c>
      <c r="C266" s="19" t="s">
        <v>488</v>
      </c>
      <c r="D266" s="11" t="str">
        <f t="shared" si="8"/>
        <v/>
      </c>
      <c r="E266" t="str">
        <f t="shared" si="9"/>
        <v/>
      </c>
    </row>
    <row r="267" spans="2:6" x14ac:dyDescent="0.2">
      <c r="B267" s="2" t="s">
        <v>489</v>
      </c>
      <c r="C267" s="19" t="s">
        <v>459</v>
      </c>
      <c r="D267" s="11" t="str">
        <f t="shared" si="8"/>
        <v/>
      </c>
      <c r="E267" t="str">
        <f t="shared" si="9"/>
        <v/>
      </c>
    </row>
    <row r="268" spans="2:6" x14ac:dyDescent="0.2">
      <c r="B268" s="2" t="s">
        <v>490</v>
      </c>
      <c r="C268" s="19" t="s">
        <v>491</v>
      </c>
      <c r="D268" s="11" t="str">
        <f t="shared" si="8"/>
        <v/>
      </c>
      <c r="E268" t="str">
        <f t="shared" si="9"/>
        <v/>
      </c>
    </row>
    <row r="269" spans="2:6" x14ac:dyDescent="0.2">
      <c r="B269" s="2" t="s">
        <v>492</v>
      </c>
      <c r="C269" s="19" t="s">
        <v>493</v>
      </c>
      <c r="D269" s="11" t="str">
        <f t="shared" si="8"/>
        <v/>
      </c>
      <c r="E269" t="str">
        <f t="shared" si="9"/>
        <v/>
      </c>
    </row>
    <row r="270" spans="2:6" x14ac:dyDescent="0.2">
      <c r="B270" s="2" t="s">
        <v>494</v>
      </c>
      <c r="C270" s="23" t="s">
        <v>495</v>
      </c>
      <c r="D270" s="11" t="str">
        <f t="shared" si="8"/>
        <v/>
      </c>
      <c r="E270" t="str">
        <f t="shared" si="9"/>
        <v/>
      </c>
    </row>
    <row r="271" spans="2:6" x14ac:dyDescent="0.2">
      <c r="B271" s="2" t="s">
        <v>496</v>
      </c>
      <c r="C271" s="19" t="s">
        <v>497</v>
      </c>
      <c r="D271" s="11" t="str">
        <f t="shared" si="8"/>
        <v/>
      </c>
      <c r="E271" t="str">
        <f t="shared" si="9"/>
        <v/>
      </c>
      <c r="F271" t="s">
        <v>555</v>
      </c>
    </row>
    <row r="272" spans="2:6" x14ac:dyDescent="0.2">
      <c r="B272" s="2" t="s">
        <v>498</v>
      </c>
      <c r="C272" s="19" t="s">
        <v>499</v>
      </c>
      <c r="D272" s="11" t="str">
        <f t="shared" si="8"/>
        <v>150</v>
      </c>
      <c r="E272" t="str">
        <f t="shared" si="9"/>
        <v>INIT</v>
      </c>
    </row>
  </sheetData>
  <conditionalFormatting sqref="D50:D272">
    <cfRule type="notContainsBlanks" dxfId="1" priority="4">
      <formula>LEN(TRIM(D50))&gt;0</formula>
    </cfRule>
  </conditionalFormatting>
  <conditionalFormatting sqref="D2:D36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REFACTORED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2023-06-13T15:29:09Z</dcterms:modified>
</cp:coreProperties>
</file>