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wo/projects/ti994a/"/>
    </mc:Choice>
  </mc:AlternateContent>
  <xr:revisionPtr revIDLastSave="0" documentId="13_ncr:1_{CCCDB9A0-C575-2A41-A996-6B40A18CAEB4}" xr6:coauthVersionLast="47" xr6:coauthVersionMax="47" xr10:uidLastSave="{00000000-0000-0000-0000-000000000000}"/>
  <bookViews>
    <workbookView xWindow="1700" yWindow="500" windowWidth="49500" windowHeight="28300" xr2:uid="{F2DCDACA-2E8A-E041-BEAE-FEED980AFD9D}"/>
  </bookViews>
  <sheets>
    <sheet name="REFACTORED" sheetId="4" r:id="rId1"/>
    <sheet name="SOLVER" sheetId="5" r:id="rId2"/>
    <sheet name="ORIGINAL" sheetId="1" r:id="rId3"/>
  </sheets>
  <definedNames>
    <definedName name="_xlnm.Print_Area" localSheetId="2">ORIGINAL!$A:$F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2" i="4" l="1"/>
  <c r="D446" i="4"/>
  <c r="D488" i="4"/>
  <c r="C488" i="4"/>
  <c r="A494" i="4"/>
  <c r="D492" i="4" s="1"/>
  <c r="C486" i="4"/>
  <c r="C485" i="4"/>
  <c r="C446" i="4"/>
  <c r="D204" i="4"/>
  <c r="C550" i="4"/>
  <c r="D547" i="4"/>
  <c r="C409" i="4"/>
  <c r="D411" i="4"/>
  <c r="D360" i="4"/>
  <c r="C358" i="4"/>
  <c r="D152" i="4"/>
  <c r="C152" i="4" s="1"/>
  <c r="D144" i="4"/>
  <c r="C144" i="4" s="1"/>
  <c r="D209" i="4"/>
  <c r="C209" i="4" s="1"/>
  <c r="D203" i="4"/>
  <c r="D154" i="4"/>
  <c r="C154" i="4" s="1"/>
  <c r="D119" i="4"/>
  <c r="C119" i="4" s="1"/>
  <c r="D93" i="4"/>
  <c r="C93" i="4" s="1"/>
  <c r="D172" i="4"/>
  <c r="C172" i="4" s="1"/>
  <c r="A225" i="4"/>
  <c r="D212" i="4" s="1"/>
  <c r="C217" i="4"/>
  <c r="C213" i="4"/>
  <c r="D210" i="4"/>
  <c r="C208" i="4"/>
  <c r="D205" i="4"/>
  <c r="D202" i="4"/>
  <c r="C200" i="4"/>
  <c r="C199" i="4"/>
  <c r="C198" i="4"/>
  <c r="D167" i="4"/>
  <c r="C167" i="4" s="1"/>
  <c r="D168" i="4"/>
  <c r="C164" i="4"/>
  <c r="D148" i="4"/>
  <c r="C148" i="4" s="1"/>
  <c r="D147" i="4"/>
  <c r="C147" i="4" s="1"/>
  <c r="D195" i="4"/>
  <c r="C195" i="4" s="1"/>
  <c r="D183" i="4"/>
  <c r="C183" i="4" s="1"/>
  <c r="D142" i="4"/>
  <c r="C142" i="4" s="1"/>
  <c r="A555" i="4"/>
  <c r="D549" i="4" s="1"/>
  <c r="C544" i="4"/>
  <c r="C543" i="4"/>
  <c r="D540" i="4"/>
  <c r="C540" i="4" s="1"/>
  <c r="C539" i="4"/>
  <c r="C538" i="4"/>
  <c r="D534" i="4"/>
  <c r="C534" i="4" s="1"/>
  <c r="C533" i="4"/>
  <c r="C532" i="4"/>
  <c r="C529" i="4"/>
  <c r="C528" i="4"/>
  <c r="C615" i="4"/>
  <c r="C614" i="4"/>
  <c r="D43" i="5"/>
  <c r="C43" i="5" s="1"/>
  <c r="D44" i="5"/>
  <c r="C44" i="5" s="1"/>
  <c r="D65" i="5"/>
  <c r="C65" i="5" s="1"/>
  <c r="D53" i="5"/>
  <c r="C53" i="5" s="1"/>
  <c r="D55" i="5"/>
  <c r="C55" i="5" s="1"/>
  <c r="D66" i="5"/>
  <c r="C66" i="5" s="1"/>
  <c r="C45" i="5"/>
  <c r="C67" i="5"/>
  <c r="D62" i="5"/>
  <c r="C62" i="5" s="1"/>
  <c r="D58" i="5"/>
  <c r="C58" i="5" s="1"/>
  <c r="D50" i="5"/>
  <c r="C50" i="5" s="1"/>
  <c r="D92" i="5"/>
  <c r="C92" i="5" s="1"/>
  <c r="D90" i="5"/>
  <c r="C90" i="5" s="1"/>
  <c r="A97" i="5"/>
  <c r="D94" i="5" s="1"/>
  <c r="C88" i="5"/>
  <c r="C87" i="5"/>
  <c r="D51" i="5"/>
  <c r="C51" i="5" s="1"/>
  <c r="A463" i="4"/>
  <c r="D461" i="4" s="1"/>
  <c r="C459" i="4"/>
  <c r="C458" i="4"/>
  <c r="C464" i="4"/>
  <c r="A86" i="5"/>
  <c r="D84" i="5" s="1"/>
  <c r="C84" i="5" s="1"/>
  <c r="E138" i="5"/>
  <c r="D140" i="5"/>
  <c r="C144" i="5"/>
  <c r="D46" i="5"/>
  <c r="C46" i="5" s="1"/>
  <c r="D141" i="5"/>
  <c r="D138" i="5"/>
  <c r="D146" i="5"/>
  <c r="D145" i="5"/>
  <c r="C145" i="5" s="1"/>
  <c r="C82" i="5"/>
  <c r="C81" i="5"/>
  <c r="C152" i="5"/>
  <c r="C148" i="5"/>
  <c r="C135" i="5"/>
  <c r="A160" i="5"/>
  <c r="D147" i="5" s="1"/>
  <c r="C134" i="5"/>
  <c r="C133" i="5"/>
  <c r="D34" i="5"/>
  <c r="C34" i="5" s="1"/>
  <c r="D32" i="5"/>
  <c r="C32" i="5" s="1"/>
  <c r="D5" i="5"/>
  <c r="C5" i="5" s="1"/>
  <c r="C9" i="5"/>
  <c r="C8" i="5"/>
  <c r="C99" i="5"/>
  <c r="C98" i="5"/>
  <c r="D125" i="5"/>
  <c r="A132" i="5"/>
  <c r="D127" i="5" s="1"/>
  <c r="C122" i="5"/>
  <c r="C121" i="5"/>
  <c r="D118" i="5"/>
  <c r="C118" i="5" s="1"/>
  <c r="C117" i="5"/>
  <c r="C116" i="5"/>
  <c r="D112" i="5"/>
  <c r="C112" i="5" s="1"/>
  <c r="C107" i="5"/>
  <c r="C106" i="5"/>
  <c r="C111" i="5"/>
  <c r="C110" i="5"/>
  <c r="D6" i="5"/>
  <c r="C6" i="5" s="1"/>
  <c r="C28" i="5"/>
  <c r="C27" i="5"/>
  <c r="D16" i="5"/>
  <c r="C16" i="5" s="1"/>
  <c r="C73" i="5"/>
  <c r="C72" i="5"/>
  <c r="D18" i="5"/>
  <c r="C18" i="5" s="1"/>
  <c r="C77" i="5"/>
  <c r="C76" i="5"/>
  <c r="D176" i="4"/>
  <c r="C176" i="4" s="1"/>
  <c r="D173" i="4"/>
  <c r="C173" i="4" s="1"/>
  <c r="C171" i="4"/>
  <c r="C170" i="4"/>
  <c r="C163" i="4"/>
  <c r="C162" i="4"/>
  <c r="D150" i="4"/>
  <c r="C150" i="4" s="1"/>
  <c r="D151" i="4"/>
  <c r="C151" i="4" s="1"/>
  <c r="C155" i="4"/>
  <c r="D339" i="4"/>
  <c r="C339" i="4" s="1"/>
  <c r="D408" i="4"/>
  <c r="C408" i="4" s="1"/>
  <c r="D60" i="4"/>
  <c r="C60" i="4" s="1"/>
  <c r="C350" i="4"/>
  <c r="C349" i="4"/>
  <c r="D157" i="4"/>
  <c r="C157" i="4" s="1"/>
  <c r="D407" i="4"/>
  <c r="C407" i="4" s="1"/>
  <c r="D406" i="4"/>
  <c r="C406" i="4" s="1"/>
  <c r="D405" i="4"/>
  <c r="C405" i="4" s="1"/>
  <c r="D403" i="4"/>
  <c r="C403" i="4" s="1"/>
  <c r="D402" i="4"/>
  <c r="C402" i="4" s="1"/>
  <c r="D400" i="4"/>
  <c r="C400" i="4" s="1"/>
  <c r="D401" i="4"/>
  <c r="C401" i="4" s="1"/>
  <c r="C399" i="4"/>
  <c r="C398" i="4"/>
  <c r="A161" i="4"/>
  <c r="D158" i="4" s="1"/>
  <c r="D23" i="4"/>
  <c r="C23" i="4" s="1"/>
  <c r="C19" i="4"/>
  <c r="D335" i="4"/>
  <c r="C335" i="4" s="1"/>
  <c r="D341" i="4"/>
  <c r="C341" i="4" s="1"/>
  <c r="D336" i="4"/>
  <c r="C336" i="4" s="1"/>
  <c r="C26" i="4"/>
  <c r="A197" i="4"/>
  <c r="D191" i="4" s="1"/>
  <c r="D189" i="4"/>
  <c r="C189" i="4" s="1"/>
  <c r="D184" i="4"/>
  <c r="C184" i="4" s="1"/>
  <c r="D182" i="4"/>
  <c r="C182" i="4" s="1"/>
  <c r="C179" i="4"/>
  <c r="C178" i="4"/>
  <c r="D73" i="4"/>
  <c r="C73" i="4" s="1"/>
  <c r="C52" i="4"/>
  <c r="D328" i="4"/>
  <c r="C328" i="4" s="1"/>
  <c r="E327" i="4"/>
  <c r="D327" i="4"/>
  <c r="D326" i="4"/>
  <c r="C326" i="4" s="1"/>
  <c r="C325" i="4"/>
  <c r="C324" i="4"/>
  <c r="D137" i="4"/>
  <c r="D135" i="4"/>
  <c r="C135" i="4" s="1"/>
  <c r="C43" i="4"/>
  <c r="C235" i="4"/>
  <c r="C129" i="4"/>
  <c r="C557" i="4"/>
  <c r="E61" i="4"/>
  <c r="D61" i="4"/>
  <c r="D68" i="4"/>
  <c r="C68" i="4" s="1"/>
  <c r="C67" i="4"/>
  <c r="C66" i="4"/>
  <c r="D85" i="4"/>
  <c r="C85" i="4" s="1"/>
  <c r="C82" i="4"/>
  <c r="C81" i="4"/>
  <c r="E318" i="4"/>
  <c r="D318" i="4"/>
  <c r="D317" i="4"/>
  <c r="D316" i="4"/>
  <c r="C316" i="4" s="1"/>
  <c r="D312" i="4"/>
  <c r="C312" i="4" s="1"/>
  <c r="C311" i="4"/>
  <c r="C310" i="4"/>
  <c r="A474" i="4"/>
  <c r="D471" i="4" s="1"/>
  <c r="D469" i="4"/>
  <c r="C469" i="4" s="1"/>
  <c r="D467" i="4"/>
  <c r="C467" i="4" s="1"/>
  <c r="C465" i="4"/>
  <c r="D165" i="4"/>
  <c r="C165" i="4" s="1"/>
  <c r="C436" i="4"/>
  <c r="C435" i="4"/>
  <c r="C146" i="4"/>
  <c r="D380" i="4"/>
  <c r="C380" i="4" s="1"/>
  <c r="D243" i="4"/>
  <c r="C243" i="4" s="1"/>
  <c r="D244" i="4"/>
  <c r="C244" i="4" s="1"/>
  <c r="D245" i="4"/>
  <c r="C245" i="4" s="1"/>
  <c r="C247" i="4"/>
  <c r="C248" i="4"/>
  <c r="D249" i="4"/>
  <c r="C249" i="4" s="1"/>
  <c r="D250" i="4"/>
  <c r="C250" i="4" s="1"/>
  <c r="C255" i="4"/>
  <c r="C256" i="4"/>
  <c r="D257" i="4"/>
  <c r="C257" i="4" s="1"/>
  <c r="D258" i="4"/>
  <c r="C258" i="4" s="1"/>
  <c r="C265" i="4"/>
  <c r="C266" i="4"/>
  <c r="D267" i="4"/>
  <c r="C267" i="4" s="1"/>
  <c r="D268" i="4"/>
  <c r="C268" i="4" s="1"/>
  <c r="C279" i="4"/>
  <c r="C280" i="4"/>
  <c r="D281" i="4"/>
  <c r="C281" i="4" s="1"/>
  <c r="D282" i="4"/>
  <c r="C282" i="4" s="1"/>
  <c r="C56" i="4"/>
  <c r="C57" i="4"/>
  <c r="D58" i="4"/>
  <c r="C58" i="4" s="1"/>
  <c r="D351" i="4"/>
  <c r="C351" i="4" s="1"/>
  <c r="D352" i="4"/>
  <c r="C352" i="4" s="1"/>
  <c r="D353" i="4"/>
  <c r="C353" i="4" s="1"/>
  <c r="D354" i="4"/>
  <c r="C354" i="4" s="1"/>
  <c r="D355" i="4"/>
  <c r="C355" i="4" s="1"/>
  <c r="D356" i="4"/>
  <c r="C356" i="4" s="1"/>
  <c r="D357" i="4"/>
  <c r="C357" i="4" s="1"/>
  <c r="D69" i="4"/>
  <c r="C69" i="4" s="1"/>
  <c r="D70" i="4"/>
  <c r="C70" i="4" s="1"/>
  <c r="D71" i="4"/>
  <c r="C71" i="4" s="1"/>
  <c r="D72" i="4"/>
  <c r="C72" i="4" s="1"/>
  <c r="D75" i="4"/>
  <c r="C75" i="4" s="1"/>
  <c r="D83" i="4"/>
  <c r="C83" i="4" s="1"/>
  <c r="C87" i="4"/>
  <c r="D88" i="4"/>
  <c r="C88" i="4" s="1"/>
  <c r="D89" i="4"/>
  <c r="C89" i="4" s="1"/>
  <c r="D92" i="4"/>
  <c r="C92" i="4" s="1"/>
  <c r="D94" i="4"/>
  <c r="C94" i="4" s="1"/>
  <c r="D98" i="4"/>
  <c r="C98" i="4" s="1"/>
  <c r="D62" i="4"/>
  <c r="C62" i="4" s="1"/>
  <c r="D63" i="4"/>
  <c r="C63" i="4" s="1"/>
  <c r="D64" i="4"/>
  <c r="C64" i="4" s="1"/>
  <c r="C101" i="4"/>
  <c r="C102" i="4"/>
  <c r="D104" i="4"/>
  <c r="C104" i="4" s="1"/>
  <c r="D105" i="4"/>
  <c r="C105" i="4" s="1"/>
  <c r="D106" i="4"/>
  <c r="C106" i="4" s="1"/>
  <c r="C108" i="4"/>
  <c r="D109" i="4"/>
  <c r="C109" i="4" s="1"/>
  <c r="D118" i="4"/>
  <c r="C118" i="4" s="1"/>
  <c r="D123" i="4"/>
  <c r="C123" i="4" s="1"/>
  <c r="D125" i="4"/>
  <c r="C125" i="4" s="1"/>
  <c r="C362" i="4"/>
  <c r="C363" i="4"/>
  <c r="D364" i="4"/>
  <c r="C364" i="4" s="1"/>
  <c r="D365" i="4"/>
  <c r="C365" i="4" s="1"/>
  <c r="D366" i="4"/>
  <c r="C366" i="4" s="1"/>
  <c r="D367" i="4"/>
  <c r="C367" i="4" s="1"/>
  <c r="D368" i="4"/>
  <c r="C368" i="4" s="1"/>
  <c r="D369" i="4"/>
  <c r="C369" i="4" s="1"/>
  <c r="D370" i="4"/>
  <c r="C370" i="4" s="1"/>
  <c r="D371" i="4"/>
  <c r="C371" i="4" s="1"/>
  <c r="D372" i="4"/>
  <c r="C372" i="4" s="1"/>
  <c r="D375" i="4"/>
  <c r="C375" i="4" s="1"/>
  <c r="C425" i="4"/>
  <c r="C426" i="4"/>
  <c r="D427" i="4"/>
  <c r="C427" i="4" s="1"/>
  <c r="D428" i="4"/>
  <c r="C428" i="4" s="1"/>
  <c r="D431" i="4"/>
  <c r="C431" i="4" s="1"/>
  <c r="C413" i="4"/>
  <c r="C414" i="4"/>
  <c r="C416" i="4"/>
  <c r="D418" i="4"/>
  <c r="C419" i="4"/>
  <c r="D421" i="4"/>
  <c r="D422" i="4"/>
  <c r="C441" i="4"/>
  <c r="C442" i="4"/>
  <c r="D445" i="4"/>
  <c r="C445" i="4" s="1"/>
  <c r="D448" i="4"/>
  <c r="C448" i="4" s="1"/>
  <c r="D454" i="4"/>
  <c r="C454" i="4" s="1"/>
  <c r="D456" i="4"/>
  <c r="C456" i="4" s="1"/>
  <c r="C287" i="4"/>
  <c r="C288" i="4"/>
  <c r="D289" i="4"/>
  <c r="C289" i="4" s="1"/>
  <c r="D290" i="4"/>
  <c r="C290" i="4" s="1"/>
  <c r="D291" i="4"/>
  <c r="C291" i="4" s="1"/>
  <c r="C297" i="4"/>
  <c r="C298" i="4"/>
  <c r="D299" i="4"/>
  <c r="C299" i="4" s="1"/>
  <c r="D300" i="4"/>
  <c r="C300" i="4" s="1"/>
  <c r="D301" i="4"/>
  <c r="C301" i="4" s="1"/>
  <c r="D303" i="4"/>
  <c r="C303" i="4" s="1"/>
  <c r="C387" i="4"/>
  <c r="C388" i="4"/>
  <c r="D389" i="4"/>
  <c r="C389" i="4" s="1"/>
  <c r="D390" i="4"/>
  <c r="C390" i="4" s="1"/>
  <c r="D391" i="4"/>
  <c r="C391" i="4" s="1"/>
  <c r="D392" i="4"/>
  <c r="C392" i="4" s="1"/>
  <c r="C393" i="4"/>
  <c r="D394" i="4"/>
  <c r="C394" i="4" s="1"/>
  <c r="C395" i="4"/>
  <c r="D396" i="4"/>
  <c r="C396" i="4" s="1"/>
  <c r="C344" i="4"/>
  <c r="C345" i="4"/>
  <c r="D346" i="4"/>
  <c r="C346" i="4" s="1"/>
  <c r="C513" i="4"/>
  <c r="C514" i="4"/>
  <c r="D516" i="4"/>
  <c r="C516" i="4" s="1"/>
  <c r="D518" i="4"/>
  <c r="C518" i="4" s="1"/>
  <c r="C475" i="4"/>
  <c r="C476" i="4"/>
  <c r="D478" i="4"/>
  <c r="C478" i="4" s="1"/>
  <c r="C495" i="4"/>
  <c r="C496" i="4"/>
  <c r="D498" i="4"/>
  <c r="C498" i="4" s="1"/>
  <c r="C226" i="4"/>
  <c r="C227" i="4"/>
  <c r="C584" i="4"/>
  <c r="C585" i="4"/>
  <c r="C588" i="4"/>
  <c r="C589" i="4"/>
  <c r="C593" i="4"/>
  <c r="C594" i="4"/>
  <c r="C598" i="4"/>
  <c r="C599" i="4"/>
  <c r="C602" i="4"/>
  <c r="C603" i="4"/>
  <c r="C606" i="4"/>
  <c r="C607" i="4"/>
  <c r="C556" i="4"/>
  <c r="C560" i="4"/>
  <c r="C561" i="4"/>
  <c r="C564" i="4"/>
  <c r="C565" i="4"/>
  <c r="C568" i="4"/>
  <c r="C569" i="4"/>
  <c r="C572" i="4"/>
  <c r="C573" i="4"/>
  <c r="C576" i="4"/>
  <c r="C577" i="4"/>
  <c r="C580" i="4"/>
  <c r="C581" i="4"/>
  <c r="C610" i="4"/>
  <c r="C611" i="4"/>
  <c r="A457" i="4"/>
  <c r="D455" i="4" s="1"/>
  <c r="A527" i="4"/>
  <c r="D523" i="4" s="1"/>
  <c r="A484" i="4"/>
  <c r="D481" i="4" s="1"/>
  <c r="D17" i="4"/>
  <c r="C17" i="4" s="1"/>
  <c r="D39" i="4"/>
  <c r="C39" i="4" s="1"/>
  <c r="D31" i="4"/>
  <c r="C31" i="4" s="1"/>
  <c r="D37" i="4"/>
  <c r="C37" i="4" s="1"/>
  <c r="D35" i="4"/>
  <c r="C35" i="4" s="1"/>
  <c r="D33" i="4"/>
  <c r="C33" i="4" s="1"/>
  <c r="D29" i="4"/>
  <c r="C29" i="4" s="1"/>
  <c r="D27" i="4"/>
  <c r="C27" i="4" s="1"/>
  <c r="D437" i="4"/>
  <c r="C437" i="4" s="1"/>
  <c r="C379" i="4"/>
  <c r="C242" i="4"/>
  <c r="D53" i="4"/>
  <c r="C53" i="4" s="1"/>
  <c r="D130" i="4"/>
  <c r="C130" i="4" s="1"/>
  <c r="D439" i="4"/>
  <c r="C439" i="4" s="1"/>
  <c r="D385" i="4"/>
  <c r="C385" i="4" s="1"/>
  <c r="D384" i="4"/>
  <c r="C384" i="4" s="1"/>
  <c r="D383" i="4"/>
  <c r="C383" i="4" s="1"/>
  <c r="D382" i="4"/>
  <c r="C382" i="4" s="1"/>
  <c r="D381" i="4"/>
  <c r="C381" i="4" s="1"/>
  <c r="D131" i="4"/>
  <c r="C131" i="4" s="1"/>
  <c r="C378" i="4"/>
  <c r="D22" i="4"/>
  <c r="C22" i="4" s="1"/>
  <c r="C128" i="4"/>
  <c r="D54" i="4"/>
  <c r="C54" i="4" s="1"/>
  <c r="D239" i="4"/>
  <c r="C239" i="4" s="1"/>
  <c r="D238" i="4"/>
  <c r="C238" i="4" s="1"/>
  <c r="C241" i="4"/>
  <c r="C51" i="4"/>
  <c r="D21" i="4"/>
  <c r="C21" i="4" s="1"/>
  <c r="D20" i="4"/>
  <c r="C20" i="4" s="1"/>
  <c r="D18" i="4"/>
  <c r="C18" i="4" s="1"/>
  <c r="C42" i="4"/>
  <c r="C234" i="4"/>
  <c r="C25" i="4"/>
  <c r="E529" i="1"/>
  <c r="E519" i="1"/>
  <c r="E509" i="1"/>
  <c r="E499" i="1"/>
  <c r="E489" i="1"/>
  <c r="E479" i="1"/>
  <c r="E469" i="1"/>
  <c r="E459" i="1"/>
  <c r="E449" i="1"/>
  <c r="E439" i="1"/>
  <c r="E429" i="1"/>
  <c r="E419" i="1"/>
  <c r="E409" i="1"/>
  <c r="E399" i="1"/>
  <c r="E389" i="1"/>
  <c r="E379" i="1"/>
  <c r="E369" i="1"/>
  <c r="E359" i="1"/>
  <c r="E349" i="1"/>
  <c r="E339" i="1"/>
  <c r="E329" i="1"/>
  <c r="E319" i="1"/>
  <c r="E309" i="1"/>
  <c r="E299" i="1"/>
  <c r="E289" i="1"/>
  <c r="E279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28" i="1"/>
  <c r="D536" i="1"/>
  <c r="E536" i="1" s="1"/>
  <c r="D535" i="1"/>
  <c r="E535" i="1" s="1"/>
  <c r="D534" i="1"/>
  <c r="E534" i="1" s="1"/>
  <c r="D533" i="1"/>
  <c r="E533" i="1" s="1"/>
  <c r="D532" i="1"/>
  <c r="E532" i="1" s="1"/>
  <c r="D531" i="1"/>
  <c r="E531" i="1" s="1"/>
  <c r="D530" i="1"/>
  <c r="E530" i="1" s="1"/>
  <c r="D529" i="1"/>
  <c r="D528" i="1"/>
  <c r="E528" i="1" s="1"/>
  <c r="D527" i="1"/>
  <c r="E527" i="1" s="1"/>
  <c r="D526" i="1"/>
  <c r="E526" i="1" s="1"/>
  <c r="D525" i="1"/>
  <c r="E525" i="1" s="1"/>
  <c r="D524" i="1"/>
  <c r="E524" i="1" s="1"/>
  <c r="D523" i="1"/>
  <c r="E523" i="1" s="1"/>
  <c r="D522" i="1"/>
  <c r="E522" i="1" s="1"/>
  <c r="D521" i="1"/>
  <c r="E521" i="1" s="1"/>
  <c r="D520" i="1"/>
  <c r="E520" i="1" s="1"/>
  <c r="D519" i="1"/>
  <c r="D518" i="1"/>
  <c r="E518" i="1" s="1"/>
  <c r="D517" i="1"/>
  <c r="E517" i="1" s="1"/>
  <c r="D516" i="1"/>
  <c r="E516" i="1" s="1"/>
  <c r="D515" i="1"/>
  <c r="E515" i="1" s="1"/>
  <c r="D514" i="1"/>
  <c r="E514" i="1" s="1"/>
  <c r="D513" i="1"/>
  <c r="E513" i="1" s="1"/>
  <c r="D512" i="1"/>
  <c r="E512" i="1" s="1"/>
  <c r="D511" i="1"/>
  <c r="E511" i="1" s="1"/>
  <c r="D510" i="1"/>
  <c r="E510" i="1" s="1"/>
  <c r="D509" i="1"/>
  <c r="D508" i="1"/>
  <c r="E508" i="1" s="1"/>
  <c r="D507" i="1"/>
  <c r="E507" i="1" s="1"/>
  <c r="D506" i="1"/>
  <c r="E506" i="1" s="1"/>
  <c r="D505" i="1"/>
  <c r="E505" i="1" s="1"/>
  <c r="D504" i="1"/>
  <c r="E504" i="1" s="1"/>
  <c r="D503" i="1"/>
  <c r="E503" i="1" s="1"/>
  <c r="D502" i="1"/>
  <c r="E502" i="1" s="1"/>
  <c r="D501" i="1"/>
  <c r="E501" i="1" s="1"/>
  <c r="D500" i="1"/>
  <c r="E500" i="1" s="1"/>
  <c r="D499" i="1"/>
  <c r="D498" i="1"/>
  <c r="E498" i="1" s="1"/>
  <c r="D497" i="1"/>
  <c r="E497" i="1" s="1"/>
  <c r="D496" i="1"/>
  <c r="E496" i="1" s="1"/>
  <c r="D495" i="1"/>
  <c r="E495" i="1" s="1"/>
  <c r="D494" i="1"/>
  <c r="E494" i="1" s="1"/>
  <c r="D493" i="1"/>
  <c r="E493" i="1" s="1"/>
  <c r="D492" i="1"/>
  <c r="E492" i="1" s="1"/>
  <c r="D491" i="1"/>
  <c r="E491" i="1" s="1"/>
  <c r="D490" i="1"/>
  <c r="E490" i="1" s="1"/>
  <c r="D489" i="1"/>
  <c r="D488" i="1"/>
  <c r="E488" i="1" s="1"/>
  <c r="D487" i="1"/>
  <c r="E487" i="1" s="1"/>
  <c r="D486" i="1"/>
  <c r="E486" i="1" s="1"/>
  <c r="D485" i="1"/>
  <c r="E485" i="1" s="1"/>
  <c r="D484" i="1"/>
  <c r="E484" i="1" s="1"/>
  <c r="D483" i="1"/>
  <c r="E483" i="1" s="1"/>
  <c r="D482" i="1"/>
  <c r="E482" i="1" s="1"/>
  <c r="D481" i="1"/>
  <c r="E481" i="1" s="1"/>
  <c r="D480" i="1"/>
  <c r="E480" i="1" s="1"/>
  <c r="D479" i="1"/>
  <c r="D478" i="1"/>
  <c r="E478" i="1" s="1"/>
  <c r="D477" i="1"/>
  <c r="E477" i="1" s="1"/>
  <c r="D476" i="1"/>
  <c r="E476" i="1" s="1"/>
  <c r="D475" i="1"/>
  <c r="E475" i="1" s="1"/>
  <c r="D474" i="1"/>
  <c r="E474" i="1" s="1"/>
  <c r="D473" i="1"/>
  <c r="E473" i="1" s="1"/>
  <c r="D472" i="1"/>
  <c r="E472" i="1" s="1"/>
  <c r="D471" i="1"/>
  <c r="E471" i="1" s="1"/>
  <c r="D470" i="1"/>
  <c r="E470" i="1" s="1"/>
  <c r="D469" i="1"/>
  <c r="D468" i="1"/>
  <c r="E468" i="1" s="1"/>
  <c r="D467" i="1"/>
  <c r="E467" i="1" s="1"/>
  <c r="D466" i="1"/>
  <c r="E466" i="1" s="1"/>
  <c r="D465" i="1"/>
  <c r="E465" i="1" s="1"/>
  <c r="D464" i="1"/>
  <c r="E464" i="1" s="1"/>
  <c r="D463" i="1"/>
  <c r="E463" i="1" s="1"/>
  <c r="D462" i="1"/>
  <c r="E462" i="1" s="1"/>
  <c r="D461" i="1"/>
  <c r="E461" i="1" s="1"/>
  <c r="D460" i="1"/>
  <c r="E460" i="1" s="1"/>
  <c r="D459" i="1"/>
  <c r="D458" i="1"/>
  <c r="E458" i="1" s="1"/>
  <c r="D457" i="1"/>
  <c r="E457" i="1" s="1"/>
  <c r="D456" i="1"/>
  <c r="E456" i="1" s="1"/>
  <c r="D455" i="1"/>
  <c r="E455" i="1" s="1"/>
  <c r="D454" i="1"/>
  <c r="E454" i="1" s="1"/>
  <c r="D453" i="1"/>
  <c r="E453" i="1" s="1"/>
  <c r="D452" i="1"/>
  <c r="E452" i="1" s="1"/>
  <c r="D451" i="1"/>
  <c r="E451" i="1" s="1"/>
  <c r="D450" i="1"/>
  <c r="E450" i="1" s="1"/>
  <c r="D449" i="1"/>
  <c r="D448" i="1"/>
  <c r="E448" i="1" s="1"/>
  <c r="D447" i="1"/>
  <c r="E447" i="1" s="1"/>
  <c r="D446" i="1"/>
  <c r="E446" i="1" s="1"/>
  <c r="D445" i="1"/>
  <c r="E445" i="1" s="1"/>
  <c r="D444" i="1"/>
  <c r="E444" i="1" s="1"/>
  <c r="D443" i="1"/>
  <c r="E443" i="1" s="1"/>
  <c r="D442" i="1"/>
  <c r="E442" i="1" s="1"/>
  <c r="D441" i="1"/>
  <c r="E441" i="1" s="1"/>
  <c r="D440" i="1"/>
  <c r="E440" i="1" s="1"/>
  <c r="D439" i="1"/>
  <c r="D438" i="1"/>
  <c r="E438" i="1" s="1"/>
  <c r="D437" i="1"/>
  <c r="E437" i="1" s="1"/>
  <c r="D436" i="1"/>
  <c r="E436" i="1" s="1"/>
  <c r="D435" i="1"/>
  <c r="E435" i="1" s="1"/>
  <c r="D434" i="1"/>
  <c r="E434" i="1" s="1"/>
  <c r="D433" i="1"/>
  <c r="E433" i="1" s="1"/>
  <c r="D432" i="1"/>
  <c r="E432" i="1" s="1"/>
  <c r="D431" i="1"/>
  <c r="E431" i="1" s="1"/>
  <c r="D430" i="1"/>
  <c r="E430" i="1" s="1"/>
  <c r="D429" i="1"/>
  <c r="D428" i="1"/>
  <c r="E428" i="1" s="1"/>
  <c r="D427" i="1"/>
  <c r="E427" i="1" s="1"/>
  <c r="D426" i="1"/>
  <c r="E426" i="1" s="1"/>
  <c r="D425" i="1"/>
  <c r="E425" i="1" s="1"/>
  <c r="D424" i="1"/>
  <c r="E424" i="1" s="1"/>
  <c r="D423" i="1"/>
  <c r="E423" i="1" s="1"/>
  <c r="D422" i="1"/>
  <c r="E422" i="1" s="1"/>
  <c r="D421" i="1"/>
  <c r="E421" i="1" s="1"/>
  <c r="D420" i="1"/>
  <c r="E420" i="1" s="1"/>
  <c r="D419" i="1"/>
  <c r="D418" i="1"/>
  <c r="E418" i="1" s="1"/>
  <c r="D417" i="1"/>
  <c r="E417" i="1" s="1"/>
  <c r="D416" i="1"/>
  <c r="E416" i="1" s="1"/>
  <c r="D415" i="1"/>
  <c r="E415" i="1" s="1"/>
  <c r="D414" i="1"/>
  <c r="E414" i="1" s="1"/>
  <c r="D413" i="1"/>
  <c r="E413" i="1" s="1"/>
  <c r="D412" i="1"/>
  <c r="E412" i="1" s="1"/>
  <c r="D411" i="1"/>
  <c r="E411" i="1" s="1"/>
  <c r="D410" i="1"/>
  <c r="E410" i="1" s="1"/>
  <c r="D409" i="1"/>
  <c r="D408" i="1"/>
  <c r="E408" i="1" s="1"/>
  <c r="D407" i="1"/>
  <c r="E407" i="1" s="1"/>
  <c r="D406" i="1"/>
  <c r="E406" i="1" s="1"/>
  <c r="D405" i="1"/>
  <c r="E405" i="1" s="1"/>
  <c r="D404" i="1"/>
  <c r="E404" i="1" s="1"/>
  <c r="D403" i="1"/>
  <c r="E403" i="1" s="1"/>
  <c r="D402" i="1"/>
  <c r="E402" i="1" s="1"/>
  <c r="D401" i="1"/>
  <c r="E401" i="1" s="1"/>
  <c r="D400" i="1"/>
  <c r="E400" i="1" s="1"/>
  <c r="D399" i="1"/>
  <c r="D398" i="1"/>
  <c r="E398" i="1" s="1"/>
  <c r="D397" i="1"/>
  <c r="E397" i="1" s="1"/>
  <c r="D396" i="1"/>
  <c r="E396" i="1" s="1"/>
  <c r="D395" i="1"/>
  <c r="E395" i="1" s="1"/>
  <c r="D394" i="1"/>
  <c r="E394" i="1" s="1"/>
  <c r="D393" i="1"/>
  <c r="E393" i="1" s="1"/>
  <c r="D392" i="1"/>
  <c r="E392" i="1" s="1"/>
  <c r="D391" i="1"/>
  <c r="E391" i="1" s="1"/>
  <c r="D390" i="1"/>
  <c r="E390" i="1" s="1"/>
  <c r="D389" i="1"/>
  <c r="D388" i="1"/>
  <c r="E388" i="1" s="1"/>
  <c r="D387" i="1"/>
  <c r="E387" i="1" s="1"/>
  <c r="D386" i="1"/>
  <c r="E386" i="1" s="1"/>
  <c r="D385" i="1"/>
  <c r="E385" i="1" s="1"/>
  <c r="D384" i="1"/>
  <c r="E384" i="1" s="1"/>
  <c r="D383" i="1"/>
  <c r="E383" i="1" s="1"/>
  <c r="D382" i="1"/>
  <c r="E382" i="1" s="1"/>
  <c r="D381" i="1"/>
  <c r="E381" i="1" s="1"/>
  <c r="D380" i="1"/>
  <c r="E380" i="1" s="1"/>
  <c r="D379" i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D368" i="1"/>
  <c r="E368" i="1" s="1"/>
  <c r="D367" i="1"/>
  <c r="E367" i="1" s="1"/>
  <c r="D366" i="1"/>
  <c r="E366" i="1" s="1"/>
  <c r="D365" i="1"/>
  <c r="E365" i="1" s="1"/>
  <c r="D364" i="1"/>
  <c r="E364" i="1" s="1"/>
  <c r="D363" i="1"/>
  <c r="E363" i="1" s="1"/>
  <c r="D362" i="1"/>
  <c r="E362" i="1" s="1"/>
  <c r="D361" i="1"/>
  <c r="E361" i="1" s="1"/>
  <c r="D360" i="1"/>
  <c r="E360" i="1" s="1"/>
  <c r="D359" i="1"/>
  <c r="D358" i="1"/>
  <c r="E358" i="1" s="1"/>
  <c r="D357" i="1"/>
  <c r="E357" i="1" s="1"/>
  <c r="D356" i="1"/>
  <c r="D355" i="1"/>
  <c r="E355" i="1" s="1"/>
  <c r="D354" i="1"/>
  <c r="E354" i="1" s="1"/>
  <c r="D353" i="1"/>
  <c r="E353" i="1" s="1"/>
  <c r="D352" i="1"/>
  <c r="E352" i="1" s="1"/>
  <c r="D351" i="1"/>
  <c r="E351" i="1" s="1"/>
  <c r="D350" i="1"/>
  <c r="E350" i="1" s="1"/>
  <c r="D349" i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D338" i="1"/>
  <c r="E338" i="1" s="1"/>
  <c r="D337" i="1"/>
  <c r="E337" i="1" s="1"/>
  <c r="D336" i="1"/>
  <c r="E336" i="1" s="1"/>
  <c r="D335" i="1"/>
  <c r="E335" i="1" s="1"/>
  <c r="D334" i="1"/>
  <c r="E334" i="1" s="1"/>
  <c r="D333" i="1"/>
  <c r="E333" i="1" s="1"/>
  <c r="D332" i="1"/>
  <c r="E332" i="1" s="1"/>
  <c r="D331" i="1"/>
  <c r="E331" i="1" s="1"/>
  <c r="D330" i="1"/>
  <c r="E330" i="1" s="1"/>
  <c r="D329" i="1"/>
  <c r="D328" i="1"/>
  <c r="E328" i="1" s="1"/>
  <c r="D327" i="1"/>
  <c r="E327" i="1" s="1"/>
  <c r="D326" i="1"/>
  <c r="E326" i="1" s="1"/>
  <c r="D325" i="1"/>
  <c r="E325" i="1" s="1"/>
  <c r="D324" i="1"/>
  <c r="E324" i="1" s="1"/>
  <c r="D323" i="1"/>
  <c r="E323" i="1" s="1"/>
  <c r="D322" i="1"/>
  <c r="E322" i="1" s="1"/>
  <c r="D321" i="1"/>
  <c r="E321" i="1" s="1"/>
  <c r="D320" i="1"/>
  <c r="E320" i="1" s="1"/>
  <c r="D319" i="1"/>
  <c r="D318" i="1"/>
  <c r="E318" i="1" s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D310" i="1"/>
  <c r="E310" i="1" s="1"/>
  <c r="D309" i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D302" i="1"/>
  <c r="E302" i="1" s="1"/>
  <c r="D301" i="1"/>
  <c r="E301" i="1" s="1"/>
  <c r="D300" i="1"/>
  <c r="E300" i="1" s="1"/>
  <c r="D299" i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D288" i="1"/>
  <c r="E288" i="1" s="1"/>
  <c r="D287" i="1"/>
  <c r="E287" i="1" s="1"/>
  <c r="D286" i="1"/>
  <c r="E286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" i="1"/>
  <c r="E2" i="1" s="1"/>
  <c r="D28" i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47" i="4" l="1"/>
  <c r="C447" i="4" s="1"/>
  <c r="C168" i="4"/>
  <c r="C549" i="4"/>
  <c r="C523" i="4"/>
  <c r="C455" i="4"/>
  <c r="C210" i="4"/>
  <c r="C204" i="4"/>
  <c r="C461" i="4"/>
  <c r="C411" i="4"/>
  <c r="C360" i="4"/>
  <c r="C212" i="4"/>
  <c r="D185" i="4"/>
  <c r="C185" i="4" s="1"/>
  <c r="D187" i="4"/>
  <c r="C158" i="4"/>
  <c r="C203" i="4"/>
  <c r="C202" i="4"/>
  <c r="C191" i="4"/>
  <c r="F617" i="4"/>
  <c r="C547" i="4"/>
  <c r="C139" i="5"/>
  <c r="C138" i="5"/>
  <c r="D59" i="5"/>
  <c r="C59" i="5" s="1"/>
  <c r="C94" i="5"/>
  <c r="C146" i="5"/>
  <c r="C127" i="5"/>
  <c r="C125" i="5"/>
  <c r="C147" i="5"/>
  <c r="C187" i="4"/>
  <c r="C141" i="5"/>
  <c r="C327" i="4"/>
  <c r="C471" i="4"/>
  <c r="C61" i="4"/>
  <c r="C137" i="4"/>
  <c r="F613" i="4"/>
  <c r="C317" i="4"/>
  <c r="C318" i="4"/>
  <c r="C421" i="4"/>
  <c r="C418" i="4"/>
  <c r="C422" i="4"/>
  <c r="C481" i="4"/>
  <c r="H13" i="4" l="1"/>
</calcChain>
</file>

<file path=xl/sharedStrings.xml><?xml version="1.0" encoding="utf-8"?>
<sst xmlns="http://schemas.openxmlformats.org/spreadsheetml/2006/main" count="1527" uniqueCount="1053">
  <si>
    <t>CALL CLEAR</t>
  </si>
  <si>
    <t>NEXT I</t>
  </si>
  <si>
    <t>RANDOMIZE</t>
  </si>
  <si>
    <t>FOR I=1 TO 5</t>
  </si>
  <si>
    <t>COMMANDS</t>
  </si>
  <si>
    <t>INIT</t>
  </si>
  <si>
    <t>LABEL</t>
  </si>
  <si>
    <t>LINE</t>
  </si>
  <si>
    <t>COMMENTS</t>
  </si>
  <si>
    <t>SETCHARS</t>
  </si>
  <si>
    <t>END</t>
  </si>
  <si>
    <t>LABELS</t>
  </si>
  <si>
    <t>SETCOLORSCHEME</t>
  </si>
  <si>
    <t>NEXT H</t>
  </si>
  <si>
    <t>NEXT J</t>
  </si>
  <si>
    <t>FOR I=0 TO 9</t>
  </si>
  <si>
    <t>REM ELECTRIC BATTLESHIP</t>
  </si>
  <si>
    <t>REM (C)1987-1988</t>
  </si>
  <si>
    <t>REM BY Sean Wohlgemuth</t>
  </si>
  <si>
    <t>REM ////////////////////////////////////</t>
  </si>
  <si>
    <t>DIM P(18):: DIM P$(18):: DIM Z(18):: DIM Z$(18):: DIM B(5):: DIM B$(5)</t>
  </si>
  <si>
    <t>DIM TEMP(5):: DIM T1(17):: DIM T1$(17):: DIM SW$(10):: DIM SX$(10)</t>
  </si>
  <si>
    <t>ON WARNING NEXT</t>
  </si>
  <si>
    <t>REM GRAPHICS</t>
  </si>
  <si>
    <t>CALL SCREEN(16)</t>
  </si>
  <si>
    <t>CALL CHAR(96,"3C4299A5A599423C")</t>
  </si>
  <si>
    <t>CALL CHAR(104,"003C7E7E7E7E3C00")</t>
  </si>
  <si>
    <t>CALL CHAR(58,"004FC949494949EF")</t>
  </si>
  <si>
    <t>CALL COLOR(12,8,8)</t>
  </si>
  <si>
    <t>FOR I=1 TO 20</t>
  </si>
  <si>
    <t>CALL HCHAR(1+I,2,127,20)</t>
  </si>
  <si>
    <t>FOR I=1 TO 10</t>
  </si>
  <si>
    <t>CALL HCHAR(2+I,23,127,10)</t>
  </si>
  <si>
    <t>CALL COLOR(9,2,8)</t>
  </si>
  <si>
    <t>FOR I=1 TO 20 STEP 2</t>
  </si>
  <si>
    <t>FOR T=1 TO 20 STEP 2</t>
  </si>
  <si>
    <t>CALL HCHAR(I+2,1+T,92,1)</t>
  </si>
  <si>
    <t>NEXT T</t>
  </si>
  <si>
    <t>FOR I=1 TO 9</t>
  </si>
  <si>
    <t>LET L=L+2</t>
  </si>
  <si>
    <t>CALL HCHAR(1,L,48+I,1)</t>
  </si>
  <si>
    <t>CALL HCHAR(1,20,58,1)</t>
  </si>
  <si>
    <t>LET L=0</t>
  </si>
  <si>
    <t>CALL HCHAR(1+L,22,64+I,1)</t>
  </si>
  <si>
    <t>CALL HCHAR(2+I,23,96,10)</t>
  </si>
  <si>
    <t>DISPLAY AT (14,23):" INPUT"</t>
  </si>
  <si>
    <t>DISPLAY AT (15,22);"LOCATION"</t>
  </si>
  <si>
    <t>DISPLAY AT (16,25):"OF"</t>
  </si>
  <si>
    <t>CALL HCHAR(15,31,78,1):: T=0</t>
  </si>
  <si>
    <t>LET T$="BATTLE" :: S=4</t>
  </si>
  <si>
    <t>SUM=0 :: DISPLAY AT(17,23):T$</t>
  </si>
  <si>
    <t>IF T$&lt;&gt;"BATTLE" THEN 600</t>
  </si>
  <si>
    <t>DISPLAY AT (18,24):"SHIP"</t>
  </si>
  <si>
    <t>FOR I=1 TO S</t>
  </si>
  <si>
    <t>DISPLAY AT(19+S+1,21):""</t>
  </si>
  <si>
    <t>DISPLAY AT(19+S+2,21):""</t>
  </si>
  <si>
    <t>DISPLAY AT(19+S+2,21):I</t>
  </si>
  <si>
    <t>DISPLAY AT(19,23):"LET/#"</t>
  </si>
  <si>
    <t>REM</t>
  </si>
  <si>
    <t>ACCEPT AT(19+I,23)VALIDATE("ABCDEFGHIJ")SIZE(1):B$(I)</t>
  </si>
  <si>
    <t>IF B$(I)="" THEN 670</t>
  </si>
  <si>
    <t>ACCEPT AT(19+I,23)VALIDATE(DIGIT)SIZE(2):B(I)</t>
  </si>
  <si>
    <t>FOR L=2 TO S STEP 1</t>
  </si>
  <si>
    <t>IF B$(L-1)&lt;&gt;B$(L) THEN 1280</t>
  </si>
  <si>
    <t>NEXT L</t>
  </si>
  <si>
    <t>MARC=200</t>
  </si>
  <si>
    <t>IF B(I)&lt;MARC THEN MARC=B(I)</t>
  </si>
  <si>
    <t>IF MARC&gt;10-S THEN 570</t>
  </si>
  <si>
    <t>LET TOTAL =MARC</t>
  </si>
  <si>
    <t>FOR I=1 TO S-1</t>
  </si>
  <si>
    <t>LET TOTAL=TOTAL+(MARC+I)</t>
  </si>
  <si>
    <t>LET SUM=SUM +B(I)</t>
  </si>
  <si>
    <t>IF SUM&lt;&gt;TOTAL THEN 570</t>
  </si>
  <si>
    <t>IF TRICK=1 THEN 1490</t>
  </si>
  <si>
    <t>LET T=T+1</t>
  </si>
  <si>
    <t>IF T=1 THEN SR=1</t>
  </si>
  <si>
    <t>IF T=2 THEN SR=5</t>
  </si>
  <si>
    <t>IF T=3 THEN SR=8</t>
  </si>
  <si>
    <t>IF T=4 THEN SR=11</t>
  </si>
  <si>
    <t>IF T=5 THEN SR=16</t>
  </si>
  <si>
    <t>F=0</t>
  </si>
  <si>
    <t>FOR K=SR TO SR+S-1</t>
  </si>
  <si>
    <t>LET F=F+1</t>
  </si>
  <si>
    <t>P(K)=B(F):: P$(K)=B$(F)</t>
  </si>
  <si>
    <t>NEXT K</t>
  </si>
  <si>
    <t>FOR I=SR TO SR+S-1</t>
  </si>
  <si>
    <t>IF T&lt;&gt;1 THEN 1030</t>
  </si>
  <si>
    <t>Z(I)=P(I)</t>
  </si>
  <si>
    <t>Z$(I)=P$(I)</t>
  </si>
  <si>
    <t>IF T&lt;&gt;2 THEN 1060</t>
  </si>
  <si>
    <t>IF T&lt;&gt;3 THEN 1090</t>
  </si>
  <si>
    <t>IF T&lt;&gt;4 THEN 1120</t>
  </si>
  <si>
    <t>IF T&lt;&gt;5 THEN 1150</t>
  </si>
  <si>
    <t>IF I=17 THEN 1540</t>
  </si>
  <si>
    <t>IF T=1 THEN S=3</t>
  </si>
  <si>
    <t>IF T=2 THEN S=3</t>
  </si>
  <si>
    <t>IF T=3 THEN S=5</t>
  </si>
  <si>
    <t>IF T=4 THEN S=2</t>
  </si>
  <si>
    <t>IF S=3 THEN T$="FLAG 1"</t>
  </si>
  <si>
    <t>IF T=2 THEN T$="FLAG 2"</t>
  </si>
  <si>
    <t>IF S=5 THEN T$="DESTR."</t>
  </si>
  <si>
    <t>IF S=2 THEN T$="CRUISE"</t>
  </si>
  <si>
    <t>IF S=2 THEN DISPLAY AT(24,21):""</t>
  </si>
  <si>
    <t>LET SUM=0</t>
  </si>
  <si>
    <t>GOTO 570</t>
  </si>
  <si>
    <t>IF B(L-1)&lt;&gt;B(L) THEN 570</t>
  </si>
  <si>
    <t>TRICK=1</t>
  </si>
  <si>
    <t>LET TEMP(I)=B(I)</t>
  </si>
  <si>
    <t>IF B$(I)="A" THEN B(I)=1</t>
  </si>
  <si>
    <t>IF B$(I)="B" THEN B(I)=2</t>
  </si>
  <si>
    <t>IF B$(I)="C" THEN B(1)=3</t>
  </si>
  <si>
    <t>IF B$(I)="D" THEN B(I)=4</t>
  </si>
  <si>
    <t>IF B$(I)="E" THEN B(I)=5</t>
  </si>
  <si>
    <t>IF B$(I)="F" THEN B(I)=6</t>
  </si>
  <si>
    <t>IF B$(I)="G" THEN B(I)=7</t>
  </si>
  <si>
    <t>IF B$(I)="H" THEN B(I)=8</t>
  </si>
  <si>
    <t>IF B$(I)="I" THEN B(I)=9</t>
  </si>
  <si>
    <t>IF B$(I)="J" THEN B(I)=10</t>
  </si>
  <si>
    <t>GOTO 740</t>
  </si>
  <si>
    <t>TRICK=0</t>
  </si>
  <si>
    <t>LET B(I)=TEMP(I)</t>
  </si>
  <si>
    <t>GOTO 880</t>
  </si>
  <si>
    <t>FOR I=1 TO 17</t>
  </si>
  <si>
    <t>LET P(I)=Z(I):: P$(I)=Z$(I)</t>
  </si>
  <si>
    <t>FOR T=1 TO 17</t>
  </si>
  <si>
    <t>IF I=T THEN 1610</t>
  </si>
  <si>
    <t>IF P(I)=P(T) THEN 1650</t>
  </si>
  <si>
    <t>IF LIFE=1 THEN GOTO 2370</t>
  </si>
  <si>
    <t>GOTO 1680</t>
  </si>
  <si>
    <t>IF LIFE=1 THEN GOTO 2340</t>
  </si>
  <si>
    <t>IF P$(I)=P$(T) THEN 520</t>
  </si>
  <si>
    <t>GOTO 1610</t>
  </si>
  <si>
    <t>FOR I=1 TO 8</t>
  </si>
  <si>
    <t>CALL HCHAR(15,31,32,1)</t>
  </si>
  <si>
    <t>DISPLAY AT (13+I,21):""</t>
  </si>
  <si>
    <t>DISPLAY AT(14,23):"PLAYER"</t>
  </si>
  <si>
    <t>DISPLAY AT(15,23):"LOCKED"</t>
  </si>
  <si>
    <t>DISPLAY AT(16,25)BEEP:"IN"</t>
  </si>
  <si>
    <t>CALL CHAR(112,"3C4299A5A599423C")</t>
  </si>
  <si>
    <t>CALL COLOR(11,2,3)</t>
  </si>
  <si>
    <t>FOR T=1 TO 10</t>
  </si>
  <si>
    <t>IF P$(I)=CHR$(64+T) THEN W=T</t>
  </si>
  <si>
    <t>CALL HCHAR(2+W,22+P(I),112,1)</t>
  </si>
  <si>
    <t>LET S=4 :: SA=1</t>
  </si>
  <si>
    <t>SIC=INT(RND*2)+1</t>
  </si>
  <si>
    <t>POST =INT(RND*(10-S)+1</t>
  </si>
  <si>
    <t>IF SIC=2 THEN 2090</t>
  </si>
  <si>
    <t>X=0 :: TRICK=0</t>
  </si>
  <si>
    <t>FOR I=SA TO S+SA-1</t>
  </si>
  <si>
    <t>LET X=X+1</t>
  </si>
  <si>
    <t>P(I)=POST-1+X</t>
  </si>
  <si>
    <t>POST =INT(RND*10)+1</t>
  </si>
  <si>
    <t>IF POST=1 THEN W$="A"</t>
  </si>
  <si>
    <t>IF POST=2 THEN W$="B"</t>
  </si>
  <si>
    <t>IF POST=3 THEN W$="C"</t>
  </si>
  <si>
    <t>IF POST=4 THEN W$="D"</t>
  </si>
  <si>
    <t>IF POST=5 THEN W$="E"</t>
  </si>
  <si>
    <t>IF POST=6 THEN W$="F"</t>
  </si>
  <si>
    <t>IF POST=7 THEN W$="G"</t>
  </si>
  <si>
    <t>IF POST=8 THEN W$="H"</t>
  </si>
  <si>
    <t>IF POST=9 THEN W$="I"</t>
  </si>
  <si>
    <t>IF POST=10 THEN W$="J"</t>
  </si>
  <si>
    <t>IF TRICK=1 THEN 2140</t>
  </si>
  <si>
    <t>P$(I)=W$</t>
  </si>
  <si>
    <t>LIFE=1 :: GOTO 2220</t>
  </si>
  <si>
    <t>GOTO 2380</t>
  </si>
  <si>
    <t>GOT=0 :: POST=POST-1</t>
  </si>
  <si>
    <t>LET GOT=GOT+1</t>
  </si>
  <si>
    <t>LET POST=POST+1</t>
  </si>
  <si>
    <t>LET TRICK=1</t>
  </si>
  <si>
    <t>IF GOT=GOT THEN GOTO 1930</t>
  </si>
  <si>
    <t>FOR T=(SA-1)+GOT TO (SA-1)+GOT</t>
  </si>
  <si>
    <t>P$(T)=W$</t>
  </si>
  <si>
    <t>IF GOT&lt;&gt;S THEN GOTO 2100</t>
  </si>
  <si>
    <t>POST=INT(RND*10)+1</t>
  </si>
  <si>
    <t>LET P(I)=POST</t>
  </si>
  <si>
    <t>IF SA=11 THEN SA=16</t>
  </si>
  <si>
    <t>IF S=2 THEN 2330</t>
  </si>
  <si>
    <t>IF SA=8 THEN SA=11</t>
  </si>
  <si>
    <t>IF SA=5 THEN SA=8</t>
  </si>
  <si>
    <t>IF SA=1 THEN SA=5</t>
  </si>
  <si>
    <t>IF SA=5 THEN S=3</t>
  </si>
  <si>
    <t>IF SA=8 THEN S=3</t>
  </si>
  <si>
    <t>IF SA=11 THEN S=5</t>
  </si>
  <si>
    <t>IF SA=16 THEN S=2</t>
  </si>
  <si>
    <t>IF LIFE=1 THEN GOTO 1840</t>
  </si>
  <si>
    <t>GOTO 1840</t>
  </si>
  <si>
    <t>LET LIFE=1 :: GOTO 1570</t>
  </si>
  <si>
    <t>IF P$(I)=P$(T) THEN 2360</t>
  </si>
  <si>
    <t>GOTO 1670</t>
  </si>
  <si>
    <t>LIFE=0 :: TRICK=0 :: GOTO 1830</t>
  </si>
  <si>
    <t>DISPLAY AT(18,21):"COMPUTER"</t>
  </si>
  <si>
    <t>DISPLAY AT(19,23):"LOCKED"</t>
  </si>
  <si>
    <t>DISPLAY AT(20,25)BEEP:"IN"</t>
  </si>
  <si>
    <t>FOR I=1 TO 500 ::NEXT I</t>
  </si>
  <si>
    <t>FOR I=1 TO 8 :: DISPLAY AT(13+I,21):""  ::NEXT I</t>
  </si>
  <si>
    <t>DISPLAY AT(15,23):"TARGET"</t>
  </si>
  <si>
    <t>DISPLAY AT(20,23):"ENEMY"</t>
  </si>
  <si>
    <t>DISPLAY AT(21,23):"TARGET"</t>
  </si>
  <si>
    <t>DISPLAY AT(16,22):"(LET/#)"</t>
  </si>
  <si>
    <t>DISPLAY AT(17,22):""</t>
  </si>
  <si>
    <t>ACCEPT AT (17,23)SIZE(1)VALIDATE("ABCDEFGHIJ"):PL$</t>
  </si>
  <si>
    <t>IF PL$="" THEN 2490</t>
  </si>
  <si>
    <t>ACCEPT AT(17,24)SIZE(2)VALIDATE(DIGIT):PL</t>
  </si>
  <si>
    <t>IF PL&gt;10 THEN 2510</t>
  </si>
  <si>
    <t>IF PL&lt;1 THEN 2510</t>
  </si>
  <si>
    <t>FOR H=1 TO 17</t>
  </si>
  <si>
    <t>IF PL=P(H) THEN GOTO 2580</t>
  </si>
  <si>
    <t>GOTO 2810</t>
  </si>
  <si>
    <t>IF PL$&lt;&gt;P$(H) THEN GOTO 2560</t>
  </si>
  <si>
    <t>IF PL&lt;&gt;T1(I) THEN 2620</t>
  </si>
  <si>
    <t>IF PL$=T1$(I) THEN 2470</t>
  </si>
  <si>
    <t>XL=XL+1</t>
  </si>
  <si>
    <t>IF H&gt;15 THEN R5=R5+1</t>
  </si>
  <si>
    <t>IF H&gt;15 THEN 2730</t>
  </si>
  <si>
    <t>IF H&gt;10 THEN R4=R4+1</t>
  </si>
  <si>
    <t>IF H&gt;10 THEN 2730</t>
  </si>
  <si>
    <t>IF H&gt;7 THEN R3=R3+1</t>
  </si>
  <si>
    <t>IF H&gt;7 THEN 2730</t>
  </si>
  <si>
    <t>IF H&gt;4 THEN R2=R2+1</t>
  </si>
  <si>
    <t>IF H&gt;4 THEN 2730</t>
  </si>
  <si>
    <t>IF H&gt;0 THEN R1=R1+1</t>
  </si>
  <si>
    <t>T1(XL)=PL :: T1$(XL)=PL$</t>
  </si>
  <si>
    <t>FOR H=1 TO 10</t>
  </si>
  <si>
    <t>IF PL$=CHR$(64+H) THEN V=H</t>
  </si>
  <si>
    <t>DISPLAY AT(18,23)BEEP:"(HIT)"</t>
  </si>
  <si>
    <t>CALL CHAR(104,"3C4299A5A599423C" )</t>
  </si>
  <si>
    <t>CALL HCHAR(2*V+1,2*PL,104,1)</t>
  </si>
  <si>
    <t>GOTO 2900</t>
  </si>
  <si>
    <t>DISPLAY AT(18,23)BEEP:"(MISS)"</t>
  </si>
  <si>
    <t>CALL CHAR(128,"3C4299A5A599423C")</t>
  </si>
  <si>
    <t>CALL COLOR(13,2,16)</t>
  </si>
  <si>
    <t>IF PL$=CHR$(64+I) THEN V=I</t>
  </si>
  <si>
    <t>CALL HCHAR(2*V+1,2*PL,128,1)</t>
  </si>
  <si>
    <t>GOTO 3280</t>
  </si>
  <si>
    <t>CALL CHAR(136,"3C4299A5A599423C")</t>
  </si>
  <si>
    <t>CALL COLOR(14,2,9)</t>
  </si>
  <si>
    <t>IF W1=1 THEN 2960</t>
  </si>
  <si>
    <t>IF R1=4 THEN LET K=1</t>
  </si>
  <si>
    <t>IF R1=4 THEN W1=1</t>
  </si>
  <si>
    <t>IF R1=4 THEN 3130</t>
  </si>
  <si>
    <t>IF W2=1 THEN 3000</t>
  </si>
  <si>
    <t>IF R2=3 THEN LET K=5</t>
  </si>
  <si>
    <t>IF R2=3 THEN W2=1</t>
  </si>
  <si>
    <t>IF R2=3 THEN 3130</t>
  </si>
  <si>
    <t>IF W3=1 THEN 3040</t>
  </si>
  <si>
    <t>IF R3=3 THEN LET K=8</t>
  </si>
  <si>
    <t>IF R3=3 THEN W3=1</t>
  </si>
  <si>
    <t>IF R3=3 THEN 3130</t>
  </si>
  <si>
    <t>IF W4=1 THEN 3080</t>
  </si>
  <si>
    <t>IF R4=5 THEN LET K=11</t>
  </si>
  <si>
    <t>IF R4=5 THEN W4=1</t>
  </si>
  <si>
    <t>IF R4=5 THEN 3130</t>
  </si>
  <si>
    <t>IF W5=1 THEN 3120</t>
  </si>
  <si>
    <t>IF R5=2 THEN LET K=16</t>
  </si>
  <si>
    <t>IF R5=2 THEN W5=1</t>
  </si>
  <si>
    <t>IF R5=2 THEN 3130</t>
  </si>
  <si>
    <t>IF K=1 THEN F3=4</t>
  </si>
  <si>
    <t>IF K=5 THEN F3=3</t>
  </si>
  <si>
    <t>IF K=8 THEN F3=3</t>
  </si>
  <si>
    <t>IF K=11 THEN F3=5</t>
  </si>
  <si>
    <t>IF K=16 THEN F3=2</t>
  </si>
  <si>
    <t>FOR I=K TO K+F3-1</t>
  </si>
  <si>
    <t>IF P$(I)=CHR$(64+H) THEN V=H</t>
  </si>
  <si>
    <t>CALL HCHAR(V*2+1,P(I)*2,136,1)</t>
  </si>
  <si>
    <t>CALL SOUND(1000,-6,2)</t>
  </si>
  <si>
    <t>IF R1+R2+R3+R4+R5=17 THEN 3270</t>
  </si>
  <si>
    <t>IF SEC=1 THEN GOTO 3790</t>
  </si>
  <si>
    <t>IF SEC=2 THEN 4550</t>
  </si>
  <si>
    <t>IF SEC=3 THEN 4890</t>
  </si>
  <si>
    <t>IF NET=1 THEN 3380</t>
  </si>
  <si>
    <t>FOR I=1 TO 10 STEP 2</t>
  </si>
  <si>
    <t>SW$(I)="ACEGI"</t>
  </si>
  <si>
    <t>SX$(I)="BDFHJ"</t>
  </si>
  <si>
    <t>SW$(I+1)="BDFHJ"</t>
  </si>
  <si>
    <t>SX$(I+1)="ACEGI"</t>
  </si>
  <si>
    <t>G=INT(RND*10)+1</t>
  </si>
  <si>
    <t>X=LEN(SW$(G))</t>
  </si>
  <si>
    <t>IF x=0 THEN 3380</t>
  </si>
  <si>
    <t>G1=INT(RND*X)+1</t>
  </si>
  <si>
    <t>G$=SEG$(SW$(G),G1,1)</t>
  </si>
  <si>
    <t>G2=ASC(G$)-64</t>
  </si>
  <si>
    <t>IF X=1 THEN GOTO 3480</t>
  </si>
  <si>
    <t>LET G4=G1-1::G5=G1+1</t>
  </si>
  <si>
    <t>LET SW$(G)=SEG$(SW$(G),1,G4)&amp;SEG$(SW$(G),G5,6)</t>
  </si>
  <si>
    <t>GOTO 3490</t>
  </si>
  <si>
    <t>LET SW$(G)=SEG$(SW$(G),2,5)</t>
  </si>
  <si>
    <t>SHIP=1:: FOR I=1 TO 17</t>
  </si>
  <si>
    <t>IF G=Z(I) THEN 3530</t>
  </si>
  <si>
    <t>GOTO 3510</t>
  </si>
  <si>
    <t>IF G$=Z$(I) THEN 3620</t>
  </si>
  <si>
    <t>DISPLAY AT(22,23):G$</t>
  </si>
  <si>
    <t>DISPLAY AT(22,24):G</t>
  </si>
  <si>
    <t>CALL COLOR (13,2,16)::CALL CHAR(128,"3C4299A5A599423C")</t>
  </si>
  <si>
    <t>DISPLAY AT(23,23):"(MISS)"</t>
  </si>
  <si>
    <t>CALL HCHAR(2+G2,22+G,128,1)</t>
  </si>
  <si>
    <t>NET=1</t>
  </si>
  <si>
    <t>GOTO 2430</t>
  </si>
  <si>
    <t>IF I&lt;5 THEN C=1</t>
  </si>
  <si>
    <t>IF I&lt;5 THEN GOTO 3710</t>
  </si>
  <si>
    <t>IF I&lt;8 THEN C=2</t>
  </si>
  <si>
    <t>IF I&lt;8 THEN GOTO 3710</t>
  </si>
  <si>
    <t>IF I&lt;11 THEN C=3</t>
  </si>
  <si>
    <t>IF I&lt;11 THEN GOTO 3710</t>
  </si>
  <si>
    <t>IF I&lt;16 THEN C=4</t>
  </si>
  <si>
    <t>IF I&lt;16 THEN GOTO 3710</t>
  </si>
  <si>
    <t>C=5</t>
  </si>
  <si>
    <t>IF LIP=1 THEN 4230</t>
  </si>
  <si>
    <t>S=C</t>
  </si>
  <si>
    <t>DISPLAY AT(23,23):"(HIT)"</t>
  </si>
  <si>
    <t>CALL COLOR(10,2,12)::CALL CHAR(104,"3C4299A5A599423C")</t>
  </si>
  <si>
    <t>CALL HCHAR(2+G2,22+G,104,1)</t>
  </si>
  <si>
    <t>LET SEC=1:: NET=1 ::GOTO 2430</t>
  </si>
  <si>
    <t>RAND=INT(RND*4)+1</t>
  </si>
  <si>
    <t>IF RAND=1 THEN T=0</t>
  </si>
  <si>
    <t>IF RAND=1 THEN T2=-1</t>
  </si>
  <si>
    <t>IF RAND=2 THEN T=1</t>
  </si>
  <si>
    <t>IF RAND=2 THEN T2=0</t>
  </si>
  <si>
    <t>IF RAND=3 THEN T=0</t>
  </si>
  <si>
    <t>IF RAND=3 THEN T2=1</t>
  </si>
  <si>
    <t>IF RAND=4 THEN T=-1</t>
  </si>
  <si>
    <t>IF RAND=4 THEN T2=0</t>
  </si>
  <si>
    <t>IF T+G&lt;1 THEN GOTO 3790</t>
  </si>
  <si>
    <t>IF T+G&gt;10 THEN GOTO 3790</t>
  </si>
  <si>
    <t>IF ASC(G$)-64+T2&lt;1 THEN GOTO 3790</t>
  </si>
  <si>
    <t>IF ASC(G$)-64+T2&gt;10 THEN GOTO 3790</t>
  </si>
  <si>
    <t>IF NAF=1 THEN 3960</t>
  </si>
  <si>
    <t>IF CHR$(ASC(G$)+T2)=SEG$(SX$(G+T),I,1) THEN 3990</t>
  </si>
  <si>
    <t>GOTO 3970</t>
  </si>
  <si>
    <t>IF CHR$(ASC(G$)+T2)=SEG$(SW$(G+T),I,1) THEN 3990</t>
  </si>
  <si>
    <t>GOTO 3790</t>
  </si>
  <si>
    <t>IF I=1 THEN GOTO 4050</t>
  </si>
  <si>
    <t>IF NAF=1 THEN 4030</t>
  </si>
  <si>
    <t>LET SX$(G+T)=SEG$(SX$(G+T),1,I-1)&amp;SEG$(SX$(G+T),I+1,4)</t>
  </si>
  <si>
    <t>GOTO 4040</t>
  </si>
  <si>
    <t>LET SW$(G+T)=SEG$(SW$(G+T),1,I-1)&amp;SEG$(SW$(G+T),I+1,4)</t>
  </si>
  <si>
    <t>GOTO 4090</t>
  </si>
  <si>
    <t>IF NAF=1 THEN 4080</t>
  </si>
  <si>
    <t>LET SX$(G+T)=SEG$(SX$(G+T),2,5)</t>
  </si>
  <si>
    <t>LET SW$(G+T)=SEG$(SW$(G+T),2,5)</t>
  </si>
  <si>
    <t>IF G+T=Z(I) THEN 4130</t>
  </si>
  <si>
    <t>GOTO 4150</t>
  </si>
  <si>
    <t>IF CHR$(ASC(G$)+T2)=Z$(I) THEN 4200</t>
  </si>
  <si>
    <t>GOTO 4110</t>
  </si>
  <si>
    <t>DISPLAY AT(22,23):CHR$(ASC(G$)+T2);G+T::DISPLAY AT(22,23):"(MISS)"</t>
  </si>
  <si>
    <t>CALL HCHAR(2+ASC(G$)+T2-64,22+G+T,128,1)</t>
  </si>
  <si>
    <t>IF LIVE=1 THEN 4190</t>
  </si>
  <si>
    <t>SEC=1</t>
  </si>
  <si>
    <t>GOTO 2420</t>
  </si>
  <si>
    <t>LIP=1</t>
  </si>
  <si>
    <t>GOTO 3620</t>
  </si>
  <si>
    <t>LIP=0</t>
  </si>
  <si>
    <t>IF NAF=1 THEN VV=0 ELSE VV=1</t>
  </si>
  <si>
    <t>IF S=C THEN 4390</t>
  </si>
  <si>
    <t>IF V1&lt;&gt;0 THEN 4390</t>
  </si>
  <si>
    <t>V1$=CHR$(ASC(G$)+T2)</t>
  </si>
  <si>
    <t>V1=G+T:: VV1=VV</t>
  </si>
  <si>
    <t>GOTO 4380</t>
  </si>
  <si>
    <t>IF V2&lt;&gt;0 THEN 4330 ELSE V2=G+T</t>
  </si>
  <si>
    <t>V2$=CHR$(ASC(G$)+T2) ::VV2=VV</t>
  </si>
  <si>
    <t>IF V3&lt;&gt;0 THEN GOTO 4370</t>
  </si>
  <si>
    <t>V3=G+T ::VV3=VV</t>
  </si>
  <si>
    <t>V3$=CHR$(ASC(G$)+T2)</t>
  </si>
  <si>
    <t>VV4=VV :: V4=G+T:: V4$=CHR$(ASC(G$)+T2)</t>
  </si>
  <si>
    <t>SEC=1 :: GOTO 4420</t>
  </si>
  <si>
    <t>SHIP=SHIP+1</t>
  </si>
  <si>
    <t>SEC=2 ::GOTO 4420</t>
  </si>
  <si>
    <t>DISPLAY AT(22,23):CHR$(ASC(G$)+T2);G+T</t>
  </si>
  <si>
    <t>CALL HCHAR(2+ASC(G$)+T2-64,22+G+T,104,1)</t>
  </si>
  <si>
    <t>IF SHIP&lt;&gt;2 THEN 4470</t>
  </si>
  <si>
    <t>IF S=5 THEN 5000</t>
  </si>
  <si>
    <t>IF SHIP&lt;&gt;3 THEN 4500</t>
  </si>
  <si>
    <t>IF S=2 THEN 5000</t>
  </si>
  <si>
    <t>IF S=3 THEN 5000</t>
  </si>
  <si>
    <t>IF SHIP&lt;&gt;4 THEN 4520</t>
  </si>
  <si>
    <t>IF S=1 THEN 5000</t>
  </si>
  <si>
    <t>IF SHIP&lt;&gt;5 THEN 4540</t>
  </si>
  <si>
    <t>IF S=4 THEN 5000</t>
  </si>
  <si>
    <t>GOTO 2480</t>
  </si>
  <si>
    <t>IF RAND=1 THEN T2=T2-1</t>
  </si>
  <si>
    <t>IF RAND=2 THEN T=T+1</t>
  </si>
  <si>
    <t>IF RAND=3 THEN T2=T2+1</t>
  </si>
  <si>
    <t>IF RAND=4 THEN T=T-1</t>
  </si>
  <si>
    <t>IF ASC(G$)-64+T2&gt;10 THEN GOTO 4890</t>
  </si>
  <si>
    <t>IF ASC(G$)-64+T2&lt;1 THEN GOTO 4890</t>
  </si>
  <si>
    <t>IF G+T&gt;10 THEN GOTO 4890</t>
  </si>
  <si>
    <t>IF G+T&lt;1 THEN GOTO 4890</t>
  </si>
  <si>
    <t>IF NAF=1 THEN 4670</t>
  </si>
  <si>
    <t>IF CHR$(ASC(G$)+T2)=SEG$(SW$(T+G),I,1) THEN GOTO 4700</t>
  </si>
  <si>
    <t>GOTO 4680</t>
  </si>
  <si>
    <t>IF CHR$(ASC(G$)+T2)=SEG$(SX$(T+G),I,1) THEN GOTO 4700</t>
  </si>
  <si>
    <t>GOTO 4890</t>
  </si>
  <si>
    <t>IF I=1 THEN 4760</t>
  </si>
  <si>
    <t>IF NAF=1 THEN GOTO 4740</t>
  </si>
  <si>
    <t>LET SW$(T+G)=SEG$(SW$(T+G),1,I-1)&amp;SEG$(SW$(T+G),I+1,3)::NAF=1</t>
  </si>
  <si>
    <t>GOTO 4750</t>
  </si>
  <si>
    <t>LET SX$(T+G)=SEG$(SX$(T+G),1,I-1)&amp;SEG$(SX$(T+G),1+1,3)::NAF=0</t>
  </si>
  <si>
    <t>GOTO 4800</t>
  </si>
  <si>
    <t>IF NAF=1 THEN 4790</t>
  </si>
  <si>
    <t>LET SW$(T+G)=SEG$(SW$(T+G),2,5)::NAF=1</t>
  </si>
  <si>
    <t>LET SX$(T+G)=SEG$(SX$(T+G),2,5)::NAF=0</t>
  </si>
  <si>
    <t>IF NEF=1 THEN 4870</t>
  </si>
  <si>
    <t>IF Z(I)=G+T THEN 4850</t>
  </si>
  <si>
    <t>SEC=3 :: LIVE=1 ::GOTO 4150</t>
  </si>
  <si>
    <t>IF Z$(I)=CHR$(ASC(G$)+T2) THEN 4830</t>
  </si>
  <si>
    <t>GOTO 4830</t>
  </si>
  <si>
    <t>GOTO 4420</t>
  </si>
  <si>
    <t>IF RAND&lt;&gt;1 THEN 4910</t>
  </si>
  <si>
    <t>RAND=3 :: GOTO 4960</t>
  </si>
  <si>
    <t>IF RAND&lt;&gt;3 THEN 4930</t>
  </si>
  <si>
    <t>RAND=1 :: GOTO 4960</t>
  </si>
  <si>
    <t>IF RAND&lt;&gt;4 THEN 4950</t>
  </si>
  <si>
    <t>RAND=2 :: GOTO 4960</t>
  </si>
  <si>
    <t>RAND=4</t>
  </si>
  <si>
    <t>IF FIN=1 THEN NAF=0 ELSE NAF=1</t>
  </si>
  <si>
    <t>FIN=0</t>
  </si>
  <si>
    <t>T=0:: T2=0:: SEC=2</t>
  </si>
  <si>
    <t>GOTO 4550</t>
  </si>
  <si>
    <t>IF S=1 THEN RE=4</t>
  </si>
  <si>
    <t>IF S=1 THEN K=1</t>
  </si>
  <si>
    <t>IF S=2 THEN RE=7</t>
  </si>
  <si>
    <t>IF S=2 THEN K=5</t>
  </si>
  <si>
    <t>IF S=3 THEN RE=10</t>
  </si>
  <si>
    <t>IF S=3 THEN K=8</t>
  </si>
  <si>
    <t>IF S=4 THEN RE=15</t>
  </si>
  <si>
    <t>IF S=4 THEN K=11</t>
  </si>
  <si>
    <t>IF S=5 THEN RE=17</t>
  </si>
  <si>
    <t>IF S=5 THEN K=16</t>
  </si>
  <si>
    <t>CALL CHAR (136,"3C4299A5A599423C")</t>
  </si>
  <si>
    <t>FOR I=K TO RE</t>
  </si>
  <si>
    <t>CALL HCHAR(2+ASC(Z$(I))-64,22+Z(I),136,1)</t>
  </si>
  <si>
    <t>IF V1=0 THEN 5190</t>
  </si>
  <si>
    <t>NAF=VV1</t>
  </si>
  <si>
    <t>G=V1::G$=V1$ ::SEC=1:: SHIP=1 ::V1=0</t>
  </si>
  <si>
    <t>GOTO 5270</t>
  </si>
  <si>
    <t>IF V2=0 THEN 5230</t>
  </si>
  <si>
    <t>NAF=VV2</t>
  </si>
  <si>
    <t>SHIP=1 :: G=V2 ::G$=V2$::SEC=1 ::V2=0</t>
  </si>
  <si>
    <t>IF V3=0 THEN 5420</t>
  </si>
  <si>
    <t>NAF=VV3</t>
  </si>
  <si>
    <t>SHIP=1:: G=V3::G$=V3$:: SEC=1 ::V3=0</t>
  </si>
  <si>
    <t>IF Z$(I)=G$ THEN 5310</t>
  </si>
  <si>
    <t>IF Z(I)=G THEN 5330</t>
  </si>
  <si>
    <t>GOTO 5290</t>
  </si>
  <si>
    <t>IF I&gt;16 THEN 5350 ELSE C=5</t>
  </si>
  <si>
    <t>GOTO 5400</t>
  </si>
  <si>
    <t>IF I&lt;11 THEN 5370 ELSE C=4</t>
  </si>
  <si>
    <t>IF I&lt;8 THEN 5390 ELSE C=3</t>
  </si>
  <si>
    <t>IF I&lt;5 THEN C=1 ELSE C=2</t>
  </si>
  <si>
    <t>FIN=NAF::S=C::GOTO 2480</t>
  </si>
  <si>
    <t>S=C::GOTO 2480</t>
  </si>
  <si>
    <t>NEF=0 ::NAF=0 ::LET SEC=0 :: GOTO 2480</t>
  </si>
  <si>
    <t>On program warnings execute next instruction; bad</t>
  </si>
  <si>
    <t>Seed the random number generator</t>
  </si>
  <si>
    <t>Clear the screen</t>
  </si>
  <si>
    <t>Set screen background to white</t>
  </si>
  <si>
    <t>Peg hole character</t>
  </si>
  <si>
    <t>Peg character</t>
  </si>
  <si>
    <t>Number 10 character</t>
  </si>
  <si>
    <t>Color charset 9 (96-103) "peg hole", foreground: black, background: cyan</t>
  </si>
  <si>
    <t>Color charset 12 (120-127), foreground:cyan, background:cyan</t>
  </si>
  <si>
    <t>Draw row: 2-21, column: 2, character: DEL (blank); repeat: horizontal 20x</t>
  </si>
  <si>
    <t>Draw row: 3-12, column: 23, character: DEL (blank): repeat: horizontal 10x</t>
  </si>
  <si>
    <t>Draw row:1, column: 2-18 (every other), character: "1"-"9"</t>
  </si>
  <si>
    <t>Increment L by 2; L is not initialized (bad)</t>
  </si>
  <si>
    <t>-</t>
  </si>
  <si>
    <t>Increment L by 2</t>
  </si>
  <si>
    <t>Reinitialize L</t>
  </si>
  <si>
    <t>Draw row:2-20 (every other), column: 22, character: "A"-"J"</t>
  </si>
  <si>
    <t>Draw row:2-22 (every other), column: 2-22 (every other), character: "\"</t>
  </si>
  <si>
    <t>Draw row:3-12, column: 23, character: "peg hole" repeat: horizontal 10x (error?)</t>
  </si>
  <si>
    <t>Display row 18, column: 24, text: "SHIP"</t>
  </si>
  <si>
    <t>T$ (name of ship) = "BATTLE", Size of ship: 4</t>
  </si>
  <si>
    <t>Blank row:21-24, column:21</t>
  </si>
  <si>
    <t>Blank row:22-25, column:21</t>
  </si>
  <si>
    <t>Display row:22-25, column:21, text "I"</t>
  </si>
  <si>
    <t>Display row 17, colunm: 23, text: partial ship name; Initialize sum</t>
  </si>
  <si>
    <t>Not placing a battleship?</t>
  </si>
  <si>
    <t>NOTBATTLESHIP</t>
  </si>
  <si>
    <t>SELECTCOLUMN</t>
  </si>
  <si>
    <t>Loop for size of ship</t>
  </si>
  <si>
    <t>If no column answer ask again</t>
  </si>
  <si>
    <t>End of loop for ship size</t>
  </si>
  <si>
    <t>Is the ship vertical?</t>
  </si>
  <si>
    <t>Draw row:1, column: 20, character: "Num 10"</t>
  </si>
  <si>
    <t>Choose row (A-J)</t>
  </si>
  <si>
    <t>Choose 2 column row</t>
  </si>
  <si>
    <t>VERTICAL</t>
  </si>
  <si>
    <t>Ship is horizontal, Initialize to large numeric value</t>
  </si>
  <si>
    <t>Find ship lowest column</t>
  </si>
  <si>
    <t>Ship exceeds max column</t>
  </si>
  <si>
    <t>Let total = lowest column</t>
  </si>
  <si>
    <t>Display row:19, column: 23, text:"LET/#" (aka. Letter/Number)</t>
  </si>
  <si>
    <t>SELECTROW</t>
  </si>
  <si>
    <t>Calculate a summation of row numbers for a ship placed starting at the lowest row number</t>
  </si>
  <si>
    <t>Calculate the summation of row numbers entered for this placed ship</t>
  </si>
  <si>
    <t>Are the ship row numbers consecutive (based on summation comparison)?</t>
  </si>
  <si>
    <t>Next ship type</t>
  </si>
  <si>
    <t>PLACED</t>
  </si>
  <si>
    <t>Set ship location index offset (ship 1)</t>
  </si>
  <si>
    <t>Set ship location index offset (ship 2)</t>
  </si>
  <si>
    <t>Set ship location index offset (ship 3)</t>
  </si>
  <si>
    <t>Set ship location index offset (ship 4)</t>
  </si>
  <si>
    <t>Set ship location index offset (ship 5)</t>
  </si>
  <si>
    <t>Store current ship location in P array @ offset</t>
  </si>
  <si>
    <t>Copy parital P array to partial Z array</t>
  </si>
  <si>
    <t>Copy parital P$ array to partial Z$ array</t>
  </si>
  <si>
    <t>Not needed</t>
  </si>
  <si>
    <t>? Extraneious Next ?</t>
  </si>
  <si>
    <t>Next ship type (ship 2) size</t>
  </si>
  <si>
    <t>Next ship type (ship 3) size</t>
  </si>
  <si>
    <t>Next ship type (ship 4) size</t>
  </si>
  <si>
    <t>Next ship type (ship 5) size</t>
  </si>
  <si>
    <t>Next ship type (ship 2) name</t>
  </si>
  <si>
    <t>Next ship type (ship 3) name</t>
  </si>
  <si>
    <t>Next ship type (ship 4) name</t>
  </si>
  <si>
    <t>Next ship type (ship 5) name</t>
  </si>
  <si>
    <t>SHIP1</t>
  </si>
  <si>
    <t>SHIP2</t>
  </si>
  <si>
    <t>SHIP3</t>
  </si>
  <si>
    <t>SHIP4</t>
  </si>
  <si>
    <t>SHIP5</t>
  </si>
  <si>
    <t>Blank row:24, column:21</t>
  </si>
  <si>
    <t>Reinitialize sum</t>
  </si>
  <si>
    <t>DRAWBOARD</t>
  </si>
  <si>
    <t>INPUTSHIPMENU</t>
  </si>
  <si>
    <t>INPUTSHIP</t>
  </si>
  <si>
    <t>Initialize L</t>
  </si>
  <si>
    <t>Is the ship not vertical?</t>
  </si>
  <si>
    <t>Copy columns to temp array</t>
  </si>
  <si>
    <t>Replace letters with numbers</t>
  </si>
  <si>
    <t>CHECKSEQ</t>
  </si>
  <si>
    <t>Return to vertical processing</t>
  </si>
  <si>
    <t>Reset check sequence flag</t>
  </si>
  <si>
    <t>Set sequence check flag</t>
  </si>
  <si>
    <t>RESTORECOLS</t>
  </si>
  <si>
    <t>NEXTSHIP</t>
  </si>
  <si>
    <t>Copy Z array back to P array</t>
  </si>
  <si>
    <t>If same index then skip</t>
  </si>
  <si>
    <t>Compare all columns against each other</t>
  </si>
  <si>
    <t>If column is the same then check if the row is the same</t>
  </si>
  <si>
    <t>NEXTDUPCHECK</t>
  </si>
  <si>
    <t>NODUPS</t>
  </si>
  <si>
    <t>If columns match check rows</t>
  </si>
  <si>
    <t>CHECKROWDUP</t>
  </si>
  <si>
    <t>Blank row:14-21, column:21</t>
  </si>
  <si>
    <t>Blank row:15, column:31</t>
  </si>
  <si>
    <t>Display "Player Locked In"</t>
  </si>
  <si>
    <t>FOR I=0 TO 8</t>
  </si>
  <si>
    <t>FOR J=0 TO 18 STEP 2</t>
  </si>
  <si>
    <t>NUMSHIPS=5</t>
  </si>
  <si>
    <t>Draw row:15, column: 31, character: "N"; initialize T</t>
  </si>
  <si>
    <t>NEXT CURRENTSHIP</t>
  </si>
  <si>
    <t>RENDERTEXT</t>
  </si>
  <si>
    <t>STRLEN=LEN(TEXT$)</t>
  </si>
  <si>
    <t>SUBEND</t>
  </si>
  <si>
    <t>FOR I=0 TO STRLEN-1</t>
  </si>
  <si>
    <t>C$=SEG$(TEXT$,I+1,1)</t>
  </si>
  <si>
    <t>CALL HCHAR(ROW,COL+I,ASC(C$))</t>
  </si>
  <si>
    <t>ON WARNING PRINT</t>
  </si>
  <si>
    <t>DISPLAY AT(1,9):"BATTLESHIP"</t>
  </si>
  <si>
    <t>EXPSUM=MINCOORD</t>
  </si>
  <si>
    <t>EXPSUM=EXPSUM+MINCOORD+I</t>
  </si>
  <si>
    <t>CHECKHORIZONTAL</t>
  </si>
  <si>
    <t>HORIZONTAL=0</t>
  </si>
  <si>
    <t>HORIZONTAL=1</t>
  </si>
  <si>
    <t>CHECKOVERLAP</t>
  </si>
  <si>
    <t>FOR I=0 TO CURRENTSHIP-1</t>
  </si>
  <si>
    <t>DEPLOYSHIPS</t>
  </si>
  <si>
    <t>RENDERSHIP</t>
  </si>
  <si>
    <t>RENDERBOARDS</t>
  </si>
  <si>
    <t>FOR I=0 TO 18 STEP 2</t>
  </si>
  <si>
    <t>REM RENDER Y-AXIS (LETTERS)</t>
  </si>
  <si>
    <t>REM RENDER X-AXIS (NUMBERS)</t>
  </si>
  <si>
    <t>FOR CURRENTSHIP=0 TO NUMSHIPS-1</t>
  </si>
  <si>
    <t>FOR I=0 TO NUMSHIPS-1</t>
  </si>
  <si>
    <t>Peg hole green</t>
  </si>
  <si>
    <t>Set peg hole green</t>
  </si>
  <si>
    <t>Render ships on small grid</t>
  </si>
  <si>
    <t>Random number between 1 to 2 (1=horizontal, 2=vertical)</t>
  </si>
  <si>
    <t>Random number between 1 to (10-ship length) (starting value for ship)</t>
  </si>
  <si>
    <t>Set ships and offset</t>
  </si>
  <si>
    <t>Choose a row (letter)</t>
  </si>
  <si>
    <t>Convert letter to number</t>
  </si>
  <si>
    <t>?</t>
  </si>
  <si>
    <t>Add consecutive columns (numbers) ship values from start</t>
  </si>
  <si>
    <t>Add row ship value to all entries for the ship</t>
  </si>
  <si>
    <t>SETOFFSETS</t>
  </si>
  <si>
    <t>Increment offset</t>
  </si>
  <si>
    <t>Set ship size</t>
  </si>
  <si>
    <t>PICKSHIPLOC</t>
  </si>
  <si>
    <t>DUPCHECK</t>
  </si>
  <si>
    <t>DODUPCHECK</t>
  </si>
  <si>
    <t>ROWDUPCHECK</t>
  </si>
  <si>
    <t>ALTDUPCHECK</t>
  </si>
  <si>
    <t>PICKALLSHIPLOCS</t>
  </si>
  <si>
    <t>DUPLICATE</t>
  </si>
  <si>
    <t>KEEPDUPCHECKING</t>
  </si>
  <si>
    <t>Not in vertical mode (trick)</t>
  </si>
  <si>
    <t>Vertical mode (trick)</t>
  </si>
  <si>
    <t>VERTICALMODE</t>
  </si>
  <si>
    <t>Dead code</t>
  </si>
  <si>
    <t>COMPUTERDEPLOYED</t>
  </si>
  <si>
    <t>COMPUTERDEPLOYED2</t>
  </si>
  <si>
    <t>Increment GOT up from 0</t>
  </si>
  <si>
    <t>Increment POST up from starting value</t>
  </si>
  <si>
    <t>Always called</t>
  </si>
  <si>
    <t>CONVERTNUM2LET</t>
  </si>
  <si>
    <t>One loop</t>
  </si>
  <si>
    <t>Store row</t>
  </si>
  <si>
    <t>INCROW</t>
  </si>
  <si>
    <t>STOREROW</t>
  </si>
  <si>
    <t>Choose a random column</t>
  </si>
  <si>
    <t>Add col ship value to all entries for the ship</t>
  </si>
  <si>
    <t xml:space="preserve">SHIPLENS(0)=5 :: SHIPLENS(1)=4 :: SHIPLENS(2)=3 :: SHIPLENS(3)=3 :: SHIPLENS(4)=2 </t>
  </si>
  <si>
    <t>SHIPNAMES$(0)="CARRIER" :: SHIPNAMES$(1)="BATTLESHIP" :: SHIPNAMES$(2)="CRUISER" :: SHIPNAMES$(3)="SUBMARINE" :: SHIPNAMES$(4)="DESTROYER"</t>
  </si>
  <si>
    <t>RENDERBOARD</t>
  </si>
  <si>
    <t>RENDERAXES</t>
  </si>
  <si>
    <t>RENDERSHIPSAUX</t>
  </si>
  <si>
    <t>RENDERAUX</t>
  </si>
  <si>
    <t>HORIZONTAL=INT(RND*2)</t>
  </si>
  <si>
    <t>STATIC=INT(RND*10)+1</t>
  </si>
  <si>
    <t>PLAYER=0</t>
  </si>
  <si>
    <t>PLAYER=1</t>
  </si>
  <si>
    <t>CALL COLOR(12,2,1) :: REM BLACK ON TRANSPARENT</t>
  </si>
  <si>
    <t>CALL COLOR(9,2,8) :: REM BLACK ON CYAN</t>
  </si>
  <si>
    <t>CALL COLOR(11,2,15) :: REM BLACK ON GREY</t>
  </si>
  <si>
    <t>RENDERHOLES</t>
  </si>
  <si>
    <t>RENDERBACKBOARD</t>
  </si>
  <si>
    <t>FOR I=0 TO 18</t>
  </si>
  <si>
    <t>CALL SCREEN(4)</t>
  </si>
  <si>
    <t>Clear menu area</t>
  </si>
  <si>
    <t>ENTERLETTARGET</t>
  </si>
  <si>
    <t>ENTERNUMTARGET</t>
  </si>
  <si>
    <t>Display target menu</t>
  </si>
  <si>
    <t>Matching column?</t>
  </si>
  <si>
    <t>CHECKROWMATCH</t>
  </si>
  <si>
    <t>Check shot against ships</t>
  </si>
  <si>
    <t>Shot row</t>
  </si>
  <si>
    <t>Shot col</t>
  </si>
  <si>
    <t>MISS</t>
  </si>
  <si>
    <t>NEXTCOLCHECK</t>
  </si>
  <si>
    <t>ENTERTARGET</t>
  </si>
  <si>
    <t>Already used target</t>
  </si>
  <si>
    <t>NEXTCOLSHOTCHECK</t>
  </si>
  <si>
    <t>Record shot</t>
  </si>
  <si>
    <t>Accumulate hit on ship type</t>
  </si>
  <si>
    <t>STOREHIT</t>
  </si>
  <si>
    <t>Convert row to number v</t>
  </si>
  <si>
    <t>Display hit message</t>
  </si>
  <si>
    <t>hit char</t>
  </si>
  <si>
    <t>place hit on board</t>
  </si>
  <si>
    <t>display miss message</t>
  </si>
  <si>
    <t>miss char</t>
  </si>
  <si>
    <t>convert row to number v</t>
  </si>
  <si>
    <t>place miss on board</t>
  </si>
  <si>
    <t>CHECKSHIP2DESTROY</t>
  </si>
  <si>
    <t>CHECKSHIP3DESTROY</t>
  </si>
  <si>
    <t>CHECKSHIP4DESTROY</t>
  </si>
  <si>
    <t>CHECKSHIP5DESTROY</t>
  </si>
  <si>
    <t>DONECHECKSHIPDESTORY</t>
  </si>
  <si>
    <t>Ship 1 destroyed</t>
  </si>
  <si>
    <t>Ship 2 destroyed</t>
  </si>
  <si>
    <t>Ship 3 destroyed</t>
  </si>
  <si>
    <t>Ship 4 destroyed</t>
  </si>
  <si>
    <t>Ship 5 destroyed</t>
  </si>
  <si>
    <t>place destroy on board</t>
  </si>
  <si>
    <t>Next h?</t>
  </si>
  <si>
    <t>get ship 1 size</t>
  </si>
  <si>
    <t>get ship 2 size</t>
  </si>
  <si>
    <t>get ship 3 size</t>
  </si>
  <si>
    <t>get ship 4 size</t>
  </si>
  <si>
    <t>get ship 5 size</t>
  </si>
  <si>
    <t>play ship sinking sound</t>
  </si>
  <si>
    <t>all ships sunk</t>
  </si>
  <si>
    <t>GAMEOVER</t>
  </si>
  <si>
    <t>DESTROYSHIP</t>
  </si>
  <si>
    <t>CHECKDESTROY</t>
  </si>
  <si>
    <t>COMPUTERTURN</t>
  </si>
  <si>
    <t>SHIPS(0,I,J)=SHIPS(1,I,J)</t>
  </si>
  <si>
    <t>STOREDLOC=SHIPS(PLAYER,I,J)</t>
  </si>
  <si>
    <t>SHIPS(0,CURRENTSHIP,I)=SHIP(I)</t>
  </si>
  <si>
    <t>IF HORIZONTAL=1 THEN SHIP(I)=16*STATIC+SHIPBEGIN+I ELSE SHIP(I)=16*(SHIPBEGIN+I)+STATIC</t>
  </si>
  <si>
    <t>SHIPS(1,CURRENTSHIP,I)=SHIP(I)</t>
  </si>
  <si>
    <t>LOC=SHIP(K)</t>
  </si>
  <si>
    <t>PREV=INT(SHIP(I-1)/16) :: CURR=INT(SHIP(I)/16)</t>
  </si>
  <si>
    <t>DIM SHOTS(1,9,9) :: REM SHOTS[PLAYER, ROW,COL]</t>
  </si>
  <si>
    <t>PLAYGAME</t>
  </si>
  <si>
    <t>TEXT$,ROW,COL</t>
  </si>
  <si>
    <t>ROW,COL</t>
  </si>
  <si>
    <t>FOR I=0 TO 9 :: CALL HCHAR(ROW+I,COL,32,10) :: NEXT I</t>
  </si>
  <si>
    <t>CALL HCHAR(ROW+ROFFSET-1,COL+COFFSET-1,SHIPCHAR,1)</t>
  </si>
  <si>
    <t>CALL HCHAR(ROW+(ROFFSET-1)*2,COL+(COFFSET-1)*2,SHIPCHAR,1)</t>
  </si>
  <si>
    <t>IF HORIZONTAL=1 THEN SEQUENCE(I)=COL ELSE SEQUENCE(I)=ROW</t>
  </si>
  <si>
    <t>MINCOORD=SEQUENCE(0)</t>
  </si>
  <si>
    <t>ACTSUM=SEQUENCE(0)</t>
  </si>
  <si>
    <t>ACTSUM=ACTSUM+SEQUENCE(I)</t>
  </si>
  <si>
    <t>MINCOORD=MIN(MINCOORD,SEQUENCE(I))</t>
  </si>
  <si>
    <t>ROW,COL,INPUTROW$,INPUTCOL</t>
  </si>
  <si>
    <t>GETCOL</t>
  </si>
  <si>
    <t>GETROW</t>
  </si>
  <si>
    <t>ACCEPT AT(ROW,COL-2)VALIDATE("ABCDEFGHIJ")BEEP SIZE(1):INPUTROW$</t>
  </si>
  <si>
    <t>SHIP(I)=16*(ASC(INPUTROW$)-64)+INPUTCOL</t>
  </si>
  <si>
    <t>INPUTROW$="" :: INPUTCOL=0</t>
  </si>
  <si>
    <t>INPUTPOS</t>
  </si>
  <si>
    <t>GETNUMSHIPS</t>
  </si>
  <si>
    <t>NUMSHIPS</t>
  </si>
  <si>
    <t>GETBOARDORIG</t>
  </si>
  <si>
    <t>ROW=5 :: COL=3</t>
  </si>
  <si>
    <t>ROW=3 :: COL=23</t>
  </si>
  <si>
    <t>GETMENUORIG</t>
  </si>
  <si>
    <t>GETAUXORIG</t>
  </si>
  <si>
    <t>ROW=14 :: COL=23</t>
  </si>
  <si>
    <t>GETSHIPCHAR</t>
  </si>
  <si>
    <t>SHIPCHAR</t>
  </si>
  <si>
    <t>SHIPS(,,)</t>
  </si>
  <si>
    <t>GETSHIPNAME</t>
  </si>
  <si>
    <t>GETSHIPLEN</t>
  </si>
  <si>
    <t>SHIPLEN,INDEX</t>
  </si>
  <si>
    <t>SHIPNAME$,INDEX</t>
  </si>
  <si>
    <t>SHIPNAME$=SHIPNAMES$(INDEX)</t>
  </si>
  <si>
    <t>SHIPLEN=SHIPLENS(INDEX)</t>
  </si>
  <si>
    <t>FOR I=1 TO SHIPLEN-1</t>
  </si>
  <si>
    <t>HORIZONTAL,CURRENTSHIP,SHIP()</t>
  </si>
  <si>
    <t>FOR J=0 TO SHIPLEN-1</t>
  </si>
  <si>
    <t>FOR K=0 TO CURRENTSHIPLEN-1</t>
  </si>
  <si>
    <t>FOR I=0 TO SHIPLEN-1</t>
  </si>
  <si>
    <t>CURRENTSHIP,SHIP()</t>
  </si>
  <si>
    <t>SHIPBEGIN=INT(RND*(10-SHIPLEN))+1</t>
  </si>
  <si>
    <t>ACCEPT AT(ROW,COL-2+1)VALIDATE(DIGIT)BEEP SIZE(2):INPUTCOL</t>
  </si>
  <si>
    <t>IF I&gt;SHIPLEN THEN TEXT$="        " ELSE TEXT$="POS"&amp;STR$(I)&amp;":    "</t>
  </si>
  <si>
    <t>CURRENTSHIP</t>
  </si>
  <si>
    <t>DEBUG</t>
  </si>
  <si>
    <t>GETDEBUGFLAG</t>
  </si>
  <si>
    <t>ACCEPT AT(ROW+4,COL+4)VALIDATE("YN")BEEP SIZE(1):AUTODEPLOY$</t>
  </si>
  <si>
    <t>SHIP(),CURRENTSHIP</t>
  </si>
  <si>
    <t>CALL HCHAR(ROW+I,COL,HOLECHAR,10)</t>
  </si>
  <si>
    <t>GETHOLECHAR</t>
  </si>
  <si>
    <t>HOLECHAR</t>
  </si>
  <si>
    <t>CALL HCHAR(ROW-2,I*2+COL,49+I,1)</t>
  </si>
  <si>
    <t>CALL HCHAR(ROW-2,COL+18,TENCHAR,1)</t>
  </si>
  <si>
    <t>CALL HCHAR(ROW-2+I*2,COL-2,64+I,1)</t>
  </si>
  <si>
    <t>TENCHAR</t>
  </si>
  <si>
    <t>GETTENCHAR</t>
  </si>
  <si>
    <t>CHARVAL=112</t>
  </si>
  <si>
    <t>CHARVAL=96</t>
  </si>
  <si>
    <t>CHARVAL=120</t>
  </si>
  <si>
    <t>CHARVAL</t>
  </si>
  <si>
    <t>CALL HCHAR(ROW+I,COL+J,HOLECHAR,1)</t>
  </si>
  <si>
    <t>GETFILLCHAR</t>
  </si>
  <si>
    <t>CHARVAL=97</t>
  </si>
  <si>
    <t>FILLCHAR</t>
  </si>
  <si>
    <t>CALL HCHAR(ROW+3,COL,32,10)</t>
  </si>
  <si>
    <t>GETHITCHAR</t>
  </si>
  <si>
    <t>CHARVAL=104</t>
  </si>
  <si>
    <t>GETMISSCHAR</t>
  </si>
  <si>
    <t>CHARVAL=128</t>
  </si>
  <si>
    <t>MISSCHAR</t>
  </si>
  <si>
    <t>CALL CHAR(HOLECHAR,"3C4299A5A599423C")</t>
  </si>
  <si>
    <t>CALL CHAR(FILLCHAR,"0000000000000000")</t>
  </si>
  <si>
    <t>CALL CHAR(SHIPCHAR,"3C4299A5A599423C")</t>
  </si>
  <si>
    <t>CALL CHAR(TENCHAR,"004FC949494949EF")</t>
  </si>
  <si>
    <t>GETSUNKCHAR</t>
  </si>
  <si>
    <t>CHARVAL=136</t>
  </si>
  <si>
    <t>SUNKCHAR</t>
  </si>
  <si>
    <t>HITCHAR</t>
  </si>
  <si>
    <t>CALL HCHAR(ROW+I,COL,FILLCHAR,19)</t>
  </si>
  <si>
    <t>INPUTTARGET</t>
  </si>
  <si>
    <t>TARGETROW$,TARGETCOL</t>
  </si>
  <si>
    <t>ROW$,COL</t>
  </si>
  <si>
    <t>ROW=ASC(ROW$)-64</t>
  </si>
  <si>
    <t>HIT=0</t>
  </si>
  <si>
    <t>CHECKHIT</t>
  </si>
  <si>
    <t>IF PLAYER=0 THEN ROW=ROW+4 ELSE ROW=ROW+9</t>
  </si>
  <si>
    <t>RENDERSHOT</t>
  </si>
  <si>
    <t>PLAYER,HIT,SROW,SCOL</t>
  </si>
  <si>
    <t>DIM SHIPS(1,4,4) :: REM SHIPS[PLAYER,SHIP,LOC]</t>
  </si>
  <si>
    <t>LOC=16*ROW+COL</t>
  </si>
  <si>
    <t>HIT,SHIP,LOC,PLAYER,SHIPS(,,)</t>
  </si>
  <si>
    <t>ERRORVAL,ROW,COL,PLAYER,SHOTS(,,)</t>
  </si>
  <si>
    <t>ERRORVAL=0</t>
  </si>
  <si>
    <t>IF SHOTS(PLAYER,ROW-1,COL-1)&lt;&gt;0 THEN ERRORVAL=1</t>
  </si>
  <si>
    <t>TROW=SROW-1 :: TCOL=SCOL-1</t>
  </si>
  <si>
    <t>CALL HCHAR(ROW+TROW,COL+TCOL,CHARVAL,1)</t>
  </si>
  <si>
    <t>IF PLAYER=0 THEN TROW=TROW*2 :: TCOL=TCOL*2</t>
  </si>
  <si>
    <t>SHOTS(PLAYER,ROW-1,COL-1)=1</t>
  </si>
  <si>
    <t>CALL HCHAR(ROW,COL,32,10)</t>
  </si>
  <si>
    <t>VISIBLE,SHIPS(,,)</t>
  </si>
  <si>
    <t>(PLAYER),(HIT),(ROW),(COL)</t>
  </si>
  <si>
    <t>(TEXT$),(ROW),(COL)</t>
  </si>
  <si>
    <t>SHIPLEN,(I)</t>
  </si>
  <si>
    <t>(ROW+3),(COL),TARGETROW$,TARGETCOL</t>
  </si>
  <si>
    <t>"PLAYER",(ROW),(COL)</t>
  </si>
  <si>
    <t>"TARGET",(ROW+1),(COL)</t>
  </si>
  <si>
    <t>"[IE. C3]",(ROW+2),(COL)</t>
  </si>
  <si>
    <t>"COMPUTER",(ROW+6),(COL)</t>
  </si>
  <si>
    <t>"TARGET",(ROW+7),(COL)</t>
  </si>
  <si>
    <t>"AUTO",(ROW),(COL)</t>
  </si>
  <si>
    <t>"DEPLOY",(ROW+1),(COL)</t>
  </si>
  <si>
    <t>"YOUR",(ROW+2),(COL)</t>
  </si>
  <si>
    <t>"SHIPS?",(ROW+3),(COL)</t>
  </si>
  <si>
    <t>"[Y/N]:",(ROW+4),(COL)</t>
  </si>
  <si>
    <t>"AUTO",(ROW+6),(COL)</t>
  </si>
  <si>
    <t>"DEPLOYING",(ROW+7),(COL)</t>
  </si>
  <si>
    <t>"SHIPS...",(ROW+8),(COL)</t>
  </si>
  <si>
    <t>(CURRENTSHIP)</t>
  </si>
  <si>
    <t>SHIP(),(CURRENTSHIP)</t>
  </si>
  <si>
    <t>SHIPLEN,(CURRENTSHIP)</t>
  </si>
  <si>
    <t>(CURRENTSHIP),SHIP()</t>
  </si>
  <si>
    <t>"INPUT THE",(ROW),(COL)</t>
  </si>
  <si>
    <t>"LOCATIONS",(ROW+1),(COL)</t>
  </si>
  <si>
    <t>"FOR YOUR",(ROW+2),(COL)</t>
  </si>
  <si>
    <t>"          ",(ROW+3),(COL)</t>
  </si>
  <si>
    <t>SHIPNAME$,(CURRENTSHIP)</t>
  </si>
  <si>
    <t>"[IE. C3]:",(ROW+4),(COL)</t>
  </si>
  <si>
    <t>(TEXT$),(ROW+4+I),(COL)</t>
  </si>
  <si>
    <t>(ROW+5+I),(COL+5),INPUTROW$,INPUTCOL</t>
  </si>
  <si>
    <t>HORIZONTAL,(CURRENTSHIP),SHIP()</t>
  </si>
  <si>
    <t>"PLAYER'S",(ROW),(COL)</t>
  </si>
  <si>
    <t>"SHIPS",(ROW+1),(COL)</t>
  </si>
  <si>
    <t>"DEPLOYED.",(ROW+2),(COL)</t>
  </si>
  <si>
    <t>"COMPUTER",(ROW+4),(COL)</t>
  </si>
  <si>
    <t>"DEPLOYING",(ROW+5),(COL)</t>
  </si>
  <si>
    <t>"SHIPS...",(ROW+6),(COL)</t>
  </si>
  <si>
    <t>CURRENTSHIPLEN,(CURRENTSHIP)</t>
  </si>
  <si>
    <t>(SHIPNAME$),(ROW+3),(COL)</t>
  </si>
  <si>
    <t>0,SHIPS(,,)</t>
  </si>
  <si>
    <t>1,SHIPS(,,)</t>
  </si>
  <si>
    <t>IF DEBUG=1 THEN VISIBLE=1</t>
  </si>
  <si>
    <t>CALL CHAR(HITCHAR,"3C7EFFFFFFFF7E3C")</t>
  </si>
  <si>
    <t>CALL COLOR(10,11,8) :: REM DARK YELLOW ON CYAN</t>
  </si>
  <si>
    <t>CALL CHAR(MISSCHAR,"3C7EFFFFFFFF7E3C")</t>
  </si>
  <si>
    <t xml:space="preserve">CALL CHAR(SUNKCHAR,"3C7EFFFFFFFF7E3C") </t>
  </si>
  <si>
    <t>CALL COLOR(13,16,8) :: REM WHITE ON CYAN</t>
  </si>
  <si>
    <t>CALL COLOR(14,9,8) :: REM MED RED ON CYAN</t>
  </si>
  <si>
    <t>CALL &amp; GOTO</t>
  </si>
  <si>
    <t>PARAMS</t>
  </si>
  <si>
    <t>DIM HITSLEFT(1,4) :: REM HITS[PLAYER,SHIP]</t>
  </si>
  <si>
    <t>RENDERSUNK</t>
  </si>
  <si>
    <t>PLAYER,SHIP,SHIPS(,,)</t>
  </si>
  <si>
    <t>SHIPLEN,I</t>
  </si>
  <si>
    <t>SHIPLEN,(SHIP)</t>
  </si>
  <si>
    <t>LOC=SHIPS(PLAYER,SHIP,I)</t>
  </si>
  <si>
    <t>CALL HCHAR(ROW+TROW,COL+TCOL,SUNKCHAR,1)</t>
  </si>
  <si>
    <t>HITSLEFT(0,I)=SHIPLEN :: HITSLEFT(1,I)=SHIPLEN</t>
  </si>
  <si>
    <t>IF PLAYER=1 THEN TROW=TROW*2 :: TCOL=TCOL*2</t>
  </si>
  <si>
    <t>TROW=INT(LOC/16)-1 :: TCOL=LOC-INT(LOC/16)*16-1</t>
  </si>
  <si>
    <t>CALL SOUND(500,NOISE,2) :: CALL SOUND(1,110,30)</t>
  </si>
  <si>
    <t>CALL SOUND(1000,-6,2) :: CALL SOUND(1,110,30)</t>
  </si>
  <si>
    <t>SHIPSLEFT(0)=NUMSHIPS :: SHIPSLEFT(1)=NUMSHIPS</t>
  </si>
  <si>
    <t>DIM SHIPSLEFT(1) :: REM SHIPSLEFT[PLAYER]</t>
  </si>
  <si>
    <t>HIT,SHIP,(LOC),(1-PLAYER),SHIPS(,,)</t>
  </si>
  <si>
    <t>SHIPSLEFT(1-PLAYER)=SHIPSLEFT(1-PLAYER)-1</t>
  </si>
  <si>
    <t>HITSLEFT(1-PLAYER,SHIP)=HITSLEFT(1-PLAYER,SHIP)-1</t>
  </si>
  <si>
    <t>(1-PLAYER),(SHIP),SHIPS(,,)</t>
  </si>
  <si>
    <t>CHECKVALIDSHIP</t>
  </si>
  <si>
    <t>CHECKVALIDSHOT</t>
  </si>
  <si>
    <t>CHECKSEQUENTIAL</t>
  </si>
  <si>
    <t>MENUCLEAR</t>
  </si>
  <si>
    <t>MENUTARGET</t>
  </si>
  <si>
    <t>MENUDEPLOY</t>
  </si>
  <si>
    <t>DEPLOYAUTO</t>
  </si>
  <si>
    <t>DEPLOYMANUAL</t>
  </si>
  <si>
    <t>DELOYPLAYER</t>
  </si>
  <si>
    <t>MENUDEPLOYING</t>
  </si>
  <si>
    <t>DEPLOYMANSHIP</t>
  </si>
  <si>
    <t>DEPLOYCOMPSHIP</t>
  </si>
  <si>
    <t>DEPLOYCOMPUTER</t>
  </si>
  <si>
    <t>IF SHIPSLEFT(1-PLAYER)=0 THEN WINNER=PLAYER</t>
  </si>
  <si>
    <t>WINNER=-1</t>
  </si>
  <si>
    <t>PROCESSSHOT</t>
  </si>
  <si>
    <t>WINNER=-1 :: HIT=0 :: SHIP=0</t>
  </si>
  <si>
    <t>(SHIPNAME$),(ROW),(COL)</t>
  </si>
  <si>
    <t>IF PLAYER=1 THEN ROW=ROW+4 ELSE ROW=ROW+9</t>
  </si>
  <si>
    <t>GAMELOOP</t>
  </si>
  <si>
    <t>DIM SHIP(4) :: FOR I = 0 TO 4 :: SHIP(I)=0 :: NEXT I</t>
  </si>
  <si>
    <t>DIM SEQUENCE(4) :: FOR I=0 TO 4 :: SEQUENCE(I)=0 :: NEXT I</t>
  </si>
  <si>
    <t>FOR I=0 TO 9 :: FOR J=0 TO 9 :: SHOTS(0,I,J)=0 :: SHOTS(1,I,J)=0 :: NEXT J :: NEXT I</t>
  </si>
  <si>
    <t>MENUGAMEOVER</t>
  </si>
  <si>
    <t>PLAYAGAIN$,WINNER</t>
  </si>
  <si>
    <t>"GAME OVER",(ROW),(COL)</t>
  </si>
  <si>
    <t>"WINNER:",(ROW+1),(COL)</t>
  </si>
  <si>
    <t>IF WINNER=0 THEN TEXT$="PLAYER" ELSE TEXT$="COMPUTER"</t>
  </si>
  <si>
    <t>TEXT$,(ROW+2),(COL)</t>
  </si>
  <si>
    <t>"PLAY", (ROW+4),(COL)</t>
  </si>
  <si>
    <t>"AGAIN?",(ROW+5),(COL)</t>
  </si>
  <si>
    <t>MENUAUTODEPLOY</t>
  </si>
  <si>
    <t>AUTODEPLOY$</t>
  </si>
  <si>
    <t>AUTODEPLOY$="N"</t>
  </si>
  <si>
    <t>ACCEPT AT(ROW+6,COL+4)VALIDATE("YN")BEEP SIZE(1):PLAYAGAIN$</t>
  </si>
  <si>
    <t>"[Y/N]:",(ROW+6),(COL)</t>
  </si>
  <si>
    <t>PLAYAGAIN$,(WINNER)</t>
  </si>
  <si>
    <t>PLAYAGAIN$="N"</t>
  </si>
  <si>
    <t>IF HIT=0 THEN TEXT$="MISS" :: NOISE=-3 ELSE TEXT$="HIT" :: NOISE=-8</t>
  </si>
  <si>
    <t>"DESTROYED",(ROW),(COL)</t>
  </si>
  <si>
    <t>PLAYERTURN</t>
  </si>
  <si>
    <t>TURNLOOP</t>
  </si>
  <si>
    <t>ROW=INT(RND*10)+1 :: COL=INT(RND*10)+1</t>
  </si>
  <si>
    <t>MROW,MCOL</t>
  </si>
  <si>
    <t>TEXT$=CHR$(64+ROW)&amp;STR$(COL)</t>
  </si>
  <si>
    <t>CALL HCHAR(MROW+8,MCOL,32,10)</t>
  </si>
  <si>
    <t>set 1 odd acegi</t>
  </si>
  <si>
    <t>set 2 odd bdfhj</t>
  </si>
  <si>
    <t>set 1 even bdfhj</t>
  </si>
  <si>
    <t>set 2 even acegi</t>
  </si>
  <si>
    <t>random 1-10</t>
  </si>
  <si>
    <t>x=5</t>
  </si>
  <si>
    <t>random 1-5</t>
  </si>
  <si>
    <t>choose 1 random leter</t>
  </si>
  <si>
    <t>COMPUTERHIT</t>
  </si>
  <si>
    <t>COLMATCH</t>
  </si>
  <si>
    <t>SEARCHSHIPPOS</t>
  </si>
  <si>
    <t>NEXTCHECK</t>
  </si>
  <si>
    <t>ship 1</t>
  </si>
  <si>
    <t>ship 2</t>
  </si>
  <si>
    <t>ship 3</t>
  </si>
  <si>
    <t>ship 4</t>
  </si>
  <si>
    <t>ship 5</t>
  </si>
  <si>
    <t>SHIPSELECTED</t>
  </si>
  <si>
    <t>print hit</t>
  </si>
  <si>
    <t>print miss</t>
  </si>
  <si>
    <t>render miss on board</t>
  </si>
  <si>
    <t>render hit on board</t>
  </si>
  <si>
    <t>if one hit</t>
  </si>
  <si>
    <t>CHOOSEROW</t>
  </si>
  <si>
    <t>choose a direction</t>
  </si>
  <si>
    <t>RANDOMDIRECTION</t>
  </si>
  <si>
    <t>right</t>
  </si>
  <si>
    <t>left</t>
  </si>
  <si>
    <t>up</t>
  </si>
  <si>
    <t>down</t>
  </si>
  <si>
    <t>can't go that direction</t>
  </si>
  <si>
    <t>REM COPYRIGHT (C) 1987-2023 SEAN WOHLGEMUTH</t>
  </si>
  <si>
    <t>REM ::</t>
  </si>
  <si>
    <t>REM THIS PROGRAM IS FREE SOFTWARE: YOU CAN REDISTRIBUTE IT AND/OR MODIFY IT UNDER THE TERMS OF THE GNU GENERAL PUBLIC LICENSE</t>
  </si>
  <si>
    <t>REM AS PUBLISHED BY THE FREE SOFTWARE FOUNDATION, EITHER VERSION 3 OF THE LICENSE, OR (AT YOUR OPTION) ANY LATER VERSION.</t>
  </si>
  <si>
    <t>REM THIS PROGRAM IS DISTRIBUTED IN THE HOPE THAT IT WILL BE USEFUL, BUT WITHOUT ANY WARRANTY; WITHOUT EVEN THE IMPLIED WARRANTY</t>
  </si>
  <si>
    <t>REM OF MERCHANTABILITY OR FITNESS FOR A PARTICULAR PURPOSE. SEE THE GNU GENERAL PUBLIC LICENSE FOR MORE DETAILS.</t>
  </si>
  <si>
    <t>REM YOU SHOULD HAVE RECEIVED A COPY OF THE GNU GENERAL PUBLIC LICENSE ALONG WITH THIS PROGRAM. IF NOT, SEE</t>
  </si>
  <si>
    <t>REM &lt;HTTPS://WWW.GNU.ORG/LICENSES/&gt;.</t>
  </si>
  <si>
    <t>SAMPLE$(4,0)="E7"::SAMPLE$(4,1)="E8"</t>
  </si>
  <si>
    <t>ROW=ASC(SEG$(SAMPLE$(I,J),1,1))-64</t>
  </si>
  <si>
    <t>LOC=ROW*16+COL</t>
  </si>
  <si>
    <t>SHIPS(0,I,J)=LOC</t>
  </si>
  <si>
    <t>Q(),QLEN</t>
  </si>
  <si>
    <t>QUEUEADD</t>
  </si>
  <si>
    <t>DIM SAMPLE$(4,4)</t>
  </si>
  <si>
    <t>SAMPLE$(0,0)="C5"::SAMPLE$(0,1)="D5"::SAMPLE$(0,2)="E5"::SAMPLE$(0,3)="F5"::SAMPLE$(0,4)="G5"</t>
  </si>
  <si>
    <t>SAMPLE$(1,0)="D6"::SAMPLE$(1,1)="E6"::SAMPLE$(1,2)="F6"::SAMPLE$(1,3)="G6"</t>
  </si>
  <si>
    <t>SAMPLE$(2,0)="D4"::SAMPLE$(2,1)="E4"::SAMPLE$(2,2)="F4"</t>
  </si>
  <si>
    <t>SAMPLE$(3,0)="E1"::SAMPLE$(3,1)="E2"::SAMPLE$(3,2)="E3"</t>
  </si>
  <si>
    <t>FOR I=0 TO QLEN-1</t>
  </si>
  <si>
    <t>FOR I=DINDEX TO QLEN-1</t>
  </si>
  <si>
    <t>QUEUEINIT</t>
  </si>
  <si>
    <t>QUEUESIZE</t>
  </si>
  <si>
    <t>QSIZE</t>
  </si>
  <si>
    <t>QSIZE=11</t>
  </si>
  <si>
    <t>DIM Q(10) :: QLEN=0</t>
  </si>
  <si>
    <t>QLEN=0</t>
  </si>
  <si>
    <t>QUEUEDEL</t>
  </si>
  <si>
    <t>FOR I=0 TO QLEN</t>
  </si>
  <si>
    <t>DINDEX=-1 :: ERRVAL=-1</t>
  </si>
  <si>
    <t>Q(I)=Q(I+1)</t>
  </si>
  <si>
    <t>FOR I=0 TO QSIZE-1 :: Q(I)=-1 :: NEXT I</t>
  </si>
  <si>
    <t>QUEUEDELFOUND</t>
  </si>
  <si>
    <t>QUEUEPRINT</t>
  </si>
  <si>
    <t>PRINT "Q("&amp;STR$(I)&amp;"):"&amp;STR$(Q(I))&amp;" QLEN:"&amp;STR$(QLEN)</t>
  </si>
  <si>
    <t>COL=VAL(SEG$(SAMPLE$(I,J),2,1))</t>
  </si>
  <si>
    <t>Q(),QLEN,VALUE,ERRVAL</t>
  </si>
  <si>
    <t>IF QLEN=0 THEN PRINT "QLEN:0"</t>
  </si>
  <si>
    <t>QLEN=QLEN-1 :: ERRVAL=0</t>
  </si>
  <si>
    <t>IF QLEN&lt;QSIZE-1 THEN Q(QLEN)=VALUE :: QLEN=QLEN+1 :: ERRVAL=0 ELSE ERRVAL=1</t>
  </si>
  <si>
    <t>MOCK</t>
  </si>
  <si>
    <t>REM ****************************************</t>
  </si>
  <si>
    <t>TEST</t>
  </si>
  <si>
    <t>GAMEAI</t>
  </si>
  <si>
    <t>ROW=INT(Q(0)/16) :: COL=Q(0)-INT(Q(0)/16)*16</t>
  </si>
  <si>
    <t>IF DIR=0 OR DIR=2 THEN CDIR=DIR-1 ELSE RDIR=DIR-2</t>
  </si>
  <si>
    <t>PRINT "ROW:"&amp;STR$(ROW)&amp;",COL:"&amp;STR$(COL)</t>
  </si>
  <si>
    <t>DIR=INT(RND*4)</t>
  </si>
  <si>
    <t>RETURN</t>
  </si>
  <si>
    <t>OFFSETZERO</t>
  </si>
  <si>
    <t>AISTART</t>
  </si>
  <si>
    <t>ROW=ROW+OFFSET*RDIR :: COL=COL+OFFSET*CDIR</t>
  </si>
  <si>
    <t>EMPTYQUEUE</t>
  </si>
  <si>
    <t>IF REVERSED=1 THEN TMP=RDIR :: RDIR=CDIR :: CDIR=TMP :: REVERSED=0 :: OFFSET=OFFSET+1 :: RETURN</t>
  </si>
  <si>
    <t>IF RDIR&lt;&gt;0 THEN RDIR=RDIR*-1:: REVERSED=1 :: OFFSET=OFFSET+1 :: RETURN</t>
  </si>
  <si>
    <t>IF CDIR&lt;&gt;0 THEN CDIR=CDIR*-1:: REVERSED=1 :: OFFSET=OFFSET+1 :: RETURN</t>
  </si>
  <si>
    <t>RDIR=0 :: CDIR=0 :: REVERSED=0 :: OFFSET=0</t>
  </si>
  <si>
    <t>REVERSED=0 :: OFFSET=OFFSET+1</t>
  </si>
  <si>
    <t>ERRORVAL,(ROW),(COL),0,SHOTS(,,)</t>
  </si>
  <si>
    <t>Q(),QLEN,(LOC),ERRVAL</t>
  </si>
  <si>
    <t>IF OFFSET&lt;&gt;0 THEN OFFSET=OFFSET+1</t>
  </si>
  <si>
    <t>VALIDATESHOT</t>
  </si>
  <si>
    <t>SHOTS(0,ROW-1,COL-1)=1</t>
  </si>
  <si>
    <t>REM PRINT "END RDIR:"&amp;STR$(RDIR)&amp;",CDIR:"&amp;STR$(CDIR)&amp;",REVERSED:"&amp;STR$(REVERSED)&amp;",OFFSET:"&amp;STR$(OFFSET)&amp;",ROW:"&amp;STR$(ROW)&amp;",COL:"&amp;STR$(COL)</t>
  </si>
  <si>
    <t>REM PRINT "BEGIN QLEN:"&amp;STR$(QLEN)&amp;",RDIR:"&amp;STR$(RDIR)&amp;",CDIR:"&amp;STR$(CDIR)&amp;",REVERSED:"&amp;STR$(REVERSED)&amp;",OFFSET:"&amp;STR$(OFFSET)</t>
  </si>
  <si>
    <t>PRINT STR$(SHOTS(0,I,0))&amp;STR$(SHOTS(0,I,1))&amp;STR$(SHOTS(0,I,2))&amp;STR$(SHOTS(0,I,3))&amp;STR$(SHOTS(0,I,4))&amp;STR$(SHOTS(0,I,5))&amp;STR$(SHOTS(0,I,6))&amp;STR$(SHOTS(0,I,7))&amp;STR$(SHOTS(0,I,8))&amp;STR$(SHOTS(0,I,9))</t>
  </si>
  <si>
    <t>OLDQLEN=QLEN</t>
  </si>
  <si>
    <t>HIT,SHIP,(LOC),0,SHIPS(,,)</t>
  </si>
  <si>
    <t>HITSLEFT(0,SHIP)=HITSLEFT(0,SHIP)-1</t>
  </si>
  <si>
    <t>SHIPSLEFT(0)=SHIPSLEFT(0)-1</t>
  </si>
  <si>
    <t>FINISHED</t>
  </si>
  <si>
    <t>SHIPLEN,SHIP</t>
  </si>
  <si>
    <t>LOC=SHIPS(0,SHIP,I)</t>
  </si>
  <si>
    <t>TESTLOOP</t>
  </si>
  <si>
    <t>REM ROW=5::COL=7::LOC=ROW*16+COL</t>
  </si>
  <si>
    <t>REM PRINT "PRIMING HIT: ROW:"&amp;STR$(ROW)&amp;",COL:"&amp;STR$(COL)</t>
  </si>
  <si>
    <t>REM SHOTS(0,ROW-1,COL-1)=1</t>
  </si>
  <si>
    <t>PRINT "SUNK:"&amp;STR$(SHIP)&amp;",SHIPSLEFT:"&amp;STR$(SHIPSLEFT(0))</t>
  </si>
  <si>
    <t>ROW,COL,Q(),QLEN,SHOTS(,,)</t>
  </si>
  <si>
    <t>IF HIT=1 THEN PRINT "HIT" :: CALL SOUND(500,-8,2) :: CALL SOUND(1,110,30) ELSE CALL SOUND(500,-3,2) :: CALL SOUND(1,110,30)</t>
  </si>
  <si>
    <t>IF QLEN&lt;=OLDQLEN THEN OFFSET=0</t>
  </si>
  <si>
    <t>GETAUTOPLAY</t>
  </si>
  <si>
    <t>AUTOPLAY</t>
  </si>
  <si>
    <t>CALL GETSHIPLEN(SHIPLEN,(SHIP))</t>
  </si>
  <si>
    <t>SUNKLOC=SHIPS(0,SHIP,I)</t>
  </si>
  <si>
    <t>Q(),QLEN,(SUNKLOC),ERRVAL</t>
  </si>
  <si>
    <t>ROW,COL,SHOTS(,,)</t>
  </si>
  <si>
    <t>INPUTLOOP</t>
  </si>
  <si>
    <t>WINNER,(ROW),(COL),(PLAYER),HITSLEFT(,),SHIPSLEFT(),SHIPS(,,),Q(),QLEN</t>
  </si>
  <si>
    <t>WINNER,ROW,COL,PLAYER,HITSLEFT(,),SHIPSLEFT(),SHIPS(,,),Q(),QLEN</t>
  </si>
  <si>
    <t>DEBUG=0</t>
  </si>
  <si>
    <t>IF AUTOPLAY=0 THEN PLAYER=1-PLAYER</t>
  </si>
  <si>
    <t>AUTOPLAY=0</t>
  </si>
  <si>
    <t>IF AUTOPLAY=1 THEN PLAYER=1 ELSE PLAYER=0</t>
  </si>
  <si>
    <t>ASKAUTO</t>
  </si>
  <si>
    <t>ASKPLAYAGAIN</t>
  </si>
  <si>
    <t>ERRVAL,(ROW),(COL),0,SHOTS(,,)</t>
  </si>
  <si>
    <t>ERRVAL,(ROW),(COL),1,SHOTS(,,)</t>
  </si>
  <si>
    <t>ERRVAL,ROW,COL,PLAYER,SHOTS(,,)</t>
  </si>
  <si>
    <t>ERRVAL=0</t>
  </si>
  <si>
    <t>IF SHOTS(PLAYER,ROW-1,COL-1)&lt;&gt;0 THEN ERRVAL=1</t>
  </si>
  <si>
    <t>ERRVAL,PLAYER,CURRENTSHIP,SHIP(),SHIPS(,,)</t>
  </si>
  <si>
    <t>ERRVAL,(CURRENTSHIP),SEQUENCE()</t>
  </si>
  <si>
    <t>ERRVAL,(PLAYER),(CURRENTSHIP),SHIP(),SHIPS(,,)</t>
  </si>
  <si>
    <t>ERRVAL,CURRENTSHIP,SEQUENCE()</t>
  </si>
  <si>
    <t>IF EXPSUM&lt;&gt;ACTSUM THEN ERRVAL=1</t>
  </si>
  <si>
    <t>ROFFSET=INT(SHIPS(0,I,J)/16) :: COFFSET=SHIPS(0,I,J)-INT(SHIPS(0,I,J)/16)*16</t>
  </si>
  <si>
    <t>ROFFSET=INT(SHIP(I)/16) :: COFFSET=SHIP(I)-INT(SHIP(I)/16)*16</t>
  </si>
  <si>
    <t>ROW=INT(SHIP(I)/16) :: COL=SHIP(I)-INT(SHIP(I)/16)*16</t>
  </si>
  <si>
    <t>TEXT$,(MROW+8),(MCOL)</t>
  </si>
  <si>
    <t>SHIPNAME$,(SHIP)</t>
  </si>
  <si>
    <t>CONTRACT</t>
  </si>
  <si>
    <t>OFFSET=OFFSET+1</t>
  </si>
  <si>
    <t>IF REVERSED=1 THEN TMP=RDIR :: RDIR=CDIR :: CDIR=TMP :: REVERSED=0  :: RETURN</t>
  </si>
  <si>
    <t>IF RDIR&lt;&gt;0 THEN RDIR=RDIR*-1:: REVERSED=1 :: RETURN</t>
  </si>
  <si>
    <t>IF CDIR&lt;&gt;0 THEN CDIR=CDIR*-1:: REVERSED=1 :: RETURN</t>
  </si>
  <si>
    <t>REVERSED=0</t>
  </si>
  <si>
    <t>ERRVAL,(CURRENTSHIP),SHIP()</t>
  </si>
  <si>
    <t>CHECKSTRAIGHT</t>
  </si>
  <si>
    <t>PROW=INT(SHIP(I-1)/16) ::PCOL=SHIP(I-1)-INT(SHIP(I-1)/16)*16</t>
  </si>
  <si>
    <t>ERRVAL,CURRENTSHIP,SHIP()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</si>
</sst>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9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name val="Calibri (Body)"/>
    </font>
    <font>
      <b/>
      <sz val="12"/>
      <color theme="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0" borderId="0" xfId="0" applyFont="1"/>
    <xf numFmtId="0" fontId="4" fillId="3" borderId="0" xfId="0" applyFont="1" applyFill="1"/>
    <xf numFmtId="0" fontId="0" fillId="0" borderId="0" xfId="0" quotePrefix="1"/>
    <xf numFmtId="0" fontId="1" fillId="0" borderId="0" xfId="0" applyFont="1"/>
    <xf numFmtId="0" fontId="0" fillId="5" borderId="0" xfId="0" applyFill="1"/>
    <xf numFmtId="0" fontId="4" fillId="5" borderId="0" xfId="0" applyFont="1" applyFill="1"/>
    <xf numFmtId="0" fontId="4" fillId="4" borderId="0" xfId="0" applyFont="1" applyFill="1"/>
    <xf numFmtId="0" fontId="6" fillId="0" borderId="0" xfId="0" applyFont="1"/>
    <xf numFmtId="0" fontId="3" fillId="4" borderId="0" xfId="0" applyFont="1" applyFill="1"/>
    <xf numFmtId="0" fontId="3" fillId="3" borderId="0" xfId="0" applyFont="1" applyFill="1"/>
    <xf numFmtId="0" fontId="9" fillId="3" borderId="0" xfId="0" applyFont="1" applyFill="1"/>
    <xf numFmtId="0" fontId="7" fillId="0" borderId="0" xfId="0" applyFont="1"/>
    <xf numFmtId="0" fontId="5" fillId="0" borderId="0" xfId="0" applyFont="1"/>
    <xf numFmtId="0" fontId="11" fillId="0" borderId="0" xfId="0" applyFont="1"/>
    <xf numFmtId="0" fontId="10" fillId="0" borderId="0" xfId="0" applyFont="1"/>
    <xf numFmtId="0" fontId="8" fillId="0" borderId="0" xfId="0" applyFont="1"/>
    <xf numFmtId="0" fontId="12" fillId="0" borderId="0" xfId="0" applyFont="1"/>
    <xf numFmtId="16" fontId="0" fillId="0" borderId="0" xfId="0" applyNumberFormat="1"/>
    <xf numFmtId="0" fontId="9" fillId="0" borderId="0" xfId="0" applyFont="1"/>
    <xf numFmtId="0" fontId="11" fillId="3" borderId="0" xfId="0" applyFont="1" applyFill="1"/>
    <xf numFmtId="0" fontId="0" fillId="6" borderId="0" xfId="0" applyFill="1"/>
    <xf numFmtId="0" fontId="11" fillId="6" borderId="0" xfId="0" applyFont="1" applyFill="1"/>
    <xf numFmtId="0" fontId="8" fillId="6" borderId="0" xfId="0" applyFont="1" applyFill="1"/>
    <xf numFmtId="0" fontId="11" fillId="7" borderId="0" xfId="0" applyFont="1" applyFill="1"/>
    <xf numFmtId="0" fontId="0" fillId="7" borderId="0" xfId="0" applyFill="1"/>
    <xf numFmtId="0" fontId="8" fillId="7" borderId="0" xfId="0" applyFont="1" applyFill="1"/>
    <xf numFmtId="0" fontId="5" fillId="7" borderId="0" xfId="0" applyFont="1" applyFill="1"/>
    <xf numFmtId="0" fontId="0" fillId="8" borderId="0" xfId="0" applyFill="1"/>
    <xf numFmtId="0" fontId="11" fillId="8" borderId="0" xfId="0" applyFont="1" applyFill="1"/>
    <xf numFmtId="0" fontId="13" fillId="0" borderId="0" xfId="0" applyFont="1"/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3D0CF-00CA-1047-A168-192C0697CE9E}">
  <dimension ref="A1:H824"/>
  <sheetViews>
    <sheetView tabSelected="1" zoomScaleNormal="100" workbookViewId="0"/>
  </sheetViews>
  <sheetFormatPr baseColWidth="10" defaultRowHeight="16" x14ac:dyDescent="0.2"/>
  <cols>
    <col min="1" max="1" width="25" style="17" bestFit="1" customWidth="1"/>
    <col min="2" max="2" width="5.33203125" bestFit="1" customWidth="1"/>
    <col min="3" max="3" width="85.83203125" customWidth="1"/>
    <col min="4" max="4" width="28.33203125" bestFit="1" customWidth="1"/>
    <col min="5" max="5" width="18.83203125" customWidth="1"/>
    <col min="6" max="6" width="10.6640625" customWidth="1"/>
  </cols>
  <sheetData>
    <row r="1" spans="1:8" s="8" customFormat="1" x14ac:dyDescent="0.2">
      <c r="A1" s="16" t="s">
        <v>11</v>
      </c>
      <c r="B1" s="8" t="s">
        <v>7</v>
      </c>
      <c r="C1" s="8" t="s">
        <v>4</v>
      </c>
      <c r="D1" s="8" t="s">
        <v>835</v>
      </c>
      <c r="E1" s="8" t="s">
        <v>836</v>
      </c>
      <c r="H1" s="8" t="s">
        <v>7</v>
      </c>
    </row>
    <row r="2" spans="1:8" x14ac:dyDescent="0.2">
      <c r="B2">
        <v>100</v>
      </c>
      <c r="C2" t="s">
        <v>932</v>
      </c>
      <c r="D2" s="18"/>
    </row>
    <row r="3" spans="1:8" x14ac:dyDescent="0.2">
      <c r="B3">
        <v>110</v>
      </c>
      <c r="C3" t="s">
        <v>933</v>
      </c>
      <c r="D3" s="18"/>
    </row>
    <row r="4" spans="1:8" s="8" customFormat="1" x14ac:dyDescent="0.2">
      <c r="A4" s="16"/>
      <c r="B4">
        <v>120</v>
      </c>
      <c r="C4" t="s">
        <v>934</v>
      </c>
      <c r="D4" s="34"/>
    </row>
    <row r="5" spans="1:8" s="8" customFormat="1" x14ac:dyDescent="0.2">
      <c r="A5" s="16"/>
      <c r="B5">
        <v>130</v>
      </c>
      <c r="C5" t="s">
        <v>935</v>
      </c>
      <c r="D5" s="34"/>
    </row>
    <row r="6" spans="1:8" s="8" customFormat="1" x14ac:dyDescent="0.2">
      <c r="A6" s="16"/>
      <c r="B6">
        <v>140</v>
      </c>
      <c r="C6" t="s">
        <v>933</v>
      </c>
      <c r="D6" s="34"/>
    </row>
    <row r="7" spans="1:8" s="8" customFormat="1" x14ac:dyDescent="0.2">
      <c r="A7" s="16"/>
      <c r="B7">
        <v>150</v>
      </c>
      <c r="C7" t="s">
        <v>936</v>
      </c>
      <c r="D7" s="34"/>
    </row>
    <row r="8" spans="1:8" s="8" customFormat="1" x14ac:dyDescent="0.2">
      <c r="A8" s="16"/>
      <c r="B8">
        <v>160</v>
      </c>
      <c r="C8" t="s">
        <v>937</v>
      </c>
      <c r="D8" s="34"/>
    </row>
    <row r="9" spans="1:8" s="8" customFormat="1" x14ac:dyDescent="0.2">
      <c r="A9" s="16"/>
      <c r="B9">
        <v>170</v>
      </c>
      <c r="C9" t="s">
        <v>933</v>
      </c>
      <c r="D9" s="34"/>
    </row>
    <row r="10" spans="1:8" s="8" customFormat="1" x14ac:dyDescent="0.2">
      <c r="A10" s="16"/>
      <c r="B10">
        <v>180</v>
      </c>
      <c r="C10" t="s">
        <v>938</v>
      </c>
      <c r="D10" s="34"/>
    </row>
    <row r="11" spans="1:8" s="8" customFormat="1" x14ac:dyDescent="0.2">
      <c r="A11" s="16"/>
      <c r="B11">
        <v>190</v>
      </c>
      <c r="C11" t="s">
        <v>939</v>
      </c>
      <c r="D11" s="34"/>
    </row>
    <row r="12" spans="1:8" s="8" customFormat="1" x14ac:dyDescent="0.2">
      <c r="A12" s="16"/>
      <c r="B12">
        <v>200</v>
      </c>
      <c r="C12" t="s">
        <v>933</v>
      </c>
      <c r="D12" s="34"/>
    </row>
    <row r="13" spans="1:8" x14ac:dyDescent="0.2">
      <c r="A13" s="18"/>
      <c r="B13">
        <v>210</v>
      </c>
      <c r="C13" t="s">
        <v>0</v>
      </c>
      <c r="D13" s="18"/>
      <c r="H13" t="str">
        <f>_xlfn.IFNA(MATCH(F13,C:C,0),"")</f>
        <v/>
      </c>
    </row>
    <row r="14" spans="1:8" x14ac:dyDescent="0.2">
      <c r="A14" s="18"/>
      <c r="B14">
        <v>220</v>
      </c>
      <c r="C14" t="s">
        <v>630</v>
      </c>
      <c r="D14" s="18"/>
    </row>
    <row r="15" spans="1:8" x14ac:dyDescent="0.2">
      <c r="A15" s="18"/>
      <c r="B15">
        <v>230</v>
      </c>
      <c r="C15" t="s">
        <v>2</v>
      </c>
      <c r="D15" s="18"/>
    </row>
    <row r="16" spans="1:8" x14ac:dyDescent="0.2">
      <c r="A16" s="18"/>
      <c r="B16">
        <v>240</v>
      </c>
      <c r="C16" t="s">
        <v>776</v>
      </c>
      <c r="D16" s="18"/>
    </row>
    <row r="17" spans="1:5" x14ac:dyDescent="0.2">
      <c r="A17" s="18"/>
      <c r="B17">
        <v>250</v>
      </c>
      <c r="C17" s="18" t="str">
        <f>IF(ISBLANK(E17),_xlfn.CONCAT("CALL ",D17),_xlfn.CONCAT("CALL ",D17,"(",E17,")"))</f>
        <v>CALL SETCHARS</v>
      </c>
      <c r="D17" s="18" t="str">
        <f>A25</f>
        <v>SETCHARS</v>
      </c>
    </row>
    <row r="18" spans="1:5" x14ac:dyDescent="0.2">
      <c r="A18" s="18"/>
      <c r="B18">
        <v>260</v>
      </c>
      <c r="C18" s="18" t="str">
        <f>IF(ISBLANK(E18),_xlfn.CONCAT("CALL ",D18),_xlfn.CONCAT("CALL ",D18,"(",E18,")"))</f>
        <v>CALL SETCOLORSCHEME</v>
      </c>
      <c r="D18" s="18" t="str">
        <f>A42</f>
        <v>SETCOLORSCHEME</v>
      </c>
    </row>
    <row r="19" spans="1:5" x14ac:dyDescent="0.2">
      <c r="B19">
        <v>270</v>
      </c>
      <c r="C19" s="5" t="str">
        <f>_xlfn.CONCAT("REM LABEL ***",A20,"***")</f>
        <v>REM LABEL ***GAMELOOP***</v>
      </c>
      <c r="D19" s="18"/>
    </row>
    <row r="20" spans="1:5" x14ac:dyDescent="0.2">
      <c r="A20" s="20" t="s">
        <v>874</v>
      </c>
      <c r="B20">
        <v>280</v>
      </c>
      <c r="C20" s="18" t="str">
        <f>IF(ISBLANK(E20),_xlfn.CONCAT("CALL ",D20),_xlfn.CONCAT("CALL ",D20,"(",E20,")"))</f>
        <v>CALL RENDERBOARDS</v>
      </c>
      <c r="D20" s="18" t="str">
        <f>A234</f>
        <v>RENDERBOARDS</v>
      </c>
    </row>
    <row r="21" spans="1:5" x14ac:dyDescent="0.2">
      <c r="A21" s="18"/>
      <c r="B21">
        <v>290</v>
      </c>
      <c r="C21" s="18" t="str">
        <f>IF(ISBLANK(E21),_xlfn.CONCAT("CALL ",D21),_xlfn.CONCAT("CALL ",D21,"(",E21,")"))</f>
        <v>CALL DEPLOYSHIPS(SHIPS(,,))</v>
      </c>
      <c r="D21" s="18" t="str">
        <f>A51</f>
        <v>DEPLOYSHIPS</v>
      </c>
      <c r="E21" t="s">
        <v>715</v>
      </c>
    </row>
    <row r="22" spans="1:5" x14ac:dyDescent="0.2">
      <c r="A22" s="18"/>
      <c r="B22">
        <v>300</v>
      </c>
      <c r="C22" s="18" t="str">
        <f>IF(ISBLANK(E22),_xlfn.CONCAT("CALL ",D22),_xlfn.CONCAT("CALL ",D22,"(",E22,")"))</f>
        <v>CALL PLAYGAME(SHIPS(,,))</v>
      </c>
      <c r="D22" s="18" t="str">
        <f>A128</f>
        <v>PLAYGAME</v>
      </c>
      <c r="E22" t="s">
        <v>715</v>
      </c>
    </row>
    <row r="23" spans="1:5" x14ac:dyDescent="0.2">
      <c r="A23" s="18"/>
      <c r="B23">
        <v>310</v>
      </c>
      <c r="C23" s="5" t="str">
        <f>_xlfn.CONCAT("GOTO ",INDEX(B:B,MATCH(D23,A:A,0),0)," :: REM GOTO ",D23,"")</f>
        <v>GOTO 280 :: REM GOTO GAMELOOP</v>
      </c>
      <c r="D23" s="20" t="str">
        <f>A20</f>
        <v>GAMELOOP</v>
      </c>
    </row>
    <row r="24" spans="1:5" x14ac:dyDescent="0.2">
      <c r="A24" s="18"/>
      <c r="B24">
        <v>320</v>
      </c>
      <c r="C24" t="s">
        <v>10</v>
      </c>
      <c r="D24" s="18"/>
    </row>
    <row r="25" spans="1:5" x14ac:dyDescent="0.2">
      <c r="A25" s="18" t="s">
        <v>9</v>
      </c>
      <c r="B25">
        <v>330</v>
      </c>
      <c r="C25" t="str">
        <f>_xlfn.CONCAT("REM SUBROUTINE ***",A25,"***")</f>
        <v>REM SUBROUTINE ***SETCHARS***</v>
      </c>
      <c r="D25" s="18"/>
    </row>
    <row r="26" spans="1:5" x14ac:dyDescent="0.2">
      <c r="A26" s="18"/>
      <c r="B26">
        <v>340</v>
      </c>
      <c r="C26" t="str">
        <f>IF(ISBLANK(D26),_xlfn.CONCAT("SUB ",A25),_xlfn.CONCAT("SUB ",A25,"(",D26,")"))</f>
        <v>SUB SETCHARS</v>
      </c>
      <c r="D26" s="18"/>
    </row>
    <row r="27" spans="1:5" x14ac:dyDescent="0.2">
      <c r="A27" s="18"/>
      <c r="B27">
        <v>350</v>
      </c>
      <c r="C27" s="18" t="str">
        <f>IF(ISBLANK(E27),_xlfn.CONCAT("CALL ",D27),_xlfn.CONCAT("CALL ",D27,"(",E27,")"))</f>
        <v>CALL GETHOLECHAR(HOLECHAR)</v>
      </c>
      <c r="D27" s="18" t="str">
        <f>A556</f>
        <v>GETHOLECHAR</v>
      </c>
      <c r="E27" t="s">
        <v>738</v>
      </c>
    </row>
    <row r="28" spans="1:5" x14ac:dyDescent="0.2">
      <c r="A28" s="18"/>
      <c r="B28">
        <v>360</v>
      </c>
      <c r="C28" s="5" t="s">
        <v>758</v>
      </c>
      <c r="D28" s="18"/>
    </row>
    <row r="29" spans="1:5" x14ac:dyDescent="0.2">
      <c r="A29" s="18"/>
      <c r="B29">
        <v>370</v>
      </c>
      <c r="C29" s="18" t="str">
        <f>IF(ISBLANK(E29),_xlfn.CONCAT("CALL ",D29),_xlfn.CONCAT("CALL ",D29,"(",E29,")"))</f>
        <v>CALL GETFILLCHAR(FILLCHAR)</v>
      </c>
      <c r="D29" s="18" t="str">
        <f>A560</f>
        <v>GETFILLCHAR</v>
      </c>
      <c r="E29" t="s">
        <v>751</v>
      </c>
    </row>
    <row r="30" spans="1:5" x14ac:dyDescent="0.2">
      <c r="A30" s="18"/>
      <c r="B30">
        <v>380</v>
      </c>
      <c r="C30" s="5" t="s">
        <v>759</v>
      </c>
      <c r="D30" s="18"/>
    </row>
    <row r="31" spans="1:5" x14ac:dyDescent="0.2">
      <c r="A31" s="18"/>
      <c r="B31">
        <v>390</v>
      </c>
      <c r="C31" s="18" t="str">
        <f>IF(ISBLANK(E31),_xlfn.CONCAT("CALL ",D31),_xlfn.CONCAT("CALL ",D31,"(",E31,")"))</f>
        <v>CALL GETHITCHAR(HITCHAR)</v>
      </c>
      <c r="D31" s="18" t="str">
        <f>A564</f>
        <v>GETHITCHAR</v>
      </c>
      <c r="E31" t="s">
        <v>765</v>
      </c>
    </row>
    <row r="32" spans="1:5" x14ac:dyDescent="0.2">
      <c r="A32" s="18"/>
      <c r="B32">
        <v>400</v>
      </c>
      <c r="C32" t="s">
        <v>829</v>
      </c>
      <c r="D32" s="18"/>
    </row>
    <row r="33" spans="1:5" x14ac:dyDescent="0.2">
      <c r="A33" s="18"/>
      <c r="B33">
        <v>410</v>
      </c>
      <c r="C33" s="18" t="str">
        <f>IF(ISBLANK(E33),_xlfn.CONCAT("CALL ",D33),_xlfn.CONCAT("CALL ",D33,"(",E33,")"))</f>
        <v>CALL GETSHIPCHAR(SHIPCHAR)</v>
      </c>
      <c r="D33" s="18" t="str">
        <f>A568</f>
        <v>GETSHIPCHAR</v>
      </c>
      <c r="E33" t="s">
        <v>714</v>
      </c>
    </row>
    <row r="34" spans="1:5" x14ac:dyDescent="0.2">
      <c r="A34" s="18"/>
      <c r="B34">
        <v>420</v>
      </c>
      <c r="C34" s="5" t="s">
        <v>760</v>
      </c>
      <c r="D34" s="18"/>
    </row>
    <row r="35" spans="1:5" x14ac:dyDescent="0.2">
      <c r="A35" s="18"/>
      <c r="B35">
        <v>430</v>
      </c>
      <c r="C35" s="18" t="str">
        <f>IF(ISBLANK(E35),_xlfn.CONCAT("CALL ",D35),_xlfn.CONCAT("CALL ",D35,"(",E35,")"))</f>
        <v>CALL GETTENCHAR(TENCHAR)</v>
      </c>
      <c r="D35" s="18" t="str">
        <f>A572</f>
        <v>GETTENCHAR</v>
      </c>
      <c r="E35" t="s">
        <v>742</v>
      </c>
    </row>
    <row r="36" spans="1:5" x14ac:dyDescent="0.2">
      <c r="A36" s="18"/>
      <c r="B36">
        <v>440</v>
      </c>
      <c r="C36" t="s">
        <v>761</v>
      </c>
      <c r="D36" s="18"/>
    </row>
    <row r="37" spans="1:5" x14ac:dyDescent="0.2">
      <c r="A37" s="18"/>
      <c r="B37">
        <v>450</v>
      </c>
      <c r="C37" s="18" t="str">
        <f>IF(ISBLANK(E37),_xlfn.CONCAT("CALL ",D37),_xlfn.CONCAT("CALL ",D37,"(",E37,")"))</f>
        <v>CALL GETMISSCHAR(MISSCHAR)</v>
      </c>
      <c r="D37" s="18" t="str">
        <f>A576</f>
        <v>GETMISSCHAR</v>
      </c>
      <c r="E37" t="s">
        <v>757</v>
      </c>
    </row>
    <row r="38" spans="1:5" x14ac:dyDescent="0.2">
      <c r="A38" s="18"/>
      <c r="B38">
        <v>460</v>
      </c>
      <c r="C38" s="5" t="s">
        <v>831</v>
      </c>
      <c r="D38" s="18"/>
    </row>
    <row r="39" spans="1:5" x14ac:dyDescent="0.2">
      <c r="A39" s="18"/>
      <c r="B39">
        <v>470</v>
      </c>
      <c r="C39" s="18" t="str">
        <f>IF(ISBLANK(E39),_xlfn.CONCAT("CALL ",D39),_xlfn.CONCAT("CALL ",D39,"(",E39,")"))</f>
        <v>CALL GETSUNKCHAR(SUNKCHAR)</v>
      </c>
      <c r="D39" s="18" t="str">
        <f>A580</f>
        <v>GETSUNKCHAR</v>
      </c>
      <c r="E39" t="s">
        <v>764</v>
      </c>
    </row>
    <row r="40" spans="1:5" x14ac:dyDescent="0.2">
      <c r="A40" s="18"/>
      <c r="B40">
        <v>480</v>
      </c>
      <c r="C40" s="5" t="s">
        <v>832</v>
      </c>
      <c r="D40" s="18"/>
    </row>
    <row r="41" spans="1:5" x14ac:dyDescent="0.2">
      <c r="A41" s="18"/>
      <c r="B41">
        <v>490</v>
      </c>
      <c r="C41" t="s">
        <v>555</v>
      </c>
      <c r="D41" s="18"/>
    </row>
    <row r="42" spans="1:5" x14ac:dyDescent="0.2">
      <c r="A42" s="18" t="s">
        <v>12</v>
      </c>
      <c r="B42">
        <v>500</v>
      </c>
      <c r="C42" t="str">
        <f>_xlfn.CONCAT("REM SUBROUTINE ***",A42,"***")</f>
        <v>REM SUBROUTINE ***SETCOLORSCHEME***</v>
      </c>
      <c r="D42" s="18"/>
    </row>
    <row r="43" spans="1:5" x14ac:dyDescent="0.2">
      <c r="A43" s="18"/>
      <c r="B43">
        <v>510</v>
      </c>
      <c r="C43" t="str">
        <f>IF(ISBLANK(D43),_xlfn.CONCAT("SUB ",A42),_xlfn.CONCAT("SUB ",A42,"(",D43,")"))</f>
        <v>SUB SETCOLORSCHEME</v>
      </c>
      <c r="D43" s="18"/>
    </row>
    <row r="44" spans="1:5" x14ac:dyDescent="0.2">
      <c r="A44" s="18"/>
      <c r="B44">
        <v>520</v>
      </c>
      <c r="C44" s="5" t="s">
        <v>625</v>
      </c>
      <c r="D44" s="18"/>
    </row>
    <row r="45" spans="1:5" x14ac:dyDescent="0.2">
      <c r="A45" s="18"/>
      <c r="B45">
        <v>530</v>
      </c>
      <c r="C45" s="5" t="s">
        <v>830</v>
      </c>
      <c r="D45" s="18"/>
    </row>
    <row r="46" spans="1:5" x14ac:dyDescent="0.2">
      <c r="A46" s="18"/>
      <c r="B46">
        <v>540</v>
      </c>
      <c r="C46" s="5" t="s">
        <v>626</v>
      </c>
      <c r="D46" s="18"/>
    </row>
    <row r="47" spans="1:5" x14ac:dyDescent="0.2">
      <c r="A47" s="18"/>
      <c r="B47">
        <v>550</v>
      </c>
      <c r="C47" s="5" t="s">
        <v>624</v>
      </c>
      <c r="D47" s="18"/>
    </row>
    <row r="48" spans="1:5" x14ac:dyDescent="0.2">
      <c r="A48" s="18"/>
      <c r="B48">
        <v>560</v>
      </c>
      <c r="C48" t="s">
        <v>833</v>
      </c>
      <c r="D48" s="18"/>
    </row>
    <row r="49" spans="1:7" x14ac:dyDescent="0.2">
      <c r="A49" s="18"/>
      <c r="B49">
        <v>570</v>
      </c>
      <c r="C49" t="s">
        <v>834</v>
      </c>
      <c r="D49" s="18"/>
    </row>
    <row r="50" spans="1:7" x14ac:dyDescent="0.2">
      <c r="A50" s="18"/>
      <c r="B50">
        <v>580</v>
      </c>
      <c r="C50" t="s">
        <v>555</v>
      </c>
      <c r="D50" s="18"/>
    </row>
    <row r="51" spans="1:7" x14ac:dyDescent="0.2">
      <c r="A51" s="18" t="s">
        <v>568</v>
      </c>
      <c r="B51">
        <v>590</v>
      </c>
      <c r="C51" t="str">
        <f>_xlfn.CONCAT("REM SUBROUTINE ***",A51,"***")</f>
        <v>REM SUBROUTINE ***DEPLOYSHIPS***</v>
      </c>
      <c r="D51" s="18"/>
    </row>
    <row r="52" spans="1:7" x14ac:dyDescent="0.2">
      <c r="A52" s="18"/>
      <c r="B52">
        <v>600</v>
      </c>
      <c r="C52" t="str">
        <f>IF(ISBLANK(E52),_xlfn.CONCAT("SUB ",A51),_xlfn.CONCAT("SUB ",A51,"(",E52,")"))</f>
        <v>SUB DEPLOYSHIPS(SHIPS(,,))</v>
      </c>
      <c r="D52" s="18"/>
      <c r="E52" t="s">
        <v>715</v>
      </c>
    </row>
    <row r="53" spans="1:7" x14ac:dyDescent="0.2">
      <c r="A53" s="18"/>
      <c r="B53">
        <v>610</v>
      </c>
      <c r="C53" s="18" t="str">
        <f>IF(ISBLANK(E53),_xlfn.CONCAT("CALL ",D53),_xlfn.CONCAT("CALL ",D53,"(",E53,")"))</f>
        <v>CALL DELOYPLAYER(SHIPS(,,))</v>
      </c>
      <c r="D53" s="18" t="str">
        <f>A56</f>
        <v>DELOYPLAYER</v>
      </c>
      <c r="E53" t="s">
        <v>715</v>
      </c>
    </row>
    <row r="54" spans="1:7" x14ac:dyDescent="0.2">
      <c r="A54" s="18"/>
      <c r="B54">
        <v>620</v>
      </c>
      <c r="C54" s="18" t="str">
        <f>IF(ISBLANK(E54),_xlfn.CONCAT("CALL ",D54),_xlfn.CONCAT("CALL ",D54,"(",E54,")"))</f>
        <v>CALL DEPLOYCOMPUTER(0,SHIPS(,,))</v>
      </c>
      <c r="D54" s="18" t="str">
        <f>A101</f>
        <v>DEPLOYCOMPUTER</v>
      </c>
      <c r="E54" t="s">
        <v>826</v>
      </c>
    </row>
    <row r="55" spans="1:7" x14ac:dyDescent="0.2">
      <c r="A55" s="18"/>
      <c r="B55">
        <v>630</v>
      </c>
      <c r="C55" s="5" t="s">
        <v>555</v>
      </c>
      <c r="D55" s="18"/>
    </row>
    <row r="56" spans="1:7" x14ac:dyDescent="0.2">
      <c r="A56" s="18" t="s">
        <v>863</v>
      </c>
      <c r="B56">
        <v>640</v>
      </c>
      <c r="C56" t="str">
        <f>_xlfn.CONCAT("REM SUBROUTINE ***",A56,"***")</f>
        <v>REM SUBROUTINE ***DELOYPLAYER***</v>
      </c>
      <c r="D56" s="18"/>
    </row>
    <row r="57" spans="1:7" x14ac:dyDescent="0.2">
      <c r="A57" s="18"/>
      <c r="B57">
        <v>650</v>
      </c>
      <c r="C57" t="str">
        <f>IF(ISBLANK(E57),_xlfn.CONCAT("SUB ",A56),_xlfn.CONCAT("SUB ",A56,"(",E57,")"))</f>
        <v>SUB DELOYPLAYER(SHIPS(,,))</v>
      </c>
      <c r="D57" s="18"/>
      <c r="E57" t="s">
        <v>715</v>
      </c>
    </row>
    <row r="58" spans="1:7" x14ac:dyDescent="0.2">
      <c r="A58" s="18"/>
      <c r="B58">
        <v>660</v>
      </c>
      <c r="C58" s="18" t="str">
        <f>IF(ISBLANK(E58),_xlfn.CONCAT("CALL ",D58),_xlfn.CONCAT("CALL ",D58,"(",E58,")"))</f>
        <v>CALL GETNUMSHIPS(NUMSHIPS)</v>
      </c>
      <c r="D58" s="18" t="str">
        <f>A584</f>
        <v>GETNUMSHIPS</v>
      </c>
      <c r="E58" t="s">
        <v>706</v>
      </c>
    </row>
    <row r="59" spans="1:7" x14ac:dyDescent="0.2">
      <c r="A59" s="18"/>
      <c r="B59">
        <v>670</v>
      </c>
      <c r="C59" s="5" t="s">
        <v>888</v>
      </c>
      <c r="D59" s="18"/>
    </row>
    <row r="60" spans="1:7" x14ac:dyDescent="0.2">
      <c r="A60" s="18"/>
      <c r="B60">
        <v>680</v>
      </c>
      <c r="C60" s="18" t="str">
        <f>IF(ISBLANK(E60),_xlfn.CONCAT("CALL ",D60),_xlfn.CONCAT("CALL ",D60,"(",E60,")"))</f>
        <v>CALL MENUAUTODEPLOY(AUTODEPLOY$)</v>
      </c>
      <c r="D60" s="18" t="str">
        <f>A349</f>
        <v>MENUAUTODEPLOY</v>
      </c>
      <c r="E60" t="s">
        <v>887</v>
      </c>
    </row>
    <row r="61" spans="1:7" x14ac:dyDescent="0.2">
      <c r="A61" s="18"/>
      <c r="B61">
        <v>690</v>
      </c>
      <c r="C61" s="18" t="str">
        <f>_xlfn.CONCAT("IF AUTODEPLOY$=""Y"" THEN CALL ",D61,"(",F61,") ELSE CALL ",E61,"(",G61,")")</f>
        <v>IF AUTODEPLOY$="Y" THEN CALL DEPLOYAUTO(SHIPS(,,)) ELSE CALL DEPLOYMANUAL(SHIPS(,,))</v>
      </c>
      <c r="D61" s="18" t="str">
        <f>A66</f>
        <v>DEPLOYAUTO</v>
      </c>
      <c r="E61" s="18" t="str">
        <f>A81</f>
        <v>DEPLOYMANUAL</v>
      </c>
      <c r="F61" t="s">
        <v>715</v>
      </c>
      <c r="G61" t="s">
        <v>715</v>
      </c>
    </row>
    <row r="62" spans="1:7" x14ac:dyDescent="0.2">
      <c r="A62" s="18"/>
      <c r="B62">
        <v>700</v>
      </c>
      <c r="C62" s="18" t="str">
        <f>IF(ISBLANK(E62),_xlfn.CONCAT("CALL ",D62),_xlfn.CONCAT("CALL ",D62,"(",E62,")"))</f>
        <v>CALL RENDERSHIPSAUX(SHIPS(,,))</v>
      </c>
      <c r="D62" s="18" t="str">
        <f>A297</f>
        <v>RENDERSHIPSAUX</v>
      </c>
      <c r="E62" t="s">
        <v>715</v>
      </c>
    </row>
    <row r="63" spans="1:7" x14ac:dyDescent="0.2">
      <c r="A63" s="18"/>
      <c r="B63">
        <v>710</v>
      </c>
      <c r="C63" s="18" t="str">
        <f>IF(ISBLANK(E63),_xlfn.CONCAT("CALL ",D63),_xlfn.CONCAT("CALL ",D63,"(",E63,")"))</f>
        <v>CALL RENDERHOLES</v>
      </c>
      <c r="D63" s="18" t="str">
        <f>A255</f>
        <v>RENDERHOLES</v>
      </c>
    </row>
    <row r="64" spans="1:7" x14ac:dyDescent="0.2">
      <c r="A64" s="18"/>
      <c r="B64">
        <v>720</v>
      </c>
      <c r="C64" s="18" t="str">
        <f>IF(ISBLANK(E64),_xlfn.CONCAT("CALL ",D64),_xlfn.CONCAT("CALL ",D64,"(",E64,")"))</f>
        <v>CALL MENUDEPLOYING</v>
      </c>
      <c r="D64" s="18" t="str">
        <f>A387</f>
        <v>MENUDEPLOYING</v>
      </c>
    </row>
    <row r="65" spans="1:5" x14ac:dyDescent="0.2">
      <c r="A65" s="18"/>
      <c r="B65">
        <v>730</v>
      </c>
      <c r="C65" s="5" t="s">
        <v>555</v>
      </c>
      <c r="D65" s="18"/>
    </row>
    <row r="66" spans="1:5" x14ac:dyDescent="0.2">
      <c r="A66" s="18" t="s">
        <v>861</v>
      </c>
      <c r="B66">
        <v>740</v>
      </c>
      <c r="C66" t="str">
        <f>_xlfn.CONCAT("REM SUBROUTINE ***",A66,"***")</f>
        <v>REM SUBROUTINE ***DEPLOYAUTO***</v>
      </c>
      <c r="D66" s="18"/>
    </row>
    <row r="67" spans="1:5" x14ac:dyDescent="0.2">
      <c r="A67" s="18"/>
      <c r="B67">
        <v>750</v>
      </c>
      <c r="C67" t="str">
        <f>IF(ISBLANK(E67),_xlfn.CONCAT("SUB ",A66),_xlfn.CONCAT("SUB ",A66,"(",E67,")"))</f>
        <v>SUB DEPLOYAUTO(SHIPS(,,))</v>
      </c>
      <c r="D67" s="18"/>
      <c r="E67" t="s">
        <v>715</v>
      </c>
    </row>
    <row r="68" spans="1:5" x14ac:dyDescent="0.2">
      <c r="A68" s="18"/>
      <c r="B68">
        <v>760</v>
      </c>
      <c r="C68" s="18" t="str">
        <f>IF(ISBLANK(E68),_xlfn.CONCAT("CALL ",D68),_xlfn.CONCAT("CALL ",D68,"(",E68,")"))</f>
        <v>CALL GETMENUORIG(ROW,COL)</v>
      </c>
      <c r="D68" s="18" t="str">
        <f>A606</f>
        <v>GETMENUORIG</v>
      </c>
      <c r="E68" t="s">
        <v>689</v>
      </c>
    </row>
    <row r="69" spans="1:5" x14ac:dyDescent="0.2">
      <c r="A69" s="18"/>
      <c r="B69">
        <v>770</v>
      </c>
      <c r="C69" s="18" t="str">
        <f t="shared" ref="C69:C75" si="0">IF(ISBLANK(E69),_xlfn.CONCAT("CALL ",D69),_xlfn.CONCAT("CALL ",D69,"(",E69,")"))</f>
        <v>CALL RENDERTEXT("AUTO",(ROW+6),(COL))</v>
      </c>
      <c r="D69" s="18" t="str">
        <f>A226</f>
        <v>RENDERTEXT</v>
      </c>
      <c r="E69" t="s">
        <v>802</v>
      </c>
    </row>
    <row r="70" spans="1:5" x14ac:dyDescent="0.2">
      <c r="A70" s="18"/>
      <c r="B70">
        <v>780</v>
      </c>
      <c r="C70" s="18" t="str">
        <f t="shared" si="0"/>
        <v>CALL RENDERTEXT("DEPLOYING",(ROW+7),(COL))</v>
      </c>
      <c r="D70" s="18" t="str">
        <f>A226</f>
        <v>RENDERTEXT</v>
      </c>
      <c r="E70" t="s">
        <v>803</v>
      </c>
    </row>
    <row r="71" spans="1:5" x14ac:dyDescent="0.2">
      <c r="A71" s="18"/>
      <c r="B71">
        <v>790</v>
      </c>
      <c r="C71" s="18" t="str">
        <f t="shared" si="0"/>
        <v>CALL RENDERTEXT("SHIPS...",(ROW+8),(COL))</v>
      </c>
      <c r="D71" s="18" t="str">
        <f>A226</f>
        <v>RENDERTEXT</v>
      </c>
      <c r="E71" t="s">
        <v>804</v>
      </c>
    </row>
    <row r="72" spans="1:5" x14ac:dyDescent="0.2">
      <c r="A72" s="18"/>
      <c r="B72">
        <v>800</v>
      </c>
      <c r="C72" s="18" t="str">
        <f t="shared" si="0"/>
        <v>CALL DEPLOYCOMPUTER(1,SHIPS(,,))</v>
      </c>
      <c r="D72" s="18" t="str">
        <f>A101</f>
        <v>DEPLOYCOMPUTER</v>
      </c>
      <c r="E72" t="s">
        <v>827</v>
      </c>
    </row>
    <row r="73" spans="1:5" x14ac:dyDescent="0.2">
      <c r="A73" s="18"/>
      <c r="B73">
        <v>810</v>
      </c>
      <c r="C73" s="18" t="str">
        <f t="shared" si="0"/>
        <v>CALL GETNUMSHIPS(NUMSHIPS)</v>
      </c>
      <c r="D73" s="18" t="str">
        <f>A584</f>
        <v>GETNUMSHIPS</v>
      </c>
      <c r="E73" t="s">
        <v>706</v>
      </c>
    </row>
    <row r="74" spans="1:5" x14ac:dyDescent="0.2">
      <c r="A74" s="18"/>
      <c r="B74">
        <v>820</v>
      </c>
      <c r="C74" s="5" t="s">
        <v>575</v>
      </c>
      <c r="D74" s="18"/>
    </row>
    <row r="75" spans="1:5" x14ac:dyDescent="0.2">
      <c r="A75" s="18"/>
      <c r="B75">
        <v>830</v>
      </c>
      <c r="C75" s="18" t="str">
        <f t="shared" si="0"/>
        <v>CALL GETSHIPLEN(SHIPLEN,(I))</v>
      </c>
      <c r="D75" s="18" t="str">
        <f>A588</f>
        <v>GETSHIPLEN</v>
      </c>
      <c r="E75" t="s">
        <v>790</v>
      </c>
    </row>
    <row r="76" spans="1:5" x14ac:dyDescent="0.2">
      <c r="A76" s="18"/>
      <c r="B76">
        <v>840</v>
      </c>
      <c r="C76" t="s">
        <v>724</v>
      </c>
      <c r="D76" s="18"/>
    </row>
    <row r="77" spans="1:5" x14ac:dyDescent="0.2">
      <c r="A77" s="18"/>
      <c r="B77">
        <v>850</v>
      </c>
      <c r="C77" s="5" t="s">
        <v>679</v>
      </c>
      <c r="D77" s="18"/>
    </row>
    <row r="78" spans="1:5" x14ac:dyDescent="0.2">
      <c r="A78" s="18"/>
      <c r="B78">
        <v>860</v>
      </c>
      <c r="C78" s="5" t="s">
        <v>14</v>
      </c>
      <c r="D78" s="18"/>
    </row>
    <row r="79" spans="1:5" x14ac:dyDescent="0.2">
      <c r="A79" s="18"/>
      <c r="B79">
        <v>870</v>
      </c>
      <c r="C79" s="5" t="s">
        <v>1</v>
      </c>
      <c r="D79" s="18"/>
    </row>
    <row r="80" spans="1:5" x14ac:dyDescent="0.2">
      <c r="A80" s="18"/>
      <c r="B80">
        <v>880</v>
      </c>
      <c r="C80" s="5" t="s">
        <v>555</v>
      </c>
      <c r="D80" s="18"/>
    </row>
    <row r="81" spans="1:5" x14ac:dyDescent="0.2">
      <c r="A81" s="18" t="s">
        <v>862</v>
      </c>
      <c r="B81">
        <v>890</v>
      </c>
      <c r="C81" t="str">
        <f>_xlfn.CONCAT("REM SUBROUTINE ***",A81,"***")</f>
        <v>REM SUBROUTINE ***DEPLOYMANUAL***</v>
      </c>
      <c r="D81" s="18"/>
    </row>
    <row r="82" spans="1:5" x14ac:dyDescent="0.2">
      <c r="A82" s="18"/>
      <c r="B82">
        <v>900</v>
      </c>
      <c r="C82" t="str">
        <f>IF(ISBLANK(E82),_xlfn.CONCAT("SUB ",A81),_xlfn.CONCAT("SUB ",A81,"(",E82,")"))</f>
        <v>SUB DEPLOYMANUAL(SHIPS(,,))</v>
      </c>
      <c r="D82" s="18"/>
      <c r="E82" t="s">
        <v>715</v>
      </c>
    </row>
    <row r="83" spans="1:5" x14ac:dyDescent="0.2">
      <c r="A83" s="18"/>
      <c r="B83">
        <v>910</v>
      </c>
      <c r="C83" s="18" t="str">
        <f>IF(ISBLANK(E83),_xlfn.CONCAT("CALL ",D83),_xlfn.CONCAT("CALL ",D83,"(",E83,")"))</f>
        <v>CALL MENUCLEAR</v>
      </c>
      <c r="D83" s="18" t="str">
        <f>A344</f>
        <v>MENUCLEAR</v>
      </c>
    </row>
    <row r="84" spans="1:5" x14ac:dyDescent="0.2">
      <c r="A84" s="18"/>
      <c r="B84">
        <v>920</v>
      </c>
      <c r="C84" s="5" t="s">
        <v>875</v>
      </c>
      <c r="D84" s="18"/>
    </row>
    <row r="85" spans="1:5" x14ac:dyDescent="0.2">
      <c r="A85" s="18"/>
      <c r="B85">
        <v>930</v>
      </c>
      <c r="C85" s="18" t="str">
        <f>IF(ISBLANK(E85),_xlfn.CONCAT("CALL ",D85),_xlfn.CONCAT("CALL ",D85,"(",E85,")"))</f>
        <v>CALL GETNUMSHIPS(NUMSHIPS)</v>
      </c>
      <c r="D85" s="18" t="str">
        <f>A584</f>
        <v>GETNUMSHIPS</v>
      </c>
      <c r="E85" t="s">
        <v>706</v>
      </c>
    </row>
    <row r="86" spans="1:5" x14ac:dyDescent="0.2">
      <c r="A86" s="18"/>
      <c r="B86">
        <v>940</v>
      </c>
      <c r="C86" s="5" t="s">
        <v>574</v>
      </c>
      <c r="D86" s="18"/>
    </row>
    <row r="87" spans="1:5" x14ac:dyDescent="0.2">
      <c r="B87">
        <v>950</v>
      </c>
      <c r="C87" s="5" t="str">
        <f>_xlfn.CONCAT("REM LABEL ***",A88,"***")</f>
        <v>REM LABEL ***DEPLOYMANSHIP***</v>
      </c>
      <c r="D87" s="18"/>
    </row>
    <row r="88" spans="1:5" x14ac:dyDescent="0.2">
      <c r="A88" s="20" t="s">
        <v>865</v>
      </c>
      <c r="B88">
        <v>960</v>
      </c>
      <c r="C88" s="18" t="str">
        <f>IF(ISBLANK(E88),_xlfn.CONCAT("CALL ",D88),_xlfn.CONCAT("CALL ",D88,"(",E88,")"))</f>
        <v>CALL MENUDEPLOY((CURRENTSHIP))</v>
      </c>
      <c r="D88" s="18" t="str">
        <f>A362</f>
        <v>MENUDEPLOY</v>
      </c>
      <c r="E88" t="s">
        <v>805</v>
      </c>
    </row>
    <row r="89" spans="1:5" x14ac:dyDescent="0.2">
      <c r="A89" s="18"/>
      <c r="B89">
        <v>970</v>
      </c>
      <c r="C89" s="18" t="str">
        <f>IF(ISBLANK(E89),_xlfn.CONCAT("CALL ",D89),_xlfn.CONCAT("CALL ",D89,"(",E89,")"))</f>
        <v>CALL INPUTSHIP(SHIP(),(CURRENTSHIP))</v>
      </c>
      <c r="D89" s="18" t="str">
        <f>A425</f>
        <v>INPUTSHIP</v>
      </c>
      <c r="E89" t="s">
        <v>806</v>
      </c>
    </row>
    <row r="90" spans="1:5" x14ac:dyDescent="0.2">
      <c r="A90" s="18"/>
      <c r="B90">
        <v>980</v>
      </c>
      <c r="C90" t="s">
        <v>622</v>
      </c>
      <c r="D90" s="18"/>
    </row>
    <row r="91" spans="1:5" x14ac:dyDescent="0.2">
      <c r="A91" s="18"/>
      <c r="B91">
        <v>990</v>
      </c>
      <c r="C91" t="s">
        <v>1031</v>
      </c>
      <c r="D91" s="18"/>
    </row>
    <row r="92" spans="1:5" x14ac:dyDescent="0.2">
      <c r="A92" s="18"/>
      <c r="B92">
        <v>1000</v>
      </c>
      <c r="C92" s="18" t="str">
        <f>IF(ISBLANK(E92),_xlfn.CONCAT("CALL ",D92),_xlfn.CONCAT("CALL ",D92,"(",E92,")"))</f>
        <v>CALL CHECKVALIDSHIP(ERRVAL,(PLAYER),(CURRENTSHIP),SHIP(),SHIPS(,,))</v>
      </c>
      <c r="D92" s="18" t="str">
        <f>A441</f>
        <v>CHECKVALIDSHIP</v>
      </c>
      <c r="E92" t="s">
        <v>1035</v>
      </c>
    </row>
    <row r="93" spans="1:5" x14ac:dyDescent="0.2">
      <c r="A93" s="18"/>
      <c r="B93">
        <v>1010</v>
      </c>
      <c r="C93" s="5" t="str">
        <f>_xlfn.CONCAT("IF ERRVAL=1 THEN ",INDEX(B:B,MATCH(D93,A:A,0),0)," :: REM GOTO ",D93,"")</f>
        <v>IF ERRVAL=1 THEN 960 :: REM GOTO DEPLOYMANSHIP</v>
      </c>
      <c r="D93" s="20" t="str">
        <f>A88</f>
        <v>DEPLOYMANSHIP</v>
      </c>
    </row>
    <row r="94" spans="1:5" x14ac:dyDescent="0.2">
      <c r="A94" s="18"/>
      <c r="B94">
        <v>1020</v>
      </c>
      <c r="C94" s="18" t="str">
        <f>IF(ISBLANK(E94),_xlfn.CONCAT("CALL ",D94),_xlfn.CONCAT("CALL ",D94,"(",E94,")"))</f>
        <v>CALL GETSHIPLEN(SHIPLEN,(CURRENTSHIP))</v>
      </c>
      <c r="D94" s="18" t="str">
        <f>A588</f>
        <v>GETSHIPLEN</v>
      </c>
      <c r="E94" t="s">
        <v>807</v>
      </c>
    </row>
    <row r="95" spans="1:5" x14ac:dyDescent="0.2">
      <c r="A95" s="18"/>
      <c r="B95">
        <v>1030</v>
      </c>
      <c r="C95" s="5" t="s">
        <v>726</v>
      </c>
      <c r="D95" s="18"/>
    </row>
    <row r="96" spans="1:5" x14ac:dyDescent="0.2">
      <c r="A96" s="18"/>
      <c r="B96">
        <v>1040</v>
      </c>
      <c r="C96" s="5" t="s">
        <v>681</v>
      </c>
      <c r="D96" s="18"/>
    </row>
    <row r="97" spans="1:5" x14ac:dyDescent="0.2">
      <c r="A97" s="18"/>
      <c r="B97">
        <v>1050</v>
      </c>
      <c r="C97" s="5" t="s">
        <v>1</v>
      </c>
      <c r="D97" s="18"/>
    </row>
    <row r="98" spans="1:5" x14ac:dyDescent="0.2">
      <c r="A98" s="18"/>
      <c r="B98">
        <v>1060</v>
      </c>
      <c r="C98" s="18" t="str">
        <f>IF(ISBLANK(E98),_xlfn.CONCAT("CALL ",D98),_xlfn.CONCAT("CALL ",D98,"(",E98,")"))</f>
        <v>CALL RENDERSHIP((CURRENTSHIP),SHIP())</v>
      </c>
      <c r="D98" s="18" t="str">
        <f>A287</f>
        <v>RENDERSHIP</v>
      </c>
      <c r="E98" t="s">
        <v>808</v>
      </c>
    </row>
    <row r="99" spans="1:5" x14ac:dyDescent="0.2">
      <c r="A99" s="18"/>
      <c r="B99">
        <v>1070</v>
      </c>
      <c r="C99" s="5" t="s">
        <v>552</v>
      </c>
      <c r="D99" s="18"/>
    </row>
    <row r="100" spans="1:5" x14ac:dyDescent="0.2">
      <c r="A100" s="18"/>
      <c r="B100">
        <v>1080</v>
      </c>
      <c r="C100" s="5" t="s">
        <v>555</v>
      </c>
      <c r="D100" s="18"/>
    </row>
    <row r="101" spans="1:5" x14ac:dyDescent="0.2">
      <c r="A101" s="18" t="s">
        <v>867</v>
      </c>
      <c r="B101">
        <v>1090</v>
      </c>
      <c r="C101" t="str">
        <f>_xlfn.CONCAT("REM SUBROUTINE ***",A101,"***")</f>
        <v>REM SUBROUTINE ***DEPLOYCOMPUTER***</v>
      </c>
      <c r="D101" s="18"/>
    </row>
    <row r="102" spans="1:5" x14ac:dyDescent="0.2">
      <c r="A102" s="18"/>
      <c r="B102">
        <v>1100</v>
      </c>
      <c r="C102" t="str">
        <f>IF(ISBLANK(E102),_xlfn.CONCAT("SUB ",A101),_xlfn.CONCAT("SUB ",A101,"(",E102,")"))</f>
        <v>SUB DEPLOYCOMPUTER(VISIBLE,SHIPS(,,))</v>
      </c>
      <c r="D102" s="18"/>
      <c r="E102" t="s">
        <v>787</v>
      </c>
    </row>
    <row r="103" spans="1:5" x14ac:dyDescent="0.2">
      <c r="A103" s="18"/>
      <c r="B103">
        <v>1110</v>
      </c>
      <c r="C103" t="s">
        <v>875</v>
      </c>
      <c r="D103" s="18"/>
    </row>
    <row r="104" spans="1:5" x14ac:dyDescent="0.2">
      <c r="A104" s="18"/>
      <c r="B104">
        <v>1120</v>
      </c>
      <c r="C104" s="18" t="str">
        <f>IF(ISBLANK(E104),_xlfn.CONCAT("CALL ",D104),_xlfn.CONCAT("CALL ",D104,"(",E104,")"))</f>
        <v>CALL GETNUMSHIPS(NUMSHIPS)</v>
      </c>
      <c r="D104" s="18" t="str">
        <f>A584</f>
        <v>GETNUMSHIPS</v>
      </c>
      <c r="E104" t="s">
        <v>706</v>
      </c>
    </row>
    <row r="105" spans="1:5" x14ac:dyDescent="0.2">
      <c r="A105" s="18"/>
      <c r="B105">
        <v>1130</v>
      </c>
      <c r="C105" s="18" t="str">
        <f>IF(ISBLANK(E105),_xlfn.CONCAT("CALL ",D105),_xlfn.CONCAT("CALL ",D105,"(",E105,")"))</f>
        <v>CALL GETBOARDORIG(ROW,COL)</v>
      </c>
      <c r="D105" s="18" t="str">
        <f>A598</f>
        <v>GETBOARDORIG</v>
      </c>
      <c r="E105" t="s">
        <v>689</v>
      </c>
    </row>
    <row r="106" spans="1:5" x14ac:dyDescent="0.2">
      <c r="A106" s="18"/>
      <c r="B106">
        <v>1140</v>
      </c>
      <c r="C106" s="18" t="str">
        <f>IF(ISBLANK(E106),_xlfn.CONCAT("CALL ",D106),_xlfn.CONCAT("CALL ",D106,"(",E106,")"))</f>
        <v>CALL GETSHIPCHAR(SHIPCHAR)</v>
      </c>
      <c r="D106" s="18" t="str">
        <f>A568</f>
        <v>GETSHIPCHAR</v>
      </c>
      <c r="E106" t="s">
        <v>714</v>
      </c>
    </row>
    <row r="107" spans="1:5" x14ac:dyDescent="0.2">
      <c r="A107" s="18"/>
      <c r="B107">
        <v>1150</v>
      </c>
      <c r="C107" t="s">
        <v>574</v>
      </c>
      <c r="D107" s="18"/>
    </row>
    <row r="108" spans="1:5" x14ac:dyDescent="0.2">
      <c r="B108">
        <v>1160</v>
      </c>
      <c r="C108" s="5" t="str">
        <f>_xlfn.CONCAT("REM LABEL ***",A109,"***")</f>
        <v>REM LABEL ***DEPLOYCOMPSHIP***</v>
      </c>
      <c r="D108" s="18"/>
    </row>
    <row r="109" spans="1:5" x14ac:dyDescent="0.2">
      <c r="A109" s="20" t="s">
        <v>866</v>
      </c>
      <c r="B109">
        <v>1170</v>
      </c>
      <c r="C109" s="18" t="str">
        <f>IF(ISBLANK(E109),_xlfn.CONCAT("CALL ",D109),_xlfn.CONCAT("CALL ",D109,"(",E109,")"))</f>
        <v>CALL GETSHIPLEN(SHIPLEN,(CURRENTSHIP))</v>
      </c>
      <c r="D109" s="18" t="str">
        <f>A588</f>
        <v>GETSHIPLEN</v>
      </c>
      <c r="E109" t="s">
        <v>807</v>
      </c>
    </row>
    <row r="110" spans="1:5" x14ac:dyDescent="0.2">
      <c r="A110" s="18"/>
      <c r="B110">
        <v>1180</v>
      </c>
      <c r="C110" t="s">
        <v>620</v>
      </c>
      <c r="D110" s="18"/>
    </row>
    <row r="111" spans="1:5" x14ac:dyDescent="0.2">
      <c r="A111" s="18"/>
      <c r="B111">
        <v>1190</v>
      </c>
      <c r="C111" t="s">
        <v>728</v>
      </c>
      <c r="D111" s="18"/>
    </row>
    <row r="112" spans="1:5" x14ac:dyDescent="0.2">
      <c r="A112" s="18"/>
      <c r="B112">
        <v>1200</v>
      </c>
      <c r="C112" t="s">
        <v>621</v>
      </c>
      <c r="D112" s="18"/>
    </row>
    <row r="113" spans="1:6" x14ac:dyDescent="0.2">
      <c r="A113" s="18"/>
      <c r="B113">
        <v>1210</v>
      </c>
      <c r="C113" t="s">
        <v>726</v>
      </c>
      <c r="D113" s="18"/>
    </row>
    <row r="114" spans="1:6" x14ac:dyDescent="0.2">
      <c r="A114" s="18"/>
      <c r="B114">
        <v>1220</v>
      </c>
      <c r="C114" t="s">
        <v>682</v>
      </c>
      <c r="D114" s="18"/>
    </row>
    <row r="115" spans="1:6" x14ac:dyDescent="0.2">
      <c r="A115" s="18"/>
      <c r="B115">
        <v>1230</v>
      </c>
      <c r="C115" t="s">
        <v>1</v>
      </c>
      <c r="D115" s="18"/>
    </row>
    <row r="116" spans="1:6" x14ac:dyDescent="0.2">
      <c r="A116" s="18"/>
      <c r="B116">
        <v>1240</v>
      </c>
      <c r="C116" s="5" t="s">
        <v>623</v>
      </c>
      <c r="D116" s="18"/>
    </row>
    <row r="117" spans="1:6" x14ac:dyDescent="0.2">
      <c r="A117" s="18"/>
      <c r="B117">
        <v>1250</v>
      </c>
      <c r="C117" s="5" t="s">
        <v>1031</v>
      </c>
      <c r="D117" s="18"/>
    </row>
    <row r="118" spans="1:6" x14ac:dyDescent="0.2">
      <c r="A118" s="18"/>
      <c r="B118">
        <v>1260</v>
      </c>
      <c r="C118" s="18" t="str">
        <f>IF(ISBLANK(E118),_xlfn.CONCAT("CALL ",D118),_xlfn.CONCAT("CALL ",D118,"(",E118,")"))</f>
        <v>CALL CHECKOVERLAP(ERRVAL,(PLAYER),(CURRENTSHIP),SHIP(),SHIPS(,,))</v>
      </c>
      <c r="D118" s="18" t="str">
        <f>A513</f>
        <v>CHECKOVERLAP</v>
      </c>
      <c r="E118" t="s">
        <v>1035</v>
      </c>
    </row>
    <row r="119" spans="1:6" x14ac:dyDescent="0.2">
      <c r="A119" s="18"/>
      <c r="B119">
        <v>1270</v>
      </c>
      <c r="C119" t="str">
        <f>_xlfn.CONCAT("IF ERRVAL=1 THEN ",INDEX(B:B,MATCH(D119,A:A,0),0)," :: REM GOTO ",D119,"")</f>
        <v>IF ERRVAL=1 THEN 1170 :: REM GOTO DEPLOYCOMPSHIP</v>
      </c>
      <c r="D119" s="20" t="str">
        <f>A109</f>
        <v>DEPLOYCOMPSHIP</v>
      </c>
    </row>
    <row r="120" spans="1:6" x14ac:dyDescent="0.2">
      <c r="A120" s="18"/>
      <c r="B120">
        <v>1280</v>
      </c>
      <c r="C120" s="5" t="s">
        <v>726</v>
      </c>
      <c r="D120" s="18"/>
    </row>
    <row r="121" spans="1:6" x14ac:dyDescent="0.2">
      <c r="A121" s="18"/>
      <c r="B121">
        <v>1290</v>
      </c>
      <c r="C121" s="5" t="s">
        <v>683</v>
      </c>
      <c r="D121" s="18"/>
    </row>
    <row r="122" spans="1:6" x14ac:dyDescent="0.2">
      <c r="A122" s="18"/>
      <c r="B122">
        <v>1300</v>
      </c>
      <c r="C122" s="5" t="s">
        <v>1</v>
      </c>
      <c r="D122" s="18"/>
    </row>
    <row r="123" spans="1:6" x14ac:dyDescent="0.2">
      <c r="A123" s="18"/>
      <c r="B123">
        <v>1310</v>
      </c>
      <c r="C123" s="18" t="str">
        <f>IF(ISBLANK(E123),_xlfn.CONCAT("CALL ",D123),_xlfn.CONCAT("CALL ",D123,"(",E123,")"))</f>
        <v>CALL GETDEBUGFLAG(DEBUG)</v>
      </c>
      <c r="D123" s="18" t="str">
        <f>A610</f>
        <v>GETDEBUGFLAG</v>
      </c>
      <c r="E123" t="s">
        <v>732</v>
      </c>
      <c r="F123" s="17"/>
    </row>
    <row r="124" spans="1:6" x14ac:dyDescent="0.2">
      <c r="A124" s="18"/>
      <c r="B124">
        <v>1320</v>
      </c>
      <c r="C124" s="5" t="s">
        <v>828</v>
      </c>
      <c r="D124" s="18"/>
    </row>
    <row r="125" spans="1:6" x14ac:dyDescent="0.2">
      <c r="A125" s="18"/>
      <c r="B125">
        <v>1330</v>
      </c>
      <c r="C125" s="18" t="str">
        <f>_xlfn.CONCAT("IF VISIBLE=1 THEN CALL ",D125,"(",E125,")")</f>
        <v>IF VISIBLE=1 THEN CALL RENDERSHIP((CURRENTSHIP),SHIP())</v>
      </c>
      <c r="D125" s="18" t="str">
        <f>A287</f>
        <v>RENDERSHIP</v>
      </c>
      <c r="E125" t="s">
        <v>808</v>
      </c>
    </row>
    <row r="126" spans="1:6" x14ac:dyDescent="0.2">
      <c r="A126" s="18"/>
      <c r="B126">
        <v>1340</v>
      </c>
      <c r="C126" t="s">
        <v>552</v>
      </c>
      <c r="D126" s="18"/>
    </row>
    <row r="127" spans="1:6" x14ac:dyDescent="0.2">
      <c r="A127" s="18"/>
      <c r="B127">
        <v>1350</v>
      </c>
      <c r="C127" s="5" t="s">
        <v>555</v>
      </c>
      <c r="D127" s="18"/>
    </row>
    <row r="128" spans="1:6" x14ac:dyDescent="0.2">
      <c r="A128" s="18" t="s">
        <v>687</v>
      </c>
      <c r="B128">
        <v>1360</v>
      </c>
      <c r="C128" t="str">
        <f>_xlfn.CONCAT("REM SUBROUTINE ***",A128,"***")</f>
        <v>REM SUBROUTINE ***PLAYGAME***</v>
      </c>
      <c r="D128" s="18"/>
    </row>
    <row r="129" spans="1:5" x14ac:dyDescent="0.2">
      <c r="A129" s="18"/>
      <c r="B129">
        <v>1370</v>
      </c>
      <c r="C129" t="str">
        <f>IF(ISBLANK(E129),_xlfn.CONCAT("SUB ",A128),_xlfn.CONCAT("SUB ",A128,"(",E129,")"))</f>
        <v>SUB PLAYGAME(SHIPS(,,))</v>
      </c>
      <c r="D129" s="18"/>
      <c r="E129" t="s">
        <v>715</v>
      </c>
    </row>
    <row r="130" spans="1:5" x14ac:dyDescent="0.2">
      <c r="A130" s="18"/>
      <c r="B130">
        <v>1380</v>
      </c>
      <c r="C130" s="18" t="str">
        <f>IF(ISBLANK(E130),_xlfn.CONCAT("CALL ",D130),_xlfn.CONCAT("CALL ",D130,"(",E130,")"))</f>
        <v>CALL MENUCLEAR</v>
      </c>
      <c r="D130" s="18" t="str">
        <f>A344</f>
        <v>MENUCLEAR</v>
      </c>
    </row>
    <row r="131" spans="1:5" x14ac:dyDescent="0.2">
      <c r="A131" s="18"/>
      <c r="B131">
        <v>1390</v>
      </c>
      <c r="C131" s="18" t="str">
        <f>IF(ISBLANK(E131),_xlfn.CONCAT("CALL ",D131),_xlfn.CONCAT("CALL ",D131,"(",E131,")"))</f>
        <v>CALL MENUTARGET</v>
      </c>
      <c r="D131" s="18" t="str">
        <f>A378</f>
        <v>MENUTARGET</v>
      </c>
    </row>
    <row r="132" spans="1:5" x14ac:dyDescent="0.2">
      <c r="A132" s="18"/>
      <c r="B132">
        <v>1400</v>
      </c>
      <c r="C132" t="s">
        <v>686</v>
      </c>
      <c r="D132" s="18"/>
    </row>
    <row r="133" spans="1:5" x14ac:dyDescent="0.2">
      <c r="A133" s="18"/>
      <c r="B133">
        <v>1410</v>
      </c>
      <c r="C133" t="s">
        <v>877</v>
      </c>
      <c r="D133" s="18"/>
    </row>
    <row r="134" spans="1:5" x14ac:dyDescent="0.2">
      <c r="A134" s="18"/>
      <c r="B134">
        <v>1420</v>
      </c>
      <c r="C134" t="s">
        <v>837</v>
      </c>
      <c r="D134" s="18"/>
    </row>
    <row r="135" spans="1:5" x14ac:dyDescent="0.2">
      <c r="A135" s="18"/>
      <c r="B135">
        <v>1430</v>
      </c>
      <c r="C135" s="18" t="str">
        <f>IF(ISBLANK(E135),_xlfn.CONCAT("CALL ",D135),_xlfn.CONCAT("CALL ",D135,"(",E135,")"))</f>
        <v>CALL GETNUMSHIPS(NUMSHIPS)</v>
      </c>
      <c r="D135" s="18" t="str">
        <f>A584</f>
        <v>GETNUMSHIPS</v>
      </c>
      <c r="E135" t="s">
        <v>706</v>
      </c>
    </row>
    <row r="136" spans="1:5" x14ac:dyDescent="0.2">
      <c r="A136" s="18"/>
      <c r="B136">
        <v>1440</v>
      </c>
      <c r="C136" t="s">
        <v>575</v>
      </c>
      <c r="D136" s="18"/>
    </row>
    <row r="137" spans="1:5" x14ac:dyDescent="0.2">
      <c r="A137" s="18"/>
      <c r="B137">
        <v>1450</v>
      </c>
      <c r="C137" s="18" t="str">
        <f>IF(ISBLANK(E137),_xlfn.CONCAT("CALL ",D137),_xlfn.CONCAT("CALL ",D137,"(",E137,")"))</f>
        <v>CALL GETSHIPLEN(SHIPLEN,(I))</v>
      </c>
      <c r="D137" s="18" t="str">
        <f>A588</f>
        <v>GETSHIPLEN</v>
      </c>
      <c r="E137" t="s">
        <v>790</v>
      </c>
    </row>
    <row r="138" spans="1:5" x14ac:dyDescent="0.2">
      <c r="A138" s="18"/>
      <c r="B138">
        <v>1460</v>
      </c>
      <c r="C138" t="s">
        <v>844</v>
      </c>
      <c r="D138" s="18"/>
    </row>
    <row r="139" spans="1:5" x14ac:dyDescent="0.2">
      <c r="A139" s="18"/>
      <c r="B139">
        <v>1470</v>
      </c>
      <c r="C139" t="s">
        <v>1</v>
      </c>
      <c r="D139" s="18"/>
    </row>
    <row r="140" spans="1:5" x14ac:dyDescent="0.2">
      <c r="A140" s="18"/>
      <c r="B140">
        <v>1480</v>
      </c>
      <c r="C140" t="s">
        <v>850</v>
      </c>
      <c r="D140" s="18"/>
    </row>
    <row r="141" spans="1:5" x14ac:dyDescent="0.2">
      <c r="A141" s="18"/>
      <c r="B141">
        <v>1490</v>
      </c>
      <c r="C141" t="s">
        <v>849</v>
      </c>
      <c r="D141" s="18"/>
    </row>
    <row r="142" spans="1:5" x14ac:dyDescent="0.2">
      <c r="A142" s="18"/>
      <c r="B142">
        <v>1500</v>
      </c>
      <c r="C142" s="18" t="str">
        <f>IF(ISBLANK(E142),_xlfn.CONCAT("CALL ",D142),_xlfn.CONCAT("CALL ",D142,"(",E142,")"))</f>
        <v>CALL QUEUEINIT(Q(),QLEN)</v>
      </c>
      <c r="D142" s="18" t="str">
        <f>A532</f>
        <v>QUEUEINIT</v>
      </c>
      <c r="E142" t="s">
        <v>944</v>
      </c>
    </row>
    <row r="143" spans="1:5" x14ac:dyDescent="0.2">
      <c r="A143" s="18"/>
      <c r="B143">
        <v>1510</v>
      </c>
      <c r="C143" s="5" t="s">
        <v>869</v>
      </c>
      <c r="D143" s="18"/>
    </row>
    <row r="144" spans="1:5" x14ac:dyDescent="0.2">
      <c r="A144" s="18"/>
      <c r="B144">
        <v>1520</v>
      </c>
      <c r="C144" s="18" t="str">
        <f>IF(ISBLANK(E144),_xlfn.CONCAT("CALL ",D144),_xlfn.CONCAT("CALL ",D144,"(",E144,")"))</f>
        <v>CALL GETAUTOPLAY(AUTOPLAY)</v>
      </c>
      <c r="D144" s="18" t="str">
        <f>A614</f>
        <v>GETAUTOPLAY</v>
      </c>
      <c r="E144" t="s">
        <v>1014</v>
      </c>
    </row>
    <row r="145" spans="1:5" x14ac:dyDescent="0.2">
      <c r="A145" s="18"/>
      <c r="B145">
        <v>1530</v>
      </c>
      <c r="C145" s="5" t="s">
        <v>1025</v>
      </c>
      <c r="D145" s="18"/>
    </row>
    <row r="146" spans="1:5" x14ac:dyDescent="0.2">
      <c r="B146">
        <v>1540</v>
      </c>
      <c r="C146" s="5" t="str">
        <f>_xlfn.CONCAT("REM LABEL ***",A147,"***")</f>
        <v>REM LABEL ***TURNLOOP***</v>
      </c>
      <c r="D146" s="18"/>
    </row>
    <row r="147" spans="1:5" x14ac:dyDescent="0.2">
      <c r="A147" s="20" t="s">
        <v>896</v>
      </c>
      <c r="B147">
        <v>1550</v>
      </c>
      <c r="C147" s="18" t="str">
        <f>_xlfn.CONCAT("IF PLAYER=0 THEN CALL ",D147,"(",E147,")")</f>
        <v>IF PLAYER=0 THEN CALL PLAYERTURN(ROW,COL,SHOTS(,,))</v>
      </c>
      <c r="D147" s="18" t="str">
        <f>A162</f>
        <v>PLAYERTURN</v>
      </c>
      <c r="E147" t="s">
        <v>1018</v>
      </c>
    </row>
    <row r="148" spans="1:5" x14ac:dyDescent="0.2">
      <c r="A148" s="20"/>
      <c r="B148">
        <v>1560</v>
      </c>
      <c r="C148" s="18" t="str">
        <f>_xlfn.CONCAT("IF PLAYER=1 THEN CALL ",D148,"(",E148,")")</f>
        <v>IF PLAYER=1 THEN CALL COMPUTERTURN(ROW,COL,Q(),QLEN,SHOTS(,,))</v>
      </c>
      <c r="D148" s="18" t="str">
        <f>A170</f>
        <v>COMPUTERTURN</v>
      </c>
      <c r="E148" t="s">
        <v>1010</v>
      </c>
    </row>
    <row r="149" spans="1:5" x14ac:dyDescent="0.2">
      <c r="A149" s="20"/>
      <c r="B149">
        <v>1570</v>
      </c>
      <c r="C149" s="21" t="s">
        <v>785</v>
      </c>
      <c r="D149" s="18"/>
    </row>
    <row r="150" spans="1:5" x14ac:dyDescent="0.2">
      <c r="A150" s="20"/>
      <c r="B150">
        <v>1580</v>
      </c>
      <c r="C150" s="18" t="str">
        <f>IF(ISBLANK(E150),_xlfn.CONCAT("CALL ",D150),_xlfn.CONCAT("CALL ",D150,"(",E150,")"))</f>
        <v>CALL PROCESSSHOT(WINNER,(ROW),(COL),(PLAYER),HITSLEFT(,),SHIPSLEFT(),SHIPS(,,),Q(),QLEN)</v>
      </c>
      <c r="D150" s="18" t="str">
        <f>A178</f>
        <v>PROCESSSHOT</v>
      </c>
      <c r="E150" t="s">
        <v>1020</v>
      </c>
    </row>
    <row r="151" spans="1:5" x14ac:dyDescent="0.2">
      <c r="A151" s="18"/>
      <c r="B151">
        <v>1590</v>
      </c>
      <c r="C151" s="5" t="str">
        <f>_xlfn.CONCAT("IF WINNER=0 OR WINNER=1 THEN ",INDEX(B:B,MATCH(D151,A:A,0),0)," :: REM GOTO ",D151,"")</f>
        <v>IF WINNER=0 OR WINNER=1 THEN 1640 :: REM GOTO GAMEOVER</v>
      </c>
      <c r="D151" s="20" t="str">
        <f>A156</f>
        <v>GAMEOVER</v>
      </c>
    </row>
    <row r="152" spans="1:5" x14ac:dyDescent="0.2">
      <c r="A152" s="18"/>
      <c r="B152">
        <v>1600</v>
      </c>
      <c r="C152" s="18" t="str">
        <f>IF(ISBLANK(E152),_xlfn.CONCAT("CALL ",D152),_xlfn.CONCAT("CALL ",D152,"(",E152,")"))</f>
        <v>CALL GETAUTOPLAY(AUTOPLAY)</v>
      </c>
      <c r="D152" s="20" t="str">
        <f>A614</f>
        <v>GETAUTOPLAY</v>
      </c>
      <c r="E152" t="s">
        <v>1014</v>
      </c>
    </row>
    <row r="153" spans="1:5" x14ac:dyDescent="0.2">
      <c r="A153" s="20"/>
      <c r="B153">
        <v>1610</v>
      </c>
      <c r="C153" s="5" t="s">
        <v>1023</v>
      </c>
      <c r="D153" s="18"/>
    </row>
    <row r="154" spans="1:5" x14ac:dyDescent="0.2">
      <c r="A154" s="18"/>
      <c r="B154">
        <v>1620</v>
      </c>
      <c r="C154" s="5" t="str">
        <f>_xlfn.CONCAT("GOTO ",INDEX(B:B,MATCH(D154,A:A,0),0)," :: REM GOTO ",D154,"")</f>
        <v>GOTO 1550 :: REM GOTO TURNLOOP</v>
      </c>
      <c r="D154" s="20" t="str">
        <f>A147</f>
        <v>TURNLOOP</v>
      </c>
    </row>
    <row r="155" spans="1:5" x14ac:dyDescent="0.2">
      <c r="B155">
        <v>1630</v>
      </c>
      <c r="C155" s="5" t="str">
        <f>_xlfn.CONCAT("REM LABEL ***",A156,"***")</f>
        <v>REM LABEL ***GAMEOVER***</v>
      </c>
      <c r="D155" s="18"/>
    </row>
    <row r="156" spans="1:5" x14ac:dyDescent="0.2">
      <c r="A156" s="20" t="s">
        <v>675</v>
      </c>
      <c r="B156">
        <v>1640</v>
      </c>
      <c r="C156" s="5" t="s">
        <v>892</v>
      </c>
      <c r="D156" s="18"/>
    </row>
    <row r="157" spans="1:5" x14ac:dyDescent="0.2">
      <c r="A157" s="18"/>
      <c r="B157">
        <v>1650</v>
      </c>
      <c r="C157" s="18" t="str">
        <f>IF(ISBLANK(E157),_xlfn.CONCAT("CALL ",D157),_xlfn.CONCAT("CALL ",D157,"(",E157,")"))</f>
        <v>CALL MENUGAMEOVER(PLAYAGAIN$,(WINNER))</v>
      </c>
      <c r="D157" s="18" t="str">
        <f>A398</f>
        <v>MENUGAMEOVER</v>
      </c>
      <c r="E157" t="s">
        <v>891</v>
      </c>
    </row>
    <row r="158" spans="1:5" x14ac:dyDescent="0.2">
      <c r="A158" s="18"/>
      <c r="B158">
        <v>1660</v>
      </c>
      <c r="C158" s="21" t="str">
        <f>_xlfn.CONCAT("IF PLAYAGAIN$=""Y"" THEN ",INDEX(B:B,MATCH(D158,A:A,0),0)," :: REM SUBEND")</f>
        <v>IF PLAYAGAIN$="Y" THEN 1690 :: REM SUBEND</v>
      </c>
      <c r="D158" s="20" t="str">
        <f>A161</f>
        <v>PLAYGAME.SUBEND</v>
      </c>
    </row>
    <row r="159" spans="1:5" x14ac:dyDescent="0.2">
      <c r="A159" s="18"/>
      <c r="B159">
        <v>1670</v>
      </c>
      <c r="C159" s="21" t="s">
        <v>0</v>
      </c>
      <c r="D159" s="18"/>
    </row>
    <row r="160" spans="1:5" x14ac:dyDescent="0.2">
      <c r="A160" s="18"/>
      <c r="B160">
        <v>1680</v>
      </c>
      <c r="C160" s="21" t="s">
        <v>10</v>
      </c>
      <c r="D160" s="18"/>
    </row>
    <row r="161" spans="1:5" x14ac:dyDescent="0.2">
      <c r="A161" s="20" t="str">
        <f>_xlfn.CONCAT(A128,".SUBEND")</f>
        <v>PLAYGAME.SUBEND</v>
      </c>
      <c r="B161">
        <v>1690</v>
      </c>
      <c r="C161" s="5" t="s">
        <v>555</v>
      </c>
      <c r="D161" s="18"/>
    </row>
    <row r="162" spans="1:5" x14ac:dyDescent="0.2">
      <c r="A162" s="18" t="s">
        <v>895</v>
      </c>
      <c r="B162">
        <v>1700</v>
      </c>
      <c r="C162" t="str">
        <f>_xlfn.CONCAT("REM SUBROUTINE ***",A162,"***")</f>
        <v>REM SUBROUTINE ***PLAYERTURN***</v>
      </c>
      <c r="D162" s="18"/>
    </row>
    <row r="163" spans="1:5" x14ac:dyDescent="0.2">
      <c r="A163" s="20"/>
      <c r="B163">
        <v>1710</v>
      </c>
      <c r="C163" t="str">
        <f>IF(ISBLANK(E163),_xlfn.CONCAT("SUB ",A162),_xlfn.CONCAT("SUB ",A162,"(",E163,")"))</f>
        <v>SUB PLAYERTURN(ROW,COL,SHOTS(,,))</v>
      </c>
      <c r="D163" s="18"/>
      <c r="E163" t="s">
        <v>1018</v>
      </c>
    </row>
    <row r="164" spans="1:5" x14ac:dyDescent="0.2">
      <c r="B164">
        <v>1720</v>
      </c>
      <c r="C164" s="5" t="str">
        <f>_xlfn.CONCAT("REM LABEL ***",A165,"***")</f>
        <v>REM LABEL ***INPUTLOOP***</v>
      </c>
      <c r="D164" s="18"/>
    </row>
    <row r="165" spans="1:5" x14ac:dyDescent="0.2">
      <c r="A165" s="20" t="s">
        <v>1019</v>
      </c>
      <c r="B165">
        <v>1730</v>
      </c>
      <c r="C165" s="18" t="str">
        <f>IF(ISBLANK(E165),_xlfn.CONCAT("CALL ",D165),_xlfn.CONCAT("CALL ",D165,"(",E165,")"))</f>
        <v>CALL INPUTTARGET(ROW$,COL)</v>
      </c>
      <c r="D165" s="18" t="str">
        <f>A435</f>
        <v>INPUTTARGET</v>
      </c>
      <c r="E165" t="s">
        <v>769</v>
      </c>
    </row>
    <row r="166" spans="1:5" x14ac:dyDescent="0.2">
      <c r="B166">
        <v>1740</v>
      </c>
      <c r="C166" t="s">
        <v>770</v>
      </c>
      <c r="D166" s="18"/>
    </row>
    <row r="167" spans="1:5" x14ac:dyDescent="0.2">
      <c r="B167">
        <v>1750</v>
      </c>
      <c r="C167" s="18" t="str">
        <f>IF(ISBLANK(E167),_xlfn.CONCAT("CALL ",D167),_xlfn.CONCAT("CALL ",D167,"(",E167,")"))</f>
        <v>CALL CHECKVALIDSHOT(ERRVAL,(ROW),(COL),0,SHOTS(,,))</v>
      </c>
      <c r="D167" s="18" t="str">
        <f>A458</f>
        <v>CHECKVALIDSHOT</v>
      </c>
      <c r="E167" t="s">
        <v>1028</v>
      </c>
    </row>
    <row r="168" spans="1:5" x14ac:dyDescent="0.2">
      <c r="B168">
        <v>1760</v>
      </c>
      <c r="C168" s="5" t="str">
        <f>_xlfn.CONCAT("IF ERRVAL=1 THEN ",INDEX(B:B,MATCH(D168,A:A,0),0)," :: REM GOTO ",D168,"")</f>
        <v>IF ERRVAL=1 THEN 1730 :: REM GOTO INPUTLOOP</v>
      </c>
      <c r="D168" s="20" t="str">
        <f>A165</f>
        <v>INPUTLOOP</v>
      </c>
    </row>
    <row r="169" spans="1:5" x14ac:dyDescent="0.2">
      <c r="A169" s="20"/>
      <c r="B169">
        <v>1770</v>
      </c>
      <c r="C169" s="5" t="s">
        <v>555</v>
      </c>
      <c r="D169" s="18"/>
    </row>
    <row r="170" spans="1:5" x14ac:dyDescent="0.2">
      <c r="A170" s="18" t="s">
        <v>678</v>
      </c>
      <c r="B170">
        <v>1780</v>
      </c>
      <c r="C170" t="str">
        <f>_xlfn.CONCAT("REM SUBROUTINE ***",A170,"***")</f>
        <v>REM SUBROUTINE ***COMPUTERTURN***</v>
      </c>
      <c r="D170" s="18"/>
    </row>
    <row r="171" spans="1:5" x14ac:dyDescent="0.2">
      <c r="A171" s="20"/>
      <c r="B171">
        <v>1790</v>
      </c>
      <c r="C171" t="str">
        <f>IF(ISBLANK(E171),_xlfn.CONCAT("SUB ",A170),_xlfn.CONCAT("SUB ",A170,"(",E171,")"))</f>
        <v>SUB COMPUTERTURN(ROW,COL,Q(),QLEN,SHOTS(,,))</v>
      </c>
      <c r="D171" s="18"/>
      <c r="E171" t="s">
        <v>1010</v>
      </c>
    </row>
    <row r="172" spans="1:5" x14ac:dyDescent="0.2">
      <c r="A172" s="20"/>
      <c r="B172">
        <v>1800</v>
      </c>
      <c r="C172" s="18" t="str">
        <f>IF(ISBLANK(E172),_xlfn.CONCAT("CALL ",D172),_xlfn.CONCAT("CALL ",D172,"(",E172,")"))</f>
        <v>CALL GAMEAI(ROW,COL,Q(),QLEN,SHOTS(,,))</v>
      </c>
      <c r="D172" s="18" t="str">
        <f>A198</f>
        <v>GAMEAI</v>
      </c>
      <c r="E172" t="s">
        <v>1010</v>
      </c>
    </row>
    <row r="173" spans="1:5" x14ac:dyDescent="0.2">
      <c r="A173" s="20"/>
      <c r="B173">
        <v>1810</v>
      </c>
      <c r="C173" s="18" t="str">
        <f>IF(ISBLANK(E173),_xlfn.CONCAT("CALL ",D173),_xlfn.CONCAT("CALL ",D173,"(",E173,")"))</f>
        <v>CALL GETMENUORIG(MROW,MCOL)</v>
      </c>
      <c r="D173" s="18" t="str">
        <f>A606</f>
        <v>GETMENUORIG</v>
      </c>
      <c r="E173" t="s">
        <v>898</v>
      </c>
    </row>
    <row r="174" spans="1:5" x14ac:dyDescent="0.2">
      <c r="A174" s="20"/>
      <c r="B174">
        <v>1820</v>
      </c>
      <c r="C174" s="5" t="s">
        <v>899</v>
      </c>
      <c r="D174" s="18"/>
    </row>
    <row r="175" spans="1:5" x14ac:dyDescent="0.2">
      <c r="A175" s="20"/>
      <c r="B175">
        <v>1830</v>
      </c>
      <c r="C175" s="5" t="s">
        <v>900</v>
      </c>
      <c r="D175" s="18"/>
    </row>
    <row r="176" spans="1:5" x14ac:dyDescent="0.2">
      <c r="A176" s="20"/>
      <c r="B176">
        <v>1840</v>
      </c>
      <c r="C176" s="18" t="str">
        <f>IF(ISBLANK(E176),_xlfn.CONCAT("CALL ",D176),_xlfn.CONCAT("CALL ",D176,"(",E176,")"))</f>
        <v>CALL RENDERTEXT(TEXT$,(MROW+8),(MCOL))</v>
      </c>
      <c r="D176" s="18" t="str">
        <f>A226</f>
        <v>RENDERTEXT</v>
      </c>
      <c r="E176" t="s">
        <v>1041</v>
      </c>
    </row>
    <row r="177" spans="1:5" x14ac:dyDescent="0.2">
      <c r="A177" s="20"/>
      <c r="B177">
        <v>1850</v>
      </c>
      <c r="C177" s="5" t="s">
        <v>555</v>
      </c>
      <c r="D177" s="18"/>
    </row>
    <row r="178" spans="1:5" x14ac:dyDescent="0.2">
      <c r="A178" s="18" t="s">
        <v>870</v>
      </c>
      <c r="B178">
        <v>1860</v>
      </c>
      <c r="C178" t="str">
        <f>_xlfn.CONCAT("REM SUBROUTINE ***",A178,"***")</f>
        <v>REM SUBROUTINE ***PROCESSSHOT***</v>
      </c>
      <c r="D178" s="18"/>
    </row>
    <row r="179" spans="1:5" x14ac:dyDescent="0.2">
      <c r="A179" s="18"/>
      <c r="B179">
        <v>1870</v>
      </c>
      <c r="C179" t="str">
        <f>IF(ISBLANK(E179),_xlfn.CONCAT("SUB ",A178),_xlfn.CONCAT("SUB ",A178,"(",E179,")"))</f>
        <v>SUB PROCESSSHOT(WINNER,ROW,COL,PLAYER,HITSLEFT(,),SHIPSLEFT(),SHIPS(,,),Q(),QLEN)</v>
      </c>
      <c r="D179" s="18"/>
      <c r="E179" t="s">
        <v>1021</v>
      </c>
    </row>
    <row r="180" spans="1:5" x14ac:dyDescent="0.2">
      <c r="A180" s="18"/>
      <c r="B180">
        <v>1880</v>
      </c>
      <c r="C180" s="21" t="s">
        <v>871</v>
      </c>
      <c r="D180" s="18"/>
    </row>
    <row r="181" spans="1:5" x14ac:dyDescent="0.2">
      <c r="A181" s="18"/>
      <c r="B181">
        <v>1890</v>
      </c>
      <c r="C181" s="21" t="s">
        <v>777</v>
      </c>
      <c r="D181" s="18"/>
    </row>
    <row r="182" spans="1:5" x14ac:dyDescent="0.2">
      <c r="A182" s="18"/>
      <c r="B182">
        <v>1900</v>
      </c>
      <c r="C182" s="18" t="str">
        <f>IF(ISBLANK(E182),_xlfn.CONCAT("CALL ",D182),_xlfn.CONCAT("CALL ",D182,"(",E182,")"))</f>
        <v>CALL CHECKHIT(HIT,SHIP,(LOC),(1-PLAYER),SHIPS(,,))</v>
      </c>
      <c r="D182" s="18" t="str">
        <f>A464</f>
        <v>CHECKHIT</v>
      </c>
      <c r="E182" t="s">
        <v>851</v>
      </c>
    </row>
    <row r="183" spans="1:5" x14ac:dyDescent="0.2">
      <c r="A183" s="18"/>
      <c r="B183">
        <v>1910</v>
      </c>
      <c r="C183" s="18" t="str">
        <f>_xlfn.CONCAT("IF PLAYER=1 AND HIT=1 THEN CALL ",D183,"(",E183,")")</f>
        <v>IF PLAYER=1 AND HIT=1 THEN CALL QUEUEADD(Q(),QLEN,(LOC),ERRVAL)</v>
      </c>
      <c r="D183" s="18" t="str">
        <f>A538</f>
        <v>QUEUEADD</v>
      </c>
      <c r="E183" t="s">
        <v>991</v>
      </c>
    </row>
    <row r="184" spans="1:5" x14ac:dyDescent="0.2">
      <c r="A184" s="18"/>
      <c r="B184">
        <v>1920</v>
      </c>
      <c r="C184" s="18" t="str">
        <f>IF(ISBLANK(E184),_xlfn.CONCAT("CALL ",D184),_xlfn.CONCAT("CALL ",D184,"(",E184,")"))</f>
        <v>CALL RENDERSHOT((PLAYER),(HIT),(ROW),(COL))</v>
      </c>
      <c r="D184" s="18" t="str">
        <f>A310</f>
        <v>RENDERSHOT</v>
      </c>
      <c r="E184" t="s">
        <v>788</v>
      </c>
    </row>
    <row r="185" spans="1:5" x14ac:dyDescent="0.2">
      <c r="A185" s="18"/>
      <c r="B185">
        <v>1930</v>
      </c>
      <c r="C185" s="5" t="str">
        <f>_xlfn.CONCAT("IF HIT=0 THEN ",INDEX(B:B,MATCH(D185,A:A,0),0)," :: REM SUBEND")</f>
        <v>IF HIT=0 THEN 2050 :: REM SUBEND</v>
      </c>
      <c r="D185" s="20" t="str">
        <f>A197</f>
        <v>PROCESSSHOT.SUBEND</v>
      </c>
    </row>
    <row r="186" spans="1:5" x14ac:dyDescent="0.2">
      <c r="A186" s="18"/>
      <c r="B186">
        <v>1940</v>
      </c>
      <c r="C186" s="5" t="s">
        <v>853</v>
      </c>
      <c r="D186" s="18"/>
    </row>
    <row r="187" spans="1:5" x14ac:dyDescent="0.2">
      <c r="A187" s="18"/>
      <c r="B187">
        <v>1950</v>
      </c>
      <c r="C187" s="5" t="str">
        <f>_xlfn.CONCAT("IF HITSLEFT(1-PLAYER,SHIP)&gt;0 THEN ",INDEX(B:B,MATCH(D187,A:A,0),0)," :: REM SUBEND")</f>
        <v>IF HITSLEFT(1-PLAYER,SHIP)&gt;0 THEN 2050 :: REM SUBEND</v>
      </c>
      <c r="D187" s="20" t="str">
        <f>A197</f>
        <v>PROCESSSHOT.SUBEND</v>
      </c>
    </row>
    <row r="188" spans="1:5" x14ac:dyDescent="0.2">
      <c r="A188" s="18"/>
      <c r="B188">
        <v>1960</v>
      </c>
      <c r="C188" s="5" t="s">
        <v>852</v>
      </c>
      <c r="D188" s="18"/>
    </row>
    <row r="189" spans="1:5" x14ac:dyDescent="0.2">
      <c r="A189" s="18"/>
      <c r="B189">
        <v>1970</v>
      </c>
      <c r="C189" s="18" t="str">
        <f>IF(ISBLANK(E189),_xlfn.CONCAT("CALL ",D189),_xlfn.CONCAT("CALL ",D189,"(",E189,")"))</f>
        <v>CALL RENDERSUNK((1-PLAYER),(SHIP),SHIPS(,,))</v>
      </c>
      <c r="D189" s="18" t="str">
        <f>A324</f>
        <v>RENDERSUNK</v>
      </c>
      <c r="E189" t="s">
        <v>854</v>
      </c>
    </row>
    <row r="190" spans="1:5" x14ac:dyDescent="0.2">
      <c r="A190" s="18"/>
      <c r="B190">
        <v>1980</v>
      </c>
      <c r="C190" s="18" t="s">
        <v>868</v>
      </c>
      <c r="D190" s="18"/>
    </row>
    <row r="191" spans="1:5" x14ac:dyDescent="0.2">
      <c r="A191" s="18"/>
      <c r="B191">
        <v>1990</v>
      </c>
      <c r="C191" s="5" t="str">
        <f>_xlfn.CONCAT("IF PLAYER=0 THEN ",INDEX(B:B,MATCH(D191,A:A,0),0)," :: REM SUBEND")</f>
        <v>IF PLAYER=0 THEN 2050 :: REM SUBEND</v>
      </c>
      <c r="D191" s="20" t="str">
        <f>A197</f>
        <v>PROCESSSHOT.SUBEND</v>
      </c>
    </row>
    <row r="192" spans="1:5" x14ac:dyDescent="0.2">
      <c r="A192" s="18"/>
      <c r="B192">
        <v>2000</v>
      </c>
      <c r="C192" s="18" t="s">
        <v>1015</v>
      </c>
      <c r="D192" s="18"/>
    </row>
    <row r="193" spans="1:5" x14ac:dyDescent="0.2">
      <c r="A193" s="18"/>
      <c r="B193">
        <v>2010</v>
      </c>
      <c r="C193" s="5" t="s">
        <v>726</v>
      </c>
      <c r="D193" s="18"/>
    </row>
    <row r="194" spans="1:5" x14ac:dyDescent="0.2">
      <c r="A194" s="18"/>
      <c r="B194">
        <v>2020</v>
      </c>
      <c r="C194" s="5" t="s">
        <v>1016</v>
      </c>
      <c r="D194" s="18"/>
    </row>
    <row r="195" spans="1:5" x14ac:dyDescent="0.2">
      <c r="A195" s="18"/>
      <c r="B195">
        <v>2030</v>
      </c>
      <c r="C195" s="18" t="str">
        <f>IF(ISBLANK(E195),_xlfn.CONCAT("CALL ",D195),_xlfn.CONCAT("CALL ",D195,"(",E195,")"))</f>
        <v>CALL QUEUEDEL(Q(),QLEN,(SUNKLOC),ERRVAL)</v>
      </c>
      <c r="D195" s="18" t="str">
        <f>A543</f>
        <v>QUEUEDEL</v>
      </c>
      <c r="E195" t="s">
        <v>1017</v>
      </c>
    </row>
    <row r="196" spans="1:5" x14ac:dyDescent="0.2">
      <c r="A196" s="18"/>
      <c r="B196">
        <v>2040</v>
      </c>
      <c r="C196" s="5" t="s">
        <v>1</v>
      </c>
      <c r="D196" s="18"/>
    </row>
    <row r="197" spans="1:5" x14ac:dyDescent="0.2">
      <c r="A197" s="20" t="str">
        <f>_xlfn.CONCAT(A178,".SUBEND")</f>
        <v>PROCESSSHOT.SUBEND</v>
      </c>
      <c r="B197">
        <v>2050</v>
      </c>
      <c r="C197" s="5" t="s">
        <v>555</v>
      </c>
      <c r="D197" s="18"/>
    </row>
    <row r="198" spans="1:5" x14ac:dyDescent="0.2">
      <c r="A198" s="18" t="s">
        <v>975</v>
      </c>
      <c r="B198">
        <v>2060</v>
      </c>
      <c r="C198" t="str">
        <f>_xlfn.CONCAT("REM SUBROUTINE ***",A198,"***")</f>
        <v>REM SUBROUTINE ***GAMEAI***</v>
      </c>
      <c r="D198" s="18"/>
    </row>
    <row r="199" spans="1:5" x14ac:dyDescent="0.2">
      <c r="A199"/>
      <c r="B199">
        <v>2070</v>
      </c>
      <c r="C199" t="str">
        <f>IF(ISBLANK(E199),_xlfn.CONCAT("SUB ",A198),_xlfn.CONCAT("SUB ",A198,"(",E199,")"))</f>
        <v>SUB GAMEAI(ROW,COL,Q(),QLEN,SHOTS(,,))</v>
      </c>
      <c r="D199" s="18"/>
      <c r="E199" t="s">
        <v>1010</v>
      </c>
    </row>
    <row r="200" spans="1:5" x14ac:dyDescent="0.2">
      <c r="B200">
        <v>2080</v>
      </c>
      <c r="C200" t="str">
        <f>_xlfn.CONCAT("REM LABEL ***",A201,"***")</f>
        <v>REM LABEL ***AISTART***</v>
      </c>
      <c r="D200" s="18"/>
    </row>
    <row r="201" spans="1:5" x14ac:dyDescent="0.2">
      <c r="A201" s="20" t="s">
        <v>982</v>
      </c>
      <c r="B201">
        <v>2090</v>
      </c>
      <c r="C201" t="s">
        <v>1012</v>
      </c>
      <c r="D201" s="18"/>
    </row>
    <row r="202" spans="1:5" x14ac:dyDescent="0.2">
      <c r="A202"/>
      <c r="B202">
        <v>2100</v>
      </c>
      <c r="C202" t="str">
        <f>_xlfn.CONCAT("IF QLEN=0 THEN GOSUB ",INDEX(B:B,MATCH(D202,A:A,0),0)," :: REM GOSUB ",D202,)</f>
        <v>IF QLEN=0 THEN GOSUB 2220 :: REM GOSUB EMPTYQUEUE</v>
      </c>
      <c r="D202" s="17" t="str">
        <f>A214</f>
        <v>EMPTYQUEUE</v>
      </c>
      <c r="E202" s="20"/>
    </row>
    <row r="203" spans="1:5" x14ac:dyDescent="0.2">
      <c r="A203"/>
      <c r="B203">
        <v>2110</v>
      </c>
      <c r="C203" t="str">
        <f>_xlfn.CONCAT("IF QLEN=0 THEN GOTO ",INDEX(B:B,MATCH(D203,A:A,0),0)," :: REM GOTO ",D203)</f>
        <v>IF QLEN=0 THEN GOTO 2170 :: REM GOTO VALIDATESHOT</v>
      </c>
      <c r="D203" s="20" t="str">
        <f>A209</f>
        <v>VALIDATESHOT</v>
      </c>
      <c r="E203" s="20"/>
    </row>
    <row r="204" spans="1:5" x14ac:dyDescent="0.2">
      <c r="A204"/>
      <c r="B204">
        <v>2120</v>
      </c>
      <c r="C204" t="str">
        <f>_xlfn.CONCAT("IF OFFSET=0 THEN GOSUB ",INDEX(B:B,MATCH(D204,A:A,0),0)," :: REM GOSUB ",D204)</f>
        <v>IF OFFSET=0 THEN GOSUB 2260 :: REM GOSUB OFFSETZERO</v>
      </c>
      <c r="D204" s="20" t="str">
        <f>A218</f>
        <v>OFFSETZERO</v>
      </c>
      <c r="E204" s="17"/>
    </row>
    <row r="205" spans="1:5" x14ac:dyDescent="0.2">
      <c r="A205"/>
      <c r="B205">
        <v>2130</v>
      </c>
      <c r="C205" t="s">
        <v>1044</v>
      </c>
      <c r="D205" s="17" t="str">
        <f>A218</f>
        <v>OFFSETZERO</v>
      </c>
      <c r="E205" s="17"/>
    </row>
    <row r="206" spans="1:5" x14ac:dyDescent="0.2">
      <c r="A206"/>
      <c r="B206">
        <v>2140</v>
      </c>
      <c r="C206" t="s">
        <v>976</v>
      </c>
      <c r="D206" s="18"/>
      <c r="E206" s="5"/>
    </row>
    <row r="207" spans="1:5" x14ac:dyDescent="0.2">
      <c r="A207"/>
      <c r="B207">
        <v>2150</v>
      </c>
      <c r="C207" t="s">
        <v>983</v>
      </c>
      <c r="D207" s="18"/>
      <c r="E207" s="5"/>
    </row>
    <row r="208" spans="1:5" x14ac:dyDescent="0.2">
      <c r="B208">
        <v>2160</v>
      </c>
      <c r="C208" t="str">
        <f>_xlfn.CONCAT("REM LABEL ***",A209,"***")</f>
        <v>REM LABEL ***VALIDATESHOT***</v>
      </c>
      <c r="D208" s="18"/>
      <c r="E208" s="5"/>
    </row>
    <row r="209" spans="1:5" x14ac:dyDescent="0.2">
      <c r="A209" s="20" t="s">
        <v>993</v>
      </c>
      <c r="B209">
        <v>2170</v>
      </c>
      <c r="C209" s="18" t="str">
        <f>IF(ISBLANK(E209),_xlfn.CONCAT("CALL ",D209),_xlfn.CONCAT("CALL ",D209,"(",E209,")"))</f>
        <v>CALL CHECKVALIDSHOT(ERRVAL,(ROW),(COL),1,SHOTS(,,))</v>
      </c>
      <c r="D209" s="18" t="str">
        <f>A458</f>
        <v>CHECKVALIDSHOT</v>
      </c>
      <c r="E209" t="s">
        <v>1029</v>
      </c>
    </row>
    <row r="210" spans="1:5" x14ac:dyDescent="0.2">
      <c r="A210"/>
      <c r="B210">
        <v>2180</v>
      </c>
      <c r="C210" t="str">
        <f>_xlfn.CONCAT("IF ERRVAL=1 THEN OFFSET=0 :: GOTO ",INDEX(B:B,MATCH(D210,A:A,0),0)," :: REM GOTO ",D210,"")</f>
        <v>IF ERRVAL=1 THEN OFFSET=0 :: GOTO 2090 :: REM GOTO AISTART</v>
      </c>
      <c r="D210" s="20" t="str">
        <f>A201</f>
        <v>AISTART</v>
      </c>
      <c r="E210" s="5"/>
    </row>
    <row r="211" spans="1:5" x14ac:dyDescent="0.2">
      <c r="B211">
        <v>2190</v>
      </c>
      <c r="C211" t="s">
        <v>998</v>
      </c>
      <c r="D211" s="18"/>
    </row>
    <row r="212" spans="1:5" x14ac:dyDescent="0.2">
      <c r="A212"/>
      <c r="B212">
        <v>2200</v>
      </c>
      <c r="C212" t="str">
        <f>_xlfn.CONCAT("GOTO ",INDEX(B:B,MATCH(D212,A:A,0),0)," :: REM GOTO SUBEND")</f>
        <v>GOTO 2330 :: REM GOTO SUBEND</v>
      </c>
      <c r="D212" s="20" t="str">
        <f>A225</f>
        <v>GAMEAI.SUBEND</v>
      </c>
      <c r="E212" s="5"/>
    </row>
    <row r="213" spans="1:5" x14ac:dyDescent="0.2">
      <c r="B213">
        <v>2210</v>
      </c>
      <c r="C213" t="str">
        <f>_xlfn.CONCAT("REM GOSUB ***",A214,"***")</f>
        <v>REM GOSUB ***EMPTYQUEUE***</v>
      </c>
      <c r="D213" s="18"/>
    </row>
    <row r="214" spans="1:5" x14ac:dyDescent="0.2">
      <c r="A214" s="17" t="s">
        <v>984</v>
      </c>
      <c r="B214">
        <v>2220</v>
      </c>
      <c r="C214" t="s">
        <v>897</v>
      </c>
      <c r="D214" s="18"/>
    </row>
    <row r="215" spans="1:5" x14ac:dyDescent="0.2">
      <c r="A215"/>
      <c r="B215">
        <v>2230</v>
      </c>
      <c r="C215" t="s">
        <v>988</v>
      </c>
      <c r="D215" s="18"/>
    </row>
    <row r="216" spans="1:5" x14ac:dyDescent="0.2">
      <c r="A216"/>
      <c r="B216">
        <v>2240</v>
      </c>
      <c r="C216" t="s">
        <v>980</v>
      </c>
      <c r="D216" s="18"/>
    </row>
    <row r="217" spans="1:5" x14ac:dyDescent="0.2">
      <c r="B217">
        <v>2250</v>
      </c>
      <c r="C217" t="str">
        <f>_xlfn.CONCAT("REM GOSUB ***",A218,"***")</f>
        <v>REM GOSUB ***OFFSETZERO***</v>
      </c>
      <c r="D217" s="18"/>
    </row>
    <row r="218" spans="1:5" x14ac:dyDescent="0.2">
      <c r="A218" s="17" t="s">
        <v>981</v>
      </c>
      <c r="B218">
        <v>2260</v>
      </c>
      <c r="C218" t="s">
        <v>1045</v>
      </c>
      <c r="D218" s="18"/>
    </row>
    <row r="219" spans="1:5" x14ac:dyDescent="0.2">
      <c r="A219"/>
      <c r="B219">
        <v>2270</v>
      </c>
      <c r="C219" t="s">
        <v>1046</v>
      </c>
      <c r="D219" s="18"/>
    </row>
    <row r="220" spans="1:5" x14ac:dyDescent="0.2">
      <c r="A220"/>
      <c r="B220">
        <v>2280</v>
      </c>
      <c r="C220" t="s">
        <v>1047</v>
      </c>
      <c r="D220" s="18"/>
    </row>
    <row r="221" spans="1:5" x14ac:dyDescent="0.2">
      <c r="A221"/>
      <c r="B221">
        <v>2290</v>
      </c>
      <c r="C221" t="s">
        <v>979</v>
      </c>
      <c r="D221" s="18"/>
    </row>
    <row r="222" spans="1:5" x14ac:dyDescent="0.2">
      <c r="A222"/>
      <c r="B222">
        <v>2300</v>
      </c>
      <c r="C222" t="s">
        <v>977</v>
      </c>
      <c r="D222" s="18"/>
    </row>
    <row r="223" spans="1:5" x14ac:dyDescent="0.2">
      <c r="A223"/>
      <c r="B223">
        <v>2310</v>
      </c>
      <c r="C223" s="5" t="s">
        <v>1048</v>
      </c>
      <c r="D223" s="18"/>
    </row>
    <row r="224" spans="1:5" x14ac:dyDescent="0.2">
      <c r="A224"/>
      <c r="B224">
        <v>2320</v>
      </c>
      <c r="C224" t="s">
        <v>980</v>
      </c>
      <c r="D224" s="18"/>
    </row>
    <row r="225" spans="1:5" x14ac:dyDescent="0.2">
      <c r="A225" s="20" t="str">
        <f>_xlfn.CONCAT(A198,".SUBEND")</f>
        <v>GAMEAI.SUBEND</v>
      </c>
      <c r="B225">
        <v>2330</v>
      </c>
      <c r="C225" t="s">
        <v>555</v>
      </c>
      <c r="D225" s="18"/>
    </row>
    <row r="226" spans="1:5" x14ac:dyDescent="0.2">
      <c r="A226" s="18" t="s">
        <v>553</v>
      </c>
      <c r="B226">
        <v>2340</v>
      </c>
      <c r="C226" t="str">
        <f>_xlfn.CONCAT("REM SUBROUTINE ***",A226,"***")</f>
        <v>REM SUBROUTINE ***RENDERTEXT***</v>
      </c>
      <c r="D226" s="18"/>
    </row>
    <row r="227" spans="1:5" x14ac:dyDescent="0.2">
      <c r="A227" s="18"/>
      <c r="B227">
        <v>2350</v>
      </c>
      <c r="C227" t="str">
        <f>IF(ISBLANK(E227),_xlfn.CONCAT("SUB ",A226),_xlfn.CONCAT("SUB ",A226,"(",E227,")"))</f>
        <v>SUB RENDERTEXT(TEXT$,ROW,COL)</v>
      </c>
      <c r="D227" s="18"/>
      <c r="E227" t="s">
        <v>688</v>
      </c>
    </row>
    <row r="228" spans="1:5" x14ac:dyDescent="0.2">
      <c r="A228" s="18"/>
      <c r="B228">
        <v>2360</v>
      </c>
      <c r="C228" s="5" t="s">
        <v>554</v>
      </c>
      <c r="D228" s="18"/>
    </row>
    <row r="229" spans="1:5" x14ac:dyDescent="0.2">
      <c r="A229" s="18"/>
      <c r="B229">
        <v>2370</v>
      </c>
      <c r="C229" s="5" t="s">
        <v>556</v>
      </c>
      <c r="D229" s="18"/>
    </row>
    <row r="230" spans="1:5" x14ac:dyDescent="0.2">
      <c r="A230" s="18"/>
      <c r="B230">
        <v>2380</v>
      </c>
      <c r="C230" s="5" t="s">
        <v>557</v>
      </c>
      <c r="D230" s="18"/>
    </row>
    <row r="231" spans="1:5" x14ac:dyDescent="0.2">
      <c r="A231" s="18"/>
      <c r="B231">
        <v>2390</v>
      </c>
      <c r="C231" s="5" t="s">
        <v>558</v>
      </c>
      <c r="D231" s="18"/>
    </row>
    <row r="232" spans="1:5" x14ac:dyDescent="0.2">
      <c r="A232" s="18"/>
      <c r="B232">
        <v>2400</v>
      </c>
      <c r="C232" s="5" t="s">
        <v>1</v>
      </c>
      <c r="D232" s="18"/>
    </row>
    <row r="233" spans="1:5" x14ac:dyDescent="0.2">
      <c r="A233" s="18"/>
      <c r="B233">
        <v>2410</v>
      </c>
      <c r="C233" s="5" t="s">
        <v>555</v>
      </c>
      <c r="D233" s="18"/>
    </row>
    <row r="234" spans="1:5" x14ac:dyDescent="0.2">
      <c r="A234" s="18" t="s">
        <v>570</v>
      </c>
      <c r="B234">
        <v>2420</v>
      </c>
      <c r="C234" t="str">
        <f>_xlfn.CONCAT("REM SUBROUTINE ***",A234,"***")</f>
        <v>REM SUBROUTINE ***RENDERBOARDS***</v>
      </c>
      <c r="D234" s="18"/>
    </row>
    <row r="235" spans="1:5" x14ac:dyDescent="0.2">
      <c r="A235" s="18"/>
      <c r="B235">
        <v>2430</v>
      </c>
      <c r="C235" t="str">
        <f>IF(ISBLANK(D235),_xlfn.CONCAT("SUB ",A234),_xlfn.CONCAT("SUB ",A234,"(",D235,")"))</f>
        <v>SUB RENDERBOARDS</v>
      </c>
      <c r="D235" s="18"/>
    </row>
    <row r="236" spans="1:5" x14ac:dyDescent="0.2">
      <c r="A236" s="18"/>
      <c r="B236">
        <v>2440</v>
      </c>
      <c r="C236" t="s">
        <v>0</v>
      </c>
      <c r="D236" s="18"/>
    </row>
    <row r="237" spans="1:5" x14ac:dyDescent="0.2">
      <c r="A237" s="18"/>
      <c r="B237">
        <v>2450</v>
      </c>
      <c r="C237" t="s">
        <v>560</v>
      </c>
      <c r="D237" s="18"/>
    </row>
    <row r="238" spans="1:5" x14ac:dyDescent="0.2">
      <c r="A238" s="18"/>
      <c r="B238">
        <v>2460</v>
      </c>
      <c r="C238" s="18" t="str">
        <f>IF(ISBLANK(E238),_xlfn.CONCAT("CALL ",D238),_xlfn.CONCAT("CALL ",D238,"(",E238,")"))</f>
        <v>CALL RENDERBOARD</v>
      </c>
      <c r="D238" s="18" t="str">
        <f>A241</f>
        <v>RENDERBOARD</v>
      </c>
    </row>
    <row r="239" spans="1:5" x14ac:dyDescent="0.2">
      <c r="A239" s="18"/>
      <c r="B239">
        <v>2470</v>
      </c>
      <c r="C239" s="18" t="str">
        <f>IF(ISBLANK(E239),_xlfn.CONCAT("CALL ",D239),_xlfn.CONCAT("CALL ",D239,"(",E239,")"))</f>
        <v>CALL RENDERAUX</v>
      </c>
      <c r="D239" s="18" t="str">
        <f>A279</f>
        <v>RENDERAUX</v>
      </c>
    </row>
    <row r="240" spans="1:5" x14ac:dyDescent="0.2">
      <c r="A240" s="18"/>
      <c r="B240">
        <v>2480</v>
      </c>
      <c r="C240" t="s">
        <v>555</v>
      </c>
      <c r="D240" s="18"/>
    </row>
    <row r="241" spans="1:5" x14ac:dyDescent="0.2">
      <c r="A241" s="18" t="s">
        <v>616</v>
      </c>
      <c r="B241">
        <v>2490</v>
      </c>
      <c r="C241" t="str">
        <f>_xlfn.CONCAT("REM SUBROUTINE ***",A241,"***")</f>
        <v>REM SUBROUTINE ***RENDERBOARD***</v>
      </c>
      <c r="D241" s="18"/>
    </row>
    <row r="242" spans="1:5" x14ac:dyDescent="0.2">
      <c r="A242" s="18"/>
      <c r="B242">
        <v>2500</v>
      </c>
      <c r="C242" t="str">
        <f>IF(ISBLANK(D242),_xlfn.CONCAT("SUB ",A241),_xlfn.CONCAT("SUB ",A241,"(",D242,")"))</f>
        <v>SUB RENDERBOARD</v>
      </c>
      <c r="D242" s="18"/>
    </row>
    <row r="243" spans="1:5" x14ac:dyDescent="0.2">
      <c r="A243" s="18"/>
      <c r="B243">
        <v>2510</v>
      </c>
      <c r="C243" s="18" t="str">
        <f>IF(ISBLANK(E243),_xlfn.CONCAT("CALL ",D243),_xlfn.CONCAT("CALL ",D243,"(",E243,")"))</f>
        <v>CALL RENDERBACKBOARD</v>
      </c>
      <c r="D243" s="18" t="str">
        <f>A247</f>
        <v>RENDERBACKBOARD</v>
      </c>
    </row>
    <row r="244" spans="1:5" x14ac:dyDescent="0.2">
      <c r="A244" s="18"/>
      <c r="B244">
        <v>2520</v>
      </c>
      <c r="C244" s="18" t="str">
        <f>IF(ISBLANK(E244),_xlfn.CONCAT("CALL ",D244),_xlfn.CONCAT("CALL ",D244,"(",E244,")"))</f>
        <v>CALL RENDERAXES</v>
      </c>
      <c r="D244" s="18" t="str">
        <f>A265</f>
        <v>RENDERAXES</v>
      </c>
    </row>
    <row r="245" spans="1:5" x14ac:dyDescent="0.2">
      <c r="A245" s="18"/>
      <c r="B245">
        <v>2530</v>
      </c>
      <c r="C245" s="18" t="str">
        <f>IF(ISBLANK(E245),_xlfn.CONCAT("CALL ",D245),_xlfn.CONCAT("CALL ",D245,"(",E245,")"))</f>
        <v>CALL RENDERHOLES</v>
      </c>
      <c r="D245" s="18" t="str">
        <f>A255</f>
        <v>RENDERHOLES</v>
      </c>
    </row>
    <row r="246" spans="1:5" x14ac:dyDescent="0.2">
      <c r="A246" s="18"/>
      <c r="B246">
        <v>2540</v>
      </c>
      <c r="C246" t="s">
        <v>555</v>
      </c>
      <c r="D246" s="18"/>
    </row>
    <row r="247" spans="1:5" x14ac:dyDescent="0.2">
      <c r="A247" s="18" t="s">
        <v>628</v>
      </c>
      <c r="B247">
        <v>2550</v>
      </c>
      <c r="C247" t="str">
        <f>_xlfn.CONCAT("REM SUBROUTINE ***",A247,"***")</f>
        <v>REM SUBROUTINE ***RENDERBACKBOARD***</v>
      </c>
      <c r="D247" s="18"/>
    </row>
    <row r="248" spans="1:5" x14ac:dyDescent="0.2">
      <c r="A248" s="18"/>
      <c r="B248">
        <v>2560</v>
      </c>
      <c r="C248" t="str">
        <f>IF(ISBLANK(D248),_xlfn.CONCAT("SUB ",A247),_xlfn.CONCAT("SUB ",A247,"(",D248,")"))</f>
        <v>SUB RENDERBACKBOARD</v>
      </c>
      <c r="D248" s="18"/>
    </row>
    <row r="249" spans="1:5" x14ac:dyDescent="0.2">
      <c r="A249" s="18"/>
      <c r="B249">
        <v>2570</v>
      </c>
      <c r="C249" s="18" t="str">
        <f>IF(ISBLANK(E249),_xlfn.CONCAT("CALL ",D249),_xlfn.CONCAT("CALL ",D249,"(",E249,")"))</f>
        <v>CALL GETBOARDORIG(ROW,COL)</v>
      </c>
      <c r="D249" s="18" t="str">
        <f>A598</f>
        <v>GETBOARDORIG</v>
      </c>
      <c r="E249" t="s">
        <v>689</v>
      </c>
    </row>
    <row r="250" spans="1:5" x14ac:dyDescent="0.2">
      <c r="A250" s="18"/>
      <c r="B250">
        <v>2580</v>
      </c>
      <c r="C250" s="18" t="str">
        <f>IF(ISBLANK(E250),_xlfn.CONCAT("CALL ",D250),_xlfn.CONCAT("CALL ",D250,"(",E250,")"))</f>
        <v>CALL GETFILLCHAR(FILLCHAR)</v>
      </c>
      <c r="D250" s="18" t="str">
        <f>A560</f>
        <v>GETFILLCHAR</v>
      </c>
      <c r="E250" t="s">
        <v>751</v>
      </c>
    </row>
    <row r="251" spans="1:5" x14ac:dyDescent="0.2">
      <c r="A251" s="18"/>
      <c r="B251">
        <v>2590</v>
      </c>
      <c r="C251" t="s">
        <v>629</v>
      </c>
      <c r="D251" s="18"/>
    </row>
    <row r="252" spans="1:5" x14ac:dyDescent="0.2">
      <c r="A252" s="18"/>
      <c r="B252">
        <v>2600</v>
      </c>
      <c r="C252" s="5" t="s">
        <v>766</v>
      </c>
      <c r="D252" s="18"/>
    </row>
    <row r="253" spans="1:5" x14ac:dyDescent="0.2">
      <c r="A253" s="18"/>
      <c r="B253">
        <v>2610</v>
      </c>
      <c r="C253" s="5" t="s">
        <v>1</v>
      </c>
      <c r="D253" s="18"/>
    </row>
    <row r="254" spans="1:5" x14ac:dyDescent="0.2">
      <c r="A254" s="18"/>
      <c r="B254">
        <v>2620</v>
      </c>
      <c r="C254" s="5" t="s">
        <v>555</v>
      </c>
      <c r="D254" s="18"/>
    </row>
    <row r="255" spans="1:5" x14ac:dyDescent="0.2">
      <c r="A255" s="18" t="s">
        <v>627</v>
      </c>
      <c r="B255">
        <v>2630</v>
      </c>
      <c r="C255" t="str">
        <f>_xlfn.CONCAT("REM SUBROUTINE ***",A255,"***")</f>
        <v>REM SUBROUTINE ***RENDERHOLES***</v>
      </c>
      <c r="D255" s="18"/>
    </row>
    <row r="256" spans="1:5" x14ac:dyDescent="0.2">
      <c r="A256" s="18"/>
      <c r="B256">
        <v>2640</v>
      </c>
      <c r="C256" t="str">
        <f>IF(ISBLANK(D256),_xlfn.CONCAT("SUB ",A255),_xlfn.CONCAT("SUB ",A255,"(",D256,")"))</f>
        <v>SUB RENDERHOLES</v>
      </c>
      <c r="D256" s="18"/>
    </row>
    <row r="257" spans="1:5" x14ac:dyDescent="0.2">
      <c r="A257" s="18"/>
      <c r="B257">
        <v>2650</v>
      </c>
      <c r="C257" s="18" t="str">
        <f>IF(ISBLANK(E257),_xlfn.CONCAT("CALL ",D257),_xlfn.CONCAT("CALL ",D257,"(",E257,")"))</f>
        <v>CALL GETBOARDORIG(ROW,COL)</v>
      </c>
      <c r="D257" s="18" t="str">
        <f>A598</f>
        <v>GETBOARDORIG</v>
      </c>
      <c r="E257" t="s">
        <v>689</v>
      </c>
    </row>
    <row r="258" spans="1:5" x14ac:dyDescent="0.2">
      <c r="A258" s="18"/>
      <c r="B258">
        <v>2660</v>
      </c>
      <c r="C258" s="18" t="str">
        <f>IF(ISBLANK(E258),_xlfn.CONCAT("CALL ",D258),_xlfn.CONCAT("CALL ",D258,"(",E258,")"))</f>
        <v>CALL GETHOLECHAR(HOLECHAR)</v>
      </c>
      <c r="D258" s="18" t="str">
        <f>A556</f>
        <v>GETHOLECHAR</v>
      </c>
      <c r="E258" t="s">
        <v>738</v>
      </c>
    </row>
    <row r="259" spans="1:5" x14ac:dyDescent="0.2">
      <c r="A259" s="18"/>
      <c r="B259">
        <v>2670</v>
      </c>
      <c r="C259" s="5" t="s">
        <v>571</v>
      </c>
      <c r="D259" s="18"/>
    </row>
    <row r="260" spans="1:5" x14ac:dyDescent="0.2">
      <c r="A260" s="18"/>
      <c r="B260">
        <v>2680</v>
      </c>
      <c r="C260" s="5" t="s">
        <v>549</v>
      </c>
      <c r="D260" s="18"/>
    </row>
    <row r="261" spans="1:5" x14ac:dyDescent="0.2">
      <c r="A261" s="18"/>
      <c r="B261">
        <v>2690</v>
      </c>
      <c r="C261" s="5" t="s">
        <v>748</v>
      </c>
      <c r="D261" s="18"/>
    </row>
    <row r="262" spans="1:5" x14ac:dyDescent="0.2">
      <c r="A262" s="18"/>
      <c r="B262">
        <v>2700</v>
      </c>
      <c r="C262" s="5" t="s">
        <v>14</v>
      </c>
      <c r="D262" s="18"/>
    </row>
    <row r="263" spans="1:5" x14ac:dyDescent="0.2">
      <c r="A263" s="18"/>
      <c r="B263">
        <v>2710</v>
      </c>
      <c r="C263" s="5" t="s">
        <v>1</v>
      </c>
      <c r="D263" s="18"/>
    </row>
    <row r="264" spans="1:5" x14ac:dyDescent="0.2">
      <c r="A264" s="18"/>
      <c r="B264">
        <v>2720</v>
      </c>
      <c r="C264" s="5" t="s">
        <v>555</v>
      </c>
      <c r="D264" s="18"/>
    </row>
    <row r="265" spans="1:5" x14ac:dyDescent="0.2">
      <c r="A265" s="18" t="s">
        <v>617</v>
      </c>
      <c r="B265">
        <v>2730</v>
      </c>
      <c r="C265" t="str">
        <f>_xlfn.CONCAT("REM SUBROUTINE ***",A265,"***")</f>
        <v>REM SUBROUTINE ***RENDERAXES***</v>
      </c>
      <c r="D265" s="18"/>
    </row>
    <row r="266" spans="1:5" x14ac:dyDescent="0.2">
      <c r="A266" s="18"/>
      <c r="B266">
        <v>2740</v>
      </c>
      <c r="C266" t="str">
        <f>IF(ISBLANK(D266),_xlfn.CONCAT("SUB ",A265),_xlfn.CONCAT("SUB ",A265,"(",D266,")"))</f>
        <v>SUB RENDERAXES</v>
      </c>
      <c r="D266" s="18"/>
    </row>
    <row r="267" spans="1:5" x14ac:dyDescent="0.2">
      <c r="A267" s="18"/>
      <c r="B267">
        <v>2750</v>
      </c>
      <c r="C267" s="18" t="str">
        <f>IF(ISBLANK(E267),_xlfn.CONCAT("CALL ",D267),_xlfn.CONCAT("CALL ",D267,"(",E267,")"))</f>
        <v>CALL GETBOARDORIG(ROW,COL)</v>
      </c>
      <c r="D267" s="18" t="str">
        <f>A598</f>
        <v>GETBOARDORIG</v>
      </c>
      <c r="E267" t="s">
        <v>689</v>
      </c>
    </row>
    <row r="268" spans="1:5" x14ac:dyDescent="0.2">
      <c r="A268" s="18"/>
      <c r="B268">
        <v>2760</v>
      </c>
      <c r="C268" s="18" t="str">
        <f>IF(ISBLANK(E268),_xlfn.CONCAT("CALL ",D268),_xlfn.CONCAT("CALL ",D268,"(",E268,")"))</f>
        <v>CALL GETTENCHAR(TENCHAR)</v>
      </c>
      <c r="D268" s="18" t="str">
        <f>A572</f>
        <v>GETTENCHAR</v>
      </c>
      <c r="E268" t="s">
        <v>742</v>
      </c>
    </row>
    <row r="269" spans="1:5" x14ac:dyDescent="0.2">
      <c r="A269" s="18"/>
      <c r="B269">
        <v>2770</v>
      </c>
      <c r="C269" s="5" t="s">
        <v>573</v>
      </c>
      <c r="D269" s="18"/>
    </row>
    <row r="270" spans="1:5" x14ac:dyDescent="0.2">
      <c r="A270" s="18"/>
      <c r="B270">
        <v>2780</v>
      </c>
      <c r="C270" s="5" t="s">
        <v>548</v>
      </c>
      <c r="D270" s="18"/>
    </row>
    <row r="271" spans="1:5" x14ac:dyDescent="0.2">
      <c r="A271" s="18"/>
      <c r="B271">
        <v>2790</v>
      </c>
      <c r="C271" s="5" t="s">
        <v>739</v>
      </c>
      <c r="D271" s="18"/>
    </row>
    <row r="272" spans="1:5" x14ac:dyDescent="0.2">
      <c r="A272" s="18"/>
      <c r="B272">
        <v>2800</v>
      </c>
      <c r="C272" s="5" t="s">
        <v>1</v>
      </c>
      <c r="D272" s="18"/>
    </row>
    <row r="273" spans="1:5" x14ac:dyDescent="0.2">
      <c r="A273" s="18"/>
      <c r="B273">
        <v>2810</v>
      </c>
      <c r="C273" s="5" t="s">
        <v>740</v>
      </c>
      <c r="D273" s="18"/>
    </row>
    <row r="274" spans="1:5" x14ac:dyDescent="0.2">
      <c r="A274" s="18"/>
      <c r="B274">
        <v>2820</v>
      </c>
      <c r="C274" s="5" t="s">
        <v>572</v>
      </c>
      <c r="D274" s="18"/>
    </row>
    <row r="275" spans="1:5" x14ac:dyDescent="0.2">
      <c r="A275" s="18"/>
      <c r="B275">
        <v>2830</v>
      </c>
      <c r="C275" s="5" t="s">
        <v>31</v>
      </c>
      <c r="D275" s="18"/>
    </row>
    <row r="276" spans="1:5" x14ac:dyDescent="0.2">
      <c r="A276" s="18"/>
      <c r="B276">
        <v>2840</v>
      </c>
      <c r="C276" s="5" t="s">
        <v>741</v>
      </c>
      <c r="D276" s="18"/>
    </row>
    <row r="277" spans="1:5" x14ac:dyDescent="0.2">
      <c r="A277" s="18"/>
      <c r="B277">
        <v>2850</v>
      </c>
      <c r="C277" s="5" t="s">
        <v>1</v>
      </c>
      <c r="D277" s="18"/>
    </row>
    <row r="278" spans="1:5" x14ac:dyDescent="0.2">
      <c r="A278" s="18"/>
      <c r="B278">
        <v>2860</v>
      </c>
      <c r="C278" s="5" t="s">
        <v>555</v>
      </c>
      <c r="D278" s="18"/>
    </row>
    <row r="279" spans="1:5" x14ac:dyDescent="0.2">
      <c r="A279" s="18" t="s">
        <v>619</v>
      </c>
      <c r="B279">
        <v>2870</v>
      </c>
      <c r="C279" t="str">
        <f>_xlfn.CONCAT("REM SUBROUTINE ***",A279,"***")</f>
        <v>REM SUBROUTINE ***RENDERAUX***</v>
      </c>
      <c r="D279" s="18"/>
    </row>
    <row r="280" spans="1:5" x14ac:dyDescent="0.2">
      <c r="A280" s="18"/>
      <c r="B280">
        <v>2880</v>
      </c>
      <c r="C280" t="str">
        <f>IF(ISBLANK(D280),_xlfn.CONCAT("SUB ",A279),_xlfn.CONCAT("SUB ",A279,"(",D280,")"))</f>
        <v>SUB RENDERAUX</v>
      </c>
      <c r="D280" s="18"/>
    </row>
    <row r="281" spans="1:5" x14ac:dyDescent="0.2">
      <c r="A281" s="18"/>
      <c r="B281">
        <v>2890</v>
      </c>
      <c r="C281" s="18" t="str">
        <f>IF(ISBLANK(E281),_xlfn.CONCAT("CALL ",D281),_xlfn.CONCAT("CALL ",D281,"(",E281,")"))</f>
        <v>CALL GETAUXORIG(ROW,COL)</v>
      </c>
      <c r="D281" s="18" t="str">
        <f>A602</f>
        <v>GETAUXORIG</v>
      </c>
      <c r="E281" t="s">
        <v>689</v>
      </c>
    </row>
    <row r="282" spans="1:5" x14ac:dyDescent="0.2">
      <c r="A282" s="18"/>
      <c r="B282">
        <v>2900</v>
      </c>
      <c r="C282" s="18" t="str">
        <f>IF(ISBLANK(E282),_xlfn.CONCAT("CALL ",D282),_xlfn.CONCAT("CALL ",D282,"(",E282,")"))</f>
        <v>CALL GETHOLECHAR(HOLECHAR)</v>
      </c>
      <c r="D282" s="18" t="str">
        <f>A556</f>
        <v>GETHOLECHAR</v>
      </c>
      <c r="E282" t="s">
        <v>738</v>
      </c>
    </row>
    <row r="283" spans="1:5" x14ac:dyDescent="0.2">
      <c r="A283" s="18"/>
      <c r="B283">
        <v>2910</v>
      </c>
      <c r="C283" s="5" t="s">
        <v>15</v>
      </c>
      <c r="D283" s="18"/>
    </row>
    <row r="284" spans="1:5" x14ac:dyDescent="0.2">
      <c r="A284" s="18"/>
      <c r="B284">
        <v>2920</v>
      </c>
      <c r="C284" s="5" t="s">
        <v>736</v>
      </c>
      <c r="D284" s="18"/>
    </row>
    <row r="285" spans="1:5" x14ac:dyDescent="0.2">
      <c r="A285" s="18"/>
      <c r="B285">
        <v>2930</v>
      </c>
      <c r="C285" s="5" t="s">
        <v>1</v>
      </c>
      <c r="D285" s="18"/>
    </row>
    <row r="286" spans="1:5" x14ac:dyDescent="0.2">
      <c r="A286" s="18"/>
      <c r="B286">
        <v>2940</v>
      </c>
      <c r="C286" s="5" t="s">
        <v>555</v>
      </c>
      <c r="D286" s="18"/>
    </row>
    <row r="287" spans="1:5" x14ac:dyDescent="0.2">
      <c r="A287" s="18" t="s">
        <v>569</v>
      </c>
      <c r="B287">
        <v>2950</v>
      </c>
      <c r="C287" t="str">
        <f>_xlfn.CONCAT("REM SUBROUTINE ***",A287,"***")</f>
        <v>REM SUBROUTINE ***RENDERSHIP***</v>
      </c>
      <c r="D287" s="18"/>
    </row>
    <row r="288" spans="1:5" x14ac:dyDescent="0.2">
      <c r="A288" s="18"/>
      <c r="B288">
        <v>2960</v>
      </c>
      <c r="C288" t="str">
        <f>IF(ISBLANK(E288),_xlfn.CONCAT("SUB ",A287),_xlfn.CONCAT("SUB ",A287,"(",E288,")"))</f>
        <v>SUB RENDERSHIP(CURRENTSHIP,SHIP())</v>
      </c>
      <c r="D288" s="18"/>
      <c r="E288" t="s">
        <v>727</v>
      </c>
    </row>
    <row r="289" spans="1:5" x14ac:dyDescent="0.2">
      <c r="A289" s="18"/>
      <c r="B289">
        <v>2970</v>
      </c>
      <c r="C289" s="18" t="str">
        <f>IF(ISBLANK(E289),_xlfn.CONCAT("CALL ",D289),_xlfn.CONCAT("CALL ",D289,"(",E289,")"))</f>
        <v>CALL GETSHIPLEN(SHIPLEN,(CURRENTSHIP))</v>
      </c>
      <c r="D289" s="18" t="str">
        <f>A588</f>
        <v>GETSHIPLEN</v>
      </c>
      <c r="E289" t="s">
        <v>807</v>
      </c>
    </row>
    <row r="290" spans="1:5" x14ac:dyDescent="0.2">
      <c r="A290" s="18"/>
      <c r="B290">
        <v>2980</v>
      </c>
      <c r="C290" s="18" t="str">
        <f>IF(ISBLANK(E290),_xlfn.CONCAT("CALL ",D290),_xlfn.CONCAT("CALL ",D290,"(",E290,")"))</f>
        <v>CALL GETSHIPCHAR(SHIPCHAR)</v>
      </c>
      <c r="D290" s="18" t="str">
        <f>A568</f>
        <v>GETSHIPCHAR</v>
      </c>
      <c r="E290" t="s">
        <v>714</v>
      </c>
    </row>
    <row r="291" spans="1:5" x14ac:dyDescent="0.2">
      <c r="A291" s="18"/>
      <c r="B291">
        <v>2990</v>
      </c>
      <c r="C291" s="18" t="str">
        <f>IF(ISBLANK(E291),_xlfn.CONCAT("CALL ",D291),_xlfn.CONCAT("CALL ",D291,"(",E291,")"))</f>
        <v>CALL GETBOARDORIG(ROW,COL)</v>
      </c>
      <c r="D291" s="18" t="str">
        <f>A598</f>
        <v>GETBOARDORIG</v>
      </c>
      <c r="E291" t="s">
        <v>689</v>
      </c>
    </row>
    <row r="292" spans="1:5" x14ac:dyDescent="0.2">
      <c r="A292" s="18"/>
      <c r="B292">
        <v>3000</v>
      </c>
      <c r="C292" s="5" t="s">
        <v>726</v>
      </c>
      <c r="D292" s="18"/>
    </row>
    <row r="293" spans="1:5" x14ac:dyDescent="0.2">
      <c r="A293" s="18"/>
      <c r="B293">
        <v>3010</v>
      </c>
      <c r="C293" s="5" t="s">
        <v>1039</v>
      </c>
      <c r="D293" s="18"/>
    </row>
    <row r="294" spans="1:5" x14ac:dyDescent="0.2">
      <c r="A294" s="18"/>
      <c r="B294">
        <v>3020</v>
      </c>
      <c r="C294" s="5" t="s">
        <v>692</v>
      </c>
      <c r="D294" s="18"/>
    </row>
    <row r="295" spans="1:5" x14ac:dyDescent="0.2">
      <c r="A295" s="18"/>
      <c r="B295">
        <v>3030</v>
      </c>
      <c r="C295" s="5" t="s">
        <v>1</v>
      </c>
      <c r="D295" s="18"/>
    </row>
    <row r="296" spans="1:5" x14ac:dyDescent="0.2">
      <c r="A296" s="18"/>
      <c r="B296">
        <v>3040</v>
      </c>
      <c r="C296" s="5" t="s">
        <v>555</v>
      </c>
      <c r="D296" s="18"/>
    </row>
    <row r="297" spans="1:5" x14ac:dyDescent="0.2">
      <c r="A297" s="18" t="s">
        <v>618</v>
      </c>
      <c r="B297">
        <v>3050</v>
      </c>
      <c r="C297" t="str">
        <f>_xlfn.CONCAT("REM SUBROUTINE ***",A297,"***")</f>
        <v>REM SUBROUTINE ***RENDERSHIPSAUX***</v>
      </c>
      <c r="D297" s="18"/>
    </row>
    <row r="298" spans="1:5" x14ac:dyDescent="0.2">
      <c r="A298" s="18"/>
      <c r="B298">
        <v>3060</v>
      </c>
      <c r="C298" t="str">
        <f>IF(ISBLANK(E298),_xlfn.CONCAT("SUB ",A297),_xlfn.CONCAT("SUB ",A297,"(",E298,")"))</f>
        <v>SUB RENDERSHIPSAUX(SHIPS(,,))</v>
      </c>
      <c r="D298" s="18"/>
      <c r="E298" t="s">
        <v>715</v>
      </c>
    </row>
    <row r="299" spans="1:5" x14ac:dyDescent="0.2">
      <c r="A299" s="18"/>
      <c r="B299">
        <v>3070</v>
      </c>
      <c r="C299" s="18" t="str">
        <f>IF(ISBLANK(E299),_xlfn.CONCAT("CALL ",D299),_xlfn.CONCAT("CALL ",D299,"(",E299,")"))</f>
        <v>CALL GETNUMSHIPS(NUMSHIPS)</v>
      </c>
      <c r="D299" s="18" t="str">
        <f>A584</f>
        <v>GETNUMSHIPS</v>
      </c>
      <c r="E299" t="s">
        <v>706</v>
      </c>
    </row>
    <row r="300" spans="1:5" x14ac:dyDescent="0.2">
      <c r="A300" s="18"/>
      <c r="B300">
        <v>3080</v>
      </c>
      <c r="C300" s="18" t="str">
        <f>IF(ISBLANK(E300),_xlfn.CONCAT("CALL ",D300),_xlfn.CONCAT("CALL ",D300,"(",E300,")"))</f>
        <v>CALL GETAUXORIG(ROW,COL)</v>
      </c>
      <c r="D300" s="18" t="str">
        <f>A602</f>
        <v>GETAUXORIG</v>
      </c>
      <c r="E300" t="s">
        <v>689</v>
      </c>
    </row>
    <row r="301" spans="1:5" x14ac:dyDescent="0.2">
      <c r="A301" s="18"/>
      <c r="B301">
        <v>3090</v>
      </c>
      <c r="C301" s="18" t="str">
        <f>IF(ISBLANK(E301),_xlfn.CONCAT("CALL ",D301),_xlfn.CONCAT("CALL ",D301,"(",E301,")"))</f>
        <v>CALL GETSHIPCHAR(SHIPCHAR)</v>
      </c>
      <c r="D301" s="18" t="str">
        <f>A568</f>
        <v>GETSHIPCHAR</v>
      </c>
      <c r="E301" t="s">
        <v>714</v>
      </c>
    </row>
    <row r="302" spans="1:5" x14ac:dyDescent="0.2">
      <c r="A302" s="18"/>
      <c r="B302">
        <v>3100</v>
      </c>
      <c r="C302" s="5" t="s">
        <v>575</v>
      </c>
      <c r="D302" s="18"/>
    </row>
    <row r="303" spans="1:5" x14ac:dyDescent="0.2">
      <c r="A303" s="18"/>
      <c r="B303">
        <v>3110</v>
      </c>
      <c r="C303" s="18" t="str">
        <f>IF(ISBLANK(E303),_xlfn.CONCAT("CALL ",D303),_xlfn.CONCAT("CALL ",D303,"(",E303,")"))</f>
        <v>CALL GETSHIPLEN(SHIPLEN,(I))</v>
      </c>
      <c r="D303" s="18" t="str">
        <f>A588</f>
        <v>GETSHIPLEN</v>
      </c>
      <c r="E303" t="s">
        <v>790</v>
      </c>
    </row>
    <row r="304" spans="1:5" x14ac:dyDescent="0.2">
      <c r="A304" s="18"/>
      <c r="B304">
        <v>3120</v>
      </c>
      <c r="C304" t="s">
        <v>724</v>
      </c>
      <c r="D304" s="18"/>
    </row>
    <row r="305" spans="1:6" x14ac:dyDescent="0.2">
      <c r="A305" s="18"/>
      <c r="B305">
        <v>3130</v>
      </c>
      <c r="C305" s="5" t="s">
        <v>1038</v>
      </c>
      <c r="D305" s="18"/>
    </row>
    <row r="306" spans="1:6" x14ac:dyDescent="0.2">
      <c r="A306" s="18"/>
      <c r="B306">
        <v>3140</v>
      </c>
      <c r="C306" s="5" t="s">
        <v>691</v>
      </c>
      <c r="D306" s="18"/>
    </row>
    <row r="307" spans="1:6" x14ac:dyDescent="0.2">
      <c r="A307" s="18"/>
      <c r="B307">
        <v>3150</v>
      </c>
      <c r="C307" t="s">
        <v>14</v>
      </c>
      <c r="D307" s="18"/>
    </row>
    <row r="308" spans="1:6" x14ac:dyDescent="0.2">
      <c r="A308" s="18"/>
      <c r="B308">
        <v>3160</v>
      </c>
      <c r="C308" s="5" t="s">
        <v>1</v>
      </c>
      <c r="D308" s="18"/>
    </row>
    <row r="309" spans="1:6" x14ac:dyDescent="0.2">
      <c r="A309" s="18"/>
      <c r="B309">
        <v>3170</v>
      </c>
      <c r="C309" s="5" t="s">
        <v>555</v>
      </c>
      <c r="D309" s="18"/>
    </row>
    <row r="310" spans="1:6" x14ac:dyDescent="0.2">
      <c r="A310" s="18" t="s">
        <v>774</v>
      </c>
      <c r="B310">
        <v>3180</v>
      </c>
      <c r="C310" t="str">
        <f>_xlfn.CONCAT("REM SUBROUTINE ***",A310,"***")</f>
        <v>REM SUBROUTINE ***RENDERSHOT***</v>
      </c>
      <c r="D310" s="18"/>
    </row>
    <row r="311" spans="1:6" x14ac:dyDescent="0.2">
      <c r="A311" s="18"/>
      <c r="B311">
        <v>3190</v>
      </c>
      <c r="C311" t="str">
        <f>IF(ISBLANK(E311),_xlfn.CONCAT("SUB ",A310),_xlfn.CONCAT("SUB ",A310,"(",E311,")"))</f>
        <v>SUB RENDERSHOT(PLAYER,HIT,SROW,SCOL)</v>
      </c>
      <c r="D311" s="18"/>
      <c r="E311" t="s">
        <v>775</v>
      </c>
    </row>
    <row r="312" spans="1:6" x14ac:dyDescent="0.2">
      <c r="A312" s="18"/>
      <c r="B312">
        <v>3200</v>
      </c>
      <c r="C312" s="18" t="str">
        <f>IF(ISBLANK(E312),_xlfn.CONCAT("CALL ",D312),_xlfn.CONCAT("CALL ",D312,"(",E312,")"))</f>
        <v>CALL GETMENUORIG(ROW,COL)</v>
      </c>
      <c r="D312" s="18" t="str">
        <f>A606</f>
        <v>GETMENUORIG</v>
      </c>
      <c r="E312" t="s">
        <v>689</v>
      </c>
    </row>
    <row r="313" spans="1:6" x14ac:dyDescent="0.2">
      <c r="A313" s="18"/>
      <c r="B313">
        <v>3210</v>
      </c>
      <c r="C313" s="5" t="s">
        <v>773</v>
      </c>
      <c r="D313" s="18"/>
    </row>
    <row r="314" spans="1:6" x14ac:dyDescent="0.2">
      <c r="A314" s="18"/>
      <c r="B314">
        <v>3220</v>
      </c>
      <c r="C314" s="5" t="s">
        <v>893</v>
      </c>
      <c r="D314" s="18"/>
    </row>
    <row r="315" spans="1:6" x14ac:dyDescent="0.2">
      <c r="A315" s="18"/>
      <c r="B315">
        <v>3230</v>
      </c>
      <c r="C315" s="5" t="s">
        <v>786</v>
      </c>
      <c r="D315" s="18"/>
    </row>
    <row r="316" spans="1:6" x14ac:dyDescent="0.2">
      <c r="A316" s="18"/>
      <c r="B316">
        <v>3240</v>
      </c>
      <c r="C316" s="18" t="str">
        <f>IF(ISBLANK(E316),_xlfn.CONCAT("CALL ",D316),_xlfn.CONCAT("CALL ",D316,"(",E316,")"))</f>
        <v>CALL RENDERTEXT((TEXT$),(ROW),(COL))</v>
      </c>
      <c r="D316" s="18" t="str">
        <f>A226</f>
        <v>RENDERTEXT</v>
      </c>
      <c r="E316" t="s">
        <v>789</v>
      </c>
    </row>
    <row r="317" spans="1:6" x14ac:dyDescent="0.2">
      <c r="A317" s="18"/>
      <c r="B317">
        <v>3250</v>
      </c>
      <c r="C317" s="18" t="str">
        <f>_xlfn.CONCAT("IF HIT=1 THEN CALL ",D317,"(",F317,") ELSE CALL ",E317,"(",F317,")")</f>
        <v>IF HIT=1 THEN CALL GETHITCHAR(CHARVAL) ELSE CALL GETMISSCHAR(CHARVAL)</v>
      </c>
      <c r="D317" s="18" t="str">
        <f>A564</f>
        <v>GETHITCHAR</v>
      </c>
      <c r="E317" s="18" t="s">
        <v>755</v>
      </c>
      <c r="F317" t="s">
        <v>747</v>
      </c>
    </row>
    <row r="318" spans="1:6" x14ac:dyDescent="0.2">
      <c r="A318" s="18"/>
      <c r="B318">
        <v>3260</v>
      </c>
      <c r="C318" s="18" t="str">
        <f>_xlfn.CONCAT("IF PLAYER=1 THEN CALL ",D318,"(",F318,") ELSE CALL ",E318,"(",F318,")")</f>
        <v>IF PLAYER=1 THEN CALL GETAUXORIG(ROW,COL) ELSE CALL GETBOARDORIG(ROW,COL)</v>
      </c>
      <c r="D318" s="18" t="str">
        <f>A602</f>
        <v>GETAUXORIG</v>
      </c>
      <c r="E318" s="18" t="str">
        <f>A598</f>
        <v>GETBOARDORIG</v>
      </c>
      <c r="F318" t="s">
        <v>689</v>
      </c>
    </row>
    <row r="319" spans="1:6" x14ac:dyDescent="0.2">
      <c r="A319" s="18"/>
      <c r="B319">
        <v>3270</v>
      </c>
      <c r="C319" s="5" t="s">
        <v>782</v>
      </c>
      <c r="D319" s="18"/>
      <c r="E319" s="18"/>
    </row>
    <row r="320" spans="1:6" x14ac:dyDescent="0.2">
      <c r="A320" s="18"/>
      <c r="B320">
        <v>3280</v>
      </c>
      <c r="C320" s="21" t="s">
        <v>784</v>
      </c>
      <c r="D320" s="18"/>
      <c r="E320" s="18"/>
    </row>
    <row r="321" spans="1:6" x14ac:dyDescent="0.2">
      <c r="A321" s="18"/>
      <c r="B321">
        <v>3290</v>
      </c>
      <c r="C321" s="21" t="s">
        <v>783</v>
      </c>
      <c r="D321" s="18"/>
      <c r="E321" s="18"/>
    </row>
    <row r="322" spans="1:6" x14ac:dyDescent="0.2">
      <c r="A322" s="18"/>
      <c r="B322">
        <v>3300</v>
      </c>
      <c r="C322" s="21" t="s">
        <v>847</v>
      </c>
      <c r="D322" s="18"/>
      <c r="E322" s="18"/>
    </row>
    <row r="323" spans="1:6" x14ac:dyDescent="0.2">
      <c r="A323" s="18"/>
      <c r="B323">
        <v>3310</v>
      </c>
      <c r="C323" s="5" t="s">
        <v>555</v>
      </c>
      <c r="D323" s="18"/>
    </row>
    <row r="324" spans="1:6" x14ac:dyDescent="0.2">
      <c r="A324" s="18" t="s">
        <v>838</v>
      </c>
      <c r="B324">
        <v>3320</v>
      </c>
      <c r="C324" t="str">
        <f>_xlfn.CONCAT("REM SUBROUTINE ***",A324,"***")</f>
        <v>REM SUBROUTINE ***RENDERSUNK***</v>
      </c>
      <c r="D324" s="18"/>
    </row>
    <row r="325" spans="1:6" x14ac:dyDescent="0.2">
      <c r="A325" s="18"/>
      <c r="B325">
        <v>3330</v>
      </c>
      <c r="C325" t="str">
        <f>IF(ISBLANK(E325),_xlfn.CONCAT("SUB ",A324),_xlfn.CONCAT("SUB ",A324,"(",E325,")"))</f>
        <v>SUB RENDERSUNK(PLAYER,SHIP,SHIPS(,,))</v>
      </c>
      <c r="D325" s="18"/>
      <c r="E325" t="s">
        <v>839</v>
      </c>
    </row>
    <row r="326" spans="1:6" x14ac:dyDescent="0.2">
      <c r="A326" s="18"/>
      <c r="B326">
        <v>3340</v>
      </c>
      <c r="C326" s="18" t="str">
        <f>IF(ISBLANK(E326),_xlfn.CONCAT("CALL ",D326),_xlfn.CONCAT("CALL ",D326,"(",E326,")"))</f>
        <v>CALL GETSHIPLEN(SHIPLEN,(SHIP))</v>
      </c>
      <c r="D326" s="18" t="str">
        <f>A588</f>
        <v>GETSHIPLEN</v>
      </c>
      <c r="E326" t="s">
        <v>841</v>
      </c>
    </row>
    <row r="327" spans="1:6" x14ac:dyDescent="0.2">
      <c r="A327" s="18"/>
      <c r="B327">
        <v>3350</v>
      </c>
      <c r="C327" s="18" t="str">
        <f>_xlfn.CONCAT("IF PLAYER=0 THEN CALL ",D327,"(",F327,") ELSE CALL ",E327,"(",F327,")")</f>
        <v>IF PLAYER=0 THEN CALL GETAUXORIG(ROW,COL) ELSE CALL GETBOARDORIG(ROW,COL)</v>
      </c>
      <c r="D327" s="18" t="str">
        <f>A602</f>
        <v>GETAUXORIG</v>
      </c>
      <c r="E327" s="18" t="str">
        <f>A598</f>
        <v>GETBOARDORIG</v>
      </c>
      <c r="F327" t="s">
        <v>689</v>
      </c>
    </row>
    <row r="328" spans="1:6" x14ac:dyDescent="0.2">
      <c r="A328" s="18"/>
      <c r="B328">
        <v>3360</v>
      </c>
      <c r="C328" s="18" t="str">
        <f>IF(ISBLANK(E328),_xlfn.CONCAT("CALL ",D328),_xlfn.CONCAT("CALL ",D328,"(",E328,")"))</f>
        <v>CALL GETSUNKCHAR(SUNKCHAR)</v>
      </c>
      <c r="D328" s="18" t="str">
        <f>A580</f>
        <v>GETSUNKCHAR</v>
      </c>
      <c r="E328" s="5" t="s">
        <v>764</v>
      </c>
    </row>
    <row r="329" spans="1:6" x14ac:dyDescent="0.2">
      <c r="A329" s="18"/>
      <c r="B329">
        <v>3370</v>
      </c>
      <c r="C329" s="5" t="s">
        <v>726</v>
      </c>
      <c r="D329" s="18"/>
    </row>
    <row r="330" spans="1:6" x14ac:dyDescent="0.2">
      <c r="A330" s="18"/>
      <c r="B330">
        <v>3380</v>
      </c>
      <c r="C330" s="5" t="s">
        <v>842</v>
      </c>
      <c r="D330" s="18"/>
    </row>
    <row r="331" spans="1:6" x14ac:dyDescent="0.2">
      <c r="A331" s="18"/>
      <c r="B331">
        <v>3390</v>
      </c>
      <c r="C331" s="5" t="s">
        <v>846</v>
      </c>
      <c r="D331" s="18"/>
    </row>
    <row r="332" spans="1:6" x14ac:dyDescent="0.2">
      <c r="A332" s="18"/>
      <c r="B332">
        <v>3400</v>
      </c>
      <c r="C332" s="5" t="s">
        <v>845</v>
      </c>
      <c r="D332" s="18"/>
    </row>
    <row r="333" spans="1:6" x14ac:dyDescent="0.2">
      <c r="A333" s="18"/>
      <c r="B333">
        <v>3410</v>
      </c>
      <c r="C333" s="5" t="s">
        <v>843</v>
      </c>
      <c r="D333" s="18"/>
    </row>
    <row r="334" spans="1:6" x14ac:dyDescent="0.2">
      <c r="A334" s="18"/>
      <c r="B334">
        <v>3420</v>
      </c>
      <c r="C334" s="5" t="s">
        <v>1</v>
      </c>
      <c r="D334" s="18"/>
    </row>
    <row r="335" spans="1:6" x14ac:dyDescent="0.2">
      <c r="A335" s="18"/>
      <c r="B335">
        <v>3430</v>
      </c>
      <c r="C335" s="18" t="str">
        <f>IF(ISBLANK(E335),_xlfn.CONCAT("CALL ",D335),_xlfn.CONCAT("CALL ",D335,"(",E335,")"))</f>
        <v>CALL GETSHIPNAME(SHIPNAME$,(SHIP))</v>
      </c>
      <c r="D335" s="18" t="str">
        <f>A593</f>
        <v>GETSHIPNAME</v>
      </c>
      <c r="E335" t="s">
        <v>1042</v>
      </c>
    </row>
    <row r="336" spans="1:6" x14ac:dyDescent="0.2">
      <c r="A336" s="18"/>
      <c r="B336">
        <v>3440</v>
      </c>
      <c r="C336" s="18" t="str">
        <f>IF(ISBLANK(E336),_xlfn.CONCAT("CALL ",D336),_xlfn.CONCAT("CALL ",D336,"(",E336,")"))</f>
        <v>CALL GETMENUORIG(ROW,COL)</v>
      </c>
      <c r="D336" s="18" t="str">
        <f>A606</f>
        <v>GETMENUORIG</v>
      </c>
      <c r="E336" t="s">
        <v>689</v>
      </c>
    </row>
    <row r="337" spans="1:5" x14ac:dyDescent="0.2">
      <c r="A337" s="18"/>
      <c r="B337">
        <v>3450</v>
      </c>
      <c r="C337" s="5" t="s">
        <v>873</v>
      </c>
      <c r="D337" s="18"/>
    </row>
    <row r="338" spans="1:5" x14ac:dyDescent="0.2">
      <c r="A338" s="18"/>
      <c r="B338">
        <v>3460</v>
      </c>
      <c r="C338" s="5" t="s">
        <v>786</v>
      </c>
      <c r="D338" s="18"/>
    </row>
    <row r="339" spans="1:5" x14ac:dyDescent="0.2">
      <c r="A339" s="18"/>
      <c r="B339">
        <v>3470</v>
      </c>
      <c r="C339" s="18" t="str">
        <f>IF(ISBLANK(E339),_xlfn.CONCAT("CALL ",D339),_xlfn.CONCAT("CALL ",D339,"(",E339,")"))</f>
        <v>CALL RENDERTEXT("DESTROYED",(ROW),(COL))</v>
      </c>
      <c r="D339" s="18" t="str">
        <f>A226</f>
        <v>RENDERTEXT</v>
      </c>
      <c r="E339" t="s">
        <v>894</v>
      </c>
    </row>
    <row r="340" spans="1:5" x14ac:dyDescent="0.2">
      <c r="A340" s="18"/>
      <c r="B340">
        <v>3480</v>
      </c>
      <c r="C340" s="5" t="s">
        <v>786</v>
      </c>
      <c r="D340" s="18"/>
    </row>
    <row r="341" spans="1:5" x14ac:dyDescent="0.2">
      <c r="A341" s="18"/>
      <c r="B341">
        <v>3490</v>
      </c>
      <c r="C341" s="18" t="str">
        <f>IF(ISBLANK(E341),_xlfn.CONCAT("CALL ",D341),_xlfn.CONCAT("CALL ",D341,"(",E341,")"))</f>
        <v>CALL RENDERTEXT((SHIPNAME$),(ROW),(COL))</v>
      </c>
      <c r="D341" s="18" t="str">
        <f>A226</f>
        <v>RENDERTEXT</v>
      </c>
      <c r="E341" t="s">
        <v>872</v>
      </c>
    </row>
    <row r="342" spans="1:5" x14ac:dyDescent="0.2">
      <c r="A342" s="18"/>
      <c r="B342">
        <v>3500</v>
      </c>
      <c r="C342" s="5" t="s">
        <v>848</v>
      </c>
      <c r="D342" s="18"/>
    </row>
    <row r="343" spans="1:5" x14ac:dyDescent="0.2">
      <c r="A343" s="18"/>
      <c r="B343">
        <v>3510</v>
      </c>
      <c r="C343" s="5" t="s">
        <v>555</v>
      </c>
      <c r="D343" s="18"/>
    </row>
    <row r="344" spans="1:5" x14ac:dyDescent="0.2">
      <c r="A344" s="18" t="s">
        <v>858</v>
      </c>
      <c r="B344">
        <v>3520</v>
      </c>
      <c r="C344" t="str">
        <f>_xlfn.CONCAT("REM SUBROUTINE ***",A344,"***")</f>
        <v>REM SUBROUTINE ***MENUCLEAR***</v>
      </c>
      <c r="D344" s="18"/>
    </row>
    <row r="345" spans="1:5" x14ac:dyDescent="0.2">
      <c r="A345" s="18"/>
      <c r="B345">
        <v>3530</v>
      </c>
      <c r="C345" t="str">
        <f>IF(ISBLANK(D345),_xlfn.CONCAT("SUB ",A344),_xlfn.CONCAT("SUB ",A344,"(",D345,")"))</f>
        <v>SUB MENUCLEAR</v>
      </c>
      <c r="D345" s="18"/>
    </row>
    <row r="346" spans="1:5" x14ac:dyDescent="0.2">
      <c r="A346" s="18"/>
      <c r="B346">
        <v>3540</v>
      </c>
      <c r="C346" s="18" t="str">
        <f>IF(ISBLANK(E346),_xlfn.CONCAT("CALL ",D346),_xlfn.CONCAT("CALL ",D346,"(",E346,")"))</f>
        <v>CALL GETMENUORIG(ROW,COL)</v>
      </c>
      <c r="D346" s="18" t="str">
        <f>A606</f>
        <v>GETMENUORIG</v>
      </c>
      <c r="E346" t="s">
        <v>689</v>
      </c>
    </row>
    <row r="347" spans="1:5" x14ac:dyDescent="0.2">
      <c r="A347" s="18"/>
      <c r="B347">
        <v>3550</v>
      </c>
      <c r="C347" s="5" t="s">
        <v>690</v>
      </c>
      <c r="D347" s="18"/>
    </row>
    <row r="348" spans="1:5" x14ac:dyDescent="0.2">
      <c r="A348" s="18"/>
      <c r="B348">
        <v>3560</v>
      </c>
      <c r="C348" s="5" t="s">
        <v>555</v>
      </c>
      <c r="D348" s="18"/>
    </row>
    <row r="349" spans="1:5" x14ac:dyDescent="0.2">
      <c r="A349" s="18" t="s">
        <v>886</v>
      </c>
      <c r="B349">
        <v>3570</v>
      </c>
      <c r="C349" t="str">
        <f>_xlfn.CONCAT("REM SUBROUTINE ***",A349,"***")</f>
        <v>REM SUBROUTINE ***MENUAUTODEPLOY***</v>
      </c>
      <c r="D349" s="18"/>
    </row>
    <row r="350" spans="1:5" x14ac:dyDescent="0.2">
      <c r="A350" s="18"/>
      <c r="B350">
        <v>3580</v>
      </c>
      <c r="C350" t="str">
        <f>IF(ISBLANK(E350),_xlfn.CONCAT("SUB ",A349),_xlfn.CONCAT("SUB ",A349,"(",E350,")"))</f>
        <v>SUB MENUAUTODEPLOY(AUTODEPLOY$)</v>
      </c>
      <c r="D350" s="18"/>
      <c r="E350" t="s">
        <v>887</v>
      </c>
    </row>
    <row r="351" spans="1:5" x14ac:dyDescent="0.2">
      <c r="A351" s="18"/>
      <c r="B351">
        <v>3590</v>
      </c>
      <c r="C351" s="18" t="str">
        <f>IF(ISBLANK(E351),_xlfn.CONCAT("CALL ",D351),_xlfn.CONCAT("CALL ",D351,"(",E351,")"))</f>
        <v>CALL GETMENUORIG(ROW,COL)</v>
      </c>
      <c r="D351" s="18" t="str">
        <f>A606</f>
        <v>GETMENUORIG</v>
      </c>
      <c r="E351" t="s">
        <v>689</v>
      </c>
    </row>
    <row r="352" spans="1:5" x14ac:dyDescent="0.2">
      <c r="A352" s="18"/>
      <c r="B352">
        <v>3600</v>
      </c>
      <c r="C352" s="18" t="str">
        <f>IF(ISBLANK(E352),_xlfn.CONCAT("CALL ",D352),_xlfn.CONCAT("CALL ",D352,"(",E352,")"))</f>
        <v>CALL MENUCLEAR</v>
      </c>
      <c r="D352" s="18" t="str">
        <f>A344</f>
        <v>MENUCLEAR</v>
      </c>
    </row>
    <row r="353" spans="1:5" x14ac:dyDescent="0.2">
      <c r="A353" s="18"/>
      <c r="B353">
        <v>3610</v>
      </c>
      <c r="C353" s="18" t="str">
        <f t="shared" ref="C353:C357" si="1">IF(ISBLANK(E353),_xlfn.CONCAT("CALL ",D353),_xlfn.CONCAT("CALL ",D353,"(",E353,")"))</f>
        <v>CALL RENDERTEXT("AUTO",(ROW),(COL))</v>
      </c>
      <c r="D353" s="18" t="str">
        <f>A226</f>
        <v>RENDERTEXT</v>
      </c>
      <c r="E353" t="s">
        <v>797</v>
      </c>
    </row>
    <row r="354" spans="1:5" x14ac:dyDescent="0.2">
      <c r="A354" s="18"/>
      <c r="B354">
        <v>3620</v>
      </c>
      <c r="C354" s="18" t="str">
        <f t="shared" si="1"/>
        <v>CALL RENDERTEXT("DEPLOY",(ROW+1),(COL))</v>
      </c>
      <c r="D354" s="18" t="str">
        <f>A226</f>
        <v>RENDERTEXT</v>
      </c>
      <c r="E354" t="s">
        <v>798</v>
      </c>
    </row>
    <row r="355" spans="1:5" x14ac:dyDescent="0.2">
      <c r="A355" s="18"/>
      <c r="B355">
        <v>3630</v>
      </c>
      <c r="C355" s="18" t="str">
        <f t="shared" si="1"/>
        <v>CALL RENDERTEXT("YOUR",(ROW+2),(COL))</v>
      </c>
      <c r="D355" s="18" t="str">
        <f>A226</f>
        <v>RENDERTEXT</v>
      </c>
      <c r="E355" t="s">
        <v>799</v>
      </c>
    </row>
    <row r="356" spans="1:5" x14ac:dyDescent="0.2">
      <c r="A356" s="18"/>
      <c r="B356">
        <v>3640</v>
      </c>
      <c r="C356" s="18" t="str">
        <f t="shared" si="1"/>
        <v>CALL RENDERTEXT("SHIPS?",(ROW+3),(COL))</v>
      </c>
      <c r="D356" s="18" t="str">
        <f>A226</f>
        <v>RENDERTEXT</v>
      </c>
      <c r="E356" t="s">
        <v>800</v>
      </c>
    </row>
    <row r="357" spans="1:5" x14ac:dyDescent="0.2">
      <c r="A357" s="18"/>
      <c r="B357">
        <v>3650</v>
      </c>
      <c r="C357" s="18" t="str">
        <f t="shared" si="1"/>
        <v>CALL RENDERTEXT("[Y/N]:",(ROW+4),(COL))</v>
      </c>
      <c r="D357" s="18" t="str">
        <f>A226</f>
        <v>RENDERTEXT</v>
      </c>
      <c r="E357" t="s">
        <v>801</v>
      </c>
    </row>
    <row r="358" spans="1:5" x14ac:dyDescent="0.2">
      <c r="B358">
        <v>3660</v>
      </c>
      <c r="C358" s="5" t="str">
        <f>_xlfn.CONCAT("REM LABEL ***",A359,"***")</f>
        <v>REM LABEL ***ASKAUTO***</v>
      </c>
      <c r="D358" s="18"/>
    </row>
    <row r="359" spans="1:5" x14ac:dyDescent="0.2">
      <c r="A359" s="20" t="s">
        <v>1026</v>
      </c>
      <c r="B359">
        <v>3670</v>
      </c>
      <c r="C359" s="5" t="s">
        <v>734</v>
      </c>
      <c r="D359" s="18"/>
    </row>
    <row r="360" spans="1:5" x14ac:dyDescent="0.2">
      <c r="A360" s="18"/>
      <c r="B360">
        <v>3680</v>
      </c>
      <c r="C360" s="5" t="str">
        <f>_xlfn.CONCAT("IF AUTODEPLOY$="""" THEN  ",INDEX(B:B,MATCH(D360,A:A,0),0)," :: REM GOTO ",D360,"")</f>
        <v>IF AUTODEPLOY$="" THEN  3670 :: REM GOTO ASKAUTO</v>
      </c>
      <c r="D360" s="20" t="str">
        <f>A359</f>
        <v>ASKAUTO</v>
      </c>
    </row>
    <row r="361" spans="1:5" x14ac:dyDescent="0.2">
      <c r="A361" s="18"/>
      <c r="B361">
        <v>3690</v>
      </c>
      <c r="C361" s="5" t="s">
        <v>555</v>
      </c>
      <c r="D361" s="18"/>
    </row>
    <row r="362" spans="1:5" x14ac:dyDescent="0.2">
      <c r="A362" s="18" t="s">
        <v>860</v>
      </c>
      <c r="B362">
        <v>3700</v>
      </c>
      <c r="C362" t="str">
        <f>_xlfn.CONCAT("REM SUBROUTINE ***",A362,"***")</f>
        <v>REM SUBROUTINE ***MENUDEPLOY***</v>
      </c>
      <c r="D362" s="18"/>
    </row>
    <row r="363" spans="1:5" x14ac:dyDescent="0.2">
      <c r="A363" s="18"/>
      <c r="B363">
        <v>3710</v>
      </c>
      <c r="C363" t="str">
        <f>IF(ISBLANK(E363),_xlfn.CONCAT("SUB ",A362),_xlfn.CONCAT("SUB ",A362,"(",E363,")"))</f>
        <v>SUB MENUDEPLOY(CURRENTSHIP)</v>
      </c>
      <c r="D363" s="18"/>
      <c r="E363" t="s">
        <v>731</v>
      </c>
    </row>
    <row r="364" spans="1:5" x14ac:dyDescent="0.2">
      <c r="A364" s="18"/>
      <c r="B364">
        <v>3720</v>
      </c>
      <c r="C364" s="18" t="str">
        <f t="shared" ref="C364:C372" si="2">IF(ISBLANK(E364),_xlfn.CONCAT("CALL ",D364),_xlfn.CONCAT("CALL ",D364,"(",E364,")"))</f>
        <v>CALL GETMENUORIG(ROW,COL)</v>
      </c>
      <c r="D364" s="18" t="str">
        <f>A606</f>
        <v>GETMENUORIG</v>
      </c>
      <c r="E364" t="s">
        <v>689</v>
      </c>
    </row>
    <row r="365" spans="1:5" x14ac:dyDescent="0.2">
      <c r="A365" s="18"/>
      <c r="B365">
        <v>3730</v>
      </c>
      <c r="C365" s="18" t="str">
        <f t="shared" si="2"/>
        <v>CALL RENDERTEXT("INPUT THE",(ROW),(COL))</v>
      </c>
      <c r="D365" s="18" t="str">
        <f>A226</f>
        <v>RENDERTEXT</v>
      </c>
      <c r="E365" t="s">
        <v>809</v>
      </c>
    </row>
    <row r="366" spans="1:5" x14ac:dyDescent="0.2">
      <c r="A366" s="18"/>
      <c r="B366">
        <v>3740</v>
      </c>
      <c r="C366" s="18" t="str">
        <f t="shared" si="2"/>
        <v>CALL RENDERTEXT("LOCATIONS",(ROW+1),(COL))</v>
      </c>
      <c r="D366" s="18" t="str">
        <f>A226</f>
        <v>RENDERTEXT</v>
      </c>
      <c r="E366" t="s">
        <v>810</v>
      </c>
    </row>
    <row r="367" spans="1:5" x14ac:dyDescent="0.2">
      <c r="A367" s="18"/>
      <c r="B367">
        <v>3750</v>
      </c>
      <c r="C367" s="18" t="str">
        <f t="shared" si="2"/>
        <v>CALL RENDERTEXT("FOR YOUR",(ROW+2),(COL))</v>
      </c>
      <c r="D367" s="18" t="str">
        <f>A226</f>
        <v>RENDERTEXT</v>
      </c>
      <c r="E367" t="s">
        <v>811</v>
      </c>
    </row>
    <row r="368" spans="1:5" x14ac:dyDescent="0.2">
      <c r="A368" s="18"/>
      <c r="B368">
        <v>3760</v>
      </c>
      <c r="C368" s="18" t="str">
        <f t="shared" si="2"/>
        <v>CALL RENDERTEXT("          ",(ROW+3),(COL))</v>
      </c>
      <c r="D368" s="18" t="str">
        <f>A226</f>
        <v>RENDERTEXT</v>
      </c>
      <c r="E368" t="s">
        <v>812</v>
      </c>
    </row>
    <row r="369" spans="1:5" x14ac:dyDescent="0.2">
      <c r="A369" s="18"/>
      <c r="B369">
        <v>3770</v>
      </c>
      <c r="C369" s="18" t="str">
        <f t="shared" si="2"/>
        <v>CALL GETSHIPNAME(SHIPNAME$,(CURRENTSHIP))</v>
      </c>
      <c r="D369" s="18" t="str">
        <f>A593</f>
        <v>GETSHIPNAME</v>
      </c>
      <c r="E369" t="s">
        <v>813</v>
      </c>
    </row>
    <row r="370" spans="1:5" x14ac:dyDescent="0.2">
      <c r="A370" s="18"/>
      <c r="B370">
        <v>3780</v>
      </c>
      <c r="C370" s="18" t="str">
        <f t="shared" si="2"/>
        <v>CALL RENDERTEXT((SHIPNAME$),(ROW+3),(COL))</v>
      </c>
      <c r="D370" s="18" t="str">
        <f>A226</f>
        <v>RENDERTEXT</v>
      </c>
      <c r="E370" t="s">
        <v>825</v>
      </c>
    </row>
    <row r="371" spans="1:5" x14ac:dyDescent="0.2">
      <c r="A371" s="18"/>
      <c r="B371">
        <v>3790</v>
      </c>
      <c r="C371" s="18" t="str">
        <f t="shared" si="2"/>
        <v>CALL RENDERTEXT("[IE. C3]:",(ROW+4),(COL))</v>
      </c>
      <c r="D371" s="18" t="str">
        <f>A226</f>
        <v>RENDERTEXT</v>
      </c>
      <c r="E371" t="s">
        <v>814</v>
      </c>
    </row>
    <row r="372" spans="1:5" x14ac:dyDescent="0.2">
      <c r="A372" s="18"/>
      <c r="B372">
        <v>3800</v>
      </c>
      <c r="C372" s="18" t="str">
        <f t="shared" si="2"/>
        <v>CALL GETSHIPLEN(SHIPLEN,(CURRENTSHIP))</v>
      </c>
      <c r="D372" s="18" t="str">
        <f>A588</f>
        <v>GETSHIPLEN</v>
      </c>
      <c r="E372" t="s">
        <v>807</v>
      </c>
    </row>
    <row r="373" spans="1:5" x14ac:dyDescent="0.2">
      <c r="A373" s="18"/>
      <c r="B373">
        <v>3810</v>
      </c>
      <c r="C373" s="5" t="s">
        <v>3</v>
      </c>
      <c r="D373" s="18"/>
    </row>
    <row r="374" spans="1:5" x14ac:dyDescent="0.2">
      <c r="A374" s="18"/>
      <c r="B374">
        <v>3820</v>
      </c>
      <c r="C374" s="5" t="s">
        <v>730</v>
      </c>
      <c r="D374" s="18"/>
    </row>
    <row r="375" spans="1:5" x14ac:dyDescent="0.2">
      <c r="A375" s="18"/>
      <c r="B375">
        <v>3830</v>
      </c>
      <c r="C375" s="18" t="str">
        <f>IF(ISBLANK(E375),_xlfn.CONCAT("CALL ",D375),_xlfn.CONCAT("CALL ",D375,"(",E375,")"))</f>
        <v>CALL RENDERTEXT((TEXT$),(ROW+4+I),(COL))</v>
      </c>
      <c r="D375" s="18" t="str">
        <f>A226</f>
        <v>RENDERTEXT</v>
      </c>
      <c r="E375" t="s">
        <v>815</v>
      </c>
    </row>
    <row r="376" spans="1:5" x14ac:dyDescent="0.2">
      <c r="A376" s="18"/>
      <c r="B376">
        <v>3840</v>
      </c>
      <c r="C376" s="5" t="s">
        <v>1</v>
      </c>
      <c r="D376" s="18"/>
    </row>
    <row r="377" spans="1:5" x14ac:dyDescent="0.2">
      <c r="A377" s="18"/>
      <c r="B377">
        <v>3850</v>
      </c>
      <c r="C377" s="5" t="s">
        <v>555</v>
      </c>
      <c r="D377" s="18"/>
    </row>
    <row r="378" spans="1:5" x14ac:dyDescent="0.2">
      <c r="A378" s="18" t="s">
        <v>859</v>
      </c>
      <c r="B378">
        <v>3860</v>
      </c>
      <c r="C378" t="str">
        <f>_xlfn.CONCAT("REM SUBROUTINE ***",A378,"***")</f>
        <v>REM SUBROUTINE ***MENUTARGET***</v>
      </c>
      <c r="D378" s="18"/>
    </row>
    <row r="379" spans="1:5" x14ac:dyDescent="0.2">
      <c r="A379" s="18"/>
      <c r="B379">
        <v>3870</v>
      </c>
      <c r="C379" t="str">
        <f>IF(ISBLANK(D379),_xlfn.CONCAT("SUB ",A378),_xlfn.CONCAT("SUB ",A378,"(",D379,")"))</f>
        <v>SUB MENUTARGET</v>
      </c>
      <c r="D379" s="18"/>
    </row>
    <row r="380" spans="1:5" x14ac:dyDescent="0.2">
      <c r="A380" s="18"/>
      <c r="B380">
        <v>3880</v>
      </c>
      <c r="C380" s="18" t="str">
        <f t="shared" ref="C380:C385" si="3">IF(ISBLANK(E380),_xlfn.CONCAT("CALL ",D380),_xlfn.CONCAT("CALL ",D380,"(",E380,")"))</f>
        <v>CALL GETMENUORIG(ROW,COL)</v>
      </c>
      <c r="D380" s="18" t="str">
        <f>A606</f>
        <v>GETMENUORIG</v>
      </c>
      <c r="E380" t="s">
        <v>689</v>
      </c>
    </row>
    <row r="381" spans="1:5" x14ac:dyDescent="0.2">
      <c r="A381" s="18"/>
      <c r="B381">
        <v>3890</v>
      </c>
      <c r="C381" s="18" t="str">
        <f t="shared" si="3"/>
        <v>CALL RENDERTEXT("PLAYER",(ROW),(COL))</v>
      </c>
      <c r="D381" s="18" t="str">
        <f>A226</f>
        <v>RENDERTEXT</v>
      </c>
      <c r="E381" t="s">
        <v>792</v>
      </c>
    </row>
    <row r="382" spans="1:5" x14ac:dyDescent="0.2">
      <c r="A382" s="18"/>
      <c r="B382">
        <v>3900</v>
      </c>
      <c r="C382" s="18" t="str">
        <f t="shared" si="3"/>
        <v>CALL RENDERTEXT("TARGET",(ROW+1),(COL))</v>
      </c>
      <c r="D382" s="18" t="str">
        <f>A226</f>
        <v>RENDERTEXT</v>
      </c>
      <c r="E382" t="s">
        <v>793</v>
      </c>
    </row>
    <row r="383" spans="1:5" x14ac:dyDescent="0.2">
      <c r="A383" s="18"/>
      <c r="B383">
        <v>3910</v>
      </c>
      <c r="C383" s="18" t="str">
        <f t="shared" si="3"/>
        <v>CALL RENDERTEXT("[IE. C3]",(ROW+2),(COL))</v>
      </c>
      <c r="D383" s="18" t="str">
        <f>A226</f>
        <v>RENDERTEXT</v>
      </c>
      <c r="E383" t="s">
        <v>794</v>
      </c>
    </row>
    <row r="384" spans="1:5" x14ac:dyDescent="0.2">
      <c r="A384" s="18"/>
      <c r="B384">
        <v>3920</v>
      </c>
      <c r="C384" s="18" t="str">
        <f t="shared" si="3"/>
        <v>CALL RENDERTEXT("COMPUTER",(ROW+6),(COL))</v>
      </c>
      <c r="D384" s="18" t="str">
        <f>A226</f>
        <v>RENDERTEXT</v>
      </c>
      <c r="E384" t="s">
        <v>795</v>
      </c>
    </row>
    <row r="385" spans="1:5" x14ac:dyDescent="0.2">
      <c r="A385" s="18"/>
      <c r="B385">
        <v>3930</v>
      </c>
      <c r="C385" s="18" t="str">
        <f t="shared" si="3"/>
        <v>CALL RENDERTEXT("TARGET",(ROW+7),(COL))</v>
      </c>
      <c r="D385" s="18" t="str">
        <f>A226</f>
        <v>RENDERTEXT</v>
      </c>
      <c r="E385" t="s">
        <v>796</v>
      </c>
    </row>
    <row r="386" spans="1:5" x14ac:dyDescent="0.2">
      <c r="A386" s="18"/>
      <c r="B386">
        <v>3940</v>
      </c>
      <c r="C386" s="5" t="s">
        <v>555</v>
      </c>
      <c r="D386" s="18"/>
    </row>
    <row r="387" spans="1:5" x14ac:dyDescent="0.2">
      <c r="A387" s="18" t="s">
        <v>864</v>
      </c>
      <c r="B387">
        <v>3950</v>
      </c>
      <c r="C387" t="str">
        <f>_xlfn.CONCAT("REM SUBROUTINE ***",A387,"***")</f>
        <v>REM SUBROUTINE ***MENUDEPLOYING***</v>
      </c>
      <c r="D387" s="18"/>
    </row>
    <row r="388" spans="1:5" x14ac:dyDescent="0.2">
      <c r="A388" s="18"/>
      <c r="B388">
        <v>3960</v>
      </c>
      <c r="C388" t="str">
        <f>IF(ISBLANK(D388),_xlfn.CONCAT("SUB ",A387),_xlfn.CONCAT("SUB ",A387,"(",D388,")"))</f>
        <v>SUB MENUDEPLOYING</v>
      </c>
      <c r="D388" s="18"/>
    </row>
    <row r="389" spans="1:5" x14ac:dyDescent="0.2">
      <c r="A389" s="18"/>
      <c r="B389">
        <v>3970</v>
      </c>
      <c r="C389" s="18" t="str">
        <f>IF(ISBLANK(E389),_xlfn.CONCAT("CALL ",D389),_xlfn.CONCAT("CALL ",D389,"(",E389,")"))</f>
        <v>CALL GETMENUORIG(ROW,COL)</v>
      </c>
      <c r="D389" s="18" t="str">
        <f>A606</f>
        <v>GETMENUORIG</v>
      </c>
      <c r="E389" t="s">
        <v>689</v>
      </c>
    </row>
    <row r="390" spans="1:5" x14ac:dyDescent="0.2">
      <c r="A390" s="18"/>
      <c r="B390">
        <v>3980</v>
      </c>
      <c r="C390" s="18" t="str">
        <f t="shared" ref="C390:C396" si="4">IF(ISBLANK(E390),_xlfn.CONCAT("CALL ",D390),_xlfn.CONCAT("CALL ",D390,"(",E390,")"))</f>
        <v>CALL MENUCLEAR</v>
      </c>
      <c r="D390" s="18" t="str">
        <f>A344</f>
        <v>MENUCLEAR</v>
      </c>
    </row>
    <row r="391" spans="1:5" x14ac:dyDescent="0.2">
      <c r="A391" s="18"/>
      <c r="B391">
        <v>3990</v>
      </c>
      <c r="C391" s="18" t="str">
        <f t="shared" si="4"/>
        <v>CALL RENDERTEXT("PLAYER'S",(ROW),(COL))</v>
      </c>
      <c r="D391" s="18" t="str">
        <f>A226</f>
        <v>RENDERTEXT</v>
      </c>
      <c r="E391" t="s">
        <v>818</v>
      </c>
    </row>
    <row r="392" spans="1:5" x14ac:dyDescent="0.2">
      <c r="A392" s="18"/>
      <c r="B392">
        <v>4000</v>
      </c>
      <c r="C392" s="18" t="str">
        <f t="shared" si="4"/>
        <v>CALL RENDERTEXT("SHIPS",(ROW+1),(COL))</v>
      </c>
      <c r="D392" s="18" t="str">
        <f>A226</f>
        <v>RENDERTEXT</v>
      </c>
      <c r="E392" t="s">
        <v>819</v>
      </c>
    </row>
    <row r="393" spans="1:5" x14ac:dyDescent="0.2">
      <c r="A393" s="18"/>
      <c r="B393">
        <v>4010</v>
      </c>
      <c r="C393" s="18" t="str">
        <f t="shared" si="4"/>
        <v>CALL RENDERTEXT("DEPLOYED.",(ROW+2),(COL))</v>
      </c>
      <c r="D393" s="18" t="s">
        <v>553</v>
      </c>
      <c r="E393" t="s">
        <v>820</v>
      </c>
    </row>
    <row r="394" spans="1:5" x14ac:dyDescent="0.2">
      <c r="A394" s="18"/>
      <c r="B394">
        <v>4020</v>
      </c>
      <c r="C394" s="18" t="str">
        <f t="shared" si="4"/>
        <v>CALL RENDERTEXT("COMPUTER",(ROW+4),(COL))</v>
      </c>
      <c r="D394" s="18" t="str">
        <f>A226</f>
        <v>RENDERTEXT</v>
      </c>
      <c r="E394" t="s">
        <v>821</v>
      </c>
    </row>
    <row r="395" spans="1:5" x14ac:dyDescent="0.2">
      <c r="A395" s="18"/>
      <c r="B395">
        <v>4030</v>
      </c>
      <c r="C395" s="18" t="str">
        <f t="shared" si="4"/>
        <v>CALL RENDERTEXT("DEPLOYING",(ROW+5),(COL))</v>
      </c>
      <c r="D395" s="18" t="s">
        <v>553</v>
      </c>
      <c r="E395" t="s">
        <v>822</v>
      </c>
    </row>
    <row r="396" spans="1:5" x14ac:dyDescent="0.2">
      <c r="A396" s="18"/>
      <c r="B396">
        <v>4040</v>
      </c>
      <c r="C396" s="18" t="str">
        <f t="shared" si="4"/>
        <v>CALL RENDERTEXT("SHIPS...",(ROW+6),(COL))</v>
      </c>
      <c r="D396" s="18" t="str">
        <f>A226</f>
        <v>RENDERTEXT</v>
      </c>
      <c r="E396" t="s">
        <v>823</v>
      </c>
    </row>
    <row r="397" spans="1:5" x14ac:dyDescent="0.2">
      <c r="A397" s="18"/>
      <c r="B397">
        <v>4050</v>
      </c>
      <c r="C397" s="5" t="s">
        <v>555</v>
      </c>
      <c r="D397" s="18"/>
    </row>
    <row r="398" spans="1:5" x14ac:dyDescent="0.2">
      <c r="A398" s="18" t="s">
        <v>878</v>
      </c>
      <c r="B398">
        <v>4060</v>
      </c>
      <c r="C398" t="str">
        <f>_xlfn.CONCAT("REM SUBROUTINE ***",A398,"***")</f>
        <v>REM SUBROUTINE ***MENUGAMEOVER***</v>
      </c>
      <c r="D398" s="18"/>
    </row>
    <row r="399" spans="1:5" x14ac:dyDescent="0.2">
      <c r="A399" s="18"/>
      <c r="B399">
        <v>4070</v>
      </c>
      <c r="C399" t="str">
        <f>IF(ISBLANK(D399),_xlfn.CONCAT("SUB ",A398),_xlfn.CONCAT("SUB ",A398,"(",D399,")"))</f>
        <v>SUB MENUGAMEOVER(PLAYAGAIN$,WINNER)</v>
      </c>
      <c r="D399" s="18" t="s">
        <v>879</v>
      </c>
    </row>
    <row r="400" spans="1:5" x14ac:dyDescent="0.2">
      <c r="A400" s="18"/>
      <c r="B400">
        <v>4080</v>
      </c>
      <c r="C400" s="18" t="str">
        <f t="shared" ref="C400" si="5">IF(ISBLANK(E400),_xlfn.CONCAT("CALL ",D400),_xlfn.CONCAT("CALL ",D400,"(",E400,")"))</f>
        <v>CALL GETMENUORIG(ROW,COL)</v>
      </c>
      <c r="D400" s="18" t="str">
        <f>A606</f>
        <v>GETMENUORIG</v>
      </c>
      <c r="E400" t="s">
        <v>689</v>
      </c>
    </row>
    <row r="401" spans="1:5" x14ac:dyDescent="0.2">
      <c r="A401" s="18"/>
      <c r="B401">
        <v>4090</v>
      </c>
      <c r="C401" s="18" t="str">
        <f>IF(ISBLANK(E401),_xlfn.CONCAT("CALL ",D401),_xlfn.CONCAT("CALL ",D401,"(",E401,")"))</f>
        <v>CALL MENUCLEAR</v>
      </c>
      <c r="D401" s="18" t="str">
        <f>A344</f>
        <v>MENUCLEAR</v>
      </c>
    </row>
    <row r="402" spans="1:5" x14ac:dyDescent="0.2">
      <c r="A402" s="18"/>
      <c r="B402">
        <v>4100</v>
      </c>
      <c r="C402" s="18" t="str">
        <f t="shared" ref="C402:C408" si="6">IF(ISBLANK(E402),_xlfn.CONCAT("CALL ",D402),_xlfn.CONCAT("CALL ",D402,"(",E402,")"))</f>
        <v>CALL RENDERTEXT("GAME OVER",(ROW),(COL))</v>
      </c>
      <c r="D402" s="18" t="str">
        <f>A226</f>
        <v>RENDERTEXT</v>
      </c>
      <c r="E402" t="s">
        <v>880</v>
      </c>
    </row>
    <row r="403" spans="1:5" x14ac:dyDescent="0.2">
      <c r="A403" s="18"/>
      <c r="B403">
        <v>4110</v>
      </c>
      <c r="C403" s="18" t="str">
        <f t="shared" si="6"/>
        <v>CALL RENDERTEXT("WINNER:",(ROW+1),(COL))</v>
      </c>
      <c r="D403" s="18" t="str">
        <f>A226</f>
        <v>RENDERTEXT</v>
      </c>
      <c r="E403" t="s">
        <v>881</v>
      </c>
    </row>
    <row r="404" spans="1:5" x14ac:dyDescent="0.2">
      <c r="A404" s="18"/>
      <c r="B404">
        <v>4120</v>
      </c>
      <c r="C404" s="5" t="s">
        <v>882</v>
      </c>
      <c r="D404" s="18"/>
    </row>
    <row r="405" spans="1:5" x14ac:dyDescent="0.2">
      <c r="A405" s="18"/>
      <c r="B405">
        <v>4130</v>
      </c>
      <c r="C405" s="18" t="str">
        <f t="shared" si="6"/>
        <v>CALL RENDERTEXT(TEXT$,(ROW+2),(COL))</v>
      </c>
      <c r="D405" s="18" t="str">
        <f>A226</f>
        <v>RENDERTEXT</v>
      </c>
      <c r="E405" t="s">
        <v>883</v>
      </c>
    </row>
    <row r="406" spans="1:5" x14ac:dyDescent="0.2">
      <c r="A406" s="18"/>
      <c r="B406">
        <v>4140</v>
      </c>
      <c r="C406" s="18" t="str">
        <f t="shared" si="6"/>
        <v>CALL RENDERTEXT("PLAY", (ROW+4),(COL))</v>
      </c>
      <c r="D406" s="18" t="str">
        <f>A226</f>
        <v>RENDERTEXT</v>
      </c>
      <c r="E406" t="s">
        <v>884</v>
      </c>
    </row>
    <row r="407" spans="1:5" x14ac:dyDescent="0.2">
      <c r="A407" s="18"/>
      <c r="B407">
        <v>4150</v>
      </c>
      <c r="C407" s="18" t="str">
        <f t="shared" si="6"/>
        <v>CALL RENDERTEXT("AGAIN?",(ROW+5),(COL))</v>
      </c>
      <c r="D407" s="18" t="str">
        <f>A226</f>
        <v>RENDERTEXT</v>
      </c>
      <c r="E407" t="s">
        <v>885</v>
      </c>
    </row>
    <row r="408" spans="1:5" x14ac:dyDescent="0.2">
      <c r="A408" s="18"/>
      <c r="B408">
        <v>4160</v>
      </c>
      <c r="C408" s="18" t="str">
        <f t="shared" si="6"/>
        <v>CALL RENDERTEXT("[Y/N]:",(ROW+6),(COL))</v>
      </c>
      <c r="D408" s="18" t="str">
        <f>A226</f>
        <v>RENDERTEXT</v>
      </c>
      <c r="E408" t="s">
        <v>890</v>
      </c>
    </row>
    <row r="409" spans="1:5" x14ac:dyDescent="0.2">
      <c r="B409">
        <v>4170</v>
      </c>
      <c r="C409" s="5" t="str">
        <f>_xlfn.CONCAT("REM LABEL ***",A410,"***")</f>
        <v>REM LABEL ***ASKPLAYAGAIN***</v>
      </c>
      <c r="D409" s="18"/>
    </row>
    <row r="410" spans="1:5" x14ac:dyDescent="0.2">
      <c r="A410" s="20" t="s">
        <v>1027</v>
      </c>
      <c r="B410">
        <v>4180</v>
      </c>
      <c r="C410" s="5" t="s">
        <v>889</v>
      </c>
      <c r="D410" s="18"/>
    </row>
    <row r="411" spans="1:5" x14ac:dyDescent="0.2">
      <c r="A411" s="18"/>
      <c r="B411">
        <v>4190</v>
      </c>
      <c r="C411" s="5" t="str">
        <f>_xlfn.CONCAT("IF PLAYAGAIN$="""" THEN  ",INDEX(B:B,MATCH(D411,A:A,0),0)," :: REM GOTO ",D411,"")</f>
        <v>IF PLAYAGAIN$="" THEN  4180 :: REM GOTO ASKPLAYAGAIN</v>
      </c>
      <c r="D411" s="20" t="str">
        <f>A410</f>
        <v>ASKPLAYAGAIN</v>
      </c>
    </row>
    <row r="412" spans="1:5" x14ac:dyDescent="0.2">
      <c r="A412" s="18"/>
      <c r="B412">
        <v>4200</v>
      </c>
      <c r="C412" s="5" t="s">
        <v>555</v>
      </c>
      <c r="D412" s="18"/>
    </row>
    <row r="413" spans="1:5" x14ac:dyDescent="0.2">
      <c r="A413" s="18" t="s">
        <v>704</v>
      </c>
      <c r="B413">
        <v>4210</v>
      </c>
      <c r="C413" t="str">
        <f>_xlfn.CONCAT("REM SUBROUTINE ***",A413,"***")</f>
        <v>REM SUBROUTINE ***INPUTPOS***</v>
      </c>
      <c r="D413" s="18"/>
    </row>
    <row r="414" spans="1:5" x14ac:dyDescent="0.2">
      <c r="A414" s="18"/>
      <c r="B414">
        <v>4220</v>
      </c>
      <c r="C414" t="str">
        <f>IF(ISBLANK(E414),_xlfn.CONCAT("SUB ",A413),_xlfn.CONCAT("SUB ",A413,"(",E414,")"))</f>
        <v>SUB INPUTPOS(ROW,COL,INPUTROW$,INPUTCOL)</v>
      </c>
      <c r="D414" s="18"/>
      <c r="E414" t="s">
        <v>698</v>
      </c>
    </row>
    <row r="415" spans="1:5" x14ac:dyDescent="0.2">
      <c r="A415" s="18"/>
      <c r="B415">
        <v>4230</v>
      </c>
      <c r="C415" s="5" t="s">
        <v>22</v>
      </c>
      <c r="D415" s="18"/>
    </row>
    <row r="416" spans="1:5" x14ac:dyDescent="0.2">
      <c r="B416">
        <v>4240</v>
      </c>
      <c r="C416" s="5" t="str">
        <f>_xlfn.CONCAT("REM LABEL ***",A417,"***")</f>
        <v>REM LABEL ***GETROW***</v>
      </c>
      <c r="D416" s="18"/>
    </row>
    <row r="417" spans="1:5" x14ac:dyDescent="0.2">
      <c r="A417" s="19" t="s">
        <v>700</v>
      </c>
      <c r="B417">
        <v>4250</v>
      </c>
      <c r="C417" s="5" t="s">
        <v>701</v>
      </c>
      <c r="D417" s="18"/>
    </row>
    <row r="418" spans="1:5" x14ac:dyDescent="0.2">
      <c r="A418" s="18"/>
      <c r="B418">
        <v>4260</v>
      </c>
      <c r="C418" s="5" t="str">
        <f>_xlfn.CONCAT("IF INPUTROW$="""" THEN  ",INDEX(B:B,MATCH(D418,A:A,0),0)," :: REM GOTO ",D418,"")</f>
        <v>IF INPUTROW$="" THEN  4250 :: REM GOTO GETROW</v>
      </c>
      <c r="D418" s="20" t="str">
        <f>A417</f>
        <v>GETROW</v>
      </c>
    </row>
    <row r="419" spans="1:5" x14ac:dyDescent="0.2">
      <c r="B419">
        <v>4270</v>
      </c>
      <c r="C419" s="5" t="str">
        <f>_xlfn.CONCAT("REM LABEL ***",A420,"***")</f>
        <v>REM LABEL ***GETCOL***</v>
      </c>
      <c r="D419" s="18"/>
    </row>
    <row r="420" spans="1:5" x14ac:dyDescent="0.2">
      <c r="A420" s="19" t="s">
        <v>699</v>
      </c>
      <c r="B420">
        <v>4280</v>
      </c>
      <c r="C420" s="5" t="s">
        <v>729</v>
      </c>
      <c r="D420" s="18"/>
    </row>
    <row r="421" spans="1:5" x14ac:dyDescent="0.2">
      <c r="A421" s="18"/>
      <c r="B421">
        <v>4290</v>
      </c>
      <c r="C421" s="5" t="str">
        <f>_xlfn.CONCAT("IF INPUTCOL&gt;10 THEN  ",INDEX(B:B,MATCH(D421,A:A,0),0)," :: REM GOTO ",D421,"")</f>
        <v>IF INPUTCOL&gt;10 THEN  4280 :: REM GOTO GETCOL</v>
      </c>
      <c r="D421" s="20" t="str">
        <f>A420</f>
        <v>GETCOL</v>
      </c>
    </row>
    <row r="422" spans="1:5" x14ac:dyDescent="0.2">
      <c r="A422" s="18"/>
      <c r="B422">
        <v>4300</v>
      </c>
      <c r="C422" s="5" t="str">
        <f>_xlfn.CONCAT("IF INPUTCOL&lt;1 THEN  ",INDEX(B:B,MATCH(D422,A:A,0),0)," :: REM GOTO ",D422,"")</f>
        <v>IF INPUTCOL&lt;1 THEN  4280 :: REM GOTO GETCOL</v>
      </c>
      <c r="D422" s="20" t="str">
        <f>A420</f>
        <v>GETCOL</v>
      </c>
    </row>
    <row r="423" spans="1:5" x14ac:dyDescent="0.2">
      <c r="A423" s="18"/>
      <c r="B423">
        <v>4310</v>
      </c>
      <c r="C423" s="5" t="s">
        <v>559</v>
      </c>
      <c r="D423" s="18"/>
    </row>
    <row r="424" spans="1:5" x14ac:dyDescent="0.2">
      <c r="A424" s="18"/>
      <c r="B424">
        <v>4320</v>
      </c>
      <c r="C424" s="5" t="s">
        <v>555</v>
      </c>
      <c r="D424" s="18"/>
    </row>
    <row r="425" spans="1:5" x14ac:dyDescent="0.2">
      <c r="A425" s="18" t="s">
        <v>526</v>
      </c>
      <c r="B425">
        <v>4330</v>
      </c>
      <c r="C425" t="str">
        <f>_xlfn.CONCAT("REM SUBROUTINE ***",A425,"***")</f>
        <v>REM SUBROUTINE ***INPUTSHIP***</v>
      </c>
      <c r="D425" s="18"/>
    </row>
    <row r="426" spans="1:5" x14ac:dyDescent="0.2">
      <c r="A426" s="18"/>
      <c r="B426">
        <v>4340</v>
      </c>
      <c r="C426" t="str">
        <f>IF(ISBLANK(E426),_xlfn.CONCAT("SUB ",A425),_xlfn.CONCAT("SUB ",A425,"(",E426,")"))</f>
        <v>SUB INPUTSHIP(SHIP(),CURRENTSHIP)</v>
      </c>
      <c r="D426" s="18"/>
      <c r="E426" t="s">
        <v>735</v>
      </c>
    </row>
    <row r="427" spans="1:5" x14ac:dyDescent="0.2">
      <c r="A427" s="18"/>
      <c r="B427">
        <v>4350</v>
      </c>
      <c r="C427" s="18" t="str">
        <f>IF(ISBLANK(E427),_xlfn.CONCAT("CALL ",D427),_xlfn.CONCAT("CALL ",D427,"(",E427,")"))</f>
        <v>CALL GETSHIPLEN(SHIPLEN,(CURRENTSHIP))</v>
      </c>
      <c r="D427" s="18" t="str">
        <f>A588</f>
        <v>GETSHIPLEN</v>
      </c>
      <c r="E427" t="s">
        <v>807</v>
      </c>
    </row>
    <row r="428" spans="1:5" x14ac:dyDescent="0.2">
      <c r="A428" s="18"/>
      <c r="B428">
        <v>4360</v>
      </c>
      <c r="C428" s="18" t="str">
        <f>IF(ISBLANK(E428),_xlfn.CONCAT("CALL ",D428),_xlfn.CONCAT("CALL ",D428,"(",E428,")"))</f>
        <v>CALL GETMENUORIG(ROW,COL)</v>
      </c>
      <c r="D428" s="18" t="str">
        <f>A606</f>
        <v>GETMENUORIG</v>
      </c>
      <c r="E428" t="s">
        <v>689</v>
      </c>
    </row>
    <row r="429" spans="1:5" x14ac:dyDescent="0.2">
      <c r="A429" s="18"/>
      <c r="B429">
        <v>4370</v>
      </c>
      <c r="C429" s="5" t="s">
        <v>726</v>
      </c>
      <c r="D429" s="18"/>
    </row>
    <row r="430" spans="1:5" x14ac:dyDescent="0.2">
      <c r="A430" s="18"/>
      <c r="B430">
        <v>4380</v>
      </c>
      <c r="C430" s="5" t="s">
        <v>703</v>
      </c>
      <c r="D430" s="18"/>
    </row>
    <row r="431" spans="1:5" x14ac:dyDescent="0.2">
      <c r="A431" s="18"/>
      <c r="B431">
        <v>4390</v>
      </c>
      <c r="C431" s="18" t="str">
        <f>IF(ISBLANK(E431),_xlfn.CONCAT("CALL ",D431),_xlfn.CONCAT("CALL ",D431,"(",E431,")"))</f>
        <v>CALL INPUTPOS((ROW+5+I),(COL+5),INPUTROW$,INPUTCOL)</v>
      </c>
      <c r="D431" s="18" t="str">
        <f>A413</f>
        <v>INPUTPOS</v>
      </c>
      <c r="E431" t="s">
        <v>816</v>
      </c>
    </row>
    <row r="432" spans="1:5" x14ac:dyDescent="0.2">
      <c r="A432" s="18"/>
      <c r="B432">
        <v>4400</v>
      </c>
      <c r="C432" s="5" t="s">
        <v>702</v>
      </c>
      <c r="D432" s="18"/>
    </row>
    <row r="433" spans="1:5" x14ac:dyDescent="0.2">
      <c r="A433" s="18"/>
      <c r="B433">
        <v>4410</v>
      </c>
      <c r="C433" s="5" t="s">
        <v>1</v>
      </c>
      <c r="D433" s="18"/>
    </row>
    <row r="434" spans="1:5" x14ac:dyDescent="0.2">
      <c r="A434" s="18"/>
      <c r="B434">
        <v>4420</v>
      </c>
      <c r="C434" s="5" t="s">
        <v>555</v>
      </c>
      <c r="D434" s="18"/>
    </row>
    <row r="435" spans="1:5" x14ac:dyDescent="0.2">
      <c r="A435" s="18" t="s">
        <v>767</v>
      </c>
      <c r="B435">
        <v>4430</v>
      </c>
      <c r="C435" t="str">
        <f>_xlfn.CONCAT("REM SUBROUTINE ***",A435,"***")</f>
        <v>REM SUBROUTINE ***INPUTTARGET***</v>
      </c>
      <c r="D435" s="18"/>
    </row>
    <row r="436" spans="1:5" x14ac:dyDescent="0.2">
      <c r="A436" s="18"/>
      <c r="B436">
        <v>4440</v>
      </c>
      <c r="C436" t="str">
        <f>IF(ISBLANK(E436),_xlfn.CONCAT("SUB ",A435),_xlfn.CONCAT("SUB ",A435,"(",E436,")"))</f>
        <v>SUB INPUTTARGET(TARGETROW$,TARGETCOL)</v>
      </c>
      <c r="D436" s="18"/>
      <c r="E436" t="s">
        <v>768</v>
      </c>
    </row>
    <row r="437" spans="1:5" x14ac:dyDescent="0.2">
      <c r="A437" s="18"/>
      <c r="B437">
        <v>4450</v>
      </c>
      <c r="C437" s="18" t="str">
        <f>IF(ISBLANK(E437),_xlfn.CONCAT("CALL ",D437),_xlfn.CONCAT("CALL ",D437,"(",E437,")"))</f>
        <v>CALL GETMENUORIG(ROW,COL)</v>
      </c>
      <c r="D437" s="18" t="str">
        <f>A606</f>
        <v>GETMENUORIG</v>
      </c>
      <c r="E437" t="s">
        <v>689</v>
      </c>
    </row>
    <row r="438" spans="1:5" x14ac:dyDescent="0.2">
      <c r="A438" s="18"/>
      <c r="B438">
        <v>4460</v>
      </c>
      <c r="C438" s="5" t="s">
        <v>752</v>
      </c>
      <c r="D438" s="18"/>
    </row>
    <row r="439" spans="1:5" x14ac:dyDescent="0.2">
      <c r="A439" s="18"/>
      <c r="B439">
        <v>4470</v>
      </c>
      <c r="C439" s="18" t="str">
        <f>IF(ISBLANK(E439),_xlfn.CONCAT("CALL ",D439),_xlfn.CONCAT("CALL ",D439,"(",E439,")"))</f>
        <v>CALL INPUTPOS((ROW+3),(COL),TARGETROW$,TARGETCOL)</v>
      </c>
      <c r="D439" s="18" t="str">
        <f>A413</f>
        <v>INPUTPOS</v>
      </c>
      <c r="E439" t="s">
        <v>791</v>
      </c>
    </row>
    <row r="440" spans="1:5" x14ac:dyDescent="0.2">
      <c r="A440" s="18"/>
      <c r="B440">
        <v>4480</v>
      </c>
      <c r="C440" s="5" t="s">
        <v>555</v>
      </c>
      <c r="D440" s="18"/>
    </row>
    <row r="441" spans="1:5" x14ac:dyDescent="0.2">
      <c r="A441" s="18" t="s">
        <v>855</v>
      </c>
      <c r="B441">
        <v>4490</v>
      </c>
      <c r="C441" t="str">
        <f>_xlfn.CONCAT("REM SUBROUTINE ***",A441,"***")</f>
        <v>REM SUBROUTINE ***CHECKVALIDSHIP***</v>
      </c>
      <c r="D441" s="18"/>
    </row>
    <row r="442" spans="1:5" x14ac:dyDescent="0.2">
      <c r="A442" s="18"/>
      <c r="B442">
        <v>4500</v>
      </c>
      <c r="C442" t="str">
        <f>IF(ISBLANK(E442),_xlfn.CONCAT("SUB ",A441),_xlfn.CONCAT("SUB ",A441,"(",E442,")"))</f>
        <v>SUB CHECKVALIDSHIP(ERRVAL,PLAYER,CURRENTSHIP,SHIP(),SHIPS(,,))</v>
      </c>
      <c r="D442" s="18"/>
      <c r="E442" t="s">
        <v>1033</v>
      </c>
    </row>
    <row r="443" spans="1:5" x14ac:dyDescent="0.2">
      <c r="A443" s="18"/>
      <c r="B443">
        <v>4510</v>
      </c>
      <c r="C443" s="5" t="s">
        <v>1031</v>
      </c>
      <c r="D443" s="18"/>
    </row>
    <row r="444" spans="1:5" x14ac:dyDescent="0.2">
      <c r="A444" s="18"/>
      <c r="B444">
        <v>4520</v>
      </c>
      <c r="C444" s="5" t="s">
        <v>564</v>
      </c>
      <c r="D444" s="18"/>
    </row>
    <row r="445" spans="1:5" x14ac:dyDescent="0.2">
      <c r="A445" s="18"/>
      <c r="B445">
        <v>4530</v>
      </c>
      <c r="C445" s="18" t="str">
        <f>IF(ISBLANK(E445),_xlfn.CONCAT("CALL ",D445),_xlfn.CONCAT("CALL ",D445,"(",E445,")"))</f>
        <v>CALL GETSHIPLEN(SHIPLEN,(CURRENTSHIP))</v>
      </c>
      <c r="D445" s="18" t="str">
        <f>A588</f>
        <v>GETSHIPLEN</v>
      </c>
      <c r="E445" t="s">
        <v>807</v>
      </c>
    </row>
    <row r="446" spans="1:5" x14ac:dyDescent="0.2">
      <c r="A446" s="18"/>
      <c r="B446">
        <v>4540</v>
      </c>
      <c r="C446" s="18" t="str">
        <f>IF(ISBLANK(E446),_xlfn.CONCAT("CALL ",D446),_xlfn.CONCAT("CALL ",D446,"(",E446,")"))</f>
        <v>CALL CHECKSTRAIGHT(ERRVAL,(CURRENTSHIP),SHIP())</v>
      </c>
      <c r="D446" s="18" t="str">
        <f>A485</f>
        <v>CHECKSTRAIGHT</v>
      </c>
      <c r="E446" t="s">
        <v>1049</v>
      </c>
    </row>
    <row r="447" spans="1:5" x14ac:dyDescent="0.2">
      <c r="A447" s="18"/>
      <c r="B447">
        <v>4550</v>
      </c>
      <c r="C447" t="str">
        <f>_xlfn.CONCAT("IF ERRVAL=1 THEN ",INDEX(B:B,MATCH(D447,A:A,0),0)," :: REM SUBEND")</f>
        <v>IF ERRVAL=1 THEN 4650 :: REM SUBEND</v>
      </c>
      <c r="D447" s="20" t="str">
        <f>A457</f>
        <v>CHECKVALIDSHIP.SUBEND</v>
      </c>
    </row>
    <row r="448" spans="1:5" x14ac:dyDescent="0.2">
      <c r="A448" s="18"/>
      <c r="B448">
        <v>4560</v>
      </c>
      <c r="C448" s="18" t="str">
        <f>IF(ISBLANK(E448),_xlfn.CONCAT("CALL ",D448),_xlfn.CONCAT("CALL ",D448,"(",E448,")"))</f>
        <v>CALL CHECKHORIZONTAL(HORIZONTAL,(CURRENTSHIP),SHIP())</v>
      </c>
      <c r="D448" s="18" t="str">
        <f>A475</f>
        <v>CHECKHORIZONTAL</v>
      </c>
      <c r="E448" t="s">
        <v>817</v>
      </c>
    </row>
    <row r="449" spans="1:5" x14ac:dyDescent="0.2">
      <c r="A449" s="18"/>
      <c r="B449">
        <v>4570</v>
      </c>
      <c r="C449" s="1" t="s">
        <v>876</v>
      </c>
      <c r="D449" s="18"/>
    </row>
    <row r="450" spans="1:5" x14ac:dyDescent="0.2">
      <c r="A450" s="18"/>
      <c r="B450">
        <v>4580</v>
      </c>
      <c r="C450" s="5" t="s">
        <v>726</v>
      </c>
      <c r="D450" s="18"/>
    </row>
    <row r="451" spans="1:5" x14ac:dyDescent="0.2">
      <c r="A451" s="18"/>
      <c r="B451">
        <v>4590</v>
      </c>
      <c r="C451" s="5" t="s">
        <v>1040</v>
      </c>
      <c r="D451" s="18"/>
    </row>
    <row r="452" spans="1:5" x14ac:dyDescent="0.2">
      <c r="A452" s="18"/>
      <c r="B452">
        <v>4600</v>
      </c>
      <c r="C452" s="5" t="s">
        <v>693</v>
      </c>
      <c r="D452" s="18"/>
    </row>
    <row r="453" spans="1:5" x14ac:dyDescent="0.2">
      <c r="A453" s="18"/>
      <c r="B453">
        <v>4610</v>
      </c>
      <c r="C453" s="5" t="s">
        <v>1</v>
      </c>
      <c r="D453" s="18"/>
    </row>
    <row r="454" spans="1:5" x14ac:dyDescent="0.2">
      <c r="A454" s="18"/>
      <c r="B454">
        <v>4620</v>
      </c>
      <c r="C454" s="18" t="str">
        <f>IF(ISBLANK(E454),_xlfn.CONCAT("CALL ",D454),_xlfn.CONCAT("CALL ",D454,"(",E454,")"))</f>
        <v>CALL CHECKSEQUENTIAL(ERRVAL,(CURRENTSHIP),SEQUENCE())</v>
      </c>
      <c r="D454" s="18" t="str">
        <f>A495</f>
        <v>CHECKSEQUENTIAL</v>
      </c>
      <c r="E454" t="s">
        <v>1034</v>
      </c>
    </row>
    <row r="455" spans="1:5" x14ac:dyDescent="0.2">
      <c r="A455" s="18"/>
      <c r="B455">
        <v>4630</v>
      </c>
      <c r="C455" t="str">
        <f>_xlfn.CONCAT("IF ERRVAL=1 THEN ",INDEX(B:B,MATCH(D455,A:A,0),0)," :: REM SUBEND")</f>
        <v>IF ERRVAL=1 THEN 4650 :: REM SUBEND</v>
      </c>
      <c r="D455" s="20" t="str">
        <f>A457</f>
        <v>CHECKVALIDSHIP.SUBEND</v>
      </c>
    </row>
    <row r="456" spans="1:5" x14ac:dyDescent="0.2">
      <c r="A456" s="18"/>
      <c r="B456">
        <v>4640</v>
      </c>
      <c r="C456" s="18" t="str">
        <f>IF(ISBLANK(E456),_xlfn.CONCAT("CALL ",D456),_xlfn.CONCAT("CALL ",D456,"(",E456,")"))</f>
        <v>CALL CHECKOVERLAP(ERRVAL,(PLAYER),(CURRENTSHIP),SHIP(),SHIPS(,,))</v>
      </c>
      <c r="D456" s="18" t="str">
        <f>A513</f>
        <v>CHECKOVERLAP</v>
      </c>
      <c r="E456" t="s">
        <v>1035</v>
      </c>
    </row>
    <row r="457" spans="1:5" x14ac:dyDescent="0.2">
      <c r="A457" s="20" t="str">
        <f>_xlfn.CONCAT(A441,".SUBEND")</f>
        <v>CHECKVALIDSHIP.SUBEND</v>
      </c>
      <c r="B457">
        <v>4650</v>
      </c>
      <c r="C457" s="5" t="s">
        <v>555</v>
      </c>
      <c r="D457" s="18"/>
    </row>
    <row r="458" spans="1:5" x14ac:dyDescent="0.2">
      <c r="A458" s="18" t="s">
        <v>856</v>
      </c>
      <c r="B458">
        <v>4660</v>
      </c>
      <c r="C458" t="str">
        <f>_xlfn.CONCAT("REM SUBROUTINE ***",A458,"***")</f>
        <v>REM SUBROUTINE ***CHECKVALIDSHOT***</v>
      </c>
      <c r="D458" s="18"/>
    </row>
    <row r="459" spans="1:5" x14ac:dyDescent="0.2">
      <c r="A459" s="18"/>
      <c r="B459">
        <v>4670</v>
      </c>
      <c r="C459" t="str">
        <f>IF(ISBLANK(E459),_xlfn.CONCAT("SUB ",A458),_xlfn.CONCAT("SUB ",A458,"(",E459,")"))</f>
        <v>SUB CHECKVALIDSHOT(ERRVAL,ROW,COL,PLAYER,SHOTS(,,))</v>
      </c>
      <c r="D459" s="18"/>
      <c r="E459" t="s">
        <v>1030</v>
      </c>
    </row>
    <row r="460" spans="1:5" x14ac:dyDescent="0.2">
      <c r="A460" s="18"/>
      <c r="B460">
        <v>4680</v>
      </c>
      <c r="C460" t="s">
        <v>1031</v>
      </c>
      <c r="D460" s="18"/>
    </row>
    <row r="461" spans="1:5" x14ac:dyDescent="0.2">
      <c r="A461" s="18"/>
      <c r="B461">
        <v>4690</v>
      </c>
      <c r="C461" t="str">
        <f>_xlfn.CONCAT("IF ROW&lt;1 OR ROW&gt;10 OR COL&lt;1 OR COL&gt;10 THEN ERRVAL=1 :: GOTO  ",INDEX(B:B,MATCH(D461,A:A,0),0)," :: REM GOTO SUBEND")</f>
        <v>IF ROW&lt;1 OR ROW&gt;10 OR COL&lt;1 OR COL&gt;10 THEN ERRVAL=1 :: GOTO  4710 :: REM GOTO SUBEND</v>
      </c>
      <c r="D461" s="20" t="str">
        <f>A463</f>
        <v>CHECKVALIDSHOT.SUBEND</v>
      </c>
    </row>
    <row r="462" spans="1:5" x14ac:dyDescent="0.2">
      <c r="A462" s="18"/>
      <c r="B462">
        <v>4700</v>
      </c>
      <c r="C462" s="5" t="s">
        <v>1032</v>
      </c>
      <c r="D462" s="18"/>
    </row>
    <row r="463" spans="1:5" x14ac:dyDescent="0.2">
      <c r="A463" s="20" t="str">
        <f>_xlfn.CONCAT(A458,".SUBEND")</f>
        <v>CHECKVALIDSHOT.SUBEND</v>
      </c>
      <c r="B463">
        <v>4710</v>
      </c>
      <c r="C463" s="5" t="s">
        <v>555</v>
      </c>
      <c r="D463" s="18"/>
    </row>
    <row r="464" spans="1:5" x14ac:dyDescent="0.2">
      <c r="A464" s="18" t="s">
        <v>772</v>
      </c>
      <c r="B464">
        <v>4720</v>
      </c>
      <c r="C464" t="str">
        <f>_xlfn.CONCAT("REM SUBROUTINE ***",A464,"***")</f>
        <v>REM SUBROUTINE ***CHECKHIT***</v>
      </c>
      <c r="D464" s="18"/>
    </row>
    <row r="465" spans="1:5" x14ac:dyDescent="0.2">
      <c r="A465" s="18"/>
      <c r="B465">
        <v>4730</v>
      </c>
      <c r="C465" t="str">
        <f>IF(ISBLANK(E465),_xlfn.CONCAT("SUB ",A464),_xlfn.CONCAT("SUB ",A464,"(",E465,")"))</f>
        <v>SUB CHECKHIT(HIT,SHIP,LOC,PLAYER,SHIPS(,,))</v>
      </c>
      <c r="D465" s="18"/>
      <c r="E465" t="s">
        <v>778</v>
      </c>
    </row>
    <row r="466" spans="1:5" x14ac:dyDescent="0.2">
      <c r="A466" s="18"/>
      <c r="B466">
        <v>4740</v>
      </c>
      <c r="C466" t="s">
        <v>771</v>
      </c>
      <c r="D466" s="18"/>
    </row>
    <row r="467" spans="1:5" x14ac:dyDescent="0.2">
      <c r="A467" s="18"/>
      <c r="B467">
        <v>4750</v>
      </c>
      <c r="C467" s="18" t="str">
        <f t="shared" ref="C467:C469" si="7">IF(ISBLANK(E467),_xlfn.CONCAT("CALL ",D467),_xlfn.CONCAT("CALL ",D467,"(",E467,")"))</f>
        <v>CALL GETNUMSHIPS(NUMSHIPS)</v>
      </c>
      <c r="D467" s="18" t="str">
        <f>A584</f>
        <v>GETNUMSHIPS</v>
      </c>
      <c r="E467" t="s">
        <v>706</v>
      </c>
    </row>
    <row r="468" spans="1:5" x14ac:dyDescent="0.2">
      <c r="A468" s="18"/>
      <c r="B468">
        <v>4760</v>
      </c>
      <c r="C468" s="5" t="s">
        <v>575</v>
      </c>
      <c r="D468" s="18"/>
    </row>
    <row r="469" spans="1:5" x14ac:dyDescent="0.2">
      <c r="A469" s="18"/>
      <c r="B469">
        <v>4770</v>
      </c>
      <c r="C469" s="18" t="str">
        <f t="shared" si="7"/>
        <v>CALL GETSHIPLEN(SHIPLEN,(I))</v>
      </c>
      <c r="D469" s="18" t="str">
        <f>A588</f>
        <v>GETSHIPLEN</v>
      </c>
      <c r="E469" t="s">
        <v>790</v>
      </c>
    </row>
    <row r="470" spans="1:5" x14ac:dyDescent="0.2">
      <c r="A470" s="18"/>
      <c r="B470">
        <v>4780</v>
      </c>
      <c r="C470" t="s">
        <v>724</v>
      </c>
      <c r="D470" s="18"/>
    </row>
    <row r="471" spans="1:5" x14ac:dyDescent="0.2">
      <c r="A471" s="18"/>
      <c r="B471">
        <v>4790</v>
      </c>
      <c r="C471" s="5" t="str">
        <f>_xlfn.CONCAT("IF SHIPS(PLAYER,I,J)=LOC THEN HIT=1 :: SHIP=I :: GOTO ",INDEX(B:B,MATCH(D471,A:A,0),0)," :: REM SUBEND")</f>
        <v>IF SHIPS(PLAYER,I,J)=LOC THEN HIT=1 :: SHIP=I :: GOTO 4820 :: REM SUBEND</v>
      </c>
      <c r="D471" s="20" t="str">
        <f>A474</f>
        <v>CHECKHIT.SUBEND</v>
      </c>
    </row>
    <row r="472" spans="1:5" x14ac:dyDescent="0.2">
      <c r="A472" s="18"/>
      <c r="B472">
        <v>4800</v>
      </c>
      <c r="C472" s="5" t="s">
        <v>14</v>
      </c>
      <c r="D472" s="18"/>
    </row>
    <row r="473" spans="1:5" x14ac:dyDescent="0.2">
      <c r="A473" s="18"/>
      <c r="B473">
        <v>4810</v>
      </c>
      <c r="C473" s="5" t="s">
        <v>1</v>
      </c>
      <c r="D473" s="18"/>
    </row>
    <row r="474" spans="1:5" x14ac:dyDescent="0.2">
      <c r="A474" s="20" t="str">
        <f>_xlfn.CONCAT(A464,".SUBEND")</f>
        <v>CHECKHIT.SUBEND</v>
      </c>
      <c r="B474">
        <v>4820</v>
      </c>
      <c r="C474" s="5" t="s">
        <v>555</v>
      </c>
      <c r="D474" s="18"/>
    </row>
    <row r="475" spans="1:5" x14ac:dyDescent="0.2">
      <c r="A475" s="18" t="s">
        <v>563</v>
      </c>
      <c r="B475">
        <v>4830</v>
      </c>
      <c r="C475" t="str">
        <f>_xlfn.CONCAT("REM SUBROUTINE ***",A475,"***")</f>
        <v>REM SUBROUTINE ***CHECKHORIZONTAL***</v>
      </c>
      <c r="D475" s="18"/>
    </row>
    <row r="476" spans="1:5" x14ac:dyDescent="0.2">
      <c r="A476" s="18"/>
      <c r="B476">
        <v>4840</v>
      </c>
      <c r="C476" t="str">
        <f>IF(ISBLANK(E476),_xlfn.CONCAT("SUB ",A475),_xlfn.CONCAT("SUB ",A475,"(",E476,")"))</f>
        <v>SUB CHECKHORIZONTAL(HORIZONTAL,CURRENTSHIP,SHIP())</v>
      </c>
      <c r="D476" s="18"/>
      <c r="E476" t="s">
        <v>723</v>
      </c>
    </row>
    <row r="477" spans="1:5" x14ac:dyDescent="0.2">
      <c r="A477" s="18"/>
      <c r="B477">
        <v>4850</v>
      </c>
      <c r="C477" t="s">
        <v>564</v>
      </c>
      <c r="D477" s="18"/>
    </row>
    <row r="478" spans="1:5" x14ac:dyDescent="0.2">
      <c r="A478" s="18"/>
      <c r="B478">
        <v>4860</v>
      </c>
      <c r="C478" s="18" t="str">
        <f>IF(ISBLANK(E478),_xlfn.CONCAT("CALL ",D478),_xlfn.CONCAT("CALL ",D478,"(",E478,")"))</f>
        <v>CALL GETSHIPLEN(SHIPLEN,(CURRENTSHIP))</v>
      </c>
      <c r="D478" s="18" t="str">
        <f>A588</f>
        <v>GETSHIPLEN</v>
      </c>
      <c r="E478" t="s">
        <v>807</v>
      </c>
    </row>
    <row r="479" spans="1:5" x14ac:dyDescent="0.2">
      <c r="A479" s="18"/>
      <c r="B479">
        <v>4870</v>
      </c>
      <c r="C479" t="s">
        <v>722</v>
      </c>
      <c r="D479" s="18"/>
    </row>
    <row r="480" spans="1:5" x14ac:dyDescent="0.2">
      <c r="A480" s="18"/>
      <c r="B480">
        <v>4880</v>
      </c>
      <c r="C480" s="5" t="s">
        <v>685</v>
      </c>
      <c r="D480" s="18"/>
    </row>
    <row r="481" spans="1:5" x14ac:dyDescent="0.2">
      <c r="A481" s="18"/>
      <c r="B481">
        <v>4890</v>
      </c>
      <c r="C481" t="str">
        <f>_xlfn.CONCAT("IF PREV&lt;&gt;CURR THEN ",INDEX(B:B,MATCH(D481,A:A,0),0)," :: REM SUBEND")</f>
        <v>IF PREV&lt;&gt;CURR THEN 4920 :: REM SUBEND</v>
      </c>
      <c r="D481" s="20" t="str">
        <f>A484</f>
        <v>CHECKHORIZONTAL.SUBEND</v>
      </c>
    </row>
    <row r="482" spans="1:5" x14ac:dyDescent="0.2">
      <c r="A482" s="18"/>
      <c r="B482">
        <v>4900</v>
      </c>
      <c r="C482" t="s">
        <v>1</v>
      </c>
      <c r="D482" s="18"/>
    </row>
    <row r="483" spans="1:5" x14ac:dyDescent="0.2">
      <c r="A483" s="18"/>
      <c r="B483">
        <v>4910</v>
      </c>
      <c r="C483" s="5" t="s">
        <v>565</v>
      </c>
      <c r="D483" s="18"/>
    </row>
    <row r="484" spans="1:5" x14ac:dyDescent="0.2">
      <c r="A484" s="20" t="str">
        <f>_xlfn.CONCAT(A475,".SUBEND")</f>
        <v>CHECKHORIZONTAL.SUBEND</v>
      </c>
      <c r="B484">
        <v>4920</v>
      </c>
      <c r="C484" s="5" t="s">
        <v>555</v>
      </c>
      <c r="D484" s="18"/>
    </row>
    <row r="485" spans="1:5" x14ac:dyDescent="0.2">
      <c r="A485" s="18" t="s">
        <v>1050</v>
      </c>
      <c r="B485">
        <v>4930</v>
      </c>
      <c r="C485" t="str">
        <f>_xlfn.CONCAT("REM SUBROUTINE ***",A485,"***")</f>
        <v>REM SUBROUTINE ***CHECKSTRAIGHT***</v>
      </c>
      <c r="D485" s="18"/>
    </row>
    <row r="486" spans="1:5" x14ac:dyDescent="0.2">
      <c r="A486" s="20"/>
      <c r="B486">
        <v>4940</v>
      </c>
      <c r="C486" t="str">
        <f>IF(ISBLANK(E486),_xlfn.CONCAT("SUB ",A485),_xlfn.CONCAT("SUB ",A485,"(",E486,")"))</f>
        <v>SUB CHECKSTRAIGHT(ERRVAL,CURRENTSHIP,SHIP())</v>
      </c>
      <c r="D486" s="18"/>
      <c r="E486" t="s">
        <v>1052</v>
      </c>
    </row>
    <row r="487" spans="1:5" x14ac:dyDescent="0.2">
      <c r="A487" s="20"/>
      <c r="B487">
        <v>4950</v>
      </c>
      <c r="C487" t="s">
        <v>1031</v>
      </c>
      <c r="D487" s="18"/>
    </row>
    <row r="488" spans="1:5" x14ac:dyDescent="0.2">
      <c r="A488" s="20"/>
      <c r="B488">
        <v>4960</v>
      </c>
      <c r="C488" s="18" t="str">
        <f>IF(ISBLANK(E488),_xlfn.CONCAT("CALL ",D488),_xlfn.CONCAT("CALL ",D488,"(",E488,")"))</f>
        <v>CALL GETSHIPLEN(SHIPLEN,(CURRENTSHIP))</v>
      </c>
      <c r="D488" s="18" t="str">
        <f>A588</f>
        <v>GETSHIPLEN</v>
      </c>
      <c r="E488" t="s">
        <v>807</v>
      </c>
    </row>
    <row r="489" spans="1:5" x14ac:dyDescent="0.2">
      <c r="A489" s="20"/>
      <c r="B489">
        <v>4970</v>
      </c>
      <c r="C489" t="s">
        <v>722</v>
      </c>
      <c r="D489" s="18"/>
    </row>
    <row r="490" spans="1:5" x14ac:dyDescent="0.2">
      <c r="A490" s="20"/>
      <c r="B490">
        <v>4980</v>
      </c>
      <c r="C490" s="5" t="s">
        <v>1040</v>
      </c>
      <c r="D490" s="18"/>
    </row>
    <row r="491" spans="1:5" x14ac:dyDescent="0.2">
      <c r="A491" s="20"/>
      <c r="B491">
        <v>4990</v>
      </c>
      <c r="C491" s="5" t="s">
        <v>1051</v>
      </c>
      <c r="D491" s="18"/>
    </row>
    <row r="492" spans="1:5" x14ac:dyDescent="0.2">
      <c r="A492" s="20"/>
      <c r="B492">
        <v>5000</v>
      </c>
      <c r="C492" t="str">
        <f>_xlfn.CONCAT("IF (ROW&lt;&gt;PROW) AND (COL&lt;&gt;PCOL) THEN ERRVAL=1 :: GOTO ",INDEX(B:B,MATCH(D492,A:A,0),0)," :: REM SUBEND")</f>
        <v>IF (ROW&lt;&gt;PROW) AND (COL&lt;&gt;PCOL) THEN ERRVAL=1 :: GOTO 5020 :: REM SUBEND</v>
      </c>
      <c r="D492" s="20" t="str">
        <f>A494</f>
        <v>CHECKSTRAIGHT.SUBEND</v>
      </c>
    </row>
    <row r="493" spans="1:5" x14ac:dyDescent="0.2">
      <c r="A493" s="20"/>
      <c r="B493">
        <v>5010</v>
      </c>
      <c r="C493" t="s">
        <v>1</v>
      </c>
      <c r="D493" s="18"/>
    </row>
    <row r="494" spans="1:5" x14ac:dyDescent="0.2">
      <c r="A494" s="20" t="str">
        <f>_xlfn.CONCAT(A485,".SUBEND")</f>
        <v>CHECKSTRAIGHT.SUBEND</v>
      </c>
      <c r="B494">
        <v>5020</v>
      </c>
      <c r="C494" s="5" t="s">
        <v>555</v>
      </c>
      <c r="D494" s="18"/>
    </row>
    <row r="495" spans="1:5" x14ac:dyDescent="0.2">
      <c r="A495" s="18" t="s">
        <v>857</v>
      </c>
      <c r="B495">
        <v>5030</v>
      </c>
      <c r="C495" t="str">
        <f>_xlfn.CONCAT("REM SUBROUTINE ***",A495,"***")</f>
        <v>REM SUBROUTINE ***CHECKSEQUENTIAL***</v>
      </c>
      <c r="D495" s="18"/>
    </row>
    <row r="496" spans="1:5" x14ac:dyDescent="0.2">
      <c r="A496" s="18"/>
      <c r="B496">
        <v>5040</v>
      </c>
      <c r="C496" t="str">
        <f>IF(ISBLANK(E496),_xlfn.CONCAT("SUB ",A495),_xlfn.CONCAT("SUB ",A495,"(",E496,")"))</f>
        <v>SUB CHECKSEQUENTIAL(ERRVAL,CURRENTSHIP,SEQUENCE())</v>
      </c>
      <c r="D496" s="18"/>
      <c r="E496" t="s">
        <v>1036</v>
      </c>
    </row>
    <row r="497" spans="1:5" x14ac:dyDescent="0.2">
      <c r="A497" s="18"/>
      <c r="B497">
        <v>5050</v>
      </c>
      <c r="C497" t="s">
        <v>1031</v>
      </c>
      <c r="D497" s="18"/>
    </row>
    <row r="498" spans="1:5" x14ac:dyDescent="0.2">
      <c r="A498" s="18"/>
      <c r="B498">
        <v>5060</v>
      </c>
      <c r="C498" s="18" t="str">
        <f>IF(ISBLANK(E498),_xlfn.CONCAT("CALL ",D498),_xlfn.CONCAT("CALL ",D498,"(",E498,")"))</f>
        <v>CALL GETSHIPLEN(SHIPLEN,(CURRENTSHIP))</v>
      </c>
      <c r="D498" s="18" t="str">
        <f>A588</f>
        <v>GETSHIPLEN</v>
      </c>
      <c r="E498" t="s">
        <v>807</v>
      </c>
    </row>
    <row r="499" spans="1:5" x14ac:dyDescent="0.2">
      <c r="A499" s="18"/>
      <c r="B499">
        <v>5070</v>
      </c>
      <c r="C499" t="s">
        <v>694</v>
      </c>
      <c r="D499" s="18"/>
    </row>
    <row r="500" spans="1:5" x14ac:dyDescent="0.2">
      <c r="A500" s="18"/>
      <c r="B500">
        <v>5080</v>
      </c>
      <c r="C500" s="5" t="s">
        <v>722</v>
      </c>
      <c r="D500" s="18"/>
    </row>
    <row r="501" spans="1:5" x14ac:dyDescent="0.2">
      <c r="A501" s="18"/>
      <c r="B501">
        <v>5090</v>
      </c>
      <c r="C501" s="5" t="s">
        <v>697</v>
      </c>
      <c r="D501" s="18"/>
    </row>
    <row r="502" spans="1:5" x14ac:dyDescent="0.2">
      <c r="A502" s="18"/>
      <c r="B502">
        <v>5100</v>
      </c>
      <c r="C502" s="5" t="s">
        <v>1</v>
      </c>
      <c r="D502" s="18"/>
    </row>
    <row r="503" spans="1:5" x14ac:dyDescent="0.2">
      <c r="A503" s="18"/>
      <c r="B503">
        <v>5110</v>
      </c>
      <c r="C503" s="5" t="s">
        <v>561</v>
      </c>
      <c r="D503" s="18"/>
    </row>
    <row r="504" spans="1:5" x14ac:dyDescent="0.2">
      <c r="A504" s="18"/>
      <c r="B504">
        <v>5120</v>
      </c>
      <c r="C504" s="5" t="s">
        <v>722</v>
      </c>
      <c r="D504" s="18"/>
    </row>
    <row r="505" spans="1:5" x14ac:dyDescent="0.2">
      <c r="A505" s="18"/>
      <c r="B505">
        <v>5130</v>
      </c>
      <c r="C505" s="5" t="s">
        <v>562</v>
      </c>
      <c r="D505" s="18"/>
    </row>
    <row r="506" spans="1:5" x14ac:dyDescent="0.2">
      <c r="A506" s="18"/>
      <c r="B506">
        <v>5140</v>
      </c>
      <c r="C506" s="5" t="s">
        <v>1</v>
      </c>
      <c r="D506" s="18"/>
    </row>
    <row r="507" spans="1:5" x14ac:dyDescent="0.2">
      <c r="A507" s="18"/>
      <c r="B507">
        <v>5150</v>
      </c>
      <c r="C507" s="5" t="s">
        <v>695</v>
      </c>
      <c r="D507" s="18"/>
    </row>
    <row r="508" spans="1:5" x14ac:dyDescent="0.2">
      <c r="A508" s="18"/>
      <c r="B508">
        <v>5160</v>
      </c>
      <c r="C508" s="5" t="s">
        <v>722</v>
      </c>
      <c r="D508" s="18"/>
    </row>
    <row r="509" spans="1:5" x14ac:dyDescent="0.2">
      <c r="A509" s="18"/>
      <c r="B509">
        <v>5170</v>
      </c>
      <c r="C509" s="5" t="s">
        <v>696</v>
      </c>
      <c r="D509" s="18"/>
    </row>
    <row r="510" spans="1:5" x14ac:dyDescent="0.2">
      <c r="A510" s="18"/>
      <c r="B510">
        <v>5180</v>
      </c>
      <c r="C510" s="5" t="s">
        <v>1</v>
      </c>
      <c r="D510" s="18"/>
    </row>
    <row r="511" spans="1:5" x14ac:dyDescent="0.2">
      <c r="A511" s="18"/>
      <c r="B511">
        <v>5190</v>
      </c>
      <c r="C511" s="5" t="s">
        <v>1037</v>
      </c>
      <c r="D511" s="18"/>
    </row>
    <row r="512" spans="1:5" x14ac:dyDescent="0.2">
      <c r="A512" s="18"/>
      <c r="B512">
        <v>5200</v>
      </c>
      <c r="C512" s="5" t="s">
        <v>555</v>
      </c>
      <c r="D512" s="18"/>
    </row>
    <row r="513" spans="1:5" x14ac:dyDescent="0.2">
      <c r="A513" s="18" t="s">
        <v>566</v>
      </c>
      <c r="B513">
        <v>5210</v>
      </c>
      <c r="C513" t="str">
        <f>_xlfn.CONCAT("REM SUBROUTINE ***",A513,"***")</f>
        <v>REM SUBROUTINE ***CHECKOVERLAP***</v>
      </c>
      <c r="D513" s="18"/>
    </row>
    <row r="514" spans="1:5" x14ac:dyDescent="0.2">
      <c r="A514" s="18"/>
      <c r="B514">
        <v>5220</v>
      </c>
      <c r="C514" t="str">
        <f>IF(ISBLANK(E514),_xlfn.CONCAT("SUB ",A513),_xlfn.CONCAT("SUB ",A513,"(",E514,")"))</f>
        <v>SUB CHECKOVERLAP(ERRVAL,PLAYER,CURRENTSHIP,SHIP(),SHIPS(,,))</v>
      </c>
      <c r="D514" s="18"/>
      <c r="E514" t="s">
        <v>1033</v>
      </c>
    </row>
    <row r="515" spans="1:5" x14ac:dyDescent="0.2">
      <c r="A515" s="18"/>
      <c r="B515">
        <v>5230</v>
      </c>
      <c r="C515" s="5" t="s">
        <v>1031</v>
      </c>
      <c r="D515" s="18"/>
    </row>
    <row r="516" spans="1:5" x14ac:dyDescent="0.2">
      <c r="A516" s="18"/>
      <c r="B516">
        <v>5240</v>
      </c>
      <c r="C516" s="18" t="str">
        <f>IF(ISBLANK(E516),_xlfn.CONCAT("CALL ",D516),_xlfn.CONCAT("CALL ",D516,"(",E516,")"))</f>
        <v>CALL GETSHIPLEN(CURRENTSHIPLEN,(CURRENTSHIP))</v>
      </c>
      <c r="D516" s="18" t="str">
        <f>A588</f>
        <v>GETSHIPLEN</v>
      </c>
      <c r="E516" t="s">
        <v>824</v>
      </c>
    </row>
    <row r="517" spans="1:5" x14ac:dyDescent="0.2">
      <c r="A517" s="18"/>
      <c r="B517">
        <v>5250</v>
      </c>
      <c r="C517" t="s">
        <v>567</v>
      </c>
      <c r="D517" s="18"/>
    </row>
    <row r="518" spans="1:5" x14ac:dyDescent="0.2">
      <c r="A518" s="18"/>
      <c r="B518">
        <v>5260</v>
      </c>
      <c r="C518" s="18" t="str">
        <f>IF(ISBLANK(E518),_xlfn.CONCAT("CALL ",D518),_xlfn.CONCAT("CALL ",D518,"(",E518,")"))</f>
        <v>CALL GETSHIPLEN(SHIPLEN,(I))</v>
      </c>
      <c r="D518" s="18" t="str">
        <f>A588</f>
        <v>GETSHIPLEN</v>
      </c>
      <c r="E518" t="s">
        <v>790</v>
      </c>
    </row>
    <row r="519" spans="1:5" x14ac:dyDescent="0.2">
      <c r="A519" s="18"/>
      <c r="B519">
        <v>5270</v>
      </c>
      <c r="C519" t="s">
        <v>724</v>
      </c>
      <c r="D519" s="18"/>
    </row>
    <row r="520" spans="1:5" x14ac:dyDescent="0.2">
      <c r="A520" s="18"/>
      <c r="B520">
        <v>5280</v>
      </c>
      <c r="C520" t="s">
        <v>680</v>
      </c>
      <c r="D520" s="18"/>
    </row>
    <row r="521" spans="1:5" x14ac:dyDescent="0.2">
      <c r="A521" s="18"/>
      <c r="B521">
        <v>5290</v>
      </c>
      <c r="C521" t="s">
        <v>725</v>
      </c>
      <c r="D521" s="18"/>
    </row>
    <row r="522" spans="1:5" x14ac:dyDescent="0.2">
      <c r="A522" s="18"/>
      <c r="B522">
        <v>5300</v>
      </c>
      <c r="C522" t="s">
        <v>684</v>
      </c>
      <c r="D522" s="18"/>
    </row>
    <row r="523" spans="1:5" x14ac:dyDescent="0.2">
      <c r="A523" s="18"/>
      <c r="B523">
        <v>5310</v>
      </c>
      <c r="C523" s="5" t="str">
        <f>_xlfn.CONCAT("IF LOC=STOREDLOC THEN ERRVAL=1 :: GOTO ",INDEX(B:B,MATCH(D523,A:A,0),0)," :: REM SUBEND")</f>
        <v>IF LOC=STOREDLOC THEN ERRVAL=1 :: GOTO 5350 :: REM SUBEND</v>
      </c>
      <c r="D523" s="20" t="str">
        <f>A527</f>
        <v>CHECKOVERLAP.SUBEND</v>
      </c>
    </row>
    <row r="524" spans="1:5" x14ac:dyDescent="0.2">
      <c r="A524" s="18"/>
      <c r="B524">
        <v>5320</v>
      </c>
      <c r="C524" t="s">
        <v>84</v>
      </c>
      <c r="D524" s="18"/>
    </row>
    <row r="525" spans="1:5" x14ac:dyDescent="0.2">
      <c r="A525" s="18"/>
      <c r="B525">
        <v>5330</v>
      </c>
      <c r="C525" t="s">
        <v>14</v>
      </c>
      <c r="D525" s="18"/>
    </row>
    <row r="526" spans="1:5" x14ac:dyDescent="0.2">
      <c r="A526" s="18"/>
      <c r="B526">
        <v>5340</v>
      </c>
      <c r="C526" t="s">
        <v>1</v>
      </c>
      <c r="D526" s="18"/>
    </row>
    <row r="527" spans="1:5" x14ac:dyDescent="0.2">
      <c r="A527" s="20" t="str">
        <f>_xlfn.CONCAT(A513,".SUBEND")</f>
        <v>CHECKOVERLAP.SUBEND</v>
      </c>
      <c r="B527">
        <v>5350</v>
      </c>
      <c r="C527" s="5" t="s">
        <v>555</v>
      </c>
      <c r="D527" s="18"/>
    </row>
    <row r="528" spans="1:5" x14ac:dyDescent="0.2">
      <c r="A528" s="18" t="s">
        <v>954</v>
      </c>
      <c r="B528">
        <v>5360</v>
      </c>
      <c r="C528" t="str">
        <f>_xlfn.CONCAT("REM SUBROUTINE ***",A528,"***")</f>
        <v>REM SUBROUTINE ***QUEUESIZE***</v>
      </c>
      <c r="D528" s="18"/>
    </row>
    <row r="529" spans="1:5" x14ac:dyDescent="0.2">
      <c r="A529" s="18"/>
      <c r="B529">
        <v>5370</v>
      </c>
      <c r="C529" t="str">
        <f>IF(ISBLANK(E529),_xlfn.CONCAT("SUB ",A528),_xlfn.CONCAT("SUB ",A528,"(",E529,")"))</f>
        <v>SUB QUEUESIZE(QSIZE)</v>
      </c>
      <c r="D529" s="18"/>
      <c r="E529" t="s">
        <v>955</v>
      </c>
    </row>
    <row r="530" spans="1:5" x14ac:dyDescent="0.2">
      <c r="A530" s="18"/>
      <c r="B530">
        <v>5380</v>
      </c>
      <c r="C530" t="s">
        <v>956</v>
      </c>
      <c r="D530" s="18"/>
    </row>
    <row r="531" spans="1:5" x14ac:dyDescent="0.2">
      <c r="A531" s="18"/>
      <c r="B531">
        <v>5390</v>
      </c>
      <c r="C531" t="s">
        <v>555</v>
      </c>
      <c r="D531" s="18"/>
    </row>
    <row r="532" spans="1:5" x14ac:dyDescent="0.2">
      <c r="A532" s="18" t="s">
        <v>953</v>
      </c>
      <c r="B532">
        <v>5400</v>
      </c>
      <c r="C532" t="str">
        <f>_xlfn.CONCAT("REM SUBROUTINE ***",A532,"***")</f>
        <v>REM SUBROUTINE ***QUEUEINIT***</v>
      </c>
      <c r="D532" s="18"/>
    </row>
    <row r="533" spans="1:5" x14ac:dyDescent="0.2">
      <c r="A533" s="18"/>
      <c r="B533">
        <v>5410</v>
      </c>
      <c r="C533" t="str">
        <f>IF(ISBLANK(E533),_xlfn.CONCAT("SUB ",A532),_xlfn.CONCAT("SUB ",A532,"(",E533,")"))</f>
        <v>SUB QUEUEINIT(Q(),QLEN)</v>
      </c>
      <c r="D533" s="18"/>
      <c r="E533" t="s">
        <v>944</v>
      </c>
    </row>
    <row r="534" spans="1:5" x14ac:dyDescent="0.2">
      <c r="A534" s="18"/>
      <c r="B534">
        <v>5420</v>
      </c>
      <c r="C534" s="18" t="str">
        <f>IF(ISBLANK(E534),_xlfn.CONCAT("CALL ",D534),_xlfn.CONCAT("CALL ",D534,"(",E534,")"))</f>
        <v>CALL QUEUESIZE(QSIZE)</v>
      </c>
      <c r="D534" s="18" t="str">
        <f>A528</f>
        <v>QUEUESIZE</v>
      </c>
      <c r="E534" t="s">
        <v>955</v>
      </c>
    </row>
    <row r="535" spans="1:5" x14ac:dyDescent="0.2">
      <c r="A535" s="18"/>
      <c r="B535">
        <v>5430</v>
      </c>
      <c r="C535" t="s">
        <v>963</v>
      </c>
      <c r="D535" s="18"/>
    </row>
    <row r="536" spans="1:5" x14ac:dyDescent="0.2">
      <c r="A536" s="18"/>
      <c r="B536">
        <v>5440</v>
      </c>
      <c r="C536" t="s">
        <v>958</v>
      </c>
      <c r="D536" s="18"/>
    </row>
    <row r="537" spans="1:5" x14ac:dyDescent="0.2">
      <c r="A537" s="18"/>
      <c r="B537">
        <v>5450</v>
      </c>
      <c r="C537" t="s">
        <v>555</v>
      </c>
      <c r="D537" s="18"/>
    </row>
    <row r="538" spans="1:5" x14ac:dyDescent="0.2">
      <c r="A538" s="18" t="s">
        <v>945</v>
      </c>
      <c r="B538">
        <v>5460</v>
      </c>
      <c r="C538" t="str">
        <f>_xlfn.CONCAT("REM SUBROUTINE ***",A538,"***")</f>
        <v>REM SUBROUTINE ***QUEUEADD***</v>
      </c>
      <c r="D538" s="18"/>
    </row>
    <row r="539" spans="1:5" x14ac:dyDescent="0.2">
      <c r="A539" s="18"/>
      <c r="B539">
        <v>5470</v>
      </c>
      <c r="C539" t="str">
        <f>IF(ISBLANK(E539),_xlfn.CONCAT("SUB ",A538),_xlfn.CONCAT("SUB ",A538,"(",E539,")"))</f>
        <v>SUB QUEUEADD(Q(),QLEN,VALUE,ERRVAL)</v>
      </c>
      <c r="D539" s="18"/>
      <c r="E539" t="s">
        <v>968</v>
      </c>
    </row>
    <row r="540" spans="1:5" x14ac:dyDescent="0.2">
      <c r="A540" s="18"/>
      <c r="B540">
        <v>5480</v>
      </c>
      <c r="C540" s="18" t="str">
        <f>IF(ISBLANK(E540),_xlfn.CONCAT("CALL ",D540),_xlfn.CONCAT("CALL ",D540,"(",E540,")"))</f>
        <v>CALL QUEUESIZE(QSIZE)</v>
      </c>
      <c r="D540" s="18" t="str">
        <f>A528</f>
        <v>QUEUESIZE</v>
      </c>
      <c r="E540" t="s">
        <v>955</v>
      </c>
    </row>
    <row r="541" spans="1:5" x14ac:dyDescent="0.2">
      <c r="A541" s="18"/>
      <c r="B541">
        <v>5490</v>
      </c>
      <c r="C541" t="s">
        <v>971</v>
      </c>
      <c r="D541" s="18"/>
    </row>
    <row r="542" spans="1:5" x14ac:dyDescent="0.2">
      <c r="A542" s="18"/>
      <c r="B542">
        <v>5500</v>
      </c>
      <c r="C542" t="s">
        <v>555</v>
      </c>
      <c r="D542" s="18"/>
    </row>
    <row r="543" spans="1:5" x14ac:dyDescent="0.2">
      <c r="A543" s="18" t="s">
        <v>959</v>
      </c>
      <c r="B543">
        <v>5510</v>
      </c>
      <c r="C543" t="str">
        <f>_xlfn.CONCAT("REM SUBROUTINE ***",A543,"***")</f>
        <v>REM SUBROUTINE ***QUEUEDEL***</v>
      </c>
      <c r="D543" s="18"/>
    </row>
    <row r="544" spans="1:5" x14ac:dyDescent="0.2">
      <c r="A544" s="18"/>
      <c r="B544">
        <v>5520</v>
      </c>
      <c r="C544" t="str">
        <f>IF(ISBLANK(E544),_xlfn.CONCAT("SUB ",A543),_xlfn.CONCAT("SUB ",A543,"(",E544,")"))</f>
        <v>SUB QUEUEDEL(Q(),QLEN,VALUE,ERRVAL)</v>
      </c>
      <c r="D544" s="18"/>
      <c r="E544" t="s">
        <v>968</v>
      </c>
    </row>
    <row r="545" spans="1:5" x14ac:dyDescent="0.2">
      <c r="A545" s="18"/>
      <c r="B545">
        <v>5530</v>
      </c>
      <c r="C545" t="s">
        <v>961</v>
      </c>
      <c r="D545" s="18"/>
    </row>
    <row r="546" spans="1:5" x14ac:dyDescent="0.2">
      <c r="A546" s="18"/>
      <c r="B546">
        <v>5540</v>
      </c>
      <c r="C546" t="s">
        <v>960</v>
      </c>
      <c r="D546" s="18"/>
    </row>
    <row r="547" spans="1:5" x14ac:dyDescent="0.2">
      <c r="A547" s="18"/>
      <c r="B547">
        <v>5550</v>
      </c>
      <c r="C547" t="str">
        <f>_xlfn.CONCAT("IF VALUE=Q(I) THEN DINDEX=I :: GOTO ",INDEX(B:B,MATCH(D547,A:A,0),0)," :: REM GOTO ",D547)</f>
        <v>IF VALUE=Q(I) THEN DINDEX=I :: GOTO 5590 :: REM GOTO CONTRACT</v>
      </c>
      <c r="D547" s="20" t="str">
        <f>A551</f>
        <v>CONTRACT</v>
      </c>
    </row>
    <row r="548" spans="1:5" x14ac:dyDescent="0.2">
      <c r="A548" s="18"/>
      <c r="B548">
        <v>5560</v>
      </c>
      <c r="C548" t="s">
        <v>1</v>
      </c>
      <c r="D548" s="18"/>
    </row>
    <row r="549" spans="1:5" x14ac:dyDescent="0.2">
      <c r="A549" s="20"/>
      <c r="B549">
        <v>5570</v>
      </c>
      <c r="C549" t="str">
        <f>_xlfn.CONCAT("GOTO ",INDEX(B:B,MATCH(D549,A:A,0),0)," :: REM SUBEND")</f>
        <v>GOTO 5630 :: REM SUBEND</v>
      </c>
      <c r="D549" s="20" t="str">
        <f>A555</f>
        <v>QUEUEDEL.SUBEND</v>
      </c>
    </row>
    <row r="550" spans="1:5" x14ac:dyDescent="0.2">
      <c r="B550">
        <v>5580</v>
      </c>
      <c r="C550" s="5" t="str">
        <f>_xlfn.CONCAT("REM LABEL ***",A551,"***")</f>
        <v>REM LABEL ***CONTRACT***</v>
      </c>
      <c r="D550" s="20"/>
    </row>
    <row r="551" spans="1:5" x14ac:dyDescent="0.2">
      <c r="A551" s="20" t="s">
        <v>1043</v>
      </c>
      <c r="B551">
        <v>5590</v>
      </c>
      <c r="C551" t="s">
        <v>952</v>
      </c>
      <c r="D551" s="18"/>
    </row>
    <row r="552" spans="1:5" x14ac:dyDescent="0.2">
      <c r="A552"/>
      <c r="B552">
        <v>5600</v>
      </c>
      <c r="C552" t="s">
        <v>962</v>
      </c>
      <c r="D552" s="18"/>
    </row>
    <row r="553" spans="1:5" x14ac:dyDescent="0.2">
      <c r="A553"/>
      <c r="B553">
        <v>5610</v>
      </c>
      <c r="C553" t="s">
        <v>1</v>
      </c>
      <c r="D553" s="18"/>
    </row>
    <row r="554" spans="1:5" x14ac:dyDescent="0.2">
      <c r="A554"/>
      <c r="B554">
        <v>5620</v>
      </c>
      <c r="C554" t="s">
        <v>970</v>
      </c>
      <c r="D554" s="18"/>
    </row>
    <row r="555" spans="1:5" x14ac:dyDescent="0.2">
      <c r="A555" s="20" t="str">
        <f>_xlfn.CONCAT(A543,".SUBEND")</f>
        <v>QUEUEDEL.SUBEND</v>
      </c>
      <c r="B555">
        <v>5630</v>
      </c>
      <c r="C555" t="s">
        <v>555</v>
      </c>
      <c r="D555" s="18"/>
    </row>
    <row r="556" spans="1:5" x14ac:dyDescent="0.2">
      <c r="A556" s="18" t="s">
        <v>737</v>
      </c>
      <c r="B556">
        <v>5640</v>
      </c>
      <c r="C556" t="str">
        <f>_xlfn.CONCAT("REM SUBROUTINE ***",A556,"***")</f>
        <v>REM SUBROUTINE ***GETHOLECHAR***</v>
      </c>
      <c r="D556" s="18"/>
    </row>
    <row r="557" spans="1:5" x14ac:dyDescent="0.2">
      <c r="A557" s="18"/>
      <c r="B557">
        <v>5650</v>
      </c>
      <c r="C557" t="str">
        <f>IF(ISBLANK(E557),_xlfn.CONCAT("SUB ",A556),_xlfn.CONCAT("SUB ",A556,"(",E557,")"))</f>
        <v>SUB GETHOLECHAR(CHARVAL)</v>
      </c>
      <c r="D557" s="18"/>
      <c r="E557" t="s">
        <v>747</v>
      </c>
    </row>
    <row r="558" spans="1:5" x14ac:dyDescent="0.2">
      <c r="A558" s="18"/>
      <c r="B558">
        <v>5660</v>
      </c>
      <c r="C558" s="5" t="s">
        <v>745</v>
      </c>
      <c r="D558" s="18"/>
    </row>
    <row r="559" spans="1:5" x14ac:dyDescent="0.2">
      <c r="A559" s="18"/>
      <c r="B559">
        <v>5670</v>
      </c>
      <c r="C559" s="5" t="s">
        <v>555</v>
      </c>
      <c r="D559" s="18"/>
    </row>
    <row r="560" spans="1:5" x14ac:dyDescent="0.2">
      <c r="A560" s="18" t="s">
        <v>749</v>
      </c>
      <c r="B560">
        <v>5680</v>
      </c>
      <c r="C560" t="str">
        <f>_xlfn.CONCAT("REM SUBROUTINE ***",A560,"***")</f>
        <v>REM SUBROUTINE ***GETFILLCHAR***</v>
      </c>
      <c r="D560" s="18"/>
    </row>
    <row r="561" spans="1:5" x14ac:dyDescent="0.2">
      <c r="A561" s="18"/>
      <c r="B561">
        <v>5690</v>
      </c>
      <c r="C561" t="str">
        <f>IF(ISBLANK(E561),_xlfn.CONCAT("SUB ",A560),_xlfn.CONCAT("SUB ",A560,"(",E561,")"))</f>
        <v>SUB GETFILLCHAR(CHARVAL)</v>
      </c>
      <c r="D561" s="18"/>
      <c r="E561" t="s">
        <v>747</v>
      </c>
    </row>
    <row r="562" spans="1:5" x14ac:dyDescent="0.2">
      <c r="A562" s="18"/>
      <c r="B562">
        <v>5700</v>
      </c>
      <c r="C562" s="5" t="s">
        <v>750</v>
      </c>
      <c r="D562" s="18"/>
    </row>
    <row r="563" spans="1:5" x14ac:dyDescent="0.2">
      <c r="A563" s="18"/>
      <c r="B563">
        <v>5710</v>
      </c>
      <c r="C563" s="5" t="s">
        <v>555</v>
      </c>
      <c r="D563" s="18"/>
    </row>
    <row r="564" spans="1:5" x14ac:dyDescent="0.2">
      <c r="A564" s="18" t="s">
        <v>753</v>
      </c>
      <c r="B564">
        <v>5720</v>
      </c>
      <c r="C564" t="str">
        <f>_xlfn.CONCAT("REM SUBROUTINE ***",A564,"***")</f>
        <v>REM SUBROUTINE ***GETHITCHAR***</v>
      </c>
      <c r="D564" s="18"/>
    </row>
    <row r="565" spans="1:5" x14ac:dyDescent="0.2">
      <c r="A565" s="18"/>
      <c r="B565">
        <v>5730</v>
      </c>
      <c r="C565" t="str">
        <f>IF(ISBLANK(E565),_xlfn.CONCAT("SUB ",A564),_xlfn.CONCAT("SUB ",A564,"(",E565,")"))</f>
        <v>SUB GETHITCHAR(CHARVAL)</v>
      </c>
      <c r="D565" s="18"/>
      <c r="E565" t="s">
        <v>747</v>
      </c>
    </row>
    <row r="566" spans="1:5" x14ac:dyDescent="0.2">
      <c r="A566" s="18"/>
      <c r="B566">
        <v>5740</v>
      </c>
      <c r="C566" s="5" t="s">
        <v>754</v>
      </c>
      <c r="D566" s="18"/>
    </row>
    <row r="567" spans="1:5" x14ac:dyDescent="0.2">
      <c r="A567" s="18"/>
      <c r="B567">
        <v>5750</v>
      </c>
      <c r="C567" s="5" t="s">
        <v>555</v>
      </c>
      <c r="D567" s="18"/>
    </row>
    <row r="568" spans="1:5" x14ac:dyDescent="0.2">
      <c r="A568" s="18" t="s">
        <v>713</v>
      </c>
      <c r="B568">
        <v>5760</v>
      </c>
      <c r="C568" t="str">
        <f>_xlfn.CONCAT("REM SUBROUTINE ***",A568,"***")</f>
        <v>REM SUBROUTINE ***GETSHIPCHAR***</v>
      </c>
      <c r="D568" s="18"/>
    </row>
    <row r="569" spans="1:5" x14ac:dyDescent="0.2">
      <c r="A569" s="18"/>
      <c r="B569">
        <v>5770</v>
      </c>
      <c r="C569" t="str">
        <f>IF(ISBLANK(E569),_xlfn.CONCAT("SUB ",A568),_xlfn.CONCAT("SUB ",A568,"(",E569,")"))</f>
        <v>SUB GETSHIPCHAR(CHARVAL)</v>
      </c>
      <c r="D569" s="18"/>
      <c r="E569" t="s">
        <v>747</v>
      </c>
    </row>
    <row r="570" spans="1:5" x14ac:dyDescent="0.2">
      <c r="A570" s="18"/>
      <c r="B570">
        <v>5780</v>
      </c>
      <c r="C570" s="5" t="s">
        <v>744</v>
      </c>
      <c r="D570" s="18"/>
    </row>
    <row r="571" spans="1:5" x14ac:dyDescent="0.2">
      <c r="A571" s="18"/>
      <c r="B571">
        <v>5790</v>
      </c>
      <c r="C571" s="5" t="s">
        <v>555</v>
      </c>
      <c r="D571" s="18"/>
    </row>
    <row r="572" spans="1:5" x14ac:dyDescent="0.2">
      <c r="A572" s="18" t="s">
        <v>743</v>
      </c>
      <c r="B572">
        <v>5800</v>
      </c>
      <c r="C572" t="str">
        <f>_xlfn.CONCAT("REM SUBROUTINE ***",A572,"***")</f>
        <v>REM SUBROUTINE ***GETTENCHAR***</v>
      </c>
      <c r="D572" s="18"/>
    </row>
    <row r="573" spans="1:5" x14ac:dyDescent="0.2">
      <c r="A573" s="18"/>
      <c r="B573">
        <v>5810</v>
      </c>
      <c r="C573" t="str">
        <f>IF(ISBLANK(E573),_xlfn.CONCAT("SUB ",A572),_xlfn.CONCAT("SUB ",A572,"(",E573,")"))</f>
        <v>SUB GETTENCHAR(CHARVAL)</v>
      </c>
      <c r="D573" s="18"/>
      <c r="E573" t="s">
        <v>747</v>
      </c>
    </row>
    <row r="574" spans="1:5" x14ac:dyDescent="0.2">
      <c r="A574" s="18"/>
      <c r="B574">
        <v>5820</v>
      </c>
      <c r="C574" s="5" t="s">
        <v>746</v>
      </c>
      <c r="D574" s="18"/>
    </row>
    <row r="575" spans="1:5" x14ac:dyDescent="0.2">
      <c r="A575" s="18"/>
      <c r="B575">
        <v>5830</v>
      </c>
      <c r="C575" s="5" t="s">
        <v>555</v>
      </c>
      <c r="D575" s="18"/>
    </row>
    <row r="576" spans="1:5" x14ac:dyDescent="0.2">
      <c r="A576" s="18" t="s">
        <v>755</v>
      </c>
      <c r="B576">
        <v>5840</v>
      </c>
      <c r="C576" t="str">
        <f>_xlfn.CONCAT("REM SUBROUTINE ***",A576,"***")</f>
        <v>REM SUBROUTINE ***GETMISSCHAR***</v>
      </c>
      <c r="D576" s="18"/>
    </row>
    <row r="577" spans="1:5" x14ac:dyDescent="0.2">
      <c r="A577" s="18"/>
      <c r="B577">
        <v>5850</v>
      </c>
      <c r="C577" t="str">
        <f>IF(ISBLANK(E577),_xlfn.CONCAT("SUB ",A576),_xlfn.CONCAT("SUB ",A576,"(",E577,")"))</f>
        <v>SUB GETMISSCHAR(CHARVAL)</v>
      </c>
      <c r="D577" s="18"/>
      <c r="E577" t="s">
        <v>747</v>
      </c>
    </row>
    <row r="578" spans="1:5" x14ac:dyDescent="0.2">
      <c r="A578" s="18"/>
      <c r="B578">
        <v>5860</v>
      </c>
      <c r="C578" s="5" t="s">
        <v>756</v>
      </c>
      <c r="D578" s="18"/>
    </row>
    <row r="579" spans="1:5" x14ac:dyDescent="0.2">
      <c r="A579" s="18"/>
      <c r="B579">
        <v>5870</v>
      </c>
      <c r="C579" s="5" t="s">
        <v>555</v>
      </c>
      <c r="D579" s="18"/>
    </row>
    <row r="580" spans="1:5" x14ac:dyDescent="0.2">
      <c r="A580" s="18" t="s">
        <v>762</v>
      </c>
      <c r="B580">
        <v>5880</v>
      </c>
      <c r="C580" t="str">
        <f>_xlfn.CONCAT("REM SUBROUTINE ***",A580,"***")</f>
        <v>REM SUBROUTINE ***GETSUNKCHAR***</v>
      </c>
      <c r="D580" s="18"/>
    </row>
    <row r="581" spans="1:5" x14ac:dyDescent="0.2">
      <c r="A581" s="18"/>
      <c r="B581">
        <v>5890</v>
      </c>
      <c r="C581" t="str">
        <f>IF(ISBLANK(E581),_xlfn.CONCAT("SUB ",A580),_xlfn.CONCAT("SUB ",A580,"(",E581,")"))</f>
        <v>SUB GETSUNKCHAR(CHARVAL)</v>
      </c>
      <c r="D581" s="18"/>
      <c r="E581" t="s">
        <v>747</v>
      </c>
    </row>
    <row r="582" spans="1:5" x14ac:dyDescent="0.2">
      <c r="A582" s="18"/>
      <c r="B582">
        <v>5900</v>
      </c>
      <c r="C582" s="5" t="s">
        <v>763</v>
      </c>
      <c r="D582" s="18"/>
    </row>
    <row r="583" spans="1:5" x14ac:dyDescent="0.2">
      <c r="A583" s="18"/>
      <c r="B583">
        <v>5910</v>
      </c>
      <c r="C583" s="5" t="s">
        <v>555</v>
      </c>
      <c r="D583" s="18"/>
    </row>
    <row r="584" spans="1:5" x14ac:dyDescent="0.2">
      <c r="A584" s="18" t="s">
        <v>705</v>
      </c>
      <c r="B584">
        <v>5920</v>
      </c>
      <c r="C584" t="str">
        <f>_xlfn.CONCAT("REM SUBROUTINE ***",A584,"***")</f>
        <v>REM SUBROUTINE ***GETNUMSHIPS***</v>
      </c>
      <c r="D584" s="18"/>
    </row>
    <row r="585" spans="1:5" x14ac:dyDescent="0.2">
      <c r="A585" s="18"/>
      <c r="B585">
        <v>5930</v>
      </c>
      <c r="C585" t="str">
        <f>IF(ISBLANK(E585),_xlfn.CONCAT("SUB ",A584),_xlfn.CONCAT("SUB ",A584,"(",E585,")"))</f>
        <v>SUB GETNUMSHIPS(NUMSHIPS)</v>
      </c>
      <c r="D585" s="18"/>
      <c r="E585" t="s">
        <v>706</v>
      </c>
    </row>
    <row r="586" spans="1:5" x14ac:dyDescent="0.2">
      <c r="A586" s="18"/>
      <c r="B586">
        <v>5940</v>
      </c>
      <c r="C586" t="s">
        <v>550</v>
      </c>
      <c r="D586" s="18"/>
    </row>
    <row r="587" spans="1:5" x14ac:dyDescent="0.2">
      <c r="A587" s="18"/>
      <c r="B587">
        <v>5950</v>
      </c>
      <c r="C587" t="s">
        <v>555</v>
      </c>
      <c r="D587" s="18"/>
    </row>
    <row r="588" spans="1:5" x14ac:dyDescent="0.2">
      <c r="A588" s="18" t="s">
        <v>717</v>
      </c>
      <c r="B588">
        <v>5960</v>
      </c>
      <c r="C588" t="str">
        <f>_xlfn.CONCAT("REM SUBROUTINE ***",A588,"***")</f>
        <v>REM SUBROUTINE ***GETSHIPLEN***</v>
      </c>
      <c r="D588" s="18"/>
    </row>
    <row r="589" spans="1:5" x14ac:dyDescent="0.2">
      <c r="A589" s="18"/>
      <c r="B589">
        <v>5970</v>
      </c>
      <c r="C589" t="str">
        <f>IF(ISBLANK(E589),_xlfn.CONCAT("SUB ",A588),_xlfn.CONCAT("SUB ",A588,"(",E589,")"))</f>
        <v>SUB GETSHIPLEN(SHIPLEN,INDEX)</v>
      </c>
      <c r="D589" s="18"/>
      <c r="E589" t="s">
        <v>718</v>
      </c>
    </row>
    <row r="590" spans="1:5" x14ac:dyDescent="0.2">
      <c r="A590" s="18"/>
      <c r="B590">
        <v>5980</v>
      </c>
      <c r="C590" t="s">
        <v>614</v>
      </c>
      <c r="D590" s="18"/>
    </row>
    <row r="591" spans="1:5" x14ac:dyDescent="0.2">
      <c r="A591" s="18"/>
      <c r="B591">
        <v>5990</v>
      </c>
      <c r="C591" t="s">
        <v>721</v>
      </c>
      <c r="D591" s="18"/>
    </row>
    <row r="592" spans="1:5" x14ac:dyDescent="0.2">
      <c r="A592" s="18"/>
      <c r="B592">
        <v>6000</v>
      </c>
      <c r="C592" s="5" t="s">
        <v>555</v>
      </c>
      <c r="D592" s="18"/>
    </row>
    <row r="593" spans="1:5" x14ac:dyDescent="0.2">
      <c r="A593" s="18" t="s">
        <v>716</v>
      </c>
      <c r="B593">
        <v>6010</v>
      </c>
      <c r="C593" t="str">
        <f>_xlfn.CONCAT("REM SUBROUTINE ***",A593,"***")</f>
        <v>REM SUBROUTINE ***GETSHIPNAME***</v>
      </c>
      <c r="D593" s="18"/>
    </row>
    <row r="594" spans="1:5" x14ac:dyDescent="0.2">
      <c r="A594" s="18"/>
      <c r="B594">
        <v>6020</v>
      </c>
      <c r="C594" t="str">
        <f>IF(ISBLANK(E594),_xlfn.CONCAT("SUB ",A593),_xlfn.CONCAT("SUB ",A593,"(",E594,")"))</f>
        <v>SUB GETSHIPNAME(SHIPNAME$,INDEX)</v>
      </c>
      <c r="D594" s="18"/>
      <c r="E594" t="s">
        <v>719</v>
      </c>
    </row>
    <row r="595" spans="1:5" x14ac:dyDescent="0.2">
      <c r="A595" s="18"/>
      <c r="B595">
        <v>6030</v>
      </c>
      <c r="C595" t="s">
        <v>615</v>
      </c>
      <c r="D595" s="18"/>
    </row>
    <row r="596" spans="1:5" x14ac:dyDescent="0.2">
      <c r="A596" s="18"/>
      <c r="B596">
        <v>6040</v>
      </c>
      <c r="C596" t="s">
        <v>720</v>
      </c>
      <c r="D596" s="18"/>
    </row>
    <row r="597" spans="1:5" x14ac:dyDescent="0.2">
      <c r="A597" s="18"/>
      <c r="B597">
        <v>6050</v>
      </c>
      <c r="C597" s="5" t="s">
        <v>555</v>
      </c>
      <c r="D597" s="18"/>
    </row>
    <row r="598" spans="1:5" x14ac:dyDescent="0.2">
      <c r="A598" s="18" t="s">
        <v>707</v>
      </c>
      <c r="B598">
        <v>6060</v>
      </c>
      <c r="C598" t="str">
        <f>_xlfn.CONCAT("REM SUBROUTINE ***",A598,"***")</f>
        <v>REM SUBROUTINE ***GETBOARDORIG***</v>
      </c>
      <c r="D598" s="18"/>
    </row>
    <row r="599" spans="1:5" x14ac:dyDescent="0.2">
      <c r="A599" s="18"/>
      <c r="B599">
        <v>6070</v>
      </c>
      <c r="C599" t="str">
        <f>IF(ISBLANK(E599),_xlfn.CONCAT("SUB ",A598),_xlfn.CONCAT("SUB ",A598,"(",E599,")"))</f>
        <v>SUB GETBOARDORIG(ROW,COL)</v>
      </c>
      <c r="D599" s="18"/>
      <c r="E599" t="s">
        <v>689</v>
      </c>
    </row>
    <row r="600" spans="1:5" x14ac:dyDescent="0.2">
      <c r="A600" s="18"/>
      <c r="B600">
        <v>6080</v>
      </c>
      <c r="C600" t="s">
        <v>708</v>
      </c>
      <c r="D600" s="18"/>
    </row>
    <row r="601" spans="1:5" x14ac:dyDescent="0.2">
      <c r="A601" s="18"/>
      <c r="B601">
        <v>6090</v>
      </c>
      <c r="C601" s="5" t="s">
        <v>555</v>
      </c>
      <c r="D601" s="18"/>
    </row>
    <row r="602" spans="1:5" x14ac:dyDescent="0.2">
      <c r="A602" s="18" t="s">
        <v>711</v>
      </c>
      <c r="B602">
        <v>6100</v>
      </c>
      <c r="C602" t="str">
        <f>_xlfn.CONCAT("REM SUBROUTINE ***",A602,"***")</f>
        <v>REM SUBROUTINE ***GETAUXORIG***</v>
      </c>
      <c r="D602" s="18"/>
    </row>
    <row r="603" spans="1:5" x14ac:dyDescent="0.2">
      <c r="A603" s="18"/>
      <c r="B603">
        <v>6110</v>
      </c>
      <c r="C603" t="str">
        <f>IF(ISBLANK(E603),_xlfn.CONCAT("SUB ",A602),_xlfn.CONCAT("SUB ",A602,"(",E603,")"))</f>
        <v>SUB GETAUXORIG(ROW,COL)</v>
      </c>
      <c r="D603" s="18"/>
      <c r="E603" t="s">
        <v>689</v>
      </c>
    </row>
    <row r="604" spans="1:5" x14ac:dyDescent="0.2">
      <c r="A604" s="18"/>
      <c r="B604">
        <v>6120</v>
      </c>
      <c r="C604" t="s">
        <v>709</v>
      </c>
      <c r="D604" s="18"/>
    </row>
    <row r="605" spans="1:5" x14ac:dyDescent="0.2">
      <c r="A605" s="18"/>
      <c r="B605">
        <v>6130</v>
      </c>
      <c r="C605" s="5" t="s">
        <v>555</v>
      </c>
      <c r="D605" s="18"/>
    </row>
    <row r="606" spans="1:5" x14ac:dyDescent="0.2">
      <c r="A606" s="18" t="s">
        <v>710</v>
      </c>
      <c r="B606">
        <v>6140</v>
      </c>
      <c r="C606" t="str">
        <f>_xlfn.CONCAT("REM SUBROUTINE ***",A606,"***")</f>
        <v>REM SUBROUTINE ***GETMENUORIG***</v>
      </c>
      <c r="D606" s="18"/>
    </row>
    <row r="607" spans="1:5" x14ac:dyDescent="0.2">
      <c r="A607" s="18"/>
      <c r="B607">
        <v>6150</v>
      </c>
      <c r="C607" t="str">
        <f>IF(ISBLANK(E607),_xlfn.CONCAT("SUB ",A606),_xlfn.CONCAT("SUB ",A606,"(",E607,")"))</f>
        <v>SUB GETMENUORIG(ROW,COL)</v>
      </c>
      <c r="D607" s="18"/>
      <c r="E607" t="s">
        <v>689</v>
      </c>
    </row>
    <row r="608" spans="1:5" x14ac:dyDescent="0.2">
      <c r="A608" s="18"/>
      <c r="B608">
        <v>6160</v>
      </c>
      <c r="C608" t="s">
        <v>712</v>
      </c>
      <c r="D608" s="18"/>
    </row>
    <row r="609" spans="1:6" x14ac:dyDescent="0.2">
      <c r="A609" s="18"/>
      <c r="B609">
        <v>6170</v>
      </c>
      <c r="C609" s="5" t="s">
        <v>555</v>
      </c>
      <c r="D609" s="18"/>
    </row>
    <row r="610" spans="1:6" x14ac:dyDescent="0.2">
      <c r="A610" s="18" t="s">
        <v>733</v>
      </c>
      <c r="B610">
        <v>6180</v>
      </c>
      <c r="C610" t="str">
        <f>_xlfn.CONCAT("REM SUBROUTINE ***",A610,"***")</f>
        <v>REM SUBROUTINE ***GETDEBUGFLAG***</v>
      </c>
      <c r="D610" s="18"/>
    </row>
    <row r="611" spans="1:6" x14ac:dyDescent="0.2">
      <c r="A611" s="18"/>
      <c r="B611">
        <v>6190</v>
      </c>
      <c r="C611" t="str">
        <f>IF(ISBLANK(E611),_xlfn.CONCAT("SUB ",A610),_xlfn.CONCAT("SUB ",A610,"(",E611,")"))</f>
        <v>SUB GETDEBUGFLAG(DEBUG)</v>
      </c>
      <c r="D611" s="18"/>
      <c r="E611" t="s">
        <v>732</v>
      </c>
    </row>
    <row r="612" spans="1:6" x14ac:dyDescent="0.2">
      <c r="A612" s="18"/>
      <c r="B612">
        <v>6200</v>
      </c>
      <c r="C612" s="5" t="s">
        <v>1022</v>
      </c>
      <c r="D612" s="18"/>
    </row>
    <row r="613" spans="1:6" x14ac:dyDescent="0.2">
      <c r="A613" s="18"/>
      <c r="B613">
        <v>6210</v>
      </c>
      <c r="C613" s="5" t="s">
        <v>555</v>
      </c>
      <c r="D613" s="18"/>
      <c r="F613" t="str">
        <f>_xlfn.IFNA(MATCH(D613,A:A,0),"")</f>
        <v/>
      </c>
    </row>
    <row r="614" spans="1:6" x14ac:dyDescent="0.2">
      <c r="A614" s="18" t="s">
        <v>1013</v>
      </c>
      <c r="B614">
        <v>6220</v>
      </c>
      <c r="C614" t="str">
        <f>_xlfn.CONCAT("REM SUBROUTINE ***",A614,"***")</f>
        <v>REM SUBROUTINE ***GETAUTOPLAY***</v>
      </c>
      <c r="D614" s="18"/>
    </row>
    <row r="615" spans="1:6" x14ac:dyDescent="0.2">
      <c r="A615" s="18"/>
      <c r="B615">
        <v>6230</v>
      </c>
      <c r="C615" t="str">
        <f>IF(ISBLANK(E615),_xlfn.CONCAT("SUB ",A614),_xlfn.CONCAT("SUB ",A614,"(",E615,")"))</f>
        <v>SUB GETAUTOPLAY(AUTOPLAY)</v>
      </c>
      <c r="D615" s="18"/>
      <c r="E615" t="s">
        <v>1014</v>
      </c>
    </row>
    <row r="616" spans="1:6" x14ac:dyDescent="0.2">
      <c r="A616" s="18"/>
      <c r="B616">
        <v>6240</v>
      </c>
      <c r="C616" s="5" t="s">
        <v>1024</v>
      </c>
      <c r="D616" s="18"/>
    </row>
    <row r="617" spans="1:6" x14ac:dyDescent="0.2">
      <c r="A617" s="18"/>
      <c r="B617">
        <v>6250</v>
      </c>
      <c r="C617" s="5" t="s">
        <v>555</v>
      </c>
      <c r="D617" s="18"/>
      <c r="F617" t="str">
        <f>_xlfn.IFNA(MATCH(D617,A:A,0),"")</f>
        <v/>
      </c>
    </row>
    <row r="618" spans="1:6" x14ac:dyDescent="0.2">
      <c r="C618" s="5"/>
    </row>
    <row r="619" spans="1:6" x14ac:dyDescent="0.2">
      <c r="C619" s="5"/>
    </row>
    <row r="620" spans="1:6" x14ac:dyDescent="0.2">
      <c r="C620" s="5"/>
    </row>
    <row r="621" spans="1:6" x14ac:dyDescent="0.2">
      <c r="C621" s="5"/>
    </row>
    <row r="622" spans="1:6" x14ac:dyDescent="0.2">
      <c r="A622"/>
      <c r="C622" s="5"/>
    </row>
    <row r="623" spans="1:6" x14ac:dyDescent="0.2">
      <c r="A623"/>
      <c r="C623" s="5"/>
    </row>
    <row r="624" spans="1:6" x14ac:dyDescent="0.2">
      <c r="A624"/>
      <c r="C624" s="5"/>
    </row>
    <row r="625" spans="1:3" x14ac:dyDescent="0.2">
      <c r="A625"/>
      <c r="C625" s="5"/>
    </row>
    <row r="626" spans="1:3" x14ac:dyDescent="0.2">
      <c r="A626"/>
      <c r="C626" s="5"/>
    </row>
    <row r="627" spans="1:3" x14ac:dyDescent="0.2">
      <c r="A627"/>
      <c r="C627" s="5"/>
    </row>
    <row r="628" spans="1:3" x14ac:dyDescent="0.2">
      <c r="A628"/>
      <c r="C628" s="5"/>
    </row>
    <row r="629" spans="1:3" x14ac:dyDescent="0.2">
      <c r="A629"/>
      <c r="C629" s="5"/>
    </row>
    <row r="650" spans="1:3" x14ac:dyDescent="0.2">
      <c r="A650"/>
      <c r="C650" s="5"/>
    </row>
    <row r="651" spans="1:3" x14ac:dyDescent="0.2">
      <c r="A651"/>
      <c r="C651" s="5"/>
    </row>
    <row r="655" spans="1:3" x14ac:dyDescent="0.2">
      <c r="A655"/>
      <c r="C655" s="5"/>
    </row>
    <row r="658" spans="1:3" x14ac:dyDescent="0.2">
      <c r="A658"/>
      <c r="C658" s="5"/>
    </row>
    <row r="664" spans="1:3" x14ac:dyDescent="0.2">
      <c r="A664"/>
      <c r="C664" s="5"/>
    </row>
    <row r="668" spans="1:3" x14ac:dyDescent="0.2">
      <c r="A668"/>
      <c r="C668" s="5"/>
    </row>
    <row r="672" spans="1:3" x14ac:dyDescent="0.2">
      <c r="A672"/>
      <c r="C672" s="5"/>
    </row>
    <row r="676" spans="1:3" x14ac:dyDescent="0.2">
      <c r="A676"/>
      <c r="C676" s="5"/>
    </row>
    <row r="686" spans="1:3" x14ac:dyDescent="0.2">
      <c r="A686"/>
      <c r="C686" s="5"/>
    </row>
    <row r="693" spans="1:3" x14ac:dyDescent="0.2">
      <c r="A693"/>
      <c r="C693" s="5"/>
    </row>
    <row r="697" spans="1:3" x14ac:dyDescent="0.2">
      <c r="A697"/>
      <c r="C697" s="5"/>
    </row>
    <row r="702" spans="1:3" x14ac:dyDescent="0.2">
      <c r="C702" s="5"/>
    </row>
    <row r="708" spans="3:3" x14ac:dyDescent="0.2">
      <c r="C708" s="5"/>
    </row>
    <row r="714" spans="3:3" x14ac:dyDescent="0.2">
      <c r="C714" s="5"/>
    </row>
    <row r="717" spans="3:3" x14ac:dyDescent="0.2">
      <c r="C717" s="5"/>
    </row>
    <row r="739" spans="3:3" x14ac:dyDescent="0.2">
      <c r="C739" s="5"/>
    </row>
    <row r="740" spans="3:3" x14ac:dyDescent="0.2">
      <c r="C740" s="5"/>
    </row>
    <row r="741" spans="3:3" x14ac:dyDescent="0.2">
      <c r="C741" s="5"/>
    </row>
    <row r="742" spans="3:3" x14ac:dyDescent="0.2">
      <c r="C742" s="5"/>
    </row>
    <row r="743" spans="3:3" x14ac:dyDescent="0.2">
      <c r="C743" s="5"/>
    </row>
    <row r="744" spans="3:3" x14ac:dyDescent="0.2">
      <c r="C744" s="5"/>
    </row>
    <row r="745" spans="3:3" x14ac:dyDescent="0.2">
      <c r="C745" s="5"/>
    </row>
    <row r="746" spans="3:3" x14ac:dyDescent="0.2">
      <c r="C746" s="5"/>
    </row>
    <row r="751" spans="3:3" x14ac:dyDescent="0.2">
      <c r="C751" s="5"/>
    </row>
    <row r="752" spans="3:3" x14ac:dyDescent="0.2">
      <c r="C752" s="5"/>
    </row>
    <row r="753" spans="3:3" x14ac:dyDescent="0.2">
      <c r="C753" s="5"/>
    </row>
    <row r="754" spans="3:3" x14ac:dyDescent="0.2">
      <c r="C754" s="5"/>
    </row>
    <row r="755" spans="3:3" x14ac:dyDescent="0.2">
      <c r="C755" s="5"/>
    </row>
    <row r="756" spans="3:3" x14ac:dyDescent="0.2">
      <c r="C756" s="5"/>
    </row>
    <row r="758" spans="3:3" x14ac:dyDescent="0.2">
      <c r="C758" s="5"/>
    </row>
    <row r="759" spans="3:3" x14ac:dyDescent="0.2">
      <c r="C759" s="5"/>
    </row>
    <row r="772" spans="3:3" x14ac:dyDescent="0.2">
      <c r="C772" s="1"/>
    </row>
    <row r="773" spans="3:3" x14ac:dyDescent="0.2">
      <c r="C773" s="1"/>
    </row>
    <row r="774" spans="3:3" x14ac:dyDescent="0.2">
      <c r="C774" s="1"/>
    </row>
    <row r="775" spans="3:3" x14ac:dyDescent="0.2">
      <c r="C775" s="1"/>
    </row>
    <row r="776" spans="3:3" x14ac:dyDescent="0.2">
      <c r="C776" s="1"/>
    </row>
    <row r="778" spans="3:3" x14ac:dyDescent="0.2">
      <c r="C778" s="1"/>
    </row>
    <row r="780" spans="3:3" x14ac:dyDescent="0.2">
      <c r="C780" s="1"/>
    </row>
    <row r="781" spans="3:3" x14ac:dyDescent="0.2">
      <c r="C781" s="1"/>
    </row>
    <row r="783" spans="3:3" x14ac:dyDescent="0.2">
      <c r="C783" s="1"/>
    </row>
    <row r="785" spans="3:3" x14ac:dyDescent="0.2">
      <c r="C785" s="1"/>
    </row>
    <row r="789" spans="3:3" x14ac:dyDescent="0.2">
      <c r="C789" s="1"/>
    </row>
    <row r="793" spans="3:3" x14ac:dyDescent="0.2">
      <c r="C793" s="1"/>
    </row>
    <row r="795" spans="3:3" x14ac:dyDescent="0.2">
      <c r="C795" s="1"/>
    </row>
    <row r="796" spans="3:3" x14ac:dyDescent="0.2">
      <c r="C796" s="1"/>
    </row>
    <row r="801" spans="3:3" x14ac:dyDescent="0.2">
      <c r="C801" s="5"/>
    </row>
    <row r="814" spans="3:3" x14ac:dyDescent="0.2">
      <c r="C814" s="5"/>
    </row>
    <row r="818" spans="3:3" x14ac:dyDescent="0.2">
      <c r="C818" s="5"/>
    </row>
    <row r="819" spans="3:3" x14ac:dyDescent="0.2">
      <c r="C819" s="5"/>
    </row>
    <row r="820" spans="3:3" x14ac:dyDescent="0.2">
      <c r="C820" s="5"/>
    </row>
    <row r="821" spans="3:3" x14ac:dyDescent="0.2">
      <c r="C821" s="5"/>
    </row>
    <row r="824" spans="3:3" x14ac:dyDescent="0.2">
      <c r="C82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8EE47-B396-374B-86FE-D1595446850D}">
  <dimension ref="A1:H162"/>
  <sheetViews>
    <sheetView zoomScaleNormal="100" workbookViewId="0"/>
  </sheetViews>
  <sheetFormatPr baseColWidth="10" defaultRowHeight="16" x14ac:dyDescent="0.2"/>
  <cols>
    <col min="1" max="1" width="23.5" bestFit="1" customWidth="1"/>
    <col min="3" max="3" width="194.1640625" bestFit="1" customWidth="1"/>
    <col min="4" max="4" width="17.83203125" bestFit="1" customWidth="1"/>
    <col min="5" max="5" width="34.33203125" bestFit="1" customWidth="1"/>
  </cols>
  <sheetData>
    <row r="1" spans="1:8" s="8" customFormat="1" x14ac:dyDescent="0.2">
      <c r="A1" s="16" t="s">
        <v>11</v>
      </c>
      <c r="B1" s="8" t="s">
        <v>7</v>
      </c>
      <c r="C1" s="8" t="s">
        <v>4</v>
      </c>
      <c r="D1" s="8" t="s">
        <v>835</v>
      </c>
      <c r="E1" s="8" t="s">
        <v>836</v>
      </c>
      <c r="H1" s="8" t="s">
        <v>7</v>
      </c>
    </row>
    <row r="2" spans="1:8" x14ac:dyDescent="0.2">
      <c r="A2" s="18"/>
      <c r="B2">
        <v>100</v>
      </c>
      <c r="C2" t="s">
        <v>0</v>
      </c>
    </row>
    <row r="3" spans="1:8" x14ac:dyDescent="0.2">
      <c r="A3" s="18"/>
      <c r="B3">
        <v>110</v>
      </c>
      <c r="C3" t="s">
        <v>2</v>
      </c>
    </row>
    <row r="4" spans="1:8" x14ac:dyDescent="0.2">
      <c r="A4" s="18"/>
      <c r="B4">
        <v>120</v>
      </c>
      <c r="C4" t="s">
        <v>776</v>
      </c>
    </row>
    <row r="5" spans="1:8" x14ac:dyDescent="0.2">
      <c r="A5" s="18"/>
      <c r="B5">
        <v>130</v>
      </c>
      <c r="C5" s="18" t="str">
        <f>IF(ISBLANK(E5),_xlfn.CONCAT("CALL ",D5),_xlfn.CONCAT("CALL ",D5,"(",E5,")"))</f>
        <v>CALL MOCK(SHIPS(,,))</v>
      </c>
      <c r="D5" s="18" t="str">
        <f>A8</f>
        <v>MOCK</v>
      </c>
      <c r="E5" t="s">
        <v>715</v>
      </c>
    </row>
    <row r="6" spans="1:8" x14ac:dyDescent="0.2">
      <c r="A6" s="18"/>
      <c r="B6">
        <v>140</v>
      </c>
      <c r="C6" s="18" t="str">
        <f>IF(ISBLANK(E6),_xlfn.CONCAT("CALL ",D6),_xlfn.CONCAT("CALL ",D6,"(",E6,")"))</f>
        <v>CALL TEST(SHIPS(,,))</v>
      </c>
      <c r="D6" s="18" t="str">
        <f>A27</f>
        <v>TEST</v>
      </c>
      <c r="E6" t="s">
        <v>715</v>
      </c>
    </row>
    <row r="7" spans="1:8" x14ac:dyDescent="0.2">
      <c r="A7" s="18"/>
      <c r="B7">
        <v>150</v>
      </c>
      <c r="C7" t="s">
        <v>10</v>
      </c>
    </row>
    <row r="8" spans="1:8" x14ac:dyDescent="0.2">
      <c r="A8" s="18" t="s">
        <v>972</v>
      </c>
      <c r="B8">
        <v>160</v>
      </c>
      <c r="C8" t="str">
        <f>_xlfn.CONCAT("REM SUBROUTINE ***",A8,"***")</f>
        <v>REM SUBROUTINE ***MOCK***</v>
      </c>
    </row>
    <row r="9" spans="1:8" x14ac:dyDescent="0.2">
      <c r="A9" s="18"/>
      <c r="B9">
        <v>170</v>
      </c>
      <c r="C9" t="str">
        <f>IF(ISBLANK(E9),_xlfn.CONCAT("SUB ",A8),_xlfn.CONCAT("SUB ",A8,"(",E9,")"))</f>
        <v>SUB MOCK(SHIPS(,,))</v>
      </c>
      <c r="E9" t="s">
        <v>715</v>
      </c>
    </row>
    <row r="10" spans="1:8" x14ac:dyDescent="0.2">
      <c r="A10" s="18"/>
      <c r="B10">
        <v>180</v>
      </c>
      <c r="C10" t="s">
        <v>946</v>
      </c>
    </row>
    <row r="11" spans="1:8" x14ac:dyDescent="0.2">
      <c r="A11" s="18"/>
      <c r="B11">
        <v>190</v>
      </c>
      <c r="C11" t="s">
        <v>947</v>
      </c>
    </row>
    <row r="12" spans="1:8" x14ac:dyDescent="0.2">
      <c r="A12" s="18"/>
      <c r="B12">
        <v>200</v>
      </c>
      <c r="C12" t="s">
        <v>948</v>
      </c>
    </row>
    <row r="13" spans="1:8" x14ac:dyDescent="0.2">
      <c r="A13" s="18"/>
      <c r="B13">
        <v>210</v>
      </c>
      <c r="C13" t="s">
        <v>949</v>
      </c>
    </row>
    <row r="14" spans="1:8" x14ac:dyDescent="0.2">
      <c r="A14" s="18"/>
      <c r="B14">
        <v>220</v>
      </c>
      <c r="C14" t="s">
        <v>950</v>
      </c>
    </row>
    <row r="15" spans="1:8" x14ac:dyDescent="0.2">
      <c r="A15" s="18"/>
      <c r="B15">
        <v>230</v>
      </c>
      <c r="C15" t="s">
        <v>940</v>
      </c>
    </row>
    <row r="16" spans="1:8" x14ac:dyDescent="0.2">
      <c r="A16" s="18"/>
      <c r="B16">
        <v>240</v>
      </c>
      <c r="C16" s="18" t="str">
        <f>IF(ISBLANK(E16),_xlfn.CONCAT("CALL ",D16),_xlfn.CONCAT("CALL ",D16,"(",E16,")"))</f>
        <v>CALL GETNUMSHIPS(NUMSHIPS)</v>
      </c>
      <c r="D16" s="18" t="str">
        <f>A72</f>
        <v>GETNUMSHIPS</v>
      </c>
      <c r="E16" t="s">
        <v>706</v>
      </c>
    </row>
    <row r="17" spans="1:5" x14ac:dyDescent="0.2">
      <c r="A17" s="18"/>
      <c r="B17">
        <v>250</v>
      </c>
      <c r="C17" s="5" t="s">
        <v>575</v>
      </c>
      <c r="D17" s="18"/>
    </row>
    <row r="18" spans="1:5" x14ac:dyDescent="0.2">
      <c r="A18" s="18"/>
      <c r="B18">
        <v>260</v>
      </c>
      <c r="C18" s="18" t="str">
        <f>IF(ISBLANK(E18),_xlfn.CONCAT("CALL ",D18),_xlfn.CONCAT("CALL ",D18,"(",E18,")"))</f>
        <v>CALL GETSHIPLEN(SHIPLEN,I)</v>
      </c>
      <c r="D18" s="18" t="str">
        <f>A76</f>
        <v>GETSHIPLEN</v>
      </c>
      <c r="E18" t="s">
        <v>840</v>
      </c>
    </row>
    <row r="19" spans="1:5" x14ac:dyDescent="0.2">
      <c r="A19" s="18"/>
      <c r="B19">
        <v>270</v>
      </c>
      <c r="C19" t="s">
        <v>724</v>
      </c>
    </row>
    <row r="20" spans="1:5" x14ac:dyDescent="0.2">
      <c r="A20" s="18"/>
      <c r="B20">
        <v>280</v>
      </c>
      <c r="C20" t="s">
        <v>941</v>
      </c>
    </row>
    <row r="21" spans="1:5" x14ac:dyDescent="0.2">
      <c r="A21" s="18"/>
      <c r="B21">
        <v>290</v>
      </c>
      <c r="C21" t="s">
        <v>967</v>
      </c>
    </row>
    <row r="22" spans="1:5" x14ac:dyDescent="0.2">
      <c r="A22" s="18"/>
      <c r="B22">
        <v>300</v>
      </c>
      <c r="C22" t="s">
        <v>942</v>
      </c>
    </row>
    <row r="23" spans="1:5" x14ac:dyDescent="0.2">
      <c r="A23" s="18"/>
      <c r="B23">
        <v>310</v>
      </c>
      <c r="C23" t="s">
        <v>943</v>
      </c>
    </row>
    <row r="24" spans="1:5" x14ac:dyDescent="0.2">
      <c r="A24" s="18"/>
      <c r="B24">
        <v>320</v>
      </c>
      <c r="C24" t="s">
        <v>14</v>
      </c>
    </row>
    <row r="25" spans="1:5" x14ac:dyDescent="0.2">
      <c r="A25" s="18"/>
      <c r="B25">
        <v>330</v>
      </c>
      <c r="C25" t="s">
        <v>1</v>
      </c>
    </row>
    <row r="26" spans="1:5" x14ac:dyDescent="0.2">
      <c r="A26" s="18"/>
      <c r="B26">
        <v>340</v>
      </c>
      <c r="C26" t="s">
        <v>555</v>
      </c>
    </row>
    <row r="27" spans="1:5" x14ac:dyDescent="0.2">
      <c r="A27" s="18" t="s">
        <v>974</v>
      </c>
      <c r="B27">
        <v>350</v>
      </c>
      <c r="C27" t="str">
        <f>_xlfn.CONCAT("REM SUBROUTINE ***",A27,"***")</f>
        <v>REM SUBROUTINE ***TEST***</v>
      </c>
    </row>
    <row r="28" spans="1:5" x14ac:dyDescent="0.2">
      <c r="A28" s="18"/>
      <c r="B28">
        <v>360</v>
      </c>
      <c r="C28" t="str">
        <f>IF(ISBLANK(E28),_xlfn.CONCAT("SUB ",A27),_xlfn.CONCAT("SUB ",A27,"(",E28,")"))</f>
        <v>SUB TEST(SHIPS(,,))</v>
      </c>
      <c r="E28" t="s">
        <v>715</v>
      </c>
    </row>
    <row r="29" spans="1:5" x14ac:dyDescent="0.2">
      <c r="A29" s="18"/>
      <c r="B29">
        <v>370</v>
      </c>
      <c r="C29" t="s">
        <v>686</v>
      </c>
    </row>
    <row r="30" spans="1:5" x14ac:dyDescent="0.2">
      <c r="A30" s="18"/>
      <c r="B30">
        <v>380</v>
      </c>
      <c r="C30" t="s">
        <v>877</v>
      </c>
    </row>
    <row r="31" spans="1:5" x14ac:dyDescent="0.2">
      <c r="A31" s="18"/>
      <c r="B31">
        <v>390</v>
      </c>
      <c r="C31" t="s">
        <v>837</v>
      </c>
    </row>
    <row r="32" spans="1:5" x14ac:dyDescent="0.2">
      <c r="A32" s="18"/>
      <c r="B32">
        <v>400</v>
      </c>
      <c r="C32" s="18" t="str">
        <f>IF(ISBLANK(E32),_xlfn.CONCAT("CALL ",D32),_xlfn.CONCAT("CALL ",D32,"(",E32,")"))</f>
        <v>CALL GETNUMSHIPS(NUMSHIPS)</v>
      </c>
      <c r="D32" s="18" t="str">
        <f>A72</f>
        <v>GETNUMSHIPS</v>
      </c>
      <c r="E32" t="s">
        <v>706</v>
      </c>
    </row>
    <row r="33" spans="1:5" x14ac:dyDescent="0.2">
      <c r="A33" s="18"/>
      <c r="B33">
        <v>410</v>
      </c>
      <c r="C33" t="s">
        <v>575</v>
      </c>
    </row>
    <row r="34" spans="1:5" x14ac:dyDescent="0.2">
      <c r="A34" s="18"/>
      <c r="B34">
        <v>420</v>
      </c>
      <c r="C34" s="18" t="str">
        <f>IF(ISBLANK(E34),_xlfn.CONCAT("CALL ",D34),_xlfn.CONCAT("CALL ",D34,"(",E34,")"))</f>
        <v>CALL GETSHIPLEN(SHIPLEN,I)</v>
      </c>
      <c r="D34" s="18" t="str">
        <f>A76</f>
        <v>GETSHIPLEN</v>
      </c>
      <c r="E34" t="s">
        <v>840</v>
      </c>
    </row>
    <row r="35" spans="1:5" x14ac:dyDescent="0.2">
      <c r="A35" s="18"/>
      <c r="B35">
        <v>430</v>
      </c>
      <c r="C35" t="s">
        <v>844</v>
      </c>
    </row>
    <row r="36" spans="1:5" x14ac:dyDescent="0.2">
      <c r="A36" s="18"/>
      <c r="B36">
        <v>440</v>
      </c>
      <c r="C36" t="s">
        <v>1</v>
      </c>
    </row>
    <row r="37" spans="1:5" x14ac:dyDescent="0.2">
      <c r="A37" s="18"/>
      <c r="B37">
        <v>450</v>
      </c>
      <c r="C37" t="s">
        <v>850</v>
      </c>
    </row>
    <row r="38" spans="1:5" x14ac:dyDescent="0.2">
      <c r="A38" s="18"/>
      <c r="B38">
        <v>460</v>
      </c>
      <c r="C38" t="s">
        <v>849</v>
      </c>
    </row>
    <row r="39" spans="1:5" x14ac:dyDescent="0.2">
      <c r="A39" s="18"/>
      <c r="B39">
        <v>470</v>
      </c>
      <c r="C39" t="s">
        <v>957</v>
      </c>
    </row>
    <row r="40" spans="1:5" x14ac:dyDescent="0.2">
      <c r="A40" s="18"/>
      <c r="B40">
        <v>480</v>
      </c>
      <c r="C40" s="32" t="s">
        <v>1006</v>
      </c>
    </row>
    <row r="41" spans="1:5" x14ac:dyDescent="0.2">
      <c r="A41" s="18"/>
      <c r="B41">
        <v>490</v>
      </c>
      <c r="C41" s="32" t="s">
        <v>1007</v>
      </c>
    </row>
    <row r="42" spans="1:5" x14ac:dyDescent="0.2">
      <c r="A42" s="18"/>
      <c r="B42">
        <v>500</v>
      </c>
      <c r="C42" s="32" t="s">
        <v>1008</v>
      </c>
    </row>
    <row r="43" spans="1:5" x14ac:dyDescent="0.2">
      <c r="A43" s="18"/>
      <c r="B43">
        <v>510</v>
      </c>
      <c r="C43" s="33" t="str">
        <f>IF(ISBLANK(E43),_xlfn.CONCAT("REM CALL ",D43),_xlfn.CONCAT("REM CALL ",D43,"(",E43,")"))</f>
        <v>REM CALL CHECKHIT(HIT,SHIP,(LOC),0,SHIPS(,,))</v>
      </c>
      <c r="D43" s="18" t="str">
        <f>A87</f>
        <v>CHECKHIT</v>
      </c>
      <c r="E43" t="s">
        <v>999</v>
      </c>
    </row>
    <row r="44" spans="1:5" x14ac:dyDescent="0.2">
      <c r="A44" s="18"/>
      <c r="B44">
        <v>520</v>
      </c>
      <c r="C44" s="33" t="str">
        <f>_xlfn.CONCAT("REM IF HIT=1 THEN CALL ",D44,"(",E44,") :: HITSLEFT(0,SHIP)=HITSLEFT(0,SHIP)-1")</f>
        <v>REM IF HIT=1 THEN CALL QUEUEADD(Q(),QLEN,(LOC),ERRVAL) :: HITSLEFT(0,SHIP)=HITSLEFT(0,SHIP)-1</v>
      </c>
      <c r="D44" s="23" t="str">
        <f>A116</f>
        <v>QUEUEADD</v>
      </c>
      <c r="E44" s="1" t="s">
        <v>991</v>
      </c>
    </row>
    <row r="45" spans="1:5" x14ac:dyDescent="0.2">
      <c r="A45" s="20" t="s">
        <v>1005</v>
      </c>
      <c r="B45">
        <v>530</v>
      </c>
      <c r="C45" t="str">
        <f>_xlfn.CONCAT("REM LABEL ***",A45,"***")</f>
        <v>REM LABEL ***TESTLOOP***</v>
      </c>
      <c r="D45" s="23"/>
      <c r="E45" s="1"/>
    </row>
    <row r="46" spans="1:5" x14ac:dyDescent="0.2">
      <c r="A46" s="18"/>
      <c r="B46">
        <v>540</v>
      </c>
      <c r="C46" s="24" t="str">
        <f>IF(ISBLANK(E46),_xlfn.CONCAT("CALL ",D46),_xlfn.CONCAT("CALL ",D46,"(",E46,")"))</f>
        <v>CALL GAMEAI(ROW,COL,Q(),QLEN,SHOTS(,,))</v>
      </c>
      <c r="D46" s="23" t="str">
        <f>A133</f>
        <v>GAMEAI</v>
      </c>
      <c r="E46" t="s">
        <v>1010</v>
      </c>
    </row>
    <row r="47" spans="1:5" x14ac:dyDescent="0.2">
      <c r="A47" s="18"/>
      <c r="B47">
        <v>550</v>
      </c>
      <c r="C47" s="6" t="s">
        <v>978</v>
      </c>
      <c r="D47" s="23"/>
    </row>
    <row r="48" spans="1:5" x14ac:dyDescent="0.2">
      <c r="A48" s="18"/>
      <c r="B48">
        <v>560</v>
      </c>
      <c r="C48" s="3" t="s">
        <v>994</v>
      </c>
      <c r="D48" s="18"/>
    </row>
    <row r="49" spans="1:5" x14ac:dyDescent="0.2">
      <c r="A49" s="18"/>
      <c r="B49">
        <v>570</v>
      </c>
      <c r="C49" s="3" t="s">
        <v>942</v>
      </c>
      <c r="D49" s="18"/>
    </row>
    <row r="50" spans="1:5" x14ac:dyDescent="0.2">
      <c r="A50" s="18"/>
      <c r="B50">
        <v>580</v>
      </c>
      <c r="C50" s="24" t="str">
        <f>IF(ISBLANK(E50),_xlfn.CONCAT("CALL ",D50),_xlfn.CONCAT("CALL ",D50,"(",E50,")"))</f>
        <v>CALL CHECKHIT(HIT,SHIP,(LOC),0,SHIPS(,,))</v>
      </c>
      <c r="D50" s="18" t="str">
        <f>A87</f>
        <v>CHECKHIT</v>
      </c>
      <c r="E50" t="s">
        <v>999</v>
      </c>
    </row>
    <row r="51" spans="1:5" x14ac:dyDescent="0.2">
      <c r="A51" s="18"/>
      <c r="B51">
        <v>590</v>
      </c>
      <c r="C51" s="24" t="str">
        <f>_xlfn.CONCAT("IF HIT=1 THEN CALL ",D51,"(",E51,")")</f>
        <v>IF HIT=1 THEN CALL QUEUEADD(Q(),QLEN,(LOC),ERRVAL)</v>
      </c>
      <c r="D51" s="23" t="str">
        <f>A116</f>
        <v>QUEUEADD</v>
      </c>
      <c r="E51" s="1" t="s">
        <v>991</v>
      </c>
    </row>
    <row r="52" spans="1:5" x14ac:dyDescent="0.2">
      <c r="A52" s="18"/>
      <c r="B52">
        <v>600</v>
      </c>
      <c r="C52" s="24" t="s">
        <v>1011</v>
      </c>
      <c r="D52" s="23"/>
      <c r="E52" s="1"/>
    </row>
    <row r="53" spans="1:5" x14ac:dyDescent="0.2">
      <c r="A53" s="18"/>
      <c r="B53">
        <v>610</v>
      </c>
      <c r="C53" s="6" t="str">
        <f>_xlfn.CONCAT("IF HIT=0 THEN ",INDEX(B:B,MATCH(D53,A:A,0),0)," :: REM GOTO ",D53)</f>
        <v>IF HIT=0 THEN 530 :: REM GOTO TESTLOOP</v>
      </c>
      <c r="D53" s="20" t="str">
        <f>A45</f>
        <v>TESTLOOP</v>
      </c>
    </row>
    <row r="54" spans="1:5" x14ac:dyDescent="0.2">
      <c r="A54" s="18"/>
      <c r="B54">
        <v>620</v>
      </c>
      <c r="C54" s="6" t="s">
        <v>1000</v>
      </c>
    </row>
    <row r="55" spans="1:5" x14ac:dyDescent="0.2">
      <c r="A55" s="18"/>
      <c r="B55">
        <v>630</v>
      </c>
      <c r="C55" s="6" t="str">
        <f>_xlfn.CONCAT("IF HITSLEFT(0,SHIP)&gt;0 THEN ",INDEX(B:B,MATCH(D55,A:A,0),0)," :: REM GOTO ",D55)</f>
        <v>IF HITSLEFT(0,SHIP)&gt;0 THEN 530 :: REM GOTO TESTLOOP</v>
      </c>
      <c r="D55" s="20" t="str">
        <f>A45</f>
        <v>TESTLOOP</v>
      </c>
    </row>
    <row r="56" spans="1:5" x14ac:dyDescent="0.2">
      <c r="A56" s="18"/>
      <c r="B56">
        <v>640</v>
      </c>
      <c r="C56" s="6" t="s">
        <v>1001</v>
      </c>
    </row>
    <row r="57" spans="1:5" x14ac:dyDescent="0.2">
      <c r="A57" s="18"/>
      <c r="B57">
        <v>650</v>
      </c>
      <c r="C57" s="6" t="s">
        <v>1009</v>
      </c>
      <c r="D57" s="20"/>
    </row>
    <row r="58" spans="1:5" x14ac:dyDescent="0.2">
      <c r="A58" s="18"/>
      <c r="B58">
        <v>660</v>
      </c>
      <c r="C58" s="6" t="str">
        <f>_xlfn.CONCAT("IF SHIPSLEFT(0)=0 THEN ",INDEX(B:B,MATCH(D58,A:A,0),0)," :: REM GOTO ",D58)</f>
        <v>IF SHIPSLEFT(0)=0 THEN 750 :: REM GOTO FINISHED</v>
      </c>
      <c r="D58" s="20" t="str">
        <f>A67</f>
        <v>FINISHED</v>
      </c>
    </row>
    <row r="59" spans="1:5" x14ac:dyDescent="0.2">
      <c r="A59" s="18"/>
      <c r="B59">
        <v>670</v>
      </c>
      <c r="C59" s="24" t="str">
        <f>IF(ISBLANK(E59),_xlfn.CONCAT("CALL ",D59),_xlfn.CONCAT("CALL ",D59,"(",E59,")"))</f>
        <v>CALL GETSHIPLEN(SHIPLEN,SHIP)</v>
      </c>
      <c r="D59" s="18" t="str">
        <f>D34</f>
        <v>GETSHIPLEN</v>
      </c>
      <c r="E59" t="s">
        <v>1003</v>
      </c>
    </row>
    <row r="60" spans="1:5" x14ac:dyDescent="0.2">
      <c r="A60" s="18"/>
      <c r="B60">
        <v>680</v>
      </c>
      <c r="C60" s="6" t="s">
        <v>726</v>
      </c>
    </row>
    <row r="61" spans="1:5" x14ac:dyDescent="0.2">
      <c r="A61" s="18"/>
      <c r="B61">
        <v>690</v>
      </c>
      <c r="C61" s="6" t="s">
        <v>1004</v>
      </c>
    </row>
    <row r="62" spans="1:5" x14ac:dyDescent="0.2">
      <c r="A62" s="18"/>
      <c r="B62">
        <v>700</v>
      </c>
      <c r="C62" s="24" t="str">
        <f>IF(ISBLANK(E62),_xlfn.CONCAT("CALL ",D62),_xlfn.CONCAT("CALL ",D62,"(",E62,")"))</f>
        <v>CALL QUEUEDEL(Q(),QLEN,(LOC),ERRVAL)</v>
      </c>
      <c r="D62" s="18" t="str">
        <f>A121</f>
        <v>QUEUEDEL</v>
      </c>
      <c r="E62" t="s">
        <v>991</v>
      </c>
    </row>
    <row r="63" spans="1:5" x14ac:dyDescent="0.2">
      <c r="A63" s="18"/>
      <c r="B63">
        <v>710</v>
      </c>
      <c r="C63" s="6" t="s">
        <v>1</v>
      </c>
    </row>
    <row r="64" spans="1:5" x14ac:dyDescent="0.2">
      <c r="A64" s="18"/>
      <c r="B64">
        <v>720</v>
      </c>
      <c r="C64" s="6" t="s">
        <v>848</v>
      </c>
      <c r="D64" s="18"/>
    </row>
    <row r="65" spans="1:5" x14ac:dyDescent="0.2">
      <c r="A65" s="18"/>
      <c r="B65">
        <v>730</v>
      </c>
      <c r="C65" s="24" t="str">
        <f>IF(ISBLANK(E65),_xlfn.CONCAT("CALL ",D65),_xlfn.CONCAT("CALL ",D65,"(",E65,")"))</f>
        <v>CALL QUEUEPRINT(Q(),QLEN)</v>
      </c>
      <c r="D65" s="18" t="str">
        <f>A98</f>
        <v>QUEUEPRINT</v>
      </c>
      <c r="E65" t="s">
        <v>944</v>
      </c>
    </row>
    <row r="66" spans="1:5" x14ac:dyDescent="0.2">
      <c r="B66">
        <v>740</v>
      </c>
      <c r="C66" s="6" t="str">
        <f>_xlfn.CONCAT("GOTO ",INDEX(B:B,MATCH(D66,A:A,0),0)," :: REM GOTO ",D66,"")</f>
        <v>GOTO 530 :: REM GOTO TESTLOOP</v>
      </c>
      <c r="D66" s="18" t="str">
        <f>A45</f>
        <v>TESTLOOP</v>
      </c>
    </row>
    <row r="67" spans="1:5" x14ac:dyDescent="0.2">
      <c r="A67" s="20" t="s">
        <v>1002</v>
      </c>
      <c r="B67">
        <v>750</v>
      </c>
      <c r="C67" t="str">
        <f>_xlfn.CONCAT("REM LABEL ***",A67,"***")</f>
        <v>REM LABEL ***FINISHED***</v>
      </c>
      <c r="D67" s="18"/>
    </row>
    <row r="68" spans="1:5" x14ac:dyDescent="0.2">
      <c r="B68">
        <v>760</v>
      </c>
      <c r="C68" s="5" t="s">
        <v>15</v>
      </c>
      <c r="D68" s="18"/>
    </row>
    <row r="69" spans="1:5" x14ac:dyDescent="0.2">
      <c r="A69" s="18"/>
      <c r="B69">
        <v>770</v>
      </c>
      <c r="C69" s="5" t="s">
        <v>997</v>
      </c>
      <c r="D69" s="18"/>
    </row>
    <row r="70" spans="1:5" x14ac:dyDescent="0.2">
      <c r="A70" s="18"/>
      <c r="B70">
        <v>780</v>
      </c>
      <c r="C70" s="5" t="s">
        <v>1</v>
      </c>
      <c r="D70" s="18"/>
    </row>
    <row r="71" spans="1:5" x14ac:dyDescent="0.2">
      <c r="A71" s="18"/>
      <c r="B71">
        <v>790</v>
      </c>
      <c r="C71" t="s">
        <v>555</v>
      </c>
    </row>
    <row r="72" spans="1:5" x14ac:dyDescent="0.2">
      <c r="A72" s="18" t="s">
        <v>705</v>
      </c>
      <c r="B72">
        <v>800</v>
      </c>
      <c r="C72" t="str">
        <f>_xlfn.CONCAT("REM SUBROUTINE ***",A72,"***")</f>
        <v>REM SUBROUTINE ***GETNUMSHIPS***</v>
      </c>
    </row>
    <row r="73" spans="1:5" x14ac:dyDescent="0.2">
      <c r="A73" s="18"/>
      <c r="B73">
        <v>810</v>
      </c>
      <c r="C73" t="str">
        <f>IF(ISBLANK(E73),_xlfn.CONCAT("SUB ",A72),_xlfn.CONCAT("SUB ",A72,"(",E73,")"))</f>
        <v>SUB GETNUMSHIPS(NUMSHIPS)</v>
      </c>
      <c r="E73" t="s">
        <v>706</v>
      </c>
    </row>
    <row r="74" spans="1:5" x14ac:dyDescent="0.2">
      <c r="A74" s="18"/>
      <c r="B74">
        <v>820</v>
      </c>
      <c r="C74" t="s">
        <v>550</v>
      </c>
    </row>
    <row r="75" spans="1:5" x14ac:dyDescent="0.2">
      <c r="A75" s="18"/>
      <c r="B75">
        <v>830</v>
      </c>
      <c r="C75" t="s">
        <v>555</v>
      </c>
    </row>
    <row r="76" spans="1:5" x14ac:dyDescent="0.2">
      <c r="A76" s="18" t="s">
        <v>717</v>
      </c>
      <c r="B76">
        <v>840</v>
      </c>
      <c r="C76" t="str">
        <f>_xlfn.CONCAT("REM SUBROUTINE ***",A76,"***")</f>
        <v>REM SUBROUTINE ***GETSHIPLEN***</v>
      </c>
    </row>
    <row r="77" spans="1:5" x14ac:dyDescent="0.2">
      <c r="A77" s="18"/>
      <c r="B77">
        <v>850</v>
      </c>
      <c r="C77" t="str">
        <f>IF(ISBLANK(E77),_xlfn.CONCAT("SUB ",A76),_xlfn.CONCAT("SUB ",A76,"(",E77,")"))</f>
        <v>SUB GETSHIPLEN(SHIPLEN,INDEX)</v>
      </c>
      <c r="E77" t="s">
        <v>718</v>
      </c>
    </row>
    <row r="78" spans="1:5" x14ac:dyDescent="0.2">
      <c r="A78" s="18"/>
      <c r="B78">
        <v>860</v>
      </c>
      <c r="C78" t="s">
        <v>614</v>
      </c>
    </row>
    <row r="79" spans="1:5" x14ac:dyDescent="0.2">
      <c r="A79" s="18"/>
      <c r="B79">
        <v>870</v>
      </c>
      <c r="C79" t="s">
        <v>721</v>
      </c>
    </row>
    <row r="80" spans="1:5" x14ac:dyDescent="0.2">
      <c r="A80" s="18"/>
      <c r="B80">
        <v>880</v>
      </c>
      <c r="C80" s="5" t="s">
        <v>555</v>
      </c>
    </row>
    <row r="81" spans="1:5" x14ac:dyDescent="0.2">
      <c r="A81" s="18" t="s">
        <v>856</v>
      </c>
      <c r="B81">
        <v>890</v>
      </c>
      <c r="C81" t="str">
        <f>_xlfn.CONCAT("REM SUBROUTINE ***",A81,"***")</f>
        <v>REM SUBROUTINE ***CHECKVALIDSHOT***</v>
      </c>
    </row>
    <row r="82" spans="1:5" x14ac:dyDescent="0.2">
      <c r="A82" s="18"/>
      <c r="B82">
        <v>900</v>
      </c>
      <c r="C82" t="str">
        <f>IF(ISBLANK(E82),_xlfn.CONCAT("SUB ",A81),_xlfn.CONCAT("SUB ",A81,"(",E82,")"))</f>
        <v>SUB CHECKVALIDSHOT(ERRORVAL,ROW,COL,PLAYER,SHOTS(,,))</v>
      </c>
      <c r="E82" t="s">
        <v>779</v>
      </c>
    </row>
    <row r="83" spans="1:5" x14ac:dyDescent="0.2">
      <c r="A83" s="18"/>
      <c r="B83">
        <v>910</v>
      </c>
      <c r="C83" t="s">
        <v>780</v>
      </c>
    </row>
    <row r="84" spans="1:5" x14ac:dyDescent="0.2">
      <c r="A84" s="18"/>
      <c r="B84">
        <v>920</v>
      </c>
      <c r="C84" t="str">
        <f>_xlfn.CONCAT("IF ROW&lt;1 OR ROW&gt;10 OR COL&lt;1 OR COL&gt;10 THEN ERRORVAL=1 :: GOTO  ",INDEX(B:B,MATCH(D84,A:A,0),0)," :: REM GOTO SUBEND")</f>
        <v>IF ROW&lt;1 OR ROW&gt;10 OR COL&lt;1 OR COL&gt;10 THEN ERRORVAL=1 :: GOTO  940 :: REM GOTO SUBEND</v>
      </c>
      <c r="D84" s="20" t="str">
        <f>A86</f>
        <v>CHECKVALIDSHOT.SUBEND</v>
      </c>
    </row>
    <row r="85" spans="1:5" x14ac:dyDescent="0.2">
      <c r="A85" s="18"/>
      <c r="B85">
        <v>930</v>
      </c>
      <c r="C85" s="5" t="s">
        <v>781</v>
      </c>
      <c r="D85" s="20"/>
    </row>
    <row r="86" spans="1:5" x14ac:dyDescent="0.2">
      <c r="A86" s="20" t="str">
        <f>_xlfn.CONCAT(A81,".SUBEND")</f>
        <v>CHECKVALIDSHOT.SUBEND</v>
      </c>
      <c r="B86">
        <v>940</v>
      </c>
      <c r="C86" s="5" t="s">
        <v>555</v>
      </c>
    </row>
    <row r="87" spans="1:5" x14ac:dyDescent="0.2">
      <c r="A87" s="18" t="s">
        <v>772</v>
      </c>
      <c r="B87">
        <v>950</v>
      </c>
      <c r="C87" t="str">
        <f>_xlfn.CONCAT("REM SUBROUTINE ***",A87,"***")</f>
        <v>REM SUBROUTINE ***CHECKHIT***</v>
      </c>
    </row>
    <row r="88" spans="1:5" x14ac:dyDescent="0.2">
      <c r="A88" s="18"/>
      <c r="B88">
        <v>960</v>
      </c>
      <c r="C88" t="str">
        <f>IF(ISBLANK(E88),_xlfn.CONCAT("SUB ",A87),_xlfn.CONCAT("SUB ",A87,"(",E88,")"))</f>
        <v>SUB CHECKHIT(HIT,SHIP,LOC,PLAYER,SHIPS(,,))</v>
      </c>
      <c r="E88" t="s">
        <v>778</v>
      </c>
    </row>
    <row r="89" spans="1:5" x14ac:dyDescent="0.2">
      <c r="A89" s="18"/>
      <c r="B89">
        <v>970</v>
      </c>
      <c r="C89" t="s">
        <v>771</v>
      </c>
    </row>
    <row r="90" spans="1:5" x14ac:dyDescent="0.2">
      <c r="A90" s="18"/>
      <c r="B90">
        <v>980</v>
      </c>
      <c r="C90" s="18" t="str">
        <f t="shared" ref="C90:C92" si="0">IF(ISBLANK(E90),_xlfn.CONCAT("CALL ",D90),_xlfn.CONCAT("CALL ",D90,"(",E90,")"))</f>
        <v>CALL GETNUMSHIPS(NUMSHIPS)</v>
      </c>
      <c r="D90" s="18" t="str">
        <f>A72</f>
        <v>GETNUMSHIPS</v>
      </c>
      <c r="E90" t="s">
        <v>706</v>
      </c>
    </row>
    <row r="91" spans="1:5" x14ac:dyDescent="0.2">
      <c r="A91" s="18"/>
      <c r="B91">
        <v>990</v>
      </c>
      <c r="C91" s="5" t="s">
        <v>575</v>
      </c>
    </row>
    <row r="92" spans="1:5" x14ac:dyDescent="0.2">
      <c r="A92" s="18"/>
      <c r="B92">
        <v>1000</v>
      </c>
      <c r="C92" s="18" t="str">
        <f t="shared" si="0"/>
        <v>CALL GETSHIPLEN(SHIPLEN,(I))</v>
      </c>
      <c r="D92" s="18" t="str">
        <f>A76</f>
        <v>GETSHIPLEN</v>
      </c>
      <c r="E92" t="s">
        <v>790</v>
      </c>
    </row>
    <row r="93" spans="1:5" x14ac:dyDescent="0.2">
      <c r="A93" s="18"/>
      <c r="B93">
        <v>1010</v>
      </c>
      <c r="C93" t="s">
        <v>724</v>
      </c>
    </row>
    <row r="94" spans="1:5" x14ac:dyDescent="0.2">
      <c r="A94" s="18"/>
      <c r="B94">
        <v>1020</v>
      </c>
      <c r="C94" s="5" t="str">
        <f>_xlfn.CONCAT("IF SHIPS(PLAYER,I,J)=LOC THEN HIT=1 :: SHIP=I :: GOTO ",INDEX(B:B,MATCH(D94,A:A,0),0)," :: REM SUBEND")</f>
        <v>IF SHIPS(PLAYER,I,J)=LOC THEN HIT=1 :: SHIP=I :: GOTO 1050 :: REM SUBEND</v>
      </c>
      <c r="D94" s="20" t="str">
        <f>A97</f>
        <v>CHECKHIT.SUBEND</v>
      </c>
    </row>
    <row r="95" spans="1:5" x14ac:dyDescent="0.2">
      <c r="A95" s="18"/>
      <c r="B95">
        <v>1030</v>
      </c>
      <c r="C95" s="5" t="s">
        <v>14</v>
      </c>
    </row>
    <row r="96" spans="1:5" x14ac:dyDescent="0.2">
      <c r="A96" s="18"/>
      <c r="B96">
        <v>1040</v>
      </c>
      <c r="C96" s="5" t="s">
        <v>1</v>
      </c>
    </row>
    <row r="97" spans="1:5" x14ac:dyDescent="0.2">
      <c r="A97" s="20" t="str">
        <f>_xlfn.CONCAT(A87,".SUBEND")</f>
        <v>CHECKHIT.SUBEND</v>
      </c>
      <c r="B97">
        <v>1050</v>
      </c>
      <c r="C97" s="5" t="s">
        <v>555</v>
      </c>
    </row>
    <row r="98" spans="1:5" x14ac:dyDescent="0.2">
      <c r="A98" s="18" t="s">
        <v>965</v>
      </c>
      <c r="B98">
        <v>1060</v>
      </c>
      <c r="C98" t="str">
        <f>_xlfn.CONCAT("REM SUBROUTINE ***",A98,"***")</f>
        <v>REM SUBROUTINE ***QUEUEPRINT***</v>
      </c>
    </row>
    <row r="99" spans="1:5" x14ac:dyDescent="0.2">
      <c r="A99" s="18"/>
      <c r="B99">
        <v>1070</v>
      </c>
      <c r="C99" t="str">
        <f>IF(ISBLANK(E99),_xlfn.CONCAT("SUB ",A98),_xlfn.CONCAT("SUB ",A98,"(",E99,")"))</f>
        <v>SUB QUEUEPRINT(Q(),QLEN)</v>
      </c>
      <c r="E99" t="s">
        <v>944</v>
      </c>
    </row>
    <row r="100" spans="1:5" x14ac:dyDescent="0.2">
      <c r="A100" s="18"/>
      <c r="B100">
        <v>1080</v>
      </c>
      <c r="C100" t="s">
        <v>951</v>
      </c>
    </row>
    <row r="101" spans="1:5" x14ac:dyDescent="0.2">
      <c r="A101" s="18"/>
      <c r="B101">
        <v>1090</v>
      </c>
      <c r="C101" t="s">
        <v>966</v>
      </c>
    </row>
    <row r="102" spans="1:5" x14ac:dyDescent="0.2">
      <c r="A102" s="18"/>
      <c r="B102">
        <v>1100</v>
      </c>
      <c r="C102" t="s">
        <v>1</v>
      </c>
    </row>
    <row r="103" spans="1:5" x14ac:dyDescent="0.2">
      <c r="A103" s="18"/>
      <c r="B103">
        <v>1110</v>
      </c>
      <c r="C103" t="s">
        <v>969</v>
      </c>
    </row>
    <row r="104" spans="1:5" x14ac:dyDescent="0.2">
      <c r="A104" s="18"/>
      <c r="B104">
        <v>1120</v>
      </c>
      <c r="C104" t="s">
        <v>555</v>
      </c>
    </row>
    <row r="105" spans="1:5" x14ac:dyDescent="0.2">
      <c r="A105" s="18"/>
      <c r="B105">
        <v>1130</v>
      </c>
      <c r="C105" t="s">
        <v>973</v>
      </c>
    </row>
    <row r="106" spans="1:5" x14ac:dyDescent="0.2">
      <c r="A106" s="26" t="s">
        <v>954</v>
      </c>
      <c r="B106">
        <v>1140</v>
      </c>
      <c r="C106" t="str">
        <f>_xlfn.CONCAT("REM SUBROUTINE ***",A106,"***")</f>
        <v>REM SUBROUTINE ***QUEUESIZE***</v>
      </c>
    </row>
    <row r="107" spans="1:5" x14ac:dyDescent="0.2">
      <c r="A107" s="26"/>
      <c r="B107">
        <v>1150</v>
      </c>
      <c r="C107" t="str">
        <f>IF(ISBLANK(E107),_xlfn.CONCAT("SUB ",A106),_xlfn.CONCAT("SUB ",A106,"(",E107,")"))</f>
        <v>SUB QUEUESIZE(QSIZE)</v>
      </c>
      <c r="E107" t="s">
        <v>955</v>
      </c>
    </row>
    <row r="108" spans="1:5" x14ac:dyDescent="0.2">
      <c r="A108" s="26"/>
      <c r="B108">
        <v>1160</v>
      </c>
      <c r="C108" t="s">
        <v>956</v>
      </c>
    </row>
    <row r="109" spans="1:5" x14ac:dyDescent="0.2">
      <c r="A109" s="26"/>
      <c r="B109">
        <v>1170</v>
      </c>
      <c r="C109" t="s">
        <v>555</v>
      </c>
    </row>
    <row r="110" spans="1:5" x14ac:dyDescent="0.2">
      <c r="A110" s="26" t="s">
        <v>953</v>
      </c>
      <c r="B110">
        <v>1180</v>
      </c>
      <c r="C110" t="str">
        <f>_xlfn.CONCAT("REM SUBROUTINE ***",A110,"***")</f>
        <v>REM SUBROUTINE ***QUEUEINIT***</v>
      </c>
    </row>
    <row r="111" spans="1:5" x14ac:dyDescent="0.2">
      <c r="A111" s="26"/>
      <c r="B111">
        <v>1190</v>
      </c>
      <c r="C111" t="str">
        <f>IF(ISBLANK(E111),_xlfn.CONCAT("SUB ",A110),_xlfn.CONCAT("SUB ",A110,"(",E111,")"))</f>
        <v>SUB QUEUEINIT(Q(),QLEN)</v>
      </c>
      <c r="E111" t="s">
        <v>944</v>
      </c>
    </row>
    <row r="112" spans="1:5" x14ac:dyDescent="0.2">
      <c r="A112" s="26"/>
      <c r="B112">
        <v>1200</v>
      </c>
      <c r="C112" s="18" t="str">
        <f>IF(ISBLANK(E112),_xlfn.CONCAT("CALL ",D112),_xlfn.CONCAT("CALL ",D112,"(",E112,")"))</f>
        <v>CALL QUEUESIZE(QSIZE)</v>
      </c>
      <c r="D112" s="18" t="str">
        <f>A106</f>
        <v>QUEUESIZE</v>
      </c>
      <c r="E112" t="s">
        <v>955</v>
      </c>
    </row>
    <row r="113" spans="1:5" x14ac:dyDescent="0.2">
      <c r="A113" s="26"/>
      <c r="B113">
        <v>1210</v>
      </c>
      <c r="C113" t="s">
        <v>963</v>
      </c>
    </row>
    <row r="114" spans="1:5" x14ac:dyDescent="0.2">
      <c r="A114" s="26"/>
      <c r="B114">
        <v>1220</v>
      </c>
      <c r="C114" t="s">
        <v>958</v>
      </c>
    </row>
    <row r="115" spans="1:5" x14ac:dyDescent="0.2">
      <c r="A115" s="26"/>
      <c r="B115">
        <v>1230</v>
      </c>
      <c r="C115" t="s">
        <v>555</v>
      </c>
    </row>
    <row r="116" spans="1:5" x14ac:dyDescent="0.2">
      <c r="A116" s="26" t="s">
        <v>945</v>
      </c>
      <c r="B116">
        <v>1240</v>
      </c>
      <c r="C116" t="str">
        <f>_xlfn.CONCAT("REM SUBROUTINE ***",A116,"***")</f>
        <v>REM SUBROUTINE ***QUEUEADD***</v>
      </c>
    </row>
    <row r="117" spans="1:5" x14ac:dyDescent="0.2">
      <c r="A117" s="26"/>
      <c r="B117">
        <v>1250</v>
      </c>
      <c r="C117" t="str">
        <f>IF(ISBLANK(E117),_xlfn.CONCAT("SUB ",A116),_xlfn.CONCAT("SUB ",A116,"(",E117,")"))</f>
        <v>SUB QUEUEADD(Q(),QLEN,VALUE,ERRVAL)</v>
      </c>
      <c r="E117" t="s">
        <v>968</v>
      </c>
    </row>
    <row r="118" spans="1:5" x14ac:dyDescent="0.2">
      <c r="A118" s="26"/>
      <c r="B118">
        <v>1260</v>
      </c>
      <c r="C118" s="18" t="str">
        <f>IF(ISBLANK(E118),_xlfn.CONCAT("CALL ",D118),_xlfn.CONCAT("CALL ",D118,"(",E118,")"))</f>
        <v>CALL QUEUESIZE(QSIZE)</v>
      </c>
      <c r="D118" s="18" t="str">
        <f>A106</f>
        <v>QUEUESIZE</v>
      </c>
      <c r="E118" t="s">
        <v>955</v>
      </c>
    </row>
    <row r="119" spans="1:5" x14ac:dyDescent="0.2">
      <c r="A119" s="26"/>
      <c r="B119">
        <v>1270</v>
      </c>
      <c r="C119" t="s">
        <v>971</v>
      </c>
    </row>
    <row r="120" spans="1:5" x14ac:dyDescent="0.2">
      <c r="A120" s="26"/>
      <c r="B120">
        <v>1280</v>
      </c>
      <c r="C120" t="s">
        <v>555</v>
      </c>
    </row>
    <row r="121" spans="1:5" x14ac:dyDescent="0.2">
      <c r="A121" s="26" t="s">
        <v>959</v>
      </c>
      <c r="B121">
        <v>1290</v>
      </c>
      <c r="C121" t="str">
        <f>_xlfn.CONCAT("REM SUBROUTINE ***",A121,"***")</f>
        <v>REM SUBROUTINE ***QUEUEDEL***</v>
      </c>
    </row>
    <row r="122" spans="1:5" x14ac:dyDescent="0.2">
      <c r="A122" s="26"/>
      <c r="B122">
        <v>1300</v>
      </c>
      <c r="C122" t="str">
        <f>IF(ISBLANK(E122),_xlfn.CONCAT("SUB ",A121),_xlfn.CONCAT("SUB ",A121,"(",E122,")"))</f>
        <v>SUB QUEUEDEL(Q(),QLEN,VALUE,ERRVAL)</v>
      </c>
      <c r="E122" t="s">
        <v>968</v>
      </c>
    </row>
    <row r="123" spans="1:5" x14ac:dyDescent="0.2">
      <c r="A123" s="26"/>
      <c r="B123">
        <v>1310</v>
      </c>
      <c r="C123" t="s">
        <v>961</v>
      </c>
    </row>
    <row r="124" spans="1:5" x14ac:dyDescent="0.2">
      <c r="A124" s="26"/>
      <c r="B124">
        <v>1320</v>
      </c>
      <c r="C124" t="s">
        <v>960</v>
      </c>
    </row>
    <row r="125" spans="1:5" x14ac:dyDescent="0.2">
      <c r="A125" s="26"/>
      <c r="B125">
        <v>1330</v>
      </c>
      <c r="C125" t="str">
        <f>_xlfn.CONCAT("IF VALUE=Q(I) THEN DINDEX=I :: GOTO ",INDEX(B:B,MATCH(D125,A:A,0),0)," :: REM GOTO ",D125)</f>
        <v>IF VALUE=Q(I) THEN DINDEX=I :: GOTO 1350 :: REM GOTO QUEUEDELFOUND</v>
      </c>
      <c r="D125" s="20" t="str">
        <f>A127</f>
        <v>QUEUEDELFOUND</v>
      </c>
    </row>
    <row r="126" spans="1:5" x14ac:dyDescent="0.2">
      <c r="A126" s="26"/>
      <c r="B126">
        <v>1340</v>
      </c>
      <c r="C126" t="s">
        <v>1</v>
      </c>
    </row>
    <row r="127" spans="1:5" x14ac:dyDescent="0.2">
      <c r="A127" s="27" t="s">
        <v>964</v>
      </c>
      <c r="B127">
        <v>1350</v>
      </c>
      <c r="C127" t="str">
        <f>_xlfn.CONCAT("IF DINDEX=-1 THEN ",INDEX(B:B,MATCH(D127,A:A,0),0)," :: REM SUBEND")</f>
        <v>IF DINDEX=-1 THEN 1400 :: REM SUBEND</v>
      </c>
      <c r="D127" s="20" t="str">
        <f>A132</f>
        <v>QUEUEDEL.SUBEND</v>
      </c>
    </row>
    <row r="128" spans="1:5" x14ac:dyDescent="0.2">
      <c r="A128" s="25"/>
      <c r="B128">
        <v>1360</v>
      </c>
      <c r="C128" t="s">
        <v>952</v>
      </c>
    </row>
    <row r="129" spans="1:5" x14ac:dyDescent="0.2">
      <c r="A129" s="25"/>
      <c r="B129">
        <v>1370</v>
      </c>
      <c r="C129" t="s">
        <v>962</v>
      </c>
    </row>
    <row r="130" spans="1:5" x14ac:dyDescent="0.2">
      <c r="A130" s="25"/>
      <c r="B130">
        <v>1380</v>
      </c>
      <c r="C130" t="s">
        <v>1</v>
      </c>
    </row>
    <row r="131" spans="1:5" x14ac:dyDescent="0.2">
      <c r="A131" s="25"/>
      <c r="B131">
        <v>1390</v>
      </c>
      <c r="C131" t="s">
        <v>970</v>
      </c>
    </row>
    <row r="132" spans="1:5" x14ac:dyDescent="0.2">
      <c r="A132" s="27" t="str">
        <f>_xlfn.CONCAT(A121,".SUBEND")</f>
        <v>QUEUEDEL.SUBEND</v>
      </c>
      <c r="B132">
        <v>1400</v>
      </c>
      <c r="C132" t="s">
        <v>555</v>
      </c>
    </row>
    <row r="133" spans="1:5" x14ac:dyDescent="0.2">
      <c r="A133" s="28" t="s">
        <v>975</v>
      </c>
      <c r="B133">
        <v>1410</v>
      </c>
      <c r="C133" t="str">
        <f>_xlfn.CONCAT("REM SUBROUTINE ***",A133,"***")</f>
        <v>REM SUBROUTINE ***GAMEAI***</v>
      </c>
    </row>
    <row r="134" spans="1:5" x14ac:dyDescent="0.2">
      <c r="A134" s="29"/>
      <c r="B134">
        <v>1420</v>
      </c>
      <c r="C134" t="str">
        <f>IF(ISBLANK(E134),_xlfn.CONCAT("SUB ",A133),_xlfn.CONCAT("SUB ",A133,"(",E134,")"))</f>
        <v>SUB GAMEAI(ROW,COL,Q(),QLEN,SHOTS(,,))</v>
      </c>
      <c r="E134" t="s">
        <v>1010</v>
      </c>
    </row>
    <row r="135" spans="1:5" x14ac:dyDescent="0.2">
      <c r="A135" s="30" t="s">
        <v>982</v>
      </c>
      <c r="B135">
        <v>1430</v>
      </c>
      <c r="C135" t="str">
        <f>_xlfn.CONCAT("REM LABEL ***",A135,"***")</f>
        <v>REM LABEL ***AISTART***</v>
      </c>
    </row>
    <row r="136" spans="1:5" x14ac:dyDescent="0.2">
      <c r="A136" s="30"/>
      <c r="B136">
        <v>1440</v>
      </c>
      <c r="C136" t="s">
        <v>996</v>
      </c>
    </row>
    <row r="137" spans="1:5" x14ac:dyDescent="0.2">
      <c r="A137" s="30"/>
      <c r="B137">
        <v>1450</v>
      </c>
      <c r="C137" t="s">
        <v>1012</v>
      </c>
    </row>
    <row r="138" spans="1:5" x14ac:dyDescent="0.2">
      <c r="A138" s="29"/>
      <c r="B138">
        <v>1460</v>
      </c>
      <c r="C138" t="str">
        <f>_xlfn.CONCAT("IF QLEN=0 THEN GOSUB ",INDEX(B:B,MATCH(D138,A:A,0),0)," :: REM GOSUB ",D138,)</f>
        <v>IF QLEN=0 THEN GOSUB 1560 :: REM GOSUB EMPTYQUEUE</v>
      </c>
      <c r="D138" s="17" t="str">
        <f>A148</f>
        <v>EMPTYQUEUE</v>
      </c>
      <c r="E138" s="20" t="str">
        <f>A144</f>
        <v>VALIDATESHOT</v>
      </c>
    </row>
    <row r="139" spans="1:5" x14ac:dyDescent="0.2">
      <c r="A139" s="29"/>
      <c r="B139">
        <v>1470</v>
      </c>
      <c r="C139" t="str">
        <f>_xlfn.CONCAT("IF QLEN=0 THEN GOTO ",INDEX(B:B,MATCH(E138,A:A,0),0)," :: REM GOTO ",E138)</f>
        <v>IF QLEN=0 THEN GOTO 1520 :: REM GOTO VALIDATESHOT</v>
      </c>
      <c r="D139" s="17"/>
      <c r="E139" s="20"/>
    </row>
    <row r="140" spans="1:5" x14ac:dyDescent="0.2">
      <c r="A140" s="29"/>
      <c r="B140">
        <v>1480</v>
      </c>
      <c r="C140" t="s">
        <v>992</v>
      </c>
      <c r="D140" s="20" t="str">
        <f>A144</f>
        <v>VALIDATESHOT</v>
      </c>
      <c r="E140" s="17"/>
    </row>
    <row r="141" spans="1:5" x14ac:dyDescent="0.2">
      <c r="A141" s="29"/>
      <c r="B141">
        <v>1490</v>
      </c>
      <c r="C141" t="str">
        <f>_xlfn.CONCAT("IF OFFSET=0 THEN GOSUB ",INDEX(B:B,MATCH(D141,A:A,0),0)," :: REM GOSUB ",D141)</f>
        <v>IF OFFSET=0 THEN GOSUB 1600 :: REM GOSUB OFFSETZERO</v>
      </c>
      <c r="D141" s="17" t="str">
        <f>A152</f>
        <v>OFFSETZERO</v>
      </c>
      <c r="E141" s="17"/>
    </row>
    <row r="142" spans="1:5" x14ac:dyDescent="0.2">
      <c r="A142" s="29"/>
      <c r="B142">
        <v>1500</v>
      </c>
      <c r="C142" t="s">
        <v>976</v>
      </c>
      <c r="D142" s="17"/>
      <c r="E142" s="5"/>
    </row>
    <row r="143" spans="1:5" x14ac:dyDescent="0.2">
      <c r="A143" s="29"/>
      <c r="B143">
        <v>1510</v>
      </c>
      <c r="C143" t="s">
        <v>983</v>
      </c>
      <c r="D143" s="17"/>
      <c r="E143" s="5"/>
    </row>
    <row r="144" spans="1:5" x14ac:dyDescent="0.2">
      <c r="A144" s="30" t="s">
        <v>993</v>
      </c>
      <c r="B144">
        <v>1520</v>
      </c>
      <c r="C144" t="str">
        <f>_xlfn.CONCAT("REM LABEL ***",A144,"***")</f>
        <v>REM LABEL ***VALIDATESHOT***</v>
      </c>
      <c r="D144" s="17"/>
      <c r="E144" s="5"/>
    </row>
    <row r="145" spans="1:5" x14ac:dyDescent="0.2">
      <c r="A145" s="29"/>
      <c r="B145">
        <v>1530</v>
      </c>
      <c r="C145" s="18" t="str">
        <f>IF(ISBLANK(E145),_xlfn.CONCAT("CALL ",D145),_xlfn.CONCAT("CALL ",D145,"(",E145,")"))</f>
        <v>CALL CHECKVALIDSHOT(ERRORVAL,(ROW),(COL),0,SHOTS(,,))</v>
      </c>
      <c r="D145" s="17" t="str">
        <f>A81</f>
        <v>CHECKVALIDSHOT</v>
      </c>
      <c r="E145" t="s">
        <v>990</v>
      </c>
    </row>
    <row r="146" spans="1:5" x14ac:dyDescent="0.2">
      <c r="A146" s="29"/>
      <c r="B146">
        <v>1540</v>
      </c>
      <c r="C146" t="str">
        <f>_xlfn.CONCAT("IF ERRORVAL=1 THEN OFFSET=0 :: GOTO ",INDEX(B:B,MATCH(D146,A:A,0),0)," :: REM GOTO ",D146,"")</f>
        <v>IF ERRORVAL=1 THEN OFFSET=0 :: GOTO 1430 :: REM GOTO AISTART</v>
      </c>
      <c r="D146" s="20" t="str">
        <f>A135</f>
        <v>AISTART</v>
      </c>
      <c r="E146" s="5"/>
    </row>
    <row r="147" spans="1:5" x14ac:dyDescent="0.2">
      <c r="A147" s="29"/>
      <c r="B147">
        <v>1550</v>
      </c>
      <c r="C147" t="str">
        <f>_xlfn.CONCAT("GOTO ",INDEX(B:B,MATCH(D147,A:A,0),0)," :: REM GOTO SUBEND")</f>
        <v>GOTO 1680 :: REM GOTO SUBEND</v>
      </c>
      <c r="D147" s="20" t="str">
        <f>A160</f>
        <v>GAMEAI.SUBEND</v>
      </c>
      <c r="E147" s="5"/>
    </row>
    <row r="148" spans="1:5" x14ac:dyDescent="0.2">
      <c r="A148" s="31" t="s">
        <v>984</v>
      </c>
      <c r="B148">
        <v>1560</v>
      </c>
      <c r="C148" t="str">
        <f>_xlfn.CONCAT("REM GOSUB ***",A148,"***")</f>
        <v>REM GOSUB ***EMPTYQUEUE***</v>
      </c>
      <c r="D148" s="20"/>
    </row>
    <row r="149" spans="1:5" x14ac:dyDescent="0.2">
      <c r="A149" s="29"/>
      <c r="B149">
        <v>1570</v>
      </c>
      <c r="C149" t="s">
        <v>897</v>
      </c>
    </row>
    <row r="150" spans="1:5" x14ac:dyDescent="0.2">
      <c r="A150" s="29"/>
      <c r="B150">
        <v>1580</v>
      </c>
      <c r="C150" t="s">
        <v>988</v>
      </c>
    </row>
    <row r="151" spans="1:5" x14ac:dyDescent="0.2">
      <c r="A151" s="29"/>
      <c r="B151">
        <v>1590</v>
      </c>
      <c r="C151" t="s">
        <v>980</v>
      </c>
    </row>
    <row r="152" spans="1:5" x14ac:dyDescent="0.2">
      <c r="A152" s="31" t="s">
        <v>981</v>
      </c>
      <c r="B152">
        <v>1600</v>
      </c>
      <c r="C152" t="str">
        <f>_xlfn.CONCAT("REM GOSUB ***",A152,"***")</f>
        <v>REM GOSUB ***OFFSETZERO***</v>
      </c>
    </row>
    <row r="153" spans="1:5" x14ac:dyDescent="0.2">
      <c r="A153" s="31"/>
      <c r="B153">
        <v>1610</v>
      </c>
      <c r="C153" t="s">
        <v>985</v>
      </c>
    </row>
    <row r="154" spans="1:5" x14ac:dyDescent="0.2">
      <c r="A154" s="29"/>
      <c r="B154">
        <v>1620</v>
      </c>
      <c r="C154" t="s">
        <v>986</v>
      </c>
    </row>
    <row r="155" spans="1:5" x14ac:dyDescent="0.2">
      <c r="A155" s="29"/>
      <c r="B155">
        <v>1630</v>
      </c>
      <c r="C155" t="s">
        <v>987</v>
      </c>
    </row>
    <row r="156" spans="1:5" x14ac:dyDescent="0.2">
      <c r="A156" s="29"/>
      <c r="B156">
        <v>1640</v>
      </c>
      <c r="C156" t="s">
        <v>979</v>
      </c>
    </row>
    <row r="157" spans="1:5" x14ac:dyDescent="0.2">
      <c r="A157" s="29"/>
      <c r="B157">
        <v>1650</v>
      </c>
      <c r="C157" t="s">
        <v>977</v>
      </c>
      <c r="D157" s="18"/>
    </row>
    <row r="158" spans="1:5" x14ac:dyDescent="0.2">
      <c r="A158" s="29"/>
      <c r="B158">
        <v>1660</v>
      </c>
      <c r="C158" s="5" t="s">
        <v>989</v>
      </c>
    </row>
    <row r="159" spans="1:5" x14ac:dyDescent="0.2">
      <c r="A159" s="29"/>
      <c r="B159">
        <v>1670</v>
      </c>
      <c r="C159" t="s">
        <v>980</v>
      </c>
    </row>
    <row r="160" spans="1:5" x14ac:dyDescent="0.2">
      <c r="A160" s="30" t="str">
        <f>_xlfn.CONCAT(A133,".SUBEND")</f>
        <v>GAMEAI.SUBEND</v>
      </c>
      <c r="B160">
        <v>1680</v>
      </c>
      <c r="C160" t="s">
        <v>998</v>
      </c>
    </row>
    <row r="161" spans="1:3" x14ac:dyDescent="0.2">
      <c r="A161" s="30"/>
      <c r="B161">
        <v>1690</v>
      </c>
      <c r="C161" t="s">
        <v>995</v>
      </c>
    </row>
    <row r="162" spans="1:3" x14ac:dyDescent="0.2">
      <c r="A162" s="29"/>
      <c r="B162">
        <v>1700</v>
      </c>
      <c r="C162" t="s">
        <v>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DFE6-769A-A84A-A3B0-95C51DFC60FE}">
  <sheetPr>
    <pageSetUpPr fitToPage="1"/>
  </sheetPr>
  <dimension ref="A1:F536"/>
  <sheetViews>
    <sheetView zoomScaleNormal="100" workbookViewId="0"/>
  </sheetViews>
  <sheetFormatPr baseColWidth="10" defaultRowHeight="16" x14ac:dyDescent="0.2"/>
  <cols>
    <col min="1" max="1" width="19.33203125" bestFit="1" customWidth="1"/>
    <col min="2" max="2" width="5.1640625" bestFit="1" customWidth="1"/>
    <col min="3" max="3" width="118.5" bestFit="1" customWidth="1"/>
    <col min="4" max="4" width="5.1640625" bestFit="1" customWidth="1"/>
    <col min="5" max="5" width="17.1640625" bestFit="1" customWidth="1"/>
    <col min="6" max="6" width="78.33203125" bestFit="1" customWidth="1"/>
  </cols>
  <sheetData>
    <row r="1" spans="1:6" s="8" customFormat="1" x14ac:dyDescent="0.2">
      <c r="A1" s="8" t="s">
        <v>6</v>
      </c>
      <c r="B1" s="8" t="s">
        <v>7</v>
      </c>
      <c r="C1" s="8" t="s">
        <v>4</v>
      </c>
      <c r="F1" s="8" t="s">
        <v>8</v>
      </c>
    </row>
    <row r="2" spans="1:6" x14ac:dyDescent="0.2">
      <c r="A2" s="12" t="s">
        <v>5</v>
      </c>
      <c r="B2" s="2">
        <v>100</v>
      </c>
      <c r="C2" s="4" t="s">
        <v>16</v>
      </c>
      <c r="D2" s="5" t="str">
        <f t="shared" ref="D2:D36" si="0">IF(OR(ISNUMBER(FIND("GOTO ",C2)),ISNUMBER(FIND("THEN",C2))),IF(ISNUMBER(VALUE(TRIM(RIGHT(SUBSTITUTE(C2," ",REPT(" ",LEN(C2))),LEN(C2))))),TRIM(RIGHT(SUBSTITUTE(C2," ",REPT(" ",LEN(C2))),LEN(C2))),""),"")</f>
        <v/>
      </c>
      <c r="E2" t="str">
        <f>IFERROR(INDEX($A:$A,MATCH(_xlfn.NUMBERVALUE(D2),$B:$B,0)),"")</f>
        <v/>
      </c>
      <c r="F2" t="s">
        <v>465</v>
      </c>
    </row>
    <row r="3" spans="1:6" x14ac:dyDescent="0.2">
      <c r="B3" s="2">
        <v>110</v>
      </c>
      <c r="C3" s="4" t="s">
        <v>17</v>
      </c>
      <c r="D3" s="5" t="str">
        <f t="shared" si="0"/>
        <v/>
      </c>
      <c r="E3" t="str">
        <f t="shared" ref="E3:E66" si="1">IFERROR(INDEX($A:$A,MATCH(_xlfn.NUMBERVALUE(D3),$B:$B,0)),"")</f>
        <v/>
      </c>
      <c r="F3" t="s">
        <v>465</v>
      </c>
    </row>
    <row r="4" spans="1:6" x14ac:dyDescent="0.2">
      <c r="B4" s="2">
        <v>120</v>
      </c>
      <c r="C4" s="4" t="s">
        <v>18</v>
      </c>
      <c r="D4" s="5" t="str">
        <f t="shared" si="0"/>
        <v/>
      </c>
      <c r="E4" t="str">
        <f t="shared" si="1"/>
        <v/>
      </c>
      <c r="F4" t="s">
        <v>465</v>
      </c>
    </row>
    <row r="5" spans="1:6" x14ac:dyDescent="0.2">
      <c r="B5" s="2">
        <v>130</v>
      </c>
      <c r="C5" s="4" t="s">
        <v>19</v>
      </c>
      <c r="D5" s="5" t="str">
        <f t="shared" si="0"/>
        <v/>
      </c>
      <c r="E5" t="str">
        <f t="shared" si="1"/>
        <v/>
      </c>
      <c r="F5" t="s">
        <v>465</v>
      </c>
    </row>
    <row r="6" spans="1:6" x14ac:dyDescent="0.2">
      <c r="B6" s="2">
        <v>140</v>
      </c>
      <c r="C6" s="4" t="s">
        <v>20</v>
      </c>
      <c r="D6" s="5" t="str">
        <f t="shared" si="0"/>
        <v/>
      </c>
      <c r="E6" t="str">
        <f t="shared" si="1"/>
        <v/>
      </c>
      <c r="F6" t="s">
        <v>465</v>
      </c>
    </row>
    <row r="7" spans="1:6" x14ac:dyDescent="0.2">
      <c r="B7" s="2">
        <v>150</v>
      </c>
      <c r="C7" s="4" t="s">
        <v>21</v>
      </c>
      <c r="D7" s="5" t="str">
        <f t="shared" si="0"/>
        <v/>
      </c>
      <c r="E7" t="str">
        <f t="shared" si="1"/>
        <v/>
      </c>
      <c r="F7" t="s">
        <v>465</v>
      </c>
    </row>
    <row r="8" spans="1:6" x14ac:dyDescent="0.2">
      <c r="B8" s="2">
        <v>160</v>
      </c>
      <c r="C8" s="13" t="s">
        <v>22</v>
      </c>
      <c r="D8" s="5" t="str">
        <f t="shared" si="0"/>
        <v/>
      </c>
      <c r="E8" t="str">
        <f t="shared" si="1"/>
        <v/>
      </c>
      <c r="F8" s="9" t="s">
        <v>452</v>
      </c>
    </row>
    <row r="9" spans="1:6" x14ac:dyDescent="0.2">
      <c r="B9" s="2">
        <v>170</v>
      </c>
      <c r="C9" s="4" t="s">
        <v>2</v>
      </c>
      <c r="D9" s="5" t="str">
        <f t="shared" si="0"/>
        <v/>
      </c>
      <c r="E9" t="str">
        <f t="shared" si="1"/>
        <v/>
      </c>
      <c r="F9" t="s">
        <v>453</v>
      </c>
    </row>
    <row r="10" spans="1:6" x14ac:dyDescent="0.2">
      <c r="A10" s="12" t="s">
        <v>9</v>
      </c>
      <c r="B10" s="2">
        <v>180</v>
      </c>
      <c r="C10" s="3" t="s">
        <v>23</v>
      </c>
      <c r="D10" s="5" t="str">
        <f t="shared" si="0"/>
        <v/>
      </c>
      <c r="E10" t="str">
        <f t="shared" si="1"/>
        <v/>
      </c>
      <c r="F10" t="s">
        <v>465</v>
      </c>
    </row>
    <row r="11" spans="1:6" x14ac:dyDescent="0.2">
      <c r="B11" s="2">
        <v>190</v>
      </c>
      <c r="C11" s="3" t="s">
        <v>19</v>
      </c>
      <c r="D11" s="5" t="str">
        <f t="shared" si="0"/>
        <v/>
      </c>
      <c r="E11" t="str">
        <f t="shared" si="1"/>
        <v/>
      </c>
      <c r="F11" t="s">
        <v>465</v>
      </c>
    </row>
    <row r="12" spans="1:6" x14ac:dyDescent="0.2">
      <c r="B12" s="2">
        <v>200</v>
      </c>
      <c r="C12" s="3" t="s">
        <v>0</v>
      </c>
      <c r="D12" s="5" t="str">
        <f t="shared" si="0"/>
        <v/>
      </c>
      <c r="E12" t="str">
        <f t="shared" si="1"/>
        <v/>
      </c>
      <c r="F12" t="s">
        <v>454</v>
      </c>
    </row>
    <row r="13" spans="1:6" x14ac:dyDescent="0.2">
      <c r="B13" s="2">
        <v>210</v>
      </c>
      <c r="C13" s="3" t="s">
        <v>24</v>
      </c>
      <c r="D13" s="5" t="str">
        <f t="shared" si="0"/>
        <v/>
      </c>
      <c r="E13" t="str">
        <f t="shared" si="1"/>
        <v/>
      </c>
      <c r="F13" t="s">
        <v>455</v>
      </c>
    </row>
    <row r="14" spans="1:6" x14ac:dyDescent="0.2">
      <c r="B14" s="2">
        <v>220</v>
      </c>
      <c r="C14" s="3" t="s">
        <v>25</v>
      </c>
      <c r="D14" s="5" t="str">
        <f t="shared" si="0"/>
        <v/>
      </c>
      <c r="E14" t="str">
        <f t="shared" si="1"/>
        <v/>
      </c>
      <c r="F14" t="s">
        <v>456</v>
      </c>
    </row>
    <row r="15" spans="1:6" x14ac:dyDescent="0.2">
      <c r="B15" s="2">
        <v>230</v>
      </c>
      <c r="C15" s="3" t="s">
        <v>26</v>
      </c>
      <c r="D15" s="5" t="str">
        <f t="shared" si="0"/>
        <v/>
      </c>
      <c r="E15" t="str">
        <f t="shared" si="1"/>
        <v/>
      </c>
      <c r="F15" t="s">
        <v>457</v>
      </c>
    </row>
    <row r="16" spans="1:6" x14ac:dyDescent="0.2">
      <c r="B16" s="2">
        <v>240</v>
      </c>
      <c r="C16" s="3" t="s">
        <v>27</v>
      </c>
      <c r="D16" s="5" t="str">
        <f t="shared" si="0"/>
        <v/>
      </c>
      <c r="E16" t="str">
        <f t="shared" si="1"/>
        <v/>
      </c>
      <c r="F16" s="7" t="s">
        <v>458</v>
      </c>
    </row>
    <row r="17" spans="1:6" x14ac:dyDescent="0.2">
      <c r="A17" s="12" t="s">
        <v>524</v>
      </c>
      <c r="B17" s="2">
        <v>250</v>
      </c>
      <c r="C17" s="4" t="s">
        <v>0</v>
      </c>
      <c r="D17" s="5" t="str">
        <f t="shared" si="0"/>
        <v/>
      </c>
      <c r="E17" t="str">
        <f t="shared" si="1"/>
        <v/>
      </c>
      <c r="F17" s="7" t="s">
        <v>454</v>
      </c>
    </row>
    <row r="18" spans="1:6" x14ac:dyDescent="0.2">
      <c r="B18" s="2">
        <v>260</v>
      </c>
      <c r="C18" s="4" t="s">
        <v>28</v>
      </c>
      <c r="D18" s="5" t="str">
        <f t="shared" si="0"/>
        <v/>
      </c>
      <c r="E18" t="str">
        <f t="shared" si="1"/>
        <v/>
      </c>
      <c r="F18" s="7" t="s">
        <v>460</v>
      </c>
    </row>
    <row r="19" spans="1:6" x14ac:dyDescent="0.2">
      <c r="B19" s="2">
        <v>270</v>
      </c>
      <c r="C19" s="4" t="s">
        <v>29</v>
      </c>
      <c r="D19" s="5" t="str">
        <f t="shared" si="0"/>
        <v/>
      </c>
      <c r="E19" t="str">
        <f t="shared" si="1"/>
        <v/>
      </c>
      <c r="F19" s="7"/>
    </row>
    <row r="20" spans="1:6" x14ac:dyDescent="0.2">
      <c r="B20" s="2">
        <v>280</v>
      </c>
      <c r="C20" s="4" t="s">
        <v>30</v>
      </c>
      <c r="D20" s="5" t="str">
        <f t="shared" si="0"/>
        <v/>
      </c>
      <c r="E20" t="str">
        <f t="shared" si="1"/>
        <v/>
      </c>
      <c r="F20" s="7" t="s">
        <v>461</v>
      </c>
    </row>
    <row r="21" spans="1:6" x14ac:dyDescent="0.2">
      <c r="B21" s="2">
        <v>290</v>
      </c>
      <c r="C21" s="4" t="s">
        <v>1</v>
      </c>
      <c r="D21" s="5" t="str">
        <f t="shared" si="0"/>
        <v/>
      </c>
      <c r="E21" t="str">
        <f t="shared" si="1"/>
        <v/>
      </c>
      <c r="F21" s="7"/>
    </row>
    <row r="22" spans="1:6" x14ac:dyDescent="0.2">
      <c r="B22" s="2">
        <v>300</v>
      </c>
      <c r="C22" s="4" t="s">
        <v>31</v>
      </c>
      <c r="D22" s="5" t="str">
        <f t="shared" si="0"/>
        <v/>
      </c>
      <c r="E22" t="str">
        <f t="shared" si="1"/>
        <v/>
      </c>
      <c r="F22" s="7"/>
    </row>
    <row r="23" spans="1:6" x14ac:dyDescent="0.2">
      <c r="B23" s="2">
        <v>310</v>
      </c>
      <c r="C23" s="4" t="s">
        <v>32</v>
      </c>
      <c r="D23" s="5" t="str">
        <f t="shared" si="0"/>
        <v/>
      </c>
      <c r="E23" t="str">
        <f t="shared" si="1"/>
        <v/>
      </c>
      <c r="F23" s="7" t="s">
        <v>462</v>
      </c>
    </row>
    <row r="24" spans="1:6" x14ac:dyDescent="0.2">
      <c r="B24" s="2">
        <v>320</v>
      </c>
      <c r="C24" s="4" t="s">
        <v>1</v>
      </c>
      <c r="D24" s="5" t="str">
        <f t="shared" si="0"/>
        <v/>
      </c>
      <c r="E24" t="str">
        <f t="shared" si="1"/>
        <v/>
      </c>
      <c r="F24" s="7"/>
    </row>
    <row r="25" spans="1:6" x14ac:dyDescent="0.2">
      <c r="B25" s="2">
        <v>330</v>
      </c>
      <c r="C25" s="4" t="s">
        <v>33</v>
      </c>
      <c r="D25" s="5" t="str">
        <f t="shared" si="0"/>
        <v/>
      </c>
      <c r="E25" t="str">
        <f t="shared" si="1"/>
        <v/>
      </c>
      <c r="F25" t="s">
        <v>459</v>
      </c>
    </row>
    <row r="26" spans="1:6" x14ac:dyDescent="0.2">
      <c r="B26" s="2">
        <v>340</v>
      </c>
      <c r="C26" s="4" t="s">
        <v>34</v>
      </c>
      <c r="D26" s="5" t="str">
        <f t="shared" si="0"/>
        <v/>
      </c>
      <c r="E26" t="str">
        <f t="shared" si="1"/>
        <v/>
      </c>
    </row>
    <row r="27" spans="1:6" x14ac:dyDescent="0.2">
      <c r="B27" s="2">
        <v>350</v>
      </c>
      <c r="C27" s="4" t="s">
        <v>35</v>
      </c>
      <c r="D27" s="5" t="str">
        <f t="shared" si="0"/>
        <v/>
      </c>
      <c r="E27" t="str">
        <f t="shared" si="1"/>
        <v/>
      </c>
    </row>
    <row r="28" spans="1:6" x14ac:dyDescent="0.2">
      <c r="B28" s="2">
        <v>360</v>
      </c>
      <c r="C28" s="4" t="s">
        <v>36</v>
      </c>
      <c r="D28" s="5" t="str">
        <f t="shared" si="0"/>
        <v/>
      </c>
      <c r="E28" t="str">
        <f t="shared" si="1"/>
        <v/>
      </c>
      <c r="F28" t="s">
        <v>469</v>
      </c>
    </row>
    <row r="29" spans="1:6" x14ac:dyDescent="0.2">
      <c r="B29" s="2">
        <v>370</v>
      </c>
      <c r="C29" s="4" t="s">
        <v>37</v>
      </c>
      <c r="D29" s="5" t="str">
        <f t="shared" si="0"/>
        <v/>
      </c>
      <c r="E29" t="str">
        <f t="shared" si="1"/>
        <v/>
      </c>
    </row>
    <row r="30" spans="1:6" x14ac:dyDescent="0.2">
      <c r="B30" s="2">
        <v>380</v>
      </c>
      <c r="C30" s="4" t="s">
        <v>1</v>
      </c>
      <c r="D30" s="5" t="str">
        <f t="shared" si="0"/>
        <v/>
      </c>
      <c r="E30" t="str">
        <f t="shared" si="1"/>
        <v/>
      </c>
    </row>
    <row r="31" spans="1:6" x14ac:dyDescent="0.2">
      <c r="B31" s="2">
        <v>390</v>
      </c>
      <c r="C31" s="4" t="s">
        <v>38</v>
      </c>
      <c r="D31" s="5" t="str">
        <f t="shared" si="0"/>
        <v/>
      </c>
      <c r="E31" t="str">
        <f t="shared" si="1"/>
        <v/>
      </c>
    </row>
    <row r="32" spans="1:6" x14ac:dyDescent="0.2">
      <c r="B32" s="2">
        <v>400</v>
      </c>
      <c r="C32" s="13" t="s">
        <v>39</v>
      </c>
      <c r="D32" s="5" t="str">
        <f t="shared" si="0"/>
        <v/>
      </c>
      <c r="E32" t="str">
        <f t="shared" si="1"/>
        <v/>
      </c>
      <c r="F32" s="9" t="s">
        <v>464</v>
      </c>
    </row>
    <row r="33" spans="1:6" x14ac:dyDescent="0.2">
      <c r="B33" s="2">
        <v>410</v>
      </c>
      <c r="C33" s="4" t="s">
        <v>40</v>
      </c>
      <c r="D33" s="5" t="str">
        <f t="shared" si="0"/>
        <v/>
      </c>
      <c r="E33" t="str">
        <f t="shared" si="1"/>
        <v/>
      </c>
      <c r="F33" t="s">
        <v>463</v>
      </c>
    </row>
    <row r="34" spans="1:6" x14ac:dyDescent="0.2">
      <c r="B34" s="2">
        <v>420</v>
      </c>
      <c r="C34" s="4" t="s">
        <v>1</v>
      </c>
      <c r="D34" s="5" t="str">
        <f t="shared" si="0"/>
        <v/>
      </c>
      <c r="E34" t="str">
        <f t="shared" si="1"/>
        <v/>
      </c>
    </row>
    <row r="35" spans="1:6" x14ac:dyDescent="0.2">
      <c r="B35" s="2">
        <v>430</v>
      </c>
      <c r="C35" s="4" t="s">
        <v>41</v>
      </c>
      <c r="D35" s="5" t="str">
        <f t="shared" si="0"/>
        <v/>
      </c>
      <c r="E35" t="str">
        <f t="shared" si="1"/>
        <v/>
      </c>
      <c r="F35" t="s">
        <v>484</v>
      </c>
    </row>
    <row r="36" spans="1:6" x14ac:dyDescent="0.2">
      <c r="B36" s="2">
        <v>440</v>
      </c>
      <c r="C36" s="4" t="s">
        <v>42</v>
      </c>
      <c r="D36" s="5" t="str">
        <f t="shared" si="0"/>
        <v/>
      </c>
      <c r="E36" t="str">
        <f t="shared" si="1"/>
        <v/>
      </c>
      <c r="F36" t="s">
        <v>467</v>
      </c>
    </row>
    <row r="37" spans="1:6" x14ac:dyDescent="0.2">
      <c r="B37" s="2">
        <v>450</v>
      </c>
      <c r="C37" s="11" t="s">
        <v>31</v>
      </c>
      <c r="D37" s="5"/>
      <c r="E37" t="str">
        <f t="shared" si="1"/>
        <v/>
      </c>
      <c r="F37" s="5"/>
    </row>
    <row r="38" spans="1:6" x14ac:dyDescent="0.2">
      <c r="B38" s="2">
        <v>460</v>
      </c>
      <c r="C38" s="11" t="s">
        <v>39</v>
      </c>
      <c r="D38" s="5"/>
      <c r="E38" t="str">
        <f t="shared" si="1"/>
        <v/>
      </c>
      <c r="F38" s="5" t="s">
        <v>466</v>
      </c>
    </row>
    <row r="39" spans="1:6" x14ac:dyDescent="0.2">
      <c r="B39" s="2">
        <v>470</v>
      </c>
      <c r="C39" s="11" t="s">
        <v>43</v>
      </c>
      <c r="D39" s="5"/>
      <c r="E39" t="str">
        <f t="shared" si="1"/>
        <v/>
      </c>
      <c r="F39" s="5" t="s">
        <v>468</v>
      </c>
    </row>
    <row r="40" spans="1:6" x14ac:dyDescent="0.2">
      <c r="B40" s="2">
        <v>480</v>
      </c>
      <c r="C40" s="11" t="s">
        <v>1</v>
      </c>
      <c r="D40" s="5"/>
      <c r="E40" t="str">
        <f t="shared" si="1"/>
        <v/>
      </c>
      <c r="F40" s="5"/>
    </row>
    <row r="41" spans="1:6" x14ac:dyDescent="0.2">
      <c r="B41" s="2">
        <v>490</v>
      </c>
      <c r="C41" s="11" t="s">
        <v>31</v>
      </c>
      <c r="D41" s="5"/>
      <c r="E41" t="str">
        <f t="shared" si="1"/>
        <v/>
      </c>
      <c r="F41" s="5"/>
    </row>
    <row r="42" spans="1:6" x14ac:dyDescent="0.2">
      <c r="B42" s="2">
        <v>500</v>
      </c>
      <c r="C42" s="11" t="s">
        <v>44</v>
      </c>
      <c r="D42" s="5"/>
      <c r="E42" t="str">
        <f t="shared" si="1"/>
        <v/>
      </c>
      <c r="F42" s="10" t="s">
        <v>470</v>
      </c>
    </row>
    <row r="43" spans="1:6" x14ac:dyDescent="0.2">
      <c r="B43" s="2">
        <v>510</v>
      </c>
      <c r="C43" s="11" t="s">
        <v>1</v>
      </c>
      <c r="D43" s="5"/>
      <c r="E43" t="str">
        <f t="shared" si="1"/>
        <v/>
      </c>
      <c r="F43" s="5"/>
    </row>
    <row r="44" spans="1:6" x14ac:dyDescent="0.2">
      <c r="A44" s="12" t="s">
        <v>525</v>
      </c>
      <c r="B44" s="2">
        <v>520</v>
      </c>
      <c r="C44" s="6" t="s">
        <v>45</v>
      </c>
      <c r="D44" s="5"/>
      <c r="E44" t="str">
        <f t="shared" si="1"/>
        <v/>
      </c>
      <c r="F44" s="5"/>
    </row>
    <row r="45" spans="1:6" x14ac:dyDescent="0.2">
      <c r="B45" s="2">
        <v>530</v>
      </c>
      <c r="C45" s="6" t="s">
        <v>46</v>
      </c>
      <c r="D45" s="5"/>
      <c r="E45" t="str">
        <f t="shared" si="1"/>
        <v/>
      </c>
      <c r="F45" s="5"/>
    </row>
    <row r="46" spans="1:6" x14ac:dyDescent="0.2">
      <c r="B46" s="2">
        <v>540</v>
      </c>
      <c r="C46" s="6" t="s">
        <v>47</v>
      </c>
      <c r="D46" s="5"/>
      <c r="E46" t="str">
        <f t="shared" si="1"/>
        <v/>
      </c>
      <c r="F46" s="5"/>
    </row>
    <row r="47" spans="1:6" x14ac:dyDescent="0.2">
      <c r="B47" s="2">
        <v>550</v>
      </c>
      <c r="C47" s="14" t="s">
        <v>48</v>
      </c>
      <c r="D47" s="5"/>
      <c r="E47" t="str">
        <f t="shared" si="1"/>
        <v/>
      </c>
      <c r="F47" s="10" t="s">
        <v>551</v>
      </c>
    </row>
    <row r="48" spans="1:6" x14ac:dyDescent="0.2">
      <c r="B48" s="2">
        <v>560</v>
      </c>
      <c r="C48" s="6" t="s">
        <v>49</v>
      </c>
      <c r="D48" s="5"/>
      <c r="E48" t="str">
        <f t="shared" si="1"/>
        <v/>
      </c>
      <c r="F48" s="5" t="s">
        <v>472</v>
      </c>
    </row>
    <row r="49" spans="1:6" x14ac:dyDescent="0.2">
      <c r="A49" t="s">
        <v>526</v>
      </c>
      <c r="B49" s="2">
        <v>570</v>
      </c>
      <c r="C49" s="11" t="s">
        <v>50</v>
      </c>
      <c r="D49" s="5"/>
      <c r="E49" t="str">
        <f t="shared" si="1"/>
        <v/>
      </c>
      <c r="F49" s="5" t="s">
        <v>476</v>
      </c>
    </row>
    <row r="50" spans="1:6" x14ac:dyDescent="0.2">
      <c r="B50" s="2">
        <v>580</v>
      </c>
      <c r="C50" s="4" t="s">
        <v>51</v>
      </c>
      <c r="D50" s="5" t="str">
        <f t="shared" ref="D50:D113" si="2">IF(OR(ISNUMBER(FIND("GOTO ",C50)),ISNUMBER(FIND("THEN",C50))),IF(ISNUMBER(VALUE(TRIM(RIGHT(SUBSTITUTE(C50," ",REPT(" ",LEN(C50))),LEN(C50))))),TRIM(RIGHT(SUBSTITUTE(C50," ",REPT(" ",LEN(C50))),LEN(C50))),""),"")</f>
        <v>600</v>
      </c>
      <c r="E50" t="str">
        <f t="shared" si="1"/>
        <v>NOTBATTLESHIP</v>
      </c>
      <c r="F50" s="5" t="s">
        <v>477</v>
      </c>
    </row>
    <row r="51" spans="1:6" x14ac:dyDescent="0.2">
      <c r="B51" s="2">
        <v>590</v>
      </c>
      <c r="C51" s="4" t="s">
        <v>52</v>
      </c>
      <c r="D51" s="5" t="str">
        <f t="shared" si="2"/>
        <v/>
      </c>
      <c r="E51" t="str">
        <f t="shared" si="1"/>
        <v/>
      </c>
      <c r="F51" s="5" t="s">
        <v>471</v>
      </c>
    </row>
    <row r="52" spans="1:6" x14ac:dyDescent="0.2">
      <c r="A52" t="s">
        <v>478</v>
      </c>
      <c r="B52" s="2">
        <v>600</v>
      </c>
      <c r="C52" s="4" t="s">
        <v>53</v>
      </c>
      <c r="D52" s="5" t="str">
        <f t="shared" si="2"/>
        <v/>
      </c>
      <c r="E52" t="str">
        <f t="shared" si="1"/>
        <v/>
      </c>
    </row>
    <row r="53" spans="1:6" x14ac:dyDescent="0.2">
      <c r="B53" s="2">
        <v>610</v>
      </c>
      <c r="C53" s="4" t="s">
        <v>54</v>
      </c>
      <c r="D53" s="5" t="str">
        <f t="shared" si="2"/>
        <v/>
      </c>
      <c r="E53" t="str">
        <f t="shared" si="1"/>
        <v/>
      </c>
      <c r="F53" s="5" t="s">
        <v>473</v>
      </c>
    </row>
    <row r="54" spans="1:6" x14ac:dyDescent="0.2">
      <c r="B54" s="2">
        <v>615</v>
      </c>
      <c r="C54" s="4" t="s">
        <v>55</v>
      </c>
      <c r="D54" s="5" t="str">
        <f t="shared" si="2"/>
        <v/>
      </c>
      <c r="E54" t="str">
        <f t="shared" si="1"/>
        <v/>
      </c>
      <c r="F54" s="5" t="s">
        <v>474</v>
      </c>
    </row>
    <row r="55" spans="1:6" x14ac:dyDescent="0.2">
      <c r="B55" s="2">
        <v>620</v>
      </c>
      <c r="C55" s="4" t="s">
        <v>56</v>
      </c>
      <c r="D55" s="5" t="str">
        <f t="shared" si="2"/>
        <v/>
      </c>
      <c r="E55" t="str">
        <f t="shared" si="1"/>
        <v/>
      </c>
      <c r="F55" s="5" t="s">
        <v>475</v>
      </c>
    </row>
    <row r="56" spans="1:6" x14ac:dyDescent="0.2">
      <c r="B56" s="2">
        <v>630</v>
      </c>
      <c r="C56" s="4" t="s">
        <v>1</v>
      </c>
      <c r="D56" s="5" t="str">
        <f t="shared" si="2"/>
        <v/>
      </c>
      <c r="E56" t="str">
        <f t="shared" si="1"/>
        <v/>
      </c>
    </row>
    <row r="57" spans="1:6" x14ac:dyDescent="0.2">
      <c r="B57" s="2">
        <v>640</v>
      </c>
      <c r="C57" s="4" t="s">
        <v>57</v>
      </c>
      <c r="D57" s="5" t="str">
        <f t="shared" si="2"/>
        <v/>
      </c>
      <c r="E57" t="str">
        <f t="shared" si="1"/>
        <v/>
      </c>
      <c r="F57" s="5" t="s">
        <v>492</v>
      </c>
    </row>
    <row r="58" spans="1:6" x14ac:dyDescent="0.2">
      <c r="B58" s="2">
        <v>630</v>
      </c>
      <c r="C58" s="13" t="s">
        <v>1</v>
      </c>
      <c r="D58" s="5" t="str">
        <f t="shared" si="2"/>
        <v/>
      </c>
      <c r="E58" t="str">
        <f t="shared" si="1"/>
        <v/>
      </c>
      <c r="F58" s="10" t="s">
        <v>508</v>
      </c>
    </row>
    <row r="59" spans="1:6" x14ac:dyDescent="0.2">
      <c r="B59" s="2">
        <v>650</v>
      </c>
      <c r="C59" s="4" t="s">
        <v>58</v>
      </c>
      <c r="D59" s="5" t="str">
        <f t="shared" si="2"/>
        <v/>
      </c>
      <c r="E59" t="str">
        <f t="shared" si="1"/>
        <v/>
      </c>
      <c r="F59" s="5" t="s">
        <v>465</v>
      </c>
    </row>
    <row r="60" spans="1:6" x14ac:dyDescent="0.2">
      <c r="B60" s="2">
        <v>660</v>
      </c>
      <c r="C60" s="4" t="s">
        <v>53</v>
      </c>
      <c r="D60" s="5" t="str">
        <f t="shared" si="2"/>
        <v/>
      </c>
      <c r="E60" t="str">
        <f t="shared" si="1"/>
        <v/>
      </c>
      <c r="F60" s="5" t="s">
        <v>480</v>
      </c>
    </row>
    <row r="61" spans="1:6" x14ac:dyDescent="0.2">
      <c r="A61" t="s">
        <v>493</v>
      </c>
      <c r="B61" s="2">
        <v>670</v>
      </c>
      <c r="C61" s="4" t="s">
        <v>59</v>
      </c>
      <c r="D61" s="5" t="str">
        <f t="shared" si="2"/>
        <v/>
      </c>
      <c r="E61" t="str">
        <f t="shared" si="1"/>
        <v/>
      </c>
      <c r="F61" t="s">
        <v>485</v>
      </c>
    </row>
    <row r="62" spans="1:6" x14ac:dyDescent="0.2">
      <c r="B62" s="2">
        <v>680</v>
      </c>
      <c r="C62" s="4" t="s">
        <v>60</v>
      </c>
      <c r="D62" s="5" t="str">
        <f t="shared" si="2"/>
        <v>670</v>
      </c>
      <c r="E62" t="str">
        <f t="shared" si="1"/>
        <v>SELECTROW</v>
      </c>
      <c r="F62" t="s">
        <v>481</v>
      </c>
    </row>
    <row r="63" spans="1:6" x14ac:dyDescent="0.2">
      <c r="A63" s="12" t="s">
        <v>479</v>
      </c>
      <c r="B63" s="2">
        <v>690</v>
      </c>
      <c r="C63" s="4" t="s">
        <v>61</v>
      </c>
      <c r="D63" s="5" t="str">
        <f t="shared" si="2"/>
        <v/>
      </c>
      <c r="E63" t="str">
        <f t="shared" si="1"/>
        <v/>
      </c>
      <c r="F63" t="s">
        <v>486</v>
      </c>
    </row>
    <row r="64" spans="1:6" x14ac:dyDescent="0.2">
      <c r="B64" s="2">
        <v>700</v>
      </c>
      <c r="C64" s="4" t="s">
        <v>1</v>
      </c>
      <c r="D64" s="5" t="str">
        <f t="shared" si="2"/>
        <v/>
      </c>
      <c r="E64" t="str">
        <f t="shared" si="1"/>
        <v/>
      </c>
      <c r="F64" t="s">
        <v>482</v>
      </c>
    </row>
    <row r="65" spans="1:6" x14ac:dyDescent="0.2">
      <c r="B65" s="2">
        <v>710</v>
      </c>
      <c r="C65" s="3" t="s">
        <v>62</v>
      </c>
      <c r="D65" s="5" t="str">
        <f t="shared" si="2"/>
        <v/>
      </c>
      <c r="E65" t="str">
        <f t="shared" si="1"/>
        <v/>
      </c>
    </row>
    <row r="66" spans="1:6" x14ac:dyDescent="0.2">
      <c r="B66" s="2">
        <v>720</v>
      </c>
      <c r="C66" s="3" t="s">
        <v>63</v>
      </c>
      <c r="D66" s="5" t="str">
        <f t="shared" si="2"/>
        <v>1280</v>
      </c>
      <c r="E66" t="str">
        <f t="shared" si="1"/>
        <v>VERTICAL</v>
      </c>
      <c r="F66" t="s">
        <v>483</v>
      </c>
    </row>
    <row r="67" spans="1:6" x14ac:dyDescent="0.2">
      <c r="B67" s="2">
        <v>730</v>
      </c>
      <c r="C67" s="3" t="s">
        <v>64</v>
      </c>
      <c r="D67" s="5" t="str">
        <f t="shared" si="2"/>
        <v/>
      </c>
      <c r="E67" t="str">
        <f t="shared" ref="E67:E130" si="3">IFERROR(INDEX($A:$A,MATCH(_xlfn.NUMBERVALUE(D67),$B:$B,0)),"")</f>
        <v/>
      </c>
    </row>
    <row r="68" spans="1:6" x14ac:dyDescent="0.2">
      <c r="A68" s="5" t="s">
        <v>531</v>
      </c>
      <c r="B68" s="2">
        <v>740</v>
      </c>
      <c r="C68" s="4" t="s">
        <v>65</v>
      </c>
      <c r="D68" s="5" t="str">
        <f t="shared" si="2"/>
        <v/>
      </c>
      <c r="E68" t="str">
        <f t="shared" si="3"/>
        <v/>
      </c>
      <c r="F68" t="s">
        <v>488</v>
      </c>
    </row>
    <row r="69" spans="1:6" x14ac:dyDescent="0.2">
      <c r="B69" s="2">
        <v>750</v>
      </c>
      <c r="C69" s="4" t="s">
        <v>53</v>
      </c>
      <c r="D69" s="5" t="str">
        <f t="shared" si="2"/>
        <v/>
      </c>
      <c r="E69" t="str">
        <f t="shared" si="3"/>
        <v/>
      </c>
    </row>
    <row r="70" spans="1:6" x14ac:dyDescent="0.2">
      <c r="B70" s="2">
        <v>760</v>
      </c>
      <c r="C70" s="4" t="s">
        <v>66</v>
      </c>
      <c r="D70" s="5" t="str">
        <f t="shared" si="2"/>
        <v/>
      </c>
      <c r="E70" t="str">
        <f t="shared" si="3"/>
        <v/>
      </c>
      <c r="F70" t="s">
        <v>489</v>
      </c>
    </row>
    <row r="71" spans="1:6" x14ac:dyDescent="0.2">
      <c r="B71" s="2">
        <v>770</v>
      </c>
      <c r="C71" s="4" t="s">
        <v>1</v>
      </c>
      <c r="D71" s="5" t="str">
        <f t="shared" si="2"/>
        <v/>
      </c>
      <c r="E71" t="str">
        <f t="shared" si="3"/>
        <v/>
      </c>
    </row>
    <row r="72" spans="1:6" x14ac:dyDescent="0.2">
      <c r="B72" s="2">
        <v>780</v>
      </c>
      <c r="C72" s="4" t="s">
        <v>67</v>
      </c>
      <c r="D72" s="5" t="str">
        <f t="shared" si="2"/>
        <v>570</v>
      </c>
      <c r="E72" t="str">
        <f t="shared" si="3"/>
        <v>INPUTSHIP</v>
      </c>
      <c r="F72" t="s">
        <v>490</v>
      </c>
    </row>
    <row r="73" spans="1:6" x14ac:dyDescent="0.2">
      <c r="B73" s="2">
        <v>790</v>
      </c>
      <c r="C73" s="11" t="s">
        <v>68</v>
      </c>
      <c r="D73" s="5" t="str">
        <f t="shared" si="2"/>
        <v/>
      </c>
      <c r="E73" t="str">
        <f t="shared" si="3"/>
        <v/>
      </c>
      <c r="F73" t="s">
        <v>491</v>
      </c>
    </row>
    <row r="74" spans="1:6" x14ac:dyDescent="0.2">
      <c r="B74" s="2">
        <v>800</v>
      </c>
      <c r="C74" s="4" t="s">
        <v>69</v>
      </c>
      <c r="D74" s="5" t="str">
        <f t="shared" si="2"/>
        <v/>
      </c>
      <c r="E74" t="str">
        <f t="shared" si="3"/>
        <v/>
      </c>
    </row>
    <row r="75" spans="1:6" x14ac:dyDescent="0.2">
      <c r="B75" s="2">
        <v>810</v>
      </c>
      <c r="C75" s="4" t="s">
        <v>70</v>
      </c>
      <c r="D75" s="5" t="str">
        <f t="shared" si="2"/>
        <v/>
      </c>
      <c r="E75" t="str">
        <f t="shared" si="3"/>
        <v/>
      </c>
      <c r="F75" t="s">
        <v>494</v>
      </c>
    </row>
    <row r="76" spans="1:6" x14ac:dyDescent="0.2">
      <c r="B76" s="2">
        <v>820</v>
      </c>
      <c r="C76" s="4" t="s">
        <v>1</v>
      </c>
      <c r="D76" s="5" t="str">
        <f t="shared" si="2"/>
        <v/>
      </c>
      <c r="E76" t="str">
        <f t="shared" si="3"/>
        <v/>
      </c>
    </row>
    <row r="77" spans="1:6" x14ac:dyDescent="0.2">
      <c r="B77" s="2">
        <v>830</v>
      </c>
      <c r="C77" s="4" t="s">
        <v>53</v>
      </c>
      <c r="D77" s="5" t="str">
        <f t="shared" si="2"/>
        <v/>
      </c>
      <c r="E77" t="str">
        <f t="shared" si="3"/>
        <v/>
      </c>
    </row>
    <row r="78" spans="1:6" x14ac:dyDescent="0.2">
      <c r="B78" s="2">
        <v>840</v>
      </c>
      <c r="C78" s="4" t="s">
        <v>71</v>
      </c>
      <c r="D78" s="5" t="str">
        <f t="shared" si="2"/>
        <v/>
      </c>
      <c r="E78" t="str">
        <f t="shared" si="3"/>
        <v/>
      </c>
      <c r="F78" t="s">
        <v>495</v>
      </c>
    </row>
    <row r="79" spans="1:6" x14ac:dyDescent="0.2">
      <c r="B79" s="2">
        <v>850</v>
      </c>
      <c r="C79" s="4" t="s">
        <v>1</v>
      </c>
      <c r="D79" s="5" t="str">
        <f t="shared" si="2"/>
        <v/>
      </c>
      <c r="E79" t="str">
        <f t="shared" si="3"/>
        <v/>
      </c>
    </row>
    <row r="80" spans="1:6" x14ac:dyDescent="0.2">
      <c r="B80" s="2">
        <v>860</v>
      </c>
      <c r="C80" s="4" t="s">
        <v>72</v>
      </c>
      <c r="D80" s="5" t="str">
        <f t="shared" si="2"/>
        <v>570</v>
      </c>
      <c r="E80" t="str">
        <f t="shared" si="3"/>
        <v>INPUTSHIP</v>
      </c>
      <c r="F80" t="s">
        <v>496</v>
      </c>
    </row>
    <row r="81" spans="1:6" x14ac:dyDescent="0.2">
      <c r="B81" s="2">
        <v>870</v>
      </c>
      <c r="C81" s="4" t="s">
        <v>73</v>
      </c>
      <c r="D81" s="5" t="str">
        <f t="shared" si="2"/>
        <v>1490</v>
      </c>
      <c r="E81" t="str">
        <f t="shared" si="3"/>
        <v>RESTORECOLS</v>
      </c>
      <c r="F81" t="s">
        <v>532</v>
      </c>
    </row>
    <row r="82" spans="1:6" x14ac:dyDescent="0.2">
      <c r="A82" t="s">
        <v>536</v>
      </c>
      <c r="B82" s="2">
        <v>880</v>
      </c>
      <c r="C82" s="4" t="s">
        <v>74</v>
      </c>
      <c r="D82" s="5" t="str">
        <f t="shared" si="2"/>
        <v/>
      </c>
      <c r="E82" t="str">
        <f t="shared" si="3"/>
        <v/>
      </c>
      <c r="F82" t="s">
        <v>497</v>
      </c>
    </row>
    <row r="83" spans="1:6" x14ac:dyDescent="0.2">
      <c r="B83" s="2">
        <v>890</v>
      </c>
      <c r="C83" s="4" t="s">
        <v>75</v>
      </c>
      <c r="D83" s="5" t="str">
        <f t="shared" si="2"/>
        <v/>
      </c>
      <c r="E83" t="str">
        <f t="shared" si="3"/>
        <v/>
      </c>
      <c r="F83" t="s">
        <v>499</v>
      </c>
    </row>
    <row r="84" spans="1:6" x14ac:dyDescent="0.2">
      <c r="B84" s="2">
        <v>900</v>
      </c>
      <c r="C84" s="4" t="s">
        <v>76</v>
      </c>
      <c r="D84" s="5" t="str">
        <f t="shared" si="2"/>
        <v/>
      </c>
      <c r="E84" t="str">
        <f t="shared" si="3"/>
        <v/>
      </c>
      <c r="F84" t="s">
        <v>500</v>
      </c>
    </row>
    <row r="85" spans="1:6" x14ac:dyDescent="0.2">
      <c r="B85" s="2">
        <v>910</v>
      </c>
      <c r="C85" s="4" t="s">
        <v>77</v>
      </c>
      <c r="D85" s="5" t="str">
        <f t="shared" si="2"/>
        <v/>
      </c>
      <c r="E85" t="str">
        <f t="shared" si="3"/>
        <v/>
      </c>
      <c r="F85" t="s">
        <v>501</v>
      </c>
    </row>
    <row r="86" spans="1:6" x14ac:dyDescent="0.2">
      <c r="B86" s="2">
        <v>920</v>
      </c>
      <c r="C86" s="4" t="s">
        <v>78</v>
      </c>
      <c r="D86" s="5" t="str">
        <f t="shared" si="2"/>
        <v/>
      </c>
      <c r="E86" t="str">
        <f t="shared" si="3"/>
        <v/>
      </c>
      <c r="F86" t="s">
        <v>502</v>
      </c>
    </row>
    <row r="87" spans="1:6" x14ac:dyDescent="0.2">
      <c r="B87" s="2">
        <v>930</v>
      </c>
      <c r="C87" s="4" t="s">
        <v>79</v>
      </c>
      <c r="D87" s="5" t="str">
        <f t="shared" si="2"/>
        <v/>
      </c>
      <c r="E87" t="str">
        <f t="shared" si="3"/>
        <v/>
      </c>
      <c r="F87" t="s">
        <v>503</v>
      </c>
    </row>
    <row r="88" spans="1:6" x14ac:dyDescent="0.2">
      <c r="B88" s="2">
        <v>940</v>
      </c>
      <c r="C88" s="4" t="s">
        <v>80</v>
      </c>
      <c r="D88" s="5" t="str">
        <f t="shared" si="2"/>
        <v/>
      </c>
      <c r="E88" t="str">
        <f t="shared" si="3"/>
        <v/>
      </c>
    </row>
    <row r="89" spans="1:6" x14ac:dyDescent="0.2">
      <c r="B89" s="2">
        <v>950</v>
      </c>
      <c r="C89" s="4" t="s">
        <v>81</v>
      </c>
      <c r="D89" s="5" t="str">
        <f t="shared" si="2"/>
        <v/>
      </c>
      <c r="E89" t="str">
        <f t="shared" si="3"/>
        <v/>
      </c>
    </row>
    <row r="90" spans="1:6" x14ac:dyDescent="0.2">
      <c r="B90" s="2">
        <v>960</v>
      </c>
      <c r="C90" s="4" t="s">
        <v>82</v>
      </c>
      <c r="D90" s="5" t="str">
        <f t="shared" si="2"/>
        <v/>
      </c>
      <c r="E90" t="str">
        <f t="shared" si="3"/>
        <v/>
      </c>
      <c r="F90" s="7"/>
    </row>
    <row r="91" spans="1:6" x14ac:dyDescent="0.2">
      <c r="B91" s="2">
        <v>970</v>
      </c>
      <c r="C91" s="4" t="s">
        <v>83</v>
      </c>
      <c r="D91" s="5" t="str">
        <f t="shared" si="2"/>
        <v/>
      </c>
      <c r="E91" t="str">
        <f t="shared" si="3"/>
        <v/>
      </c>
      <c r="F91" t="s">
        <v>504</v>
      </c>
    </row>
    <row r="92" spans="1:6" x14ac:dyDescent="0.2">
      <c r="B92" s="2">
        <v>980</v>
      </c>
      <c r="C92" s="4" t="s">
        <v>84</v>
      </c>
      <c r="D92" s="5" t="str">
        <f t="shared" si="2"/>
        <v/>
      </c>
      <c r="E92" t="str">
        <f t="shared" si="3"/>
        <v/>
      </c>
    </row>
    <row r="93" spans="1:6" x14ac:dyDescent="0.2">
      <c r="B93" s="2">
        <v>990</v>
      </c>
      <c r="C93" s="4" t="s">
        <v>85</v>
      </c>
      <c r="D93" s="5" t="str">
        <f t="shared" si="2"/>
        <v/>
      </c>
      <c r="E93" t="str">
        <f t="shared" si="3"/>
        <v/>
      </c>
      <c r="F93" s="1"/>
    </row>
    <row r="94" spans="1:6" x14ac:dyDescent="0.2">
      <c r="A94" t="s">
        <v>517</v>
      </c>
      <c r="B94" s="2">
        <v>1000</v>
      </c>
      <c r="C94" s="13" t="s">
        <v>86</v>
      </c>
      <c r="D94" s="5" t="str">
        <f t="shared" si="2"/>
        <v>1030</v>
      </c>
      <c r="E94" t="str">
        <f t="shared" si="3"/>
        <v>SHIP2</v>
      </c>
      <c r="F94" s="9" t="s">
        <v>507</v>
      </c>
    </row>
    <row r="95" spans="1:6" x14ac:dyDescent="0.2">
      <c r="B95" s="2">
        <v>1010</v>
      </c>
      <c r="C95" s="4" t="s">
        <v>87</v>
      </c>
      <c r="D95" s="5" t="str">
        <f t="shared" si="2"/>
        <v/>
      </c>
      <c r="E95" t="str">
        <f t="shared" si="3"/>
        <v/>
      </c>
      <c r="F95" t="s">
        <v>505</v>
      </c>
    </row>
    <row r="96" spans="1:6" x14ac:dyDescent="0.2">
      <c r="B96" s="2">
        <v>1020</v>
      </c>
      <c r="C96" s="4" t="s">
        <v>88</v>
      </c>
      <c r="D96" s="5" t="str">
        <f t="shared" si="2"/>
        <v/>
      </c>
      <c r="E96" t="str">
        <f t="shared" si="3"/>
        <v/>
      </c>
      <c r="F96" t="s">
        <v>506</v>
      </c>
    </row>
    <row r="97" spans="1:6" x14ac:dyDescent="0.2">
      <c r="A97" t="s">
        <v>518</v>
      </c>
      <c r="B97" s="2">
        <v>1030</v>
      </c>
      <c r="C97" s="13" t="s">
        <v>89</v>
      </c>
      <c r="D97" s="5" t="str">
        <f t="shared" si="2"/>
        <v>1060</v>
      </c>
      <c r="E97" t="str">
        <f t="shared" si="3"/>
        <v>SHIP3</v>
      </c>
      <c r="F97" s="9" t="s">
        <v>507</v>
      </c>
    </row>
    <row r="98" spans="1:6" x14ac:dyDescent="0.2">
      <c r="B98" s="2">
        <v>1040</v>
      </c>
      <c r="C98" s="13" t="s">
        <v>87</v>
      </c>
      <c r="D98" s="5" t="str">
        <f t="shared" si="2"/>
        <v/>
      </c>
      <c r="E98" t="str">
        <f t="shared" si="3"/>
        <v/>
      </c>
      <c r="F98" t="s">
        <v>505</v>
      </c>
    </row>
    <row r="99" spans="1:6" x14ac:dyDescent="0.2">
      <c r="B99" s="2">
        <v>1050</v>
      </c>
      <c r="C99" s="13" t="s">
        <v>88</v>
      </c>
      <c r="D99" s="5" t="str">
        <f t="shared" si="2"/>
        <v/>
      </c>
      <c r="E99" t="str">
        <f t="shared" si="3"/>
        <v/>
      </c>
      <c r="F99" t="s">
        <v>506</v>
      </c>
    </row>
    <row r="100" spans="1:6" x14ac:dyDescent="0.2">
      <c r="A100" t="s">
        <v>519</v>
      </c>
      <c r="B100" s="2">
        <v>1060</v>
      </c>
      <c r="C100" s="13" t="s">
        <v>90</v>
      </c>
      <c r="D100" s="5" t="str">
        <f t="shared" si="2"/>
        <v>1090</v>
      </c>
      <c r="E100" t="str">
        <f t="shared" si="3"/>
        <v>SHIP4</v>
      </c>
      <c r="F100" s="9" t="s">
        <v>507</v>
      </c>
    </row>
    <row r="101" spans="1:6" x14ac:dyDescent="0.2">
      <c r="B101" s="2">
        <v>1070</v>
      </c>
      <c r="C101" s="13" t="s">
        <v>87</v>
      </c>
      <c r="D101" s="5" t="str">
        <f t="shared" si="2"/>
        <v/>
      </c>
      <c r="E101" t="str">
        <f t="shared" si="3"/>
        <v/>
      </c>
      <c r="F101" t="s">
        <v>505</v>
      </c>
    </row>
    <row r="102" spans="1:6" x14ac:dyDescent="0.2">
      <c r="B102" s="2">
        <v>1080</v>
      </c>
      <c r="C102" s="13" t="s">
        <v>88</v>
      </c>
      <c r="D102" s="5" t="str">
        <f t="shared" si="2"/>
        <v/>
      </c>
      <c r="E102" t="str">
        <f t="shared" si="3"/>
        <v/>
      </c>
      <c r="F102" t="s">
        <v>506</v>
      </c>
    </row>
    <row r="103" spans="1:6" x14ac:dyDescent="0.2">
      <c r="A103" t="s">
        <v>520</v>
      </c>
      <c r="B103" s="2">
        <v>1090</v>
      </c>
      <c r="C103" s="13" t="s">
        <v>91</v>
      </c>
      <c r="D103" s="5" t="str">
        <f t="shared" si="2"/>
        <v>1120</v>
      </c>
      <c r="E103" t="str">
        <f t="shared" si="3"/>
        <v>SHIP5</v>
      </c>
      <c r="F103" s="9" t="s">
        <v>507</v>
      </c>
    </row>
    <row r="104" spans="1:6" x14ac:dyDescent="0.2">
      <c r="B104" s="2">
        <v>1100</v>
      </c>
      <c r="C104" s="13" t="s">
        <v>87</v>
      </c>
      <c r="D104" s="5" t="str">
        <f t="shared" si="2"/>
        <v/>
      </c>
      <c r="E104" t="str">
        <f t="shared" si="3"/>
        <v/>
      </c>
      <c r="F104" t="s">
        <v>505</v>
      </c>
    </row>
    <row r="105" spans="1:6" x14ac:dyDescent="0.2">
      <c r="B105" s="2">
        <v>1110</v>
      </c>
      <c r="C105" s="13" t="s">
        <v>88</v>
      </c>
      <c r="D105" s="5" t="str">
        <f t="shared" si="2"/>
        <v/>
      </c>
      <c r="E105" t="str">
        <f t="shared" si="3"/>
        <v/>
      </c>
      <c r="F105" t="s">
        <v>506</v>
      </c>
    </row>
    <row r="106" spans="1:6" x14ac:dyDescent="0.2">
      <c r="A106" t="s">
        <v>521</v>
      </c>
      <c r="B106" s="2">
        <v>1120</v>
      </c>
      <c r="C106" s="13" t="s">
        <v>92</v>
      </c>
      <c r="D106" s="5" t="str">
        <f t="shared" si="2"/>
        <v>1150</v>
      </c>
      <c r="E106" t="str">
        <f t="shared" si="3"/>
        <v>PLACED</v>
      </c>
      <c r="F106" s="9" t="s">
        <v>507</v>
      </c>
    </row>
    <row r="107" spans="1:6" x14ac:dyDescent="0.2">
      <c r="B107" s="2">
        <v>1130</v>
      </c>
      <c r="C107" s="13" t="s">
        <v>87</v>
      </c>
      <c r="D107" s="5" t="str">
        <f t="shared" si="2"/>
        <v/>
      </c>
      <c r="E107" t="str">
        <f t="shared" si="3"/>
        <v/>
      </c>
      <c r="F107" t="s">
        <v>505</v>
      </c>
    </row>
    <row r="108" spans="1:6" x14ac:dyDescent="0.2">
      <c r="B108" s="2">
        <v>1140</v>
      </c>
      <c r="C108" s="13" t="s">
        <v>88</v>
      </c>
      <c r="D108" s="5" t="str">
        <f t="shared" si="2"/>
        <v/>
      </c>
      <c r="E108" t="str">
        <f t="shared" si="3"/>
        <v/>
      </c>
      <c r="F108" t="s">
        <v>506</v>
      </c>
    </row>
    <row r="109" spans="1:6" x14ac:dyDescent="0.2">
      <c r="A109" t="s">
        <v>498</v>
      </c>
      <c r="B109" s="2">
        <v>1150</v>
      </c>
      <c r="C109" s="4" t="s">
        <v>93</v>
      </c>
      <c r="D109" s="5" t="str">
        <f t="shared" si="2"/>
        <v>1540</v>
      </c>
      <c r="E109" t="str">
        <f t="shared" si="3"/>
        <v>ALTDUPCHECK</v>
      </c>
    </row>
    <row r="110" spans="1:6" x14ac:dyDescent="0.2">
      <c r="B110" s="2">
        <v>1160</v>
      </c>
      <c r="C110" s="4" t="s">
        <v>1</v>
      </c>
      <c r="D110" s="5" t="str">
        <f t="shared" si="2"/>
        <v/>
      </c>
      <c r="E110" t="str">
        <f t="shared" si="3"/>
        <v/>
      </c>
    </row>
    <row r="111" spans="1:6" x14ac:dyDescent="0.2">
      <c r="B111" s="2">
        <v>1170</v>
      </c>
      <c r="C111" s="4" t="s">
        <v>94</v>
      </c>
      <c r="D111" s="5" t="str">
        <f t="shared" si="2"/>
        <v/>
      </c>
      <c r="E111" t="str">
        <f t="shared" si="3"/>
        <v/>
      </c>
      <c r="F111" s="1" t="s">
        <v>509</v>
      </c>
    </row>
    <row r="112" spans="1:6" x14ac:dyDescent="0.2">
      <c r="B112" s="2">
        <v>1180</v>
      </c>
      <c r="C112" s="4" t="s">
        <v>95</v>
      </c>
      <c r="D112" s="5" t="str">
        <f t="shared" si="2"/>
        <v/>
      </c>
      <c r="E112" t="str">
        <f t="shared" si="3"/>
        <v/>
      </c>
      <c r="F112" s="1" t="s">
        <v>510</v>
      </c>
    </row>
    <row r="113" spans="1:6" x14ac:dyDescent="0.2">
      <c r="B113" s="2">
        <v>1190</v>
      </c>
      <c r="C113" s="4" t="s">
        <v>96</v>
      </c>
      <c r="D113" s="5" t="str">
        <f t="shared" si="2"/>
        <v/>
      </c>
      <c r="E113" t="str">
        <f t="shared" si="3"/>
        <v/>
      </c>
      <c r="F113" s="1" t="s">
        <v>511</v>
      </c>
    </row>
    <row r="114" spans="1:6" x14ac:dyDescent="0.2">
      <c r="B114" s="2">
        <v>1200</v>
      </c>
      <c r="C114" s="4" t="s">
        <v>97</v>
      </c>
      <c r="D114" s="5" t="str">
        <f t="shared" ref="D114:D177" si="4">IF(OR(ISNUMBER(FIND("GOTO ",C114)),ISNUMBER(FIND("THEN",C114))),IF(ISNUMBER(VALUE(TRIM(RIGHT(SUBSTITUTE(C114," ",REPT(" ",LEN(C114))),LEN(C114))))),TRIM(RIGHT(SUBSTITUTE(C114," ",REPT(" ",LEN(C114))),LEN(C114))),""),"")</f>
        <v/>
      </c>
      <c r="E114" t="str">
        <f t="shared" si="3"/>
        <v/>
      </c>
      <c r="F114" s="1" t="s">
        <v>512</v>
      </c>
    </row>
    <row r="115" spans="1:6" x14ac:dyDescent="0.2">
      <c r="B115" s="2">
        <v>1210</v>
      </c>
      <c r="C115" s="4" t="s">
        <v>98</v>
      </c>
      <c r="D115" s="5" t="str">
        <f t="shared" si="4"/>
        <v/>
      </c>
      <c r="E115" t="str">
        <f t="shared" si="3"/>
        <v/>
      </c>
      <c r="F115" s="1" t="s">
        <v>513</v>
      </c>
    </row>
    <row r="116" spans="1:6" x14ac:dyDescent="0.2">
      <c r="B116" s="2">
        <v>1220</v>
      </c>
      <c r="C116" s="4" t="s">
        <v>99</v>
      </c>
      <c r="D116" s="5" t="str">
        <f t="shared" si="4"/>
        <v/>
      </c>
      <c r="E116" t="str">
        <f t="shared" si="3"/>
        <v/>
      </c>
      <c r="F116" s="1" t="s">
        <v>514</v>
      </c>
    </row>
    <row r="117" spans="1:6" x14ac:dyDescent="0.2">
      <c r="B117" s="2">
        <v>1230</v>
      </c>
      <c r="C117" s="4" t="s">
        <v>100</v>
      </c>
      <c r="D117" s="5" t="str">
        <f t="shared" si="4"/>
        <v/>
      </c>
      <c r="E117" t="str">
        <f t="shared" si="3"/>
        <v/>
      </c>
      <c r="F117" s="1" t="s">
        <v>515</v>
      </c>
    </row>
    <row r="118" spans="1:6" x14ac:dyDescent="0.2">
      <c r="B118" s="2">
        <v>1240</v>
      </c>
      <c r="C118" s="4" t="s">
        <v>101</v>
      </c>
      <c r="D118" s="5" t="str">
        <f t="shared" si="4"/>
        <v/>
      </c>
      <c r="E118" t="str">
        <f t="shared" si="3"/>
        <v/>
      </c>
      <c r="F118" s="1" t="s">
        <v>516</v>
      </c>
    </row>
    <row r="119" spans="1:6" x14ac:dyDescent="0.2">
      <c r="B119" s="2">
        <v>1250</v>
      </c>
      <c r="C119" s="4" t="s">
        <v>102</v>
      </c>
      <c r="D119" s="5" t="str">
        <f t="shared" si="4"/>
        <v/>
      </c>
      <c r="E119" t="str">
        <f t="shared" si="3"/>
        <v/>
      </c>
      <c r="F119" s="1" t="s">
        <v>522</v>
      </c>
    </row>
    <row r="120" spans="1:6" x14ac:dyDescent="0.2">
      <c r="B120" s="2">
        <v>1260</v>
      </c>
      <c r="C120" s="4" t="s">
        <v>103</v>
      </c>
      <c r="D120" s="5" t="str">
        <f t="shared" si="4"/>
        <v/>
      </c>
      <c r="E120" t="str">
        <f t="shared" si="3"/>
        <v/>
      </c>
      <c r="F120" s="1" t="s">
        <v>523</v>
      </c>
    </row>
    <row r="121" spans="1:6" x14ac:dyDescent="0.2">
      <c r="B121" s="2">
        <v>1270</v>
      </c>
      <c r="C121" s="4" t="s">
        <v>104</v>
      </c>
      <c r="D121" s="5" t="str">
        <f t="shared" si="4"/>
        <v>570</v>
      </c>
      <c r="E121" t="str">
        <f t="shared" si="3"/>
        <v>INPUTSHIP</v>
      </c>
    </row>
    <row r="122" spans="1:6" x14ac:dyDescent="0.2">
      <c r="A122" t="s">
        <v>487</v>
      </c>
      <c r="B122" s="2">
        <v>1280</v>
      </c>
      <c r="C122" s="3" t="s">
        <v>42</v>
      </c>
      <c r="D122" s="5" t="str">
        <f t="shared" si="4"/>
        <v/>
      </c>
      <c r="E122" t="str">
        <f t="shared" si="3"/>
        <v/>
      </c>
      <c r="F122" s="1" t="s">
        <v>527</v>
      </c>
    </row>
    <row r="123" spans="1:6" x14ac:dyDescent="0.2">
      <c r="B123" s="2">
        <v>1290</v>
      </c>
      <c r="C123" s="3" t="s">
        <v>62</v>
      </c>
      <c r="D123" s="5" t="str">
        <f t="shared" si="4"/>
        <v/>
      </c>
      <c r="E123" t="str">
        <f t="shared" si="3"/>
        <v/>
      </c>
    </row>
    <row r="124" spans="1:6" x14ac:dyDescent="0.2">
      <c r="B124" s="2">
        <v>1300</v>
      </c>
      <c r="C124" s="3" t="s">
        <v>105</v>
      </c>
      <c r="D124" s="5" t="str">
        <f t="shared" si="4"/>
        <v>570</v>
      </c>
      <c r="E124" t="str">
        <f t="shared" si="3"/>
        <v>INPUTSHIP</v>
      </c>
      <c r="F124" s="1" t="s">
        <v>528</v>
      </c>
    </row>
    <row r="125" spans="1:6" x14ac:dyDescent="0.2">
      <c r="B125" s="2">
        <v>1310</v>
      </c>
      <c r="C125" s="3" t="s">
        <v>64</v>
      </c>
      <c r="D125" s="5" t="str">
        <f t="shared" si="4"/>
        <v/>
      </c>
      <c r="E125" t="str">
        <f t="shared" si="3"/>
        <v/>
      </c>
    </row>
    <row r="126" spans="1:6" x14ac:dyDescent="0.2">
      <c r="B126" s="2">
        <v>1320</v>
      </c>
      <c r="C126" s="3" t="s">
        <v>106</v>
      </c>
      <c r="D126" s="5" t="str">
        <f t="shared" si="4"/>
        <v/>
      </c>
      <c r="E126" t="str">
        <f t="shared" si="3"/>
        <v/>
      </c>
      <c r="F126" t="s">
        <v>534</v>
      </c>
    </row>
    <row r="127" spans="1:6" x14ac:dyDescent="0.2">
      <c r="B127" s="2">
        <v>1330</v>
      </c>
      <c r="C127" s="3" t="s">
        <v>53</v>
      </c>
      <c r="D127" s="5" t="str">
        <f t="shared" si="4"/>
        <v/>
      </c>
      <c r="E127" t="str">
        <f t="shared" si="3"/>
        <v/>
      </c>
    </row>
    <row r="128" spans="1:6" x14ac:dyDescent="0.2">
      <c r="B128" s="2">
        <v>1340</v>
      </c>
      <c r="C128" s="3" t="s">
        <v>107</v>
      </c>
      <c r="D128" s="5" t="str">
        <f t="shared" si="4"/>
        <v/>
      </c>
      <c r="E128" t="str">
        <f t="shared" si="3"/>
        <v/>
      </c>
      <c r="F128" t="s">
        <v>529</v>
      </c>
    </row>
    <row r="129" spans="1:6" x14ac:dyDescent="0.2">
      <c r="B129" s="2">
        <v>1350</v>
      </c>
      <c r="C129" s="3" t="s">
        <v>1</v>
      </c>
      <c r="D129" s="5" t="str">
        <f t="shared" si="4"/>
        <v/>
      </c>
      <c r="E129" t="str">
        <f t="shared" si="3"/>
        <v/>
      </c>
    </row>
    <row r="130" spans="1:6" x14ac:dyDescent="0.2">
      <c r="B130" s="2">
        <v>1360</v>
      </c>
      <c r="C130" s="3" t="s">
        <v>53</v>
      </c>
      <c r="D130" s="5" t="str">
        <f t="shared" si="4"/>
        <v/>
      </c>
      <c r="E130" t="str">
        <f t="shared" si="3"/>
        <v/>
      </c>
      <c r="F130" s="1" t="s">
        <v>530</v>
      </c>
    </row>
    <row r="131" spans="1:6" x14ac:dyDescent="0.2">
      <c r="B131" s="2">
        <v>1370</v>
      </c>
      <c r="C131" s="3" t="s">
        <v>108</v>
      </c>
      <c r="D131" s="5" t="str">
        <f t="shared" si="4"/>
        <v/>
      </c>
      <c r="E131" t="str">
        <f t="shared" ref="E131:E194" si="5">IFERROR(INDEX($A:$A,MATCH(_xlfn.NUMBERVALUE(D131),$B:$B,0)),"")</f>
        <v/>
      </c>
    </row>
    <row r="132" spans="1:6" x14ac:dyDescent="0.2">
      <c r="B132" s="2">
        <v>1380</v>
      </c>
      <c r="C132" s="3" t="s">
        <v>109</v>
      </c>
      <c r="D132" s="5" t="str">
        <f t="shared" si="4"/>
        <v/>
      </c>
      <c r="E132" t="str">
        <f t="shared" si="5"/>
        <v/>
      </c>
    </row>
    <row r="133" spans="1:6" x14ac:dyDescent="0.2">
      <c r="B133" s="2">
        <v>1390</v>
      </c>
      <c r="C133" s="3" t="s">
        <v>110</v>
      </c>
      <c r="D133" s="5" t="str">
        <f t="shared" si="4"/>
        <v/>
      </c>
      <c r="E133" t="str">
        <f t="shared" si="5"/>
        <v/>
      </c>
    </row>
    <row r="134" spans="1:6" x14ac:dyDescent="0.2">
      <c r="B134" s="2">
        <v>1400</v>
      </c>
      <c r="C134" s="3" t="s">
        <v>111</v>
      </c>
      <c r="D134" s="5" t="str">
        <f t="shared" si="4"/>
        <v/>
      </c>
      <c r="E134" t="str">
        <f t="shared" si="5"/>
        <v/>
      </c>
    </row>
    <row r="135" spans="1:6" x14ac:dyDescent="0.2">
      <c r="B135" s="2">
        <v>1410</v>
      </c>
      <c r="C135" s="3" t="s">
        <v>112</v>
      </c>
      <c r="D135" s="5" t="str">
        <f t="shared" si="4"/>
        <v/>
      </c>
      <c r="E135" t="str">
        <f t="shared" si="5"/>
        <v/>
      </c>
      <c r="F135" s="1"/>
    </row>
    <row r="136" spans="1:6" x14ac:dyDescent="0.2">
      <c r="B136" s="2">
        <v>1420</v>
      </c>
      <c r="C136" s="3" t="s">
        <v>113</v>
      </c>
      <c r="D136" s="5" t="str">
        <f t="shared" si="4"/>
        <v/>
      </c>
      <c r="E136" t="str">
        <f t="shared" si="5"/>
        <v/>
      </c>
    </row>
    <row r="137" spans="1:6" x14ac:dyDescent="0.2">
      <c r="B137" s="2">
        <v>1430</v>
      </c>
      <c r="C137" s="3" t="s">
        <v>114</v>
      </c>
      <c r="D137" s="5" t="str">
        <f t="shared" si="4"/>
        <v/>
      </c>
      <c r="E137" t="str">
        <f t="shared" si="5"/>
        <v/>
      </c>
    </row>
    <row r="138" spans="1:6" x14ac:dyDescent="0.2">
      <c r="B138" s="2">
        <v>1440</v>
      </c>
      <c r="C138" s="3" t="s">
        <v>115</v>
      </c>
      <c r="D138" s="5" t="str">
        <f t="shared" si="4"/>
        <v/>
      </c>
      <c r="E138" t="str">
        <f t="shared" si="5"/>
        <v/>
      </c>
    </row>
    <row r="139" spans="1:6" x14ac:dyDescent="0.2">
      <c r="B139" s="2">
        <v>1450</v>
      </c>
      <c r="C139" s="3" t="s">
        <v>116</v>
      </c>
      <c r="D139" s="5" t="str">
        <f t="shared" si="4"/>
        <v/>
      </c>
      <c r="E139" t="str">
        <f t="shared" si="5"/>
        <v/>
      </c>
    </row>
    <row r="140" spans="1:6" x14ac:dyDescent="0.2">
      <c r="B140" s="2">
        <v>1460</v>
      </c>
      <c r="C140" s="3" t="s">
        <v>117</v>
      </c>
      <c r="D140" s="5" t="str">
        <f t="shared" si="4"/>
        <v/>
      </c>
      <c r="E140" t="str">
        <f t="shared" si="5"/>
        <v/>
      </c>
    </row>
    <row r="141" spans="1:6" x14ac:dyDescent="0.2">
      <c r="B141" s="2">
        <v>1470</v>
      </c>
      <c r="C141" s="3" t="s">
        <v>1</v>
      </c>
      <c r="D141" s="5" t="str">
        <f t="shared" si="4"/>
        <v/>
      </c>
      <c r="E141" t="str">
        <f t="shared" si="5"/>
        <v/>
      </c>
      <c r="F141" s="1"/>
    </row>
    <row r="142" spans="1:6" x14ac:dyDescent="0.2">
      <c r="B142" s="2">
        <v>1480</v>
      </c>
      <c r="C142" s="3" t="s">
        <v>118</v>
      </c>
      <c r="D142" s="5" t="str">
        <f t="shared" si="4"/>
        <v>740</v>
      </c>
      <c r="E142" t="str">
        <f t="shared" si="5"/>
        <v>CHECKSEQ</v>
      </c>
    </row>
    <row r="143" spans="1:6" x14ac:dyDescent="0.2">
      <c r="A143" t="s">
        <v>535</v>
      </c>
      <c r="B143" s="2">
        <v>1490</v>
      </c>
      <c r="C143" s="4" t="s">
        <v>119</v>
      </c>
      <c r="D143" s="5" t="str">
        <f t="shared" si="4"/>
        <v/>
      </c>
      <c r="E143" t="str">
        <f t="shared" si="5"/>
        <v/>
      </c>
      <c r="F143" t="s">
        <v>533</v>
      </c>
    </row>
    <row r="144" spans="1:6" x14ac:dyDescent="0.2">
      <c r="B144" s="2">
        <v>1500</v>
      </c>
      <c r="C144" s="4" t="s">
        <v>53</v>
      </c>
      <c r="D144" s="5" t="str">
        <f t="shared" si="4"/>
        <v/>
      </c>
      <c r="E144" t="str">
        <f t="shared" si="5"/>
        <v/>
      </c>
    </row>
    <row r="145" spans="1:6" x14ac:dyDescent="0.2">
      <c r="B145" s="2">
        <v>1510</v>
      </c>
      <c r="C145" s="4" t="s">
        <v>120</v>
      </c>
      <c r="D145" s="5" t="str">
        <f t="shared" si="4"/>
        <v/>
      </c>
      <c r="E145" t="str">
        <f t="shared" si="5"/>
        <v/>
      </c>
    </row>
    <row r="146" spans="1:6" x14ac:dyDescent="0.2">
      <c r="B146" s="2">
        <v>1520</v>
      </c>
      <c r="C146" s="4" t="s">
        <v>1</v>
      </c>
      <c r="D146" s="5" t="str">
        <f t="shared" si="4"/>
        <v/>
      </c>
      <c r="E146" t="str">
        <f t="shared" si="5"/>
        <v/>
      </c>
    </row>
    <row r="147" spans="1:6" x14ac:dyDescent="0.2">
      <c r="B147" s="2">
        <v>1530</v>
      </c>
      <c r="C147" s="4" t="s">
        <v>121</v>
      </c>
      <c r="D147" s="5" t="str">
        <f t="shared" si="4"/>
        <v>880</v>
      </c>
      <c r="E147" t="str">
        <f t="shared" si="5"/>
        <v>NEXTSHIP</v>
      </c>
    </row>
    <row r="148" spans="1:6" x14ac:dyDescent="0.2">
      <c r="A148" t="s">
        <v>594</v>
      </c>
      <c r="B148" s="2">
        <v>1540</v>
      </c>
      <c r="C148" s="3" t="s">
        <v>122</v>
      </c>
      <c r="D148" s="5" t="str">
        <f t="shared" si="4"/>
        <v/>
      </c>
      <c r="E148" t="str">
        <f t="shared" si="5"/>
        <v/>
      </c>
      <c r="F148" s="1"/>
    </row>
    <row r="149" spans="1:6" x14ac:dyDescent="0.2">
      <c r="B149" s="2">
        <v>1150</v>
      </c>
      <c r="C149" s="3" t="s">
        <v>123</v>
      </c>
      <c r="D149" s="5" t="str">
        <f t="shared" si="4"/>
        <v/>
      </c>
      <c r="E149" t="str">
        <f t="shared" si="5"/>
        <v/>
      </c>
      <c r="F149" t="s">
        <v>537</v>
      </c>
    </row>
    <row r="150" spans="1:6" x14ac:dyDescent="0.2">
      <c r="B150" s="2">
        <v>1560</v>
      </c>
      <c r="C150" s="3" t="s">
        <v>1</v>
      </c>
      <c r="D150" s="5" t="str">
        <f t="shared" si="4"/>
        <v/>
      </c>
      <c r="E150" t="str">
        <f t="shared" si="5"/>
        <v/>
      </c>
    </row>
    <row r="151" spans="1:6" x14ac:dyDescent="0.2">
      <c r="A151" t="s">
        <v>591</v>
      </c>
      <c r="B151" s="2">
        <v>1570</v>
      </c>
      <c r="C151" s="3" t="s">
        <v>122</v>
      </c>
      <c r="D151" s="5" t="str">
        <f t="shared" si="4"/>
        <v/>
      </c>
      <c r="E151" t="str">
        <f t="shared" si="5"/>
        <v/>
      </c>
      <c r="F151" t="s">
        <v>539</v>
      </c>
    </row>
    <row r="152" spans="1:6" x14ac:dyDescent="0.2">
      <c r="B152" s="2">
        <v>1580</v>
      </c>
      <c r="C152" s="3" t="s">
        <v>124</v>
      </c>
      <c r="D152" s="5" t="str">
        <f t="shared" si="4"/>
        <v/>
      </c>
      <c r="E152" t="str">
        <f t="shared" si="5"/>
        <v/>
      </c>
    </row>
    <row r="153" spans="1:6" x14ac:dyDescent="0.2">
      <c r="B153" s="2">
        <v>1590</v>
      </c>
      <c r="C153" s="3" t="s">
        <v>125</v>
      </c>
      <c r="D153" s="5" t="str">
        <f t="shared" si="4"/>
        <v>1610</v>
      </c>
      <c r="E153" t="str">
        <f t="shared" si="5"/>
        <v>NEXTDUPCHECK</v>
      </c>
      <c r="F153" s="1" t="s">
        <v>538</v>
      </c>
    </row>
    <row r="154" spans="1:6" x14ac:dyDescent="0.2">
      <c r="B154" s="2">
        <v>1600</v>
      </c>
      <c r="C154" s="3" t="s">
        <v>126</v>
      </c>
      <c r="D154" s="5" t="str">
        <f t="shared" si="4"/>
        <v>1650</v>
      </c>
      <c r="E154" t="str">
        <f t="shared" si="5"/>
        <v>CHECKROWDUP</v>
      </c>
      <c r="F154" t="s">
        <v>543</v>
      </c>
    </row>
    <row r="155" spans="1:6" x14ac:dyDescent="0.2">
      <c r="A155" t="s">
        <v>541</v>
      </c>
      <c r="B155" s="2">
        <v>1610</v>
      </c>
      <c r="C155" s="3" t="s">
        <v>37</v>
      </c>
      <c r="D155" s="5" t="str">
        <f t="shared" si="4"/>
        <v/>
      </c>
      <c r="E155" t="str">
        <f t="shared" si="5"/>
        <v/>
      </c>
    </row>
    <row r="156" spans="1:6" x14ac:dyDescent="0.2">
      <c r="B156" s="2">
        <v>1620</v>
      </c>
      <c r="C156" s="3" t="s">
        <v>1</v>
      </c>
      <c r="D156" s="5" t="str">
        <f t="shared" si="4"/>
        <v/>
      </c>
      <c r="E156" t="str">
        <f t="shared" si="5"/>
        <v/>
      </c>
    </row>
    <row r="157" spans="1:6" x14ac:dyDescent="0.2">
      <c r="B157" s="2">
        <v>1630</v>
      </c>
      <c r="C157" s="3" t="s">
        <v>127</v>
      </c>
      <c r="D157" s="5" t="str">
        <f t="shared" si="4"/>
        <v>2370</v>
      </c>
      <c r="E157" t="str">
        <f t="shared" si="5"/>
        <v>COMPUTERDEPLOYED</v>
      </c>
    </row>
    <row r="158" spans="1:6" x14ac:dyDescent="0.2">
      <c r="B158" s="2">
        <v>1640</v>
      </c>
      <c r="C158" s="3" t="s">
        <v>128</v>
      </c>
      <c r="D158" s="5" t="str">
        <f t="shared" si="4"/>
        <v>1680</v>
      </c>
      <c r="E158" t="str">
        <f t="shared" si="5"/>
        <v>NODUPS</v>
      </c>
    </row>
    <row r="159" spans="1:6" x14ac:dyDescent="0.2">
      <c r="A159" t="s">
        <v>544</v>
      </c>
      <c r="B159" s="2">
        <v>1650</v>
      </c>
      <c r="C159" s="3" t="s">
        <v>129</v>
      </c>
      <c r="D159" s="5" t="str">
        <f t="shared" si="4"/>
        <v>2340</v>
      </c>
      <c r="E159" t="str">
        <f t="shared" si="5"/>
        <v>ROWDUPCHECK</v>
      </c>
    </row>
    <row r="160" spans="1:6" x14ac:dyDescent="0.2">
      <c r="B160" s="2">
        <v>1660</v>
      </c>
      <c r="C160" s="3" t="s">
        <v>130</v>
      </c>
      <c r="D160" s="5" t="str">
        <f t="shared" si="4"/>
        <v>520</v>
      </c>
      <c r="E160" t="str">
        <f t="shared" si="5"/>
        <v>INPUTSHIPMENU</v>
      </c>
      <c r="F160" t="s">
        <v>540</v>
      </c>
    </row>
    <row r="161" spans="1:6" x14ac:dyDescent="0.2">
      <c r="A161" t="s">
        <v>597</v>
      </c>
      <c r="B161" s="2">
        <v>1670</v>
      </c>
      <c r="C161" s="3" t="s">
        <v>131</v>
      </c>
      <c r="D161" s="5" t="str">
        <f t="shared" si="4"/>
        <v>1610</v>
      </c>
      <c r="E161" t="str">
        <f t="shared" si="5"/>
        <v>NEXTDUPCHECK</v>
      </c>
    </row>
    <row r="162" spans="1:6" x14ac:dyDescent="0.2">
      <c r="A162" t="s">
        <v>542</v>
      </c>
      <c r="B162" s="2">
        <v>1680</v>
      </c>
      <c r="C162" s="3" t="s">
        <v>132</v>
      </c>
      <c r="D162" s="5" t="str">
        <f t="shared" si="4"/>
        <v/>
      </c>
      <c r="E162" t="str">
        <f t="shared" si="5"/>
        <v/>
      </c>
    </row>
    <row r="163" spans="1:6" x14ac:dyDescent="0.2">
      <c r="B163" s="2">
        <v>1690</v>
      </c>
      <c r="C163" s="3" t="s">
        <v>133</v>
      </c>
      <c r="D163" s="5" t="str">
        <f t="shared" si="4"/>
        <v/>
      </c>
      <c r="E163" t="str">
        <f t="shared" si="5"/>
        <v/>
      </c>
      <c r="F163" t="s">
        <v>546</v>
      </c>
    </row>
    <row r="164" spans="1:6" x14ac:dyDescent="0.2">
      <c r="B164" s="2">
        <v>1700</v>
      </c>
      <c r="C164" s="3" t="s">
        <v>134</v>
      </c>
      <c r="D164" s="5" t="str">
        <f t="shared" si="4"/>
        <v/>
      </c>
      <c r="E164" t="str">
        <f t="shared" si="5"/>
        <v/>
      </c>
      <c r="F164" t="s">
        <v>545</v>
      </c>
    </row>
    <row r="165" spans="1:6" x14ac:dyDescent="0.2">
      <c r="B165" s="2">
        <v>1710</v>
      </c>
      <c r="C165" s="3" t="s">
        <v>1</v>
      </c>
      <c r="D165" s="5" t="str">
        <f t="shared" si="4"/>
        <v/>
      </c>
      <c r="E165" t="str">
        <f t="shared" si="5"/>
        <v/>
      </c>
    </row>
    <row r="166" spans="1:6" x14ac:dyDescent="0.2">
      <c r="B166" s="2">
        <v>1720</v>
      </c>
      <c r="C166" s="3" t="s">
        <v>135</v>
      </c>
      <c r="D166" s="5" t="str">
        <f t="shared" si="4"/>
        <v/>
      </c>
      <c r="E166" t="str">
        <f t="shared" si="5"/>
        <v/>
      </c>
      <c r="F166" t="s">
        <v>547</v>
      </c>
    </row>
    <row r="167" spans="1:6" x14ac:dyDescent="0.2">
      <c r="B167" s="2">
        <v>1730</v>
      </c>
      <c r="C167" s="3" t="s">
        <v>136</v>
      </c>
      <c r="D167" s="5" t="str">
        <f t="shared" si="4"/>
        <v/>
      </c>
      <c r="E167" t="str">
        <f t="shared" si="5"/>
        <v/>
      </c>
    </row>
    <row r="168" spans="1:6" x14ac:dyDescent="0.2">
      <c r="B168" s="2">
        <v>1740</v>
      </c>
      <c r="C168" s="3" t="s">
        <v>137</v>
      </c>
      <c r="D168" s="5" t="str">
        <f t="shared" si="4"/>
        <v/>
      </c>
      <c r="E168" t="str">
        <f t="shared" si="5"/>
        <v/>
      </c>
    </row>
    <row r="169" spans="1:6" x14ac:dyDescent="0.2">
      <c r="B169" s="2">
        <v>1750</v>
      </c>
      <c r="C169" s="4" t="s">
        <v>138</v>
      </c>
      <c r="D169" s="5" t="str">
        <f t="shared" si="4"/>
        <v/>
      </c>
      <c r="E169" t="str">
        <f t="shared" si="5"/>
        <v/>
      </c>
      <c r="F169" t="s">
        <v>576</v>
      </c>
    </row>
    <row r="170" spans="1:6" x14ac:dyDescent="0.2">
      <c r="B170" s="2">
        <v>1760</v>
      </c>
      <c r="C170" s="4" t="s">
        <v>139</v>
      </c>
      <c r="D170" s="5" t="str">
        <f t="shared" si="4"/>
        <v/>
      </c>
      <c r="E170" t="str">
        <f t="shared" si="5"/>
        <v/>
      </c>
      <c r="F170" t="s">
        <v>577</v>
      </c>
    </row>
    <row r="171" spans="1:6" x14ac:dyDescent="0.2">
      <c r="B171" s="2">
        <v>1770</v>
      </c>
      <c r="C171" s="4" t="s">
        <v>122</v>
      </c>
      <c r="D171" s="5" t="str">
        <f t="shared" si="4"/>
        <v/>
      </c>
      <c r="E171" t="str">
        <f t="shared" si="5"/>
        <v/>
      </c>
    </row>
    <row r="172" spans="1:6" x14ac:dyDescent="0.2">
      <c r="B172" s="2">
        <v>1780</v>
      </c>
      <c r="C172" s="4" t="s">
        <v>140</v>
      </c>
      <c r="D172" s="5" t="str">
        <f t="shared" si="4"/>
        <v/>
      </c>
      <c r="E172" t="str">
        <f t="shared" si="5"/>
        <v/>
      </c>
    </row>
    <row r="173" spans="1:6" x14ac:dyDescent="0.2">
      <c r="B173" s="2">
        <v>1790</v>
      </c>
      <c r="C173" s="4" t="s">
        <v>141</v>
      </c>
      <c r="D173" s="5" t="str">
        <f t="shared" si="4"/>
        <v/>
      </c>
      <c r="E173" t="str">
        <f t="shared" si="5"/>
        <v/>
      </c>
      <c r="F173" t="s">
        <v>578</v>
      </c>
    </row>
    <row r="174" spans="1:6" x14ac:dyDescent="0.2">
      <c r="B174" s="2">
        <v>1800</v>
      </c>
      <c r="C174" s="4" t="s">
        <v>37</v>
      </c>
      <c r="D174" s="5" t="str">
        <f t="shared" si="4"/>
        <v/>
      </c>
      <c r="E174" t="str">
        <f t="shared" si="5"/>
        <v/>
      </c>
    </row>
    <row r="175" spans="1:6" x14ac:dyDescent="0.2">
      <c r="B175" s="2">
        <v>1810</v>
      </c>
      <c r="C175" s="4" t="s">
        <v>142</v>
      </c>
      <c r="D175" s="5" t="str">
        <f t="shared" si="4"/>
        <v/>
      </c>
      <c r="E175" t="str">
        <f t="shared" si="5"/>
        <v/>
      </c>
    </row>
    <row r="176" spans="1:6" x14ac:dyDescent="0.2">
      <c r="B176" s="2">
        <v>1820</v>
      </c>
      <c r="C176" s="4" t="s">
        <v>1</v>
      </c>
      <c r="D176" s="5" t="str">
        <f t="shared" si="4"/>
        <v/>
      </c>
      <c r="E176" t="str">
        <f t="shared" si="5"/>
        <v/>
      </c>
    </row>
    <row r="177" spans="1:6" x14ac:dyDescent="0.2">
      <c r="A177" t="s">
        <v>595</v>
      </c>
      <c r="B177" s="2">
        <v>1830</v>
      </c>
      <c r="C177" s="3" t="s">
        <v>143</v>
      </c>
      <c r="D177" s="5" t="str">
        <f t="shared" si="4"/>
        <v/>
      </c>
      <c r="E177" t="str">
        <f t="shared" si="5"/>
        <v/>
      </c>
      <c r="F177" t="s">
        <v>581</v>
      </c>
    </row>
    <row r="178" spans="1:6" x14ac:dyDescent="0.2">
      <c r="A178" t="s">
        <v>590</v>
      </c>
      <c r="B178" s="2">
        <v>1840</v>
      </c>
      <c r="C178" s="3" t="s">
        <v>144</v>
      </c>
      <c r="D178" s="5" t="str">
        <f t="shared" ref="D178:D241" si="6">IF(OR(ISNUMBER(FIND("GOTO ",C178)),ISNUMBER(FIND("THEN",C178))),IF(ISNUMBER(VALUE(TRIM(RIGHT(SUBSTITUTE(C178," ",REPT(" ",LEN(C178))),LEN(C178))))),TRIM(RIGHT(SUBSTITUTE(C178," ",REPT(" ",LEN(C178))),LEN(C178))),""),"")</f>
        <v/>
      </c>
      <c r="E178" t="str">
        <f t="shared" si="5"/>
        <v/>
      </c>
      <c r="F178" t="s">
        <v>579</v>
      </c>
    </row>
    <row r="179" spans="1:6" x14ac:dyDescent="0.2">
      <c r="B179" s="2">
        <v>1850</v>
      </c>
      <c r="C179" s="3" t="s">
        <v>145</v>
      </c>
      <c r="D179" s="5" t="str">
        <f t="shared" si="6"/>
        <v/>
      </c>
      <c r="E179" t="str">
        <f t="shared" si="5"/>
        <v/>
      </c>
      <c r="F179" t="s">
        <v>580</v>
      </c>
    </row>
    <row r="180" spans="1:6" x14ac:dyDescent="0.2">
      <c r="B180" s="2">
        <v>1860</v>
      </c>
      <c r="C180" s="3" t="s">
        <v>146</v>
      </c>
      <c r="D180" s="5" t="str">
        <f t="shared" si="6"/>
        <v>2090</v>
      </c>
      <c r="E180" t="str">
        <f t="shared" si="5"/>
        <v>VERTICALMODE</v>
      </c>
    </row>
    <row r="181" spans="1:6" x14ac:dyDescent="0.2">
      <c r="B181" s="2">
        <v>1870</v>
      </c>
      <c r="C181" s="3" t="s">
        <v>147</v>
      </c>
      <c r="D181" s="5" t="str">
        <f t="shared" si="6"/>
        <v/>
      </c>
      <c r="E181" t="str">
        <f t="shared" si="5"/>
        <v/>
      </c>
      <c r="F181" t="s">
        <v>598</v>
      </c>
    </row>
    <row r="182" spans="1:6" x14ac:dyDescent="0.2">
      <c r="B182" s="2">
        <v>1880</v>
      </c>
      <c r="C182" s="3" t="s">
        <v>148</v>
      </c>
      <c r="D182" s="5" t="str">
        <f t="shared" si="6"/>
        <v/>
      </c>
      <c r="E182" t="str">
        <f t="shared" si="5"/>
        <v/>
      </c>
    </row>
    <row r="183" spans="1:6" x14ac:dyDescent="0.2">
      <c r="B183" s="2">
        <v>1890</v>
      </c>
      <c r="C183" s="3" t="s">
        <v>149</v>
      </c>
      <c r="D183" s="5" t="str">
        <f t="shared" si="6"/>
        <v/>
      </c>
      <c r="E183" t="str">
        <f t="shared" si="5"/>
        <v/>
      </c>
    </row>
    <row r="184" spans="1:6" x14ac:dyDescent="0.2">
      <c r="B184" s="2">
        <v>1900</v>
      </c>
      <c r="C184" s="6" t="s">
        <v>150</v>
      </c>
      <c r="D184" s="5" t="str">
        <f t="shared" si="6"/>
        <v/>
      </c>
      <c r="E184" t="str">
        <f t="shared" si="5"/>
        <v/>
      </c>
      <c r="F184" t="s">
        <v>585</v>
      </c>
    </row>
    <row r="185" spans="1:6" x14ac:dyDescent="0.2">
      <c r="B185" s="2">
        <v>1910</v>
      </c>
      <c r="C185" s="3" t="s">
        <v>1</v>
      </c>
      <c r="D185" s="5" t="str">
        <f t="shared" si="6"/>
        <v/>
      </c>
      <c r="E185" t="str">
        <f t="shared" si="5"/>
        <v/>
      </c>
    </row>
    <row r="186" spans="1:6" x14ac:dyDescent="0.2">
      <c r="B186" s="2">
        <v>1920</v>
      </c>
      <c r="C186" s="3" t="s">
        <v>151</v>
      </c>
      <c r="D186" s="5" t="str">
        <f t="shared" si="6"/>
        <v/>
      </c>
      <c r="E186" t="str">
        <f t="shared" si="5"/>
        <v/>
      </c>
      <c r="F186" t="s">
        <v>582</v>
      </c>
    </row>
    <row r="187" spans="1:6" x14ac:dyDescent="0.2">
      <c r="A187" t="s">
        <v>607</v>
      </c>
      <c r="B187" s="2">
        <v>1930</v>
      </c>
      <c r="C187" s="3" t="s">
        <v>152</v>
      </c>
      <c r="D187" s="5" t="str">
        <f t="shared" si="6"/>
        <v/>
      </c>
      <c r="E187" t="str">
        <f t="shared" si="5"/>
        <v/>
      </c>
      <c r="F187" t="s">
        <v>583</v>
      </c>
    </row>
    <row r="188" spans="1:6" x14ac:dyDescent="0.2">
      <c r="B188" s="2">
        <v>1940</v>
      </c>
      <c r="C188" s="3" t="s">
        <v>153</v>
      </c>
      <c r="D188" s="5" t="str">
        <f t="shared" si="6"/>
        <v/>
      </c>
      <c r="E188" t="str">
        <f t="shared" si="5"/>
        <v/>
      </c>
      <c r="F188" t="s">
        <v>583</v>
      </c>
    </row>
    <row r="189" spans="1:6" x14ac:dyDescent="0.2">
      <c r="B189" s="2">
        <v>1950</v>
      </c>
      <c r="C189" s="3" t="s">
        <v>154</v>
      </c>
      <c r="D189" s="5" t="str">
        <f t="shared" si="6"/>
        <v/>
      </c>
      <c r="E189" t="str">
        <f t="shared" si="5"/>
        <v/>
      </c>
      <c r="F189" t="s">
        <v>583</v>
      </c>
    </row>
    <row r="190" spans="1:6" x14ac:dyDescent="0.2">
      <c r="B190" s="2">
        <v>1960</v>
      </c>
      <c r="C190" s="3" t="s">
        <v>155</v>
      </c>
      <c r="D190" s="5" t="str">
        <f t="shared" si="6"/>
        <v/>
      </c>
      <c r="E190" t="str">
        <f t="shared" si="5"/>
        <v/>
      </c>
      <c r="F190" t="s">
        <v>583</v>
      </c>
    </row>
    <row r="191" spans="1:6" x14ac:dyDescent="0.2">
      <c r="B191" s="2">
        <v>1970</v>
      </c>
      <c r="C191" s="3" t="s">
        <v>156</v>
      </c>
      <c r="D191" s="5" t="str">
        <f t="shared" si="6"/>
        <v/>
      </c>
      <c r="E191" t="str">
        <f t="shared" si="5"/>
        <v/>
      </c>
      <c r="F191" t="s">
        <v>583</v>
      </c>
    </row>
    <row r="192" spans="1:6" x14ac:dyDescent="0.2">
      <c r="B192" s="2">
        <v>1980</v>
      </c>
      <c r="C192" s="3" t="s">
        <v>157</v>
      </c>
      <c r="D192" s="5" t="str">
        <f t="shared" si="6"/>
        <v/>
      </c>
      <c r="E192" t="str">
        <f t="shared" si="5"/>
        <v/>
      </c>
      <c r="F192" t="s">
        <v>583</v>
      </c>
    </row>
    <row r="193" spans="1:6" x14ac:dyDescent="0.2">
      <c r="B193" s="2">
        <v>1990</v>
      </c>
      <c r="C193" s="3" t="s">
        <v>158</v>
      </c>
      <c r="D193" s="5" t="str">
        <f t="shared" si="6"/>
        <v/>
      </c>
      <c r="E193" t="str">
        <f t="shared" si="5"/>
        <v/>
      </c>
      <c r="F193" t="s">
        <v>583</v>
      </c>
    </row>
    <row r="194" spans="1:6" x14ac:dyDescent="0.2">
      <c r="B194" s="2">
        <v>2000</v>
      </c>
      <c r="C194" s="3" t="s">
        <v>159</v>
      </c>
      <c r="D194" s="5" t="str">
        <f t="shared" si="6"/>
        <v/>
      </c>
      <c r="E194" t="str">
        <f t="shared" si="5"/>
        <v/>
      </c>
      <c r="F194" t="s">
        <v>583</v>
      </c>
    </row>
    <row r="195" spans="1:6" x14ac:dyDescent="0.2">
      <c r="B195" s="2">
        <v>2010</v>
      </c>
      <c r="C195" s="3" t="s">
        <v>160</v>
      </c>
      <c r="D195" s="5" t="str">
        <f t="shared" si="6"/>
        <v/>
      </c>
      <c r="E195" t="str">
        <f t="shared" ref="E195:E258" si="7">IFERROR(INDEX($A:$A,MATCH(_xlfn.NUMBERVALUE(D195),$B:$B,0)),"")</f>
        <v/>
      </c>
      <c r="F195" t="s">
        <v>583</v>
      </c>
    </row>
    <row r="196" spans="1:6" x14ac:dyDescent="0.2">
      <c r="B196" s="2">
        <v>2020</v>
      </c>
      <c r="C196" s="3" t="s">
        <v>161</v>
      </c>
      <c r="D196" s="5" t="str">
        <f t="shared" si="6"/>
        <v/>
      </c>
      <c r="E196" t="str">
        <f t="shared" si="7"/>
        <v/>
      </c>
      <c r="F196" t="s">
        <v>583</v>
      </c>
    </row>
    <row r="197" spans="1:6" x14ac:dyDescent="0.2">
      <c r="B197" s="2">
        <v>2030</v>
      </c>
      <c r="C197" s="3" t="s">
        <v>162</v>
      </c>
      <c r="D197" s="5" t="str">
        <f t="shared" si="6"/>
        <v>2140</v>
      </c>
      <c r="E197" t="str">
        <f t="shared" si="7"/>
        <v>STOREROW</v>
      </c>
      <c r="F197" t="s">
        <v>584</v>
      </c>
    </row>
    <row r="198" spans="1:6" x14ac:dyDescent="0.2">
      <c r="B198" s="2">
        <v>2040</v>
      </c>
      <c r="C198" s="3" t="s">
        <v>148</v>
      </c>
      <c r="D198" s="5" t="str">
        <f t="shared" si="6"/>
        <v/>
      </c>
      <c r="E198" t="str">
        <f t="shared" si="7"/>
        <v/>
      </c>
    </row>
    <row r="199" spans="1:6" x14ac:dyDescent="0.2">
      <c r="B199" s="2">
        <v>2050</v>
      </c>
      <c r="C199" s="3" t="s">
        <v>163</v>
      </c>
      <c r="D199" s="5" t="str">
        <f t="shared" si="6"/>
        <v/>
      </c>
      <c r="E199" t="str">
        <f t="shared" si="7"/>
        <v/>
      </c>
      <c r="F199" t="s">
        <v>586</v>
      </c>
    </row>
    <row r="200" spans="1:6" x14ac:dyDescent="0.2">
      <c r="B200" s="2">
        <v>2060</v>
      </c>
      <c r="C200" s="3" t="s">
        <v>1</v>
      </c>
      <c r="D200" s="5" t="str">
        <f t="shared" si="6"/>
        <v/>
      </c>
      <c r="E200" t="str">
        <f t="shared" si="7"/>
        <v/>
      </c>
    </row>
    <row r="201" spans="1:6" x14ac:dyDescent="0.2">
      <c r="B201" s="2">
        <v>2070</v>
      </c>
      <c r="C201" s="3" t="s">
        <v>164</v>
      </c>
      <c r="D201" s="5" t="str">
        <f t="shared" si="6"/>
        <v>2220</v>
      </c>
      <c r="E201" t="str">
        <f t="shared" si="7"/>
        <v>SETOFFSETS</v>
      </c>
    </row>
    <row r="202" spans="1:6" x14ac:dyDescent="0.2">
      <c r="B202" s="2">
        <v>2080</v>
      </c>
      <c r="C202" s="15" t="s">
        <v>165</v>
      </c>
      <c r="D202" s="5" t="str">
        <f t="shared" si="6"/>
        <v>2380</v>
      </c>
      <c r="E202" t="str">
        <f t="shared" si="7"/>
        <v>COMPUTERDEPLOYED2</v>
      </c>
      <c r="F202" t="s">
        <v>601</v>
      </c>
    </row>
    <row r="203" spans="1:6" x14ac:dyDescent="0.2">
      <c r="A203" t="s">
        <v>600</v>
      </c>
      <c r="B203" s="2">
        <v>2090</v>
      </c>
      <c r="C203" s="3" t="s">
        <v>166</v>
      </c>
      <c r="D203" s="5" t="str">
        <f t="shared" si="6"/>
        <v/>
      </c>
      <c r="E203" t="str">
        <f t="shared" si="7"/>
        <v/>
      </c>
    </row>
    <row r="204" spans="1:6" x14ac:dyDescent="0.2">
      <c r="A204" t="s">
        <v>610</v>
      </c>
      <c r="B204" s="2">
        <v>2100</v>
      </c>
      <c r="C204" s="3" t="s">
        <v>167</v>
      </c>
      <c r="D204" s="5" t="str">
        <f t="shared" si="6"/>
        <v/>
      </c>
      <c r="E204" t="str">
        <f t="shared" si="7"/>
        <v/>
      </c>
      <c r="F204" t="s">
        <v>604</v>
      </c>
    </row>
    <row r="205" spans="1:6" x14ac:dyDescent="0.2">
      <c r="B205" s="2">
        <v>2110</v>
      </c>
      <c r="C205" s="3" t="s">
        <v>168</v>
      </c>
      <c r="D205" s="5" t="str">
        <f t="shared" si="6"/>
        <v/>
      </c>
      <c r="E205" t="str">
        <f t="shared" si="7"/>
        <v/>
      </c>
      <c r="F205" t="s">
        <v>605</v>
      </c>
    </row>
    <row r="206" spans="1:6" x14ac:dyDescent="0.2">
      <c r="B206" s="2">
        <v>2120</v>
      </c>
      <c r="C206" s="3" t="s">
        <v>169</v>
      </c>
      <c r="D206" s="5" t="str">
        <f t="shared" si="6"/>
        <v/>
      </c>
      <c r="E206" t="str">
        <f t="shared" si="7"/>
        <v/>
      </c>
      <c r="F206" t="s">
        <v>599</v>
      </c>
    </row>
    <row r="207" spans="1:6" x14ac:dyDescent="0.2">
      <c r="B207" s="2">
        <v>2130</v>
      </c>
      <c r="C207" s="15" t="s">
        <v>170</v>
      </c>
      <c r="D207" s="5" t="str">
        <f t="shared" si="6"/>
        <v>1930</v>
      </c>
      <c r="E207" t="str">
        <f t="shared" si="7"/>
        <v>CONVERTNUM2LET</v>
      </c>
      <c r="F207" t="s">
        <v>606</v>
      </c>
    </row>
    <row r="208" spans="1:6" x14ac:dyDescent="0.2">
      <c r="A208" t="s">
        <v>611</v>
      </c>
      <c r="B208" s="2">
        <v>2140</v>
      </c>
      <c r="C208" s="15" t="s">
        <v>171</v>
      </c>
      <c r="D208" s="5" t="str">
        <f t="shared" si="6"/>
        <v/>
      </c>
      <c r="E208" t="str">
        <f t="shared" si="7"/>
        <v/>
      </c>
      <c r="F208" t="s">
        <v>608</v>
      </c>
    </row>
    <row r="209" spans="1:6" x14ac:dyDescent="0.2">
      <c r="B209" s="2">
        <v>2150</v>
      </c>
      <c r="C209" s="3" t="s">
        <v>172</v>
      </c>
      <c r="D209" s="5" t="str">
        <f t="shared" si="6"/>
        <v/>
      </c>
      <c r="E209" t="str">
        <f t="shared" si="7"/>
        <v/>
      </c>
      <c r="F209" t="s">
        <v>609</v>
      </c>
    </row>
    <row r="210" spans="1:6" x14ac:dyDescent="0.2">
      <c r="B210" s="2">
        <v>2160</v>
      </c>
      <c r="C210" s="15" t="s">
        <v>37</v>
      </c>
      <c r="D210" s="5" t="str">
        <f t="shared" si="6"/>
        <v/>
      </c>
      <c r="E210" t="str">
        <f t="shared" si="7"/>
        <v/>
      </c>
      <c r="F210" t="s">
        <v>608</v>
      </c>
    </row>
    <row r="211" spans="1:6" x14ac:dyDescent="0.2">
      <c r="B211" s="2">
        <v>2170</v>
      </c>
      <c r="C211" s="3" t="s">
        <v>173</v>
      </c>
      <c r="D211" s="5" t="str">
        <f t="shared" si="6"/>
        <v>2100</v>
      </c>
      <c r="E211" t="str">
        <f t="shared" si="7"/>
        <v>INCROW</v>
      </c>
    </row>
    <row r="212" spans="1:6" x14ac:dyDescent="0.2">
      <c r="B212" s="2">
        <v>2180</v>
      </c>
      <c r="C212" s="3" t="s">
        <v>174</v>
      </c>
      <c r="D212" s="5" t="str">
        <f t="shared" si="6"/>
        <v/>
      </c>
      <c r="E212" t="str">
        <f t="shared" si="7"/>
        <v/>
      </c>
      <c r="F212" t="s">
        <v>612</v>
      </c>
    </row>
    <row r="213" spans="1:6" x14ac:dyDescent="0.2">
      <c r="B213" s="2">
        <v>2190</v>
      </c>
      <c r="C213" s="3" t="s">
        <v>148</v>
      </c>
      <c r="D213" s="5" t="str">
        <f t="shared" si="6"/>
        <v/>
      </c>
      <c r="E213" t="str">
        <f t="shared" si="7"/>
        <v/>
      </c>
    </row>
    <row r="214" spans="1:6" x14ac:dyDescent="0.2">
      <c r="B214" s="2">
        <v>2200</v>
      </c>
      <c r="C214" s="3" t="s">
        <v>175</v>
      </c>
      <c r="D214" s="5" t="str">
        <f t="shared" si="6"/>
        <v/>
      </c>
      <c r="E214" t="str">
        <f t="shared" si="7"/>
        <v/>
      </c>
      <c r="F214" t="s">
        <v>613</v>
      </c>
    </row>
    <row r="215" spans="1:6" x14ac:dyDescent="0.2">
      <c r="B215" s="2">
        <v>2210</v>
      </c>
      <c r="C215" s="3" t="s">
        <v>1</v>
      </c>
      <c r="D215" s="5" t="str">
        <f t="shared" si="6"/>
        <v/>
      </c>
      <c r="E215" t="str">
        <f t="shared" si="7"/>
        <v/>
      </c>
    </row>
    <row r="216" spans="1:6" x14ac:dyDescent="0.2">
      <c r="A216" t="s">
        <v>587</v>
      </c>
      <c r="B216" s="2">
        <v>2220</v>
      </c>
      <c r="C216" s="3" t="s">
        <v>176</v>
      </c>
      <c r="D216" s="5" t="str">
        <f t="shared" si="6"/>
        <v/>
      </c>
      <c r="E216" t="str">
        <f t="shared" si="7"/>
        <v/>
      </c>
    </row>
    <row r="217" spans="1:6" x14ac:dyDescent="0.2">
      <c r="B217" s="2">
        <v>2230</v>
      </c>
      <c r="C217" s="3" t="s">
        <v>177</v>
      </c>
      <c r="D217" s="5" t="str">
        <f t="shared" si="6"/>
        <v>2330</v>
      </c>
      <c r="E217" t="str">
        <f t="shared" si="7"/>
        <v>DODUPCHECK</v>
      </c>
      <c r="F217" t="s">
        <v>588</v>
      </c>
    </row>
    <row r="218" spans="1:6" x14ac:dyDescent="0.2">
      <c r="B218" s="2">
        <v>2240</v>
      </c>
      <c r="C218" s="3" t="s">
        <v>178</v>
      </c>
      <c r="D218" s="5" t="str">
        <f t="shared" si="6"/>
        <v/>
      </c>
      <c r="E218" t="str">
        <f t="shared" si="7"/>
        <v/>
      </c>
    </row>
    <row r="219" spans="1:6" x14ac:dyDescent="0.2">
      <c r="B219" s="2">
        <v>2250</v>
      </c>
      <c r="C219" s="3" t="s">
        <v>179</v>
      </c>
      <c r="D219" s="5" t="str">
        <f t="shared" si="6"/>
        <v/>
      </c>
      <c r="E219" t="str">
        <f t="shared" si="7"/>
        <v/>
      </c>
      <c r="F219" t="s">
        <v>588</v>
      </c>
    </row>
    <row r="220" spans="1:6" x14ac:dyDescent="0.2">
      <c r="B220" s="2">
        <v>2260</v>
      </c>
      <c r="C220" s="3" t="s">
        <v>180</v>
      </c>
      <c r="D220" s="5" t="str">
        <f t="shared" si="6"/>
        <v/>
      </c>
      <c r="E220" t="str">
        <f t="shared" si="7"/>
        <v/>
      </c>
      <c r="F220" t="s">
        <v>588</v>
      </c>
    </row>
    <row r="221" spans="1:6" x14ac:dyDescent="0.2">
      <c r="B221" s="2">
        <v>2270</v>
      </c>
      <c r="C221" s="3" t="s">
        <v>181</v>
      </c>
      <c r="D221" s="5" t="str">
        <f t="shared" si="6"/>
        <v/>
      </c>
      <c r="E221" t="str">
        <f t="shared" si="7"/>
        <v/>
      </c>
      <c r="F221" t="s">
        <v>589</v>
      </c>
    </row>
    <row r="222" spans="1:6" x14ac:dyDescent="0.2">
      <c r="B222" s="2">
        <v>2280</v>
      </c>
      <c r="C222" s="3" t="s">
        <v>182</v>
      </c>
      <c r="D222" s="5" t="str">
        <f t="shared" si="6"/>
        <v/>
      </c>
      <c r="E222" t="str">
        <f t="shared" si="7"/>
        <v/>
      </c>
      <c r="F222" t="s">
        <v>589</v>
      </c>
    </row>
    <row r="223" spans="1:6" x14ac:dyDescent="0.2">
      <c r="B223" s="2">
        <v>2290</v>
      </c>
      <c r="C223" s="3" t="s">
        <v>183</v>
      </c>
      <c r="D223" s="5" t="str">
        <f t="shared" si="6"/>
        <v/>
      </c>
      <c r="E223" t="str">
        <f t="shared" si="7"/>
        <v/>
      </c>
      <c r="F223" t="s">
        <v>589</v>
      </c>
    </row>
    <row r="224" spans="1:6" x14ac:dyDescent="0.2">
      <c r="B224" s="2">
        <v>2300</v>
      </c>
      <c r="C224" s="3" t="s">
        <v>184</v>
      </c>
      <c r="D224" s="5" t="str">
        <f t="shared" si="6"/>
        <v/>
      </c>
      <c r="E224" t="str">
        <f t="shared" si="7"/>
        <v/>
      </c>
      <c r="F224" t="s">
        <v>589</v>
      </c>
    </row>
    <row r="225" spans="1:6" x14ac:dyDescent="0.2">
      <c r="B225" s="2">
        <v>2310</v>
      </c>
      <c r="C225" s="3" t="s">
        <v>185</v>
      </c>
      <c r="D225" s="5" t="str">
        <f t="shared" si="6"/>
        <v>1840</v>
      </c>
      <c r="E225" t="str">
        <f t="shared" si="7"/>
        <v>PICKSHIPLOC</v>
      </c>
      <c r="F225" s="1"/>
    </row>
    <row r="226" spans="1:6" x14ac:dyDescent="0.2">
      <c r="B226" s="2">
        <v>2320</v>
      </c>
      <c r="C226" s="3" t="s">
        <v>186</v>
      </c>
      <c r="D226" s="5" t="str">
        <f t="shared" si="6"/>
        <v>1840</v>
      </c>
      <c r="E226" t="str">
        <f t="shared" si="7"/>
        <v>PICKSHIPLOC</v>
      </c>
    </row>
    <row r="227" spans="1:6" x14ac:dyDescent="0.2">
      <c r="A227" t="s">
        <v>592</v>
      </c>
      <c r="B227" s="2">
        <v>2330</v>
      </c>
      <c r="C227" s="3" t="s">
        <v>187</v>
      </c>
      <c r="D227" s="5" t="str">
        <f t="shared" si="6"/>
        <v>1570</v>
      </c>
      <c r="E227" t="str">
        <f t="shared" si="7"/>
        <v>DUPCHECK</v>
      </c>
    </row>
    <row r="228" spans="1:6" x14ac:dyDescent="0.2">
      <c r="A228" t="s">
        <v>593</v>
      </c>
      <c r="B228" s="2">
        <v>2340</v>
      </c>
      <c r="C228" s="3" t="s">
        <v>188</v>
      </c>
      <c r="D228" s="5" t="str">
        <f t="shared" si="6"/>
        <v>2360</v>
      </c>
      <c r="E228" t="str">
        <f t="shared" si="7"/>
        <v>DUPLICATE</v>
      </c>
    </row>
    <row r="229" spans="1:6" x14ac:dyDescent="0.2">
      <c r="B229" s="2">
        <v>2350</v>
      </c>
      <c r="C229" s="3" t="s">
        <v>189</v>
      </c>
      <c r="D229" s="5" t="str">
        <f t="shared" si="6"/>
        <v>1670</v>
      </c>
      <c r="E229" t="str">
        <f t="shared" si="7"/>
        <v>KEEPDUPCHECKING</v>
      </c>
    </row>
    <row r="230" spans="1:6" x14ac:dyDescent="0.2">
      <c r="A230" t="s">
        <v>596</v>
      </c>
      <c r="B230" s="2">
        <v>2360</v>
      </c>
      <c r="C230" s="3" t="s">
        <v>190</v>
      </c>
      <c r="D230" s="5" t="str">
        <f t="shared" si="6"/>
        <v>1830</v>
      </c>
      <c r="E230" t="str">
        <f t="shared" si="7"/>
        <v>PICKALLSHIPLOCS</v>
      </c>
      <c r="F230" t="s">
        <v>598</v>
      </c>
    </row>
    <row r="231" spans="1:6" x14ac:dyDescent="0.2">
      <c r="A231" t="s">
        <v>602</v>
      </c>
      <c r="B231" s="2">
        <v>2370</v>
      </c>
      <c r="C231" s="3" t="s">
        <v>58</v>
      </c>
      <c r="D231" s="5" t="str">
        <f t="shared" si="6"/>
        <v/>
      </c>
      <c r="E231" t="str">
        <f t="shared" si="7"/>
        <v/>
      </c>
    </row>
    <row r="232" spans="1:6" x14ac:dyDescent="0.2">
      <c r="A232" t="s">
        <v>603</v>
      </c>
      <c r="B232" s="2">
        <v>2380</v>
      </c>
      <c r="C232" s="3" t="s">
        <v>191</v>
      </c>
      <c r="D232" s="5" t="str">
        <f t="shared" si="6"/>
        <v/>
      </c>
      <c r="E232" t="str">
        <f t="shared" si="7"/>
        <v/>
      </c>
    </row>
    <row r="233" spans="1:6" x14ac:dyDescent="0.2">
      <c r="B233" s="2">
        <v>2390</v>
      </c>
      <c r="C233" s="3" t="s">
        <v>192</v>
      </c>
      <c r="D233" s="5" t="str">
        <f t="shared" si="6"/>
        <v/>
      </c>
      <c r="E233" t="str">
        <f t="shared" si="7"/>
        <v/>
      </c>
    </row>
    <row r="234" spans="1:6" x14ac:dyDescent="0.2">
      <c r="B234" s="2">
        <v>2400</v>
      </c>
      <c r="C234" s="3" t="s">
        <v>193</v>
      </c>
      <c r="D234" s="5" t="str">
        <f t="shared" si="6"/>
        <v/>
      </c>
      <c r="E234" t="str">
        <f t="shared" si="7"/>
        <v/>
      </c>
    </row>
    <row r="235" spans="1:6" x14ac:dyDescent="0.2">
      <c r="B235" s="2">
        <v>2410</v>
      </c>
      <c r="C235" s="3" t="s">
        <v>194</v>
      </c>
      <c r="D235" s="5" t="str">
        <f t="shared" si="6"/>
        <v/>
      </c>
      <c r="E235" t="str">
        <f t="shared" si="7"/>
        <v/>
      </c>
    </row>
    <row r="236" spans="1:6" x14ac:dyDescent="0.2">
      <c r="B236" s="2">
        <v>2420</v>
      </c>
      <c r="C236" s="4" t="s">
        <v>195</v>
      </c>
      <c r="D236" s="5" t="str">
        <f t="shared" si="6"/>
        <v/>
      </c>
      <c r="E236" t="str">
        <f t="shared" si="7"/>
        <v/>
      </c>
      <c r="F236" t="s">
        <v>631</v>
      </c>
    </row>
    <row r="237" spans="1:6" x14ac:dyDescent="0.2">
      <c r="A237" t="s">
        <v>895</v>
      </c>
      <c r="B237" s="2">
        <v>2430</v>
      </c>
      <c r="C237" s="4" t="s">
        <v>135</v>
      </c>
      <c r="D237" s="5" t="str">
        <f t="shared" si="6"/>
        <v/>
      </c>
      <c r="E237" t="str">
        <f t="shared" si="7"/>
        <v/>
      </c>
      <c r="F237" t="s">
        <v>634</v>
      </c>
    </row>
    <row r="238" spans="1:6" x14ac:dyDescent="0.2">
      <c r="B238" s="2">
        <v>2440</v>
      </c>
      <c r="C238" s="4" t="s">
        <v>196</v>
      </c>
      <c r="D238" s="5" t="str">
        <f t="shared" si="6"/>
        <v/>
      </c>
      <c r="E238" t="str">
        <f t="shared" si="7"/>
        <v/>
      </c>
    </row>
    <row r="239" spans="1:6" x14ac:dyDescent="0.2">
      <c r="B239" s="2">
        <v>2450</v>
      </c>
      <c r="C239" s="4" t="s">
        <v>197</v>
      </c>
      <c r="D239" s="5" t="str">
        <f t="shared" si="6"/>
        <v/>
      </c>
      <c r="E239" t="str">
        <f t="shared" si="7"/>
        <v/>
      </c>
    </row>
    <row r="240" spans="1:6" x14ac:dyDescent="0.2">
      <c r="B240" s="2">
        <v>2460</v>
      </c>
      <c r="C240" s="4" t="s">
        <v>198</v>
      </c>
      <c r="D240" s="5" t="str">
        <f t="shared" si="6"/>
        <v/>
      </c>
      <c r="E240" t="str">
        <f t="shared" si="7"/>
        <v/>
      </c>
    </row>
    <row r="241" spans="1:6" x14ac:dyDescent="0.2">
      <c r="A241" t="s">
        <v>642</v>
      </c>
      <c r="B241" s="2">
        <v>2470</v>
      </c>
      <c r="C241" s="4" t="s">
        <v>199</v>
      </c>
      <c r="D241" s="5" t="str">
        <f t="shared" si="6"/>
        <v/>
      </c>
      <c r="E241" t="str">
        <f t="shared" si="7"/>
        <v/>
      </c>
    </row>
    <row r="242" spans="1:6" x14ac:dyDescent="0.2">
      <c r="B242" s="2">
        <v>2480</v>
      </c>
      <c r="C242" s="4" t="s">
        <v>200</v>
      </c>
      <c r="D242" s="5" t="str">
        <f t="shared" ref="D242:D305" si="8">IF(OR(ISNUMBER(FIND("GOTO ",C242)),ISNUMBER(FIND("THEN",C242))),IF(ISNUMBER(VALUE(TRIM(RIGHT(SUBSTITUTE(C242," ",REPT(" ",LEN(C242))),LEN(C242))))),TRIM(RIGHT(SUBSTITUTE(C242," ",REPT(" ",LEN(C242))),LEN(C242))),""),"")</f>
        <v/>
      </c>
      <c r="E242" t="str">
        <f t="shared" si="7"/>
        <v/>
      </c>
    </row>
    <row r="243" spans="1:6" x14ac:dyDescent="0.2">
      <c r="A243" t="s">
        <v>632</v>
      </c>
      <c r="B243" s="2">
        <v>2490</v>
      </c>
      <c r="C243" s="4" t="s">
        <v>201</v>
      </c>
      <c r="D243" s="5" t="str">
        <f t="shared" si="8"/>
        <v/>
      </c>
      <c r="E243" t="str">
        <f t="shared" si="7"/>
        <v/>
      </c>
      <c r="F243" t="s">
        <v>638</v>
      </c>
    </row>
    <row r="244" spans="1:6" x14ac:dyDescent="0.2">
      <c r="B244" s="2">
        <v>2500</v>
      </c>
      <c r="C244" s="4" t="s">
        <v>202</v>
      </c>
      <c r="D244" s="5" t="str">
        <f t="shared" si="8"/>
        <v>2490</v>
      </c>
      <c r="E244" t="str">
        <f t="shared" si="7"/>
        <v>ENTERLETTARGET</v>
      </c>
    </row>
    <row r="245" spans="1:6" x14ac:dyDescent="0.2">
      <c r="A245" t="s">
        <v>633</v>
      </c>
      <c r="B245" s="2">
        <v>2510</v>
      </c>
      <c r="C245" s="4" t="s">
        <v>203</v>
      </c>
      <c r="D245" s="5" t="str">
        <f t="shared" si="8"/>
        <v/>
      </c>
      <c r="E245" t="str">
        <f t="shared" si="7"/>
        <v/>
      </c>
      <c r="F245" t="s">
        <v>639</v>
      </c>
    </row>
    <row r="246" spans="1:6" x14ac:dyDescent="0.2">
      <c r="B246" s="2">
        <v>2520</v>
      </c>
      <c r="C246" s="4" t="s">
        <v>204</v>
      </c>
      <c r="D246" s="5" t="str">
        <f t="shared" si="8"/>
        <v>2510</v>
      </c>
      <c r="E246" t="str">
        <f t="shared" si="7"/>
        <v>ENTERNUMTARGET</v>
      </c>
    </row>
    <row r="247" spans="1:6" x14ac:dyDescent="0.2">
      <c r="B247" s="2">
        <v>2530</v>
      </c>
      <c r="C247" s="4" t="s">
        <v>205</v>
      </c>
      <c r="D247" s="5" t="str">
        <f t="shared" si="8"/>
        <v>2510</v>
      </c>
      <c r="E247" t="str">
        <f t="shared" si="7"/>
        <v>ENTERNUMTARGET</v>
      </c>
    </row>
    <row r="248" spans="1:6" s="5" customFormat="1" x14ac:dyDescent="0.2">
      <c r="B248" s="2">
        <v>2540</v>
      </c>
      <c r="C248" s="6" t="s">
        <v>206</v>
      </c>
      <c r="D248" s="5" t="str">
        <f t="shared" si="8"/>
        <v/>
      </c>
      <c r="E248" s="5" t="str">
        <f t="shared" si="7"/>
        <v/>
      </c>
      <c r="F248" s="5" t="s">
        <v>637</v>
      </c>
    </row>
    <row r="249" spans="1:6" x14ac:dyDescent="0.2">
      <c r="B249" s="2">
        <v>2550</v>
      </c>
      <c r="C249" s="3" t="s">
        <v>207</v>
      </c>
      <c r="D249" s="5" t="str">
        <f t="shared" si="8"/>
        <v>2580</v>
      </c>
      <c r="E249" t="str">
        <f t="shared" si="7"/>
        <v>CHECKROWMATCH</v>
      </c>
      <c r="F249" t="s">
        <v>635</v>
      </c>
    </row>
    <row r="250" spans="1:6" x14ac:dyDescent="0.2">
      <c r="A250" t="s">
        <v>641</v>
      </c>
      <c r="B250" s="2">
        <v>2560</v>
      </c>
      <c r="C250" s="3" t="s">
        <v>13</v>
      </c>
      <c r="D250" s="5" t="str">
        <f t="shared" si="8"/>
        <v/>
      </c>
      <c r="E250" t="str">
        <f t="shared" si="7"/>
        <v/>
      </c>
    </row>
    <row r="251" spans="1:6" x14ac:dyDescent="0.2">
      <c r="B251" s="2">
        <v>2570</v>
      </c>
      <c r="C251" s="3" t="s">
        <v>208</v>
      </c>
      <c r="D251" s="5" t="str">
        <f t="shared" si="8"/>
        <v>2810</v>
      </c>
      <c r="E251" t="str">
        <f t="shared" si="7"/>
        <v>MISS</v>
      </c>
    </row>
    <row r="252" spans="1:6" x14ac:dyDescent="0.2">
      <c r="A252" t="s">
        <v>636</v>
      </c>
      <c r="B252" s="2">
        <v>2580</v>
      </c>
      <c r="C252" s="3" t="s">
        <v>209</v>
      </c>
      <c r="D252" s="5" t="str">
        <f t="shared" si="8"/>
        <v>2560</v>
      </c>
      <c r="E252" t="str">
        <f t="shared" si="7"/>
        <v>NEXTCOLCHECK</v>
      </c>
    </row>
    <row r="253" spans="1:6" x14ac:dyDescent="0.2">
      <c r="B253" s="2">
        <v>2590</v>
      </c>
      <c r="C253" s="3" t="s">
        <v>122</v>
      </c>
      <c r="D253" s="5" t="str">
        <f t="shared" si="8"/>
        <v/>
      </c>
      <c r="E253" t="str">
        <f t="shared" si="7"/>
        <v/>
      </c>
    </row>
    <row r="254" spans="1:6" x14ac:dyDescent="0.2">
      <c r="B254" s="2">
        <v>2600</v>
      </c>
      <c r="C254" s="3" t="s">
        <v>210</v>
      </c>
      <c r="D254" s="5" t="str">
        <f t="shared" si="8"/>
        <v>2620</v>
      </c>
      <c r="E254" t="str">
        <f t="shared" si="7"/>
        <v>NEXTCOLSHOTCHECK</v>
      </c>
    </row>
    <row r="255" spans="1:6" x14ac:dyDescent="0.2">
      <c r="B255" s="2">
        <v>2610</v>
      </c>
      <c r="C255" s="3" t="s">
        <v>211</v>
      </c>
      <c r="D255" s="5" t="str">
        <f t="shared" si="8"/>
        <v>2470</v>
      </c>
      <c r="E255" t="str">
        <f t="shared" si="7"/>
        <v>ENTERTARGET</v>
      </c>
      <c r="F255" t="s">
        <v>643</v>
      </c>
    </row>
    <row r="256" spans="1:6" x14ac:dyDescent="0.2">
      <c r="A256" t="s">
        <v>644</v>
      </c>
      <c r="B256" s="2">
        <v>2620</v>
      </c>
      <c r="C256" s="3" t="s">
        <v>1</v>
      </c>
      <c r="D256" s="5" t="str">
        <f t="shared" si="8"/>
        <v/>
      </c>
      <c r="E256" t="str">
        <f t="shared" si="7"/>
        <v/>
      </c>
    </row>
    <row r="257" spans="1:6" x14ac:dyDescent="0.2">
      <c r="B257" s="2">
        <v>2630</v>
      </c>
      <c r="C257" s="3" t="s">
        <v>212</v>
      </c>
      <c r="D257" s="5" t="str">
        <f t="shared" si="8"/>
        <v/>
      </c>
      <c r="E257" t="str">
        <f t="shared" si="7"/>
        <v/>
      </c>
    </row>
    <row r="258" spans="1:6" x14ac:dyDescent="0.2">
      <c r="B258" s="2">
        <v>2640</v>
      </c>
      <c r="C258" s="3" t="s">
        <v>213</v>
      </c>
      <c r="D258" s="5" t="str">
        <f t="shared" si="8"/>
        <v/>
      </c>
      <c r="E258" t="str">
        <f t="shared" si="7"/>
        <v/>
      </c>
      <c r="F258" t="s">
        <v>646</v>
      </c>
    </row>
    <row r="259" spans="1:6" x14ac:dyDescent="0.2">
      <c r="B259" s="2">
        <v>2650</v>
      </c>
      <c r="C259" s="3" t="s">
        <v>214</v>
      </c>
      <c r="D259" s="5" t="str">
        <f t="shared" si="8"/>
        <v>2730</v>
      </c>
      <c r="E259" t="str">
        <f t="shared" ref="E259:E322" si="9">IFERROR(INDEX($A:$A,MATCH(_xlfn.NUMBERVALUE(D259),$B:$B,0)),"")</f>
        <v>STOREHIT</v>
      </c>
    </row>
    <row r="260" spans="1:6" x14ac:dyDescent="0.2">
      <c r="B260" s="2">
        <v>2660</v>
      </c>
      <c r="C260" s="3" t="s">
        <v>215</v>
      </c>
      <c r="D260" s="5" t="str">
        <f t="shared" si="8"/>
        <v/>
      </c>
      <c r="E260" t="str">
        <f t="shared" si="9"/>
        <v/>
      </c>
      <c r="F260" t="s">
        <v>646</v>
      </c>
    </row>
    <row r="261" spans="1:6" x14ac:dyDescent="0.2">
      <c r="B261" s="2">
        <v>2670</v>
      </c>
      <c r="C261" s="3" t="s">
        <v>216</v>
      </c>
      <c r="D261" s="5" t="str">
        <f t="shared" si="8"/>
        <v>2730</v>
      </c>
      <c r="E261" t="str">
        <f t="shared" si="9"/>
        <v>STOREHIT</v>
      </c>
    </row>
    <row r="262" spans="1:6" x14ac:dyDescent="0.2">
      <c r="B262" s="2">
        <v>2680</v>
      </c>
      <c r="C262" s="3" t="s">
        <v>217</v>
      </c>
      <c r="D262" s="5" t="str">
        <f t="shared" si="8"/>
        <v/>
      </c>
      <c r="E262" t="str">
        <f t="shared" si="9"/>
        <v/>
      </c>
      <c r="F262" t="s">
        <v>646</v>
      </c>
    </row>
    <row r="263" spans="1:6" x14ac:dyDescent="0.2">
      <c r="B263" s="2">
        <v>2690</v>
      </c>
      <c r="C263" s="3" t="s">
        <v>218</v>
      </c>
      <c r="D263" s="5" t="str">
        <f t="shared" si="8"/>
        <v>2730</v>
      </c>
      <c r="E263" t="str">
        <f t="shared" si="9"/>
        <v>STOREHIT</v>
      </c>
    </row>
    <row r="264" spans="1:6" x14ac:dyDescent="0.2">
      <c r="B264" s="2">
        <v>2700</v>
      </c>
      <c r="C264" s="3" t="s">
        <v>219</v>
      </c>
      <c r="D264" s="5" t="str">
        <f t="shared" si="8"/>
        <v/>
      </c>
      <c r="E264" t="str">
        <f t="shared" si="9"/>
        <v/>
      </c>
      <c r="F264" t="s">
        <v>646</v>
      </c>
    </row>
    <row r="265" spans="1:6" x14ac:dyDescent="0.2">
      <c r="B265" s="2">
        <v>2710</v>
      </c>
      <c r="C265" s="3" t="s">
        <v>220</v>
      </c>
      <c r="D265" s="5" t="str">
        <f t="shared" si="8"/>
        <v>2730</v>
      </c>
      <c r="E265" t="str">
        <f t="shared" si="9"/>
        <v>STOREHIT</v>
      </c>
    </row>
    <row r="266" spans="1:6" x14ac:dyDescent="0.2">
      <c r="B266" s="2">
        <v>2720</v>
      </c>
      <c r="C266" s="3" t="s">
        <v>221</v>
      </c>
      <c r="D266" s="5" t="str">
        <f t="shared" si="8"/>
        <v/>
      </c>
      <c r="E266" t="str">
        <f t="shared" si="9"/>
        <v/>
      </c>
      <c r="F266" t="s">
        <v>646</v>
      </c>
    </row>
    <row r="267" spans="1:6" x14ac:dyDescent="0.2">
      <c r="A267" t="s">
        <v>647</v>
      </c>
      <c r="B267" s="2">
        <v>2730</v>
      </c>
      <c r="C267" s="3" t="s">
        <v>222</v>
      </c>
      <c r="D267" s="5" t="str">
        <f t="shared" si="8"/>
        <v/>
      </c>
      <c r="E267" t="str">
        <f t="shared" si="9"/>
        <v/>
      </c>
      <c r="F267" t="s">
        <v>645</v>
      </c>
    </row>
    <row r="268" spans="1:6" x14ac:dyDescent="0.2">
      <c r="B268" s="2">
        <v>2740</v>
      </c>
      <c r="C268" s="3" t="s">
        <v>223</v>
      </c>
      <c r="D268" s="5" t="str">
        <f t="shared" si="8"/>
        <v/>
      </c>
      <c r="E268" t="str">
        <f t="shared" si="9"/>
        <v/>
      </c>
    </row>
    <row r="269" spans="1:6" x14ac:dyDescent="0.2">
      <c r="B269" s="2">
        <v>2750</v>
      </c>
      <c r="C269" s="3" t="s">
        <v>224</v>
      </c>
      <c r="D269" s="5" t="str">
        <f t="shared" si="8"/>
        <v/>
      </c>
      <c r="E269" t="str">
        <f t="shared" si="9"/>
        <v/>
      </c>
      <c r="F269" t="s">
        <v>648</v>
      </c>
    </row>
    <row r="270" spans="1:6" x14ac:dyDescent="0.2">
      <c r="B270" s="2">
        <v>2760</v>
      </c>
      <c r="C270" s="3" t="s">
        <v>13</v>
      </c>
      <c r="D270" s="5" t="str">
        <f t="shared" si="8"/>
        <v/>
      </c>
      <c r="E270" t="str">
        <f t="shared" si="9"/>
        <v/>
      </c>
    </row>
    <row r="271" spans="1:6" x14ac:dyDescent="0.2">
      <c r="B271" s="2">
        <v>2770</v>
      </c>
      <c r="C271" s="3" t="s">
        <v>225</v>
      </c>
      <c r="D271" s="5" t="str">
        <f t="shared" si="8"/>
        <v/>
      </c>
      <c r="E271" t="str">
        <f t="shared" si="9"/>
        <v/>
      </c>
      <c r="F271" t="s">
        <v>649</v>
      </c>
    </row>
    <row r="272" spans="1:6" x14ac:dyDescent="0.2">
      <c r="B272" s="2">
        <v>2780</v>
      </c>
      <c r="C272" s="3" t="s">
        <v>226</v>
      </c>
      <c r="D272" s="5" t="str">
        <f t="shared" si="8"/>
        <v/>
      </c>
      <c r="E272" t="str">
        <f t="shared" si="9"/>
        <v/>
      </c>
      <c r="F272" t="s">
        <v>650</v>
      </c>
    </row>
    <row r="273" spans="1:6" x14ac:dyDescent="0.2">
      <c r="B273" s="2">
        <v>2790</v>
      </c>
      <c r="C273" s="3" t="s">
        <v>227</v>
      </c>
      <c r="D273" s="5" t="str">
        <f t="shared" si="8"/>
        <v/>
      </c>
      <c r="E273" t="str">
        <f t="shared" si="9"/>
        <v/>
      </c>
      <c r="F273" t="s">
        <v>651</v>
      </c>
    </row>
    <row r="274" spans="1:6" x14ac:dyDescent="0.2">
      <c r="B274" s="2">
        <v>2800</v>
      </c>
      <c r="C274" s="3" t="s">
        <v>228</v>
      </c>
      <c r="D274" s="5" t="str">
        <f t="shared" si="8"/>
        <v>2900</v>
      </c>
      <c r="E274" t="str">
        <f t="shared" si="9"/>
        <v>CHECKDESTROY</v>
      </c>
    </row>
    <row r="275" spans="1:6" x14ac:dyDescent="0.2">
      <c r="A275" t="s">
        <v>640</v>
      </c>
      <c r="B275" s="2">
        <v>2810</v>
      </c>
      <c r="C275" s="3" t="s">
        <v>229</v>
      </c>
      <c r="D275" s="5" t="str">
        <f t="shared" si="8"/>
        <v/>
      </c>
      <c r="E275" t="str">
        <f t="shared" si="9"/>
        <v/>
      </c>
      <c r="F275" t="s">
        <v>652</v>
      </c>
    </row>
    <row r="276" spans="1:6" x14ac:dyDescent="0.2">
      <c r="B276" s="2">
        <v>2820</v>
      </c>
      <c r="C276" s="3" t="s">
        <v>58</v>
      </c>
      <c r="D276" s="5" t="str">
        <f t="shared" si="8"/>
        <v/>
      </c>
      <c r="E276" t="str">
        <f t="shared" si="9"/>
        <v/>
      </c>
    </row>
    <row r="277" spans="1:6" x14ac:dyDescent="0.2">
      <c r="B277" s="2">
        <v>2830</v>
      </c>
      <c r="C277" s="3" t="s">
        <v>230</v>
      </c>
      <c r="D277" s="5" t="str">
        <f t="shared" si="8"/>
        <v/>
      </c>
      <c r="E277" t="str">
        <f t="shared" si="9"/>
        <v/>
      </c>
      <c r="F277" t="s">
        <v>653</v>
      </c>
    </row>
    <row r="278" spans="1:6" x14ac:dyDescent="0.2">
      <c r="B278" s="2">
        <v>2840</v>
      </c>
      <c r="C278" s="3" t="s">
        <v>231</v>
      </c>
      <c r="D278" s="5" t="str">
        <f t="shared" si="8"/>
        <v/>
      </c>
      <c r="E278" t="str">
        <f t="shared" si="9"/>
        <v/>
      </c>
    </row>
    <row r="279" spans="1:6" x14ac:dyDescent="0.2">
      <c r="B279" s="2">
        <v>2850</v>
      </c>
      <c r="C279" s="3" t="s">
        <v>122</v>
      </c>
      <c r="D279" s="5" t="str">
        <f t="shared" si="8"/>
        <v/>
      </c>
      <c r="E279" t="str">
        <f t="shared" si="9"/>
        <v/>
      </c>
    </row>
    <row r="280" spans="1:6" x14ac:dyDescent="0.2">
      <c r="B280" s="2">
        <v>2860</v>
      </c>
      <c r="C280" s="3" t="s">
        <v>232</v>
      </c>
      <c r="D280" s="5" t="str">
        <f t="shared" si="8"/>
        <v/>
      </c>
      <c r="E280" t="str">
        <f t="shared" si="9"/>
        <v/>
      </c>
      <c r="F280" t="s">
        <v>654</v>
      </c>
    </row>
    <row r="281" spans="1:6" x14ac:dyDescent="0.2">
      <c r="B281" s="2">
        <v>2870</v>
      </c>
      <c r="C281" s="3" t="s">
        <v>1</v>
      </c>
      <c r="D281" s="5" t="str">
        <f t="shared" si="8"/>
        <v/>
      </c>
      <c r="E281" t="str">
        <f t="shared" si="9"/>
        <v/>
      </c>
    </row>
    <row r="282" spans="1:6" x14ac:dyDescent="0.2">
      <c r="B282" s="2">
        <v>2880</v>
      </c>
      <c r="C282" s="3" t="s">
        <v>233</v>
      </c>
      <c r="D282" s="5" t="str">
        <f t="shared" si="8"/>
        <v/>
      </c>
      <c r="E282" t="str">
        <f t="shared" si="9"/>
        <v/>
      </c>
      <c r="F282" t="s">
        <v>655</v>
      </c>
    </row>
    <row r="283" spans="1:6" x14ac:dyDescent="0.2">
      <c r="B283" s="2">
        <v>2890</v>
      </c>
      <c r="C283" s="3" t="s">
        <v>234</v>
      </c>
      <c r="D283" s="5" t="str">
        <f t="shared" si="8"/>
        <v>3280</v>
      </c>
      <c r="E283" t="str">
        <f t="shared" si="9"/>
        <v>COMPUTERTURN</v>
      </c>
    </row>
    <row r="284" spans="1:6" x14ac:dyDescent="0.2">
      <c r="A284" t="s">
        <v>677</v>
      </c>
      <c r="B284" s="2">
        <v>2900</v>
      </c>
      <c r="C284" s="3" t="s">
        <v>235</v>
      </c>
      <c r="D284" s="5" t="str">
        <f t="shared" si="8"/>
        <v/>
      </c>
      <c r="E284" t="str">
        <f t="shared" si="9"/>
        <v/>
      </c>
    </row>
    <row r="285" spans="1:6" x14ac:dyDescent="0.2">
      <c r="B285" s="2">
        <v>2910</v>
      </c>
      <c r="C285" s="3" t="s">
        <v>236</v>
      </c>
      <c r="D285" s="5" t="str">
        <f t="shared" si="8"/>
        <v/>
      </c>
      <c r="E285" t="str">
        <f t="shared" si="9"/>
        <v/>
      </c>
    </row>
    <row r="286" spans="1:6" x14ac:dyDescent="0.2">
      <c r="B286" s="2">
        <v>2920</v>
      </c>
      <c r="C286" s="3" t="s">
        <v>237</v>
      </c>
      <c r="D286" s="5" t="str">
        <f t="shared" si="8"/>
        <v>2960</v>
      </c>
      <c r="E286" t="str">
        <f t="shared" si="9"/>
        <v>CHECKSHIP2DESTROY</v>
      </c>
    </row>
    <row r="287" spans="1:6" x14ac:dyDescent="0.2">
      <c r="B287" s="2">
        <v>2930</v>
      </c>
      <c r="C287" s="3" t="s">
        <v>238</v>
      </c>
      <c r="D287" s="5" t="str">
        <f t="shared" si="8"/>
        <v/>
      </c>
      <c r="E287" t="str">
        <f t="shared" si="9"/>
        <v/>
      </c>
    </row>
    <row r="288" spans="1:6" x14ac:dyDescent="0.2">
      <c r="B288" s="2">
        <v>2940</v>
      </c>
      <c r="C288" s="3" t="s">
        <v>239</v>
      </c>
      <c r="D288" s="5" t="str">
        <f t="shared" si="8"/>
        <v/>
      </c>
      <c r="E288" t="str">
        <f t="shared" si="9"/>
        <v/>
      </c>
      <c r="F288" t="s">
        <v>661</v>
      </c>
    </row>
    <row r="289" spans="1:6" x14ac:dyDescent="0.2">
      <c r="B289" s="2">
        <v>2950</v>
      </c>
      <c r="C289" s="3" t="s">
        <v>240</v>
      </c>
      <c r="D289" s="5" t="str">
        <f t="shared" si="8"/>
        <v>3130</v>
      </c>
      <c r="E289" t="str">
        <f t="shared" si="9"/>
        <v>DESTROYSHIP</v>
      </c>
    </row>
    <row r="290" spans="1:6" x14ac:dyDescent="0.2">
      <c r="A290" t="s">
        <v>656</v>
      </c>
      <c r="B290" s="2">
        <v>2960</v>
      </c>
      <c r="C290" s="3" t="s">
        <v>241</v>
      </c>
      <c r="D290" s="5" t="str">
        <f t="shared" si="8"/>
        <v>3000</v>
      </c>
      <c r="E290" t="str">
        <f t="shared" si="9"/>
        <v>CHECKSHIP3DESTROY</v>
      </c>
    </row>
    <row r="291" spans="1:6" x14ac:dyDescent="0.2">
      <c r="B291" s="2">
        <v>2970</v>
      </c>
      <c r="C291" s="3" t="s">
        <v>242</v>
      </c>
      <c r="D291" s="5" t="str">
        <f t="shared" si="8"/>
        <v/>
      </c>
      <c r="E291" t="str">
        <f t="shared" si="9"/>
        <v/>
      </c>
    </row>
    <row r="292" spans="1:6" x14ac:dyDescent="0.2">
      <c r="B292" s="2">
        <v>2980</v>
      </c>
      <c r="C292" s="3" t="s">
        <v>243</v>
      </c>
      <c r="D292" s="5" t="str">
        <f t="shared" si="8"/>
        <v/>
      </c>
      <c r="E292" t="str">
        <f t="shared" si="9"/>
        <v/>
      </c>
      <c r="F292" t="s">
        <v>662</v>
      </c>
    </row>
    <row r="293" spans="1:6" x14ac:dyDescent="0.2">
      <c r="B293" s="2">
        <v>2990</v>
      </c>
      <c r="C293" s="3" t="s">
        <v>244</v>
      </c>
      <c r="D293" s="5" t="str">
        <f t="shared" si="8"/>
        <v>3130</v>
      </c>
      <c r="E293" t="str">
        <f t="shared" si="9"/>
        <v>DESTROYSHIP</v>
      </c>
    </row>
    <row r="294" spans="1:6" x14ac:dyDescent="0.2">
      <c r="A294" t="s">
        <v>657</v>
      </c>
      <c r="B294" s="2">
        <v>3000</v>
      </c>
      <c r="C294" s="3" t="s">
        <v>245</v>
      </c>
      <c r="D294" s="5" t="str">
        <f t="shared" si="8"/>
        <v>3040</v>
      </c>
      <c r="E294" t="str">
        <f t="shared" si="9"/>
        <v>CHECKSHIP4DESTROY</v>
      </c>
    </row>
    <row r="295" spans="1:6" x14ac:dyDescent="0.2">
      <c r="B295" s="2">
        <v>3010</v>
      </c>
      <c r="C295" s="3" t="s">
        <v>246</v>
      </c>
      <c r="D295" s="5" t="str">
        <f t="shared" si="8"/>
        <v/>
      </c>
      <c r="E295" t="str">
        <f t="shared" si="9"/>
        <v/>
      </c>
    </row>
    <row r="296" spans="1:6" x14ac:dyDescent="0.2">
      <c r="B296" s="2">
        <v>3020</v>
      </c>
      <c r="C296" s="3" t="s">
        <v>247</v>
      </c>
      <c r="D296" s="5" t="str">
        <f t="shared" si="8"/>
        <v/>
      </c>
      <c r="E296" t="str">
        <f t="shared" si="9"/>
        <v/>
      </c>
      <c r="F296" t="s">
        <v>663</v>
      </c>
    </row>
    <row r="297" spans="1:6" x14ac:dyDescent="0.2">
      <c r="B297" s="2">
        <v>3030</v>
      </c>
      <c r="C297" s="3" t="s">
        <v>248</v>
      </c>
      <c r="D297" s="5" t="str">
        <f t="shared" si="8"/>
        <v>3130</v>
      </c>
      <c r="E297" t="str">
        <f t="shared" si="9"/>
        <v>DESTROYSHIP</v>
      </c>
    </row>
    <row r="298" spans="1:6" x14ac:dyDescent="0.2">
      <c r="A298" t="s">
        <v>658</v>
      </c>
      <c r="B298" s="2">
        <v>3040</v>
      </c>
      <c r="C298" s="3" t="s">
        <v>249</v>
      </c>
      <c r="D298" s="5" t="str">
        <f t="shared" si="8"/>
        <v>3080</v>
      </c>
      <c r="E298" t="str">
        <f t="shared" si="9"/>
        <v>CHECKSHIP5DESTROY</v>
      </c>
    </row>
    <row r="299" spans="1:6" x14ac:dyDescent="0.2">
      <c r="B299" s="2">
        <v>3050</v>
      </c>
      <c r="C299" s="3" t="s">
        <v>250</v>
      </c>
      <c r="D299" s="5" t="str">
        <f t="shared" si="8"/>
        <v/>
      </c>
      <c r="E299" t="str">
        <f t="shared" si="9"/>
        <v/>
      </c>
    </row>
    <row r="300" spans="1:6" x14ac:dyDescent="0.2">
      <c r="B300" s="2">
        <v>3060</v>
      </c>
      <c r="C300" s="3" t="s">
        <v>251</v>
      </c>
      <c r="D300" s="5" t="str">
        <f t="shared" si="8"/>
        <v/>
      </c>
      <c r="E300" t="str">
        <f t="shared" si="9"/>
        <v/>
      </c>
      <c r="F300" t="s">
        <v>664</v>
      </c>
    </row>
    <row r="301" spans="1:6" x14ac:dyDescent="0.2">
      <c r="B301" s="2">
        <v>3070</v>
      </c>
      <c r="C301" s="3" t="s">
        <v>252</v>
      </c>
      <c r="D301" s="5" t="str">
        <f t="shared" si="8"/>
        <v>3130</v>
      </c>
      <c r="E301" t="str">
        <f t="shared" si="9"/>
        <v>DESTROYSHIP</v>
      </c>
    </row>
    <row r="302" spans="1:6" x14ac:dyDescent="0.2">
      <c r="A302" t="s">
        <v>659</v>
      </c>
      <c r="B302" s="2">
        <v>3080</v>
      </c>
      <c r="C302" s="3" t="s">
        <v>253</v>
      </c>
      <c r="D302" s="5" t="str">
        <f t="shared" si="8"/>
        <v>3120</v>
      </c>
      <c r="E302" t="str">
        <f t="shared" si="9"/>
        <v>DONECHECKSHIPDESTORY</v>
      </c>
    </row>
    <row r="303" spans="1:6" x14ac:dyDescent="0.2">
      <c r="B303" s="2">
        <v>3090</v>
      </c>
      <c r="C303" s="3" t="s">
        <v>254</v>
      </c>
      <c r="D303" s="5" t="str">
        <f t="shared" si="8"/>
        <v/>
      </c>
      <c r="E303" t="str">
        <f t="shared" si="9"/>
        <v/>
      </c>
    </row>
    <row r="304" spans="1:6" x14ac:dyDescent="0.2">
      <c r="B304" s="2">
        <v>3100</v>
      </c>
      <c r="C304" s="3" t="s">
        <v>255</v>
      </c>
      <c r="D304" s="5" t="str">
        <f t="shared" si="8"/>
        <v/>
      </c>
      <c r="E304" t="str">
        <f t="shared" si="9"/>
        <v/>
      </c>
      <c r="F304" t="s">
        <v>665</v>
      </c>
    </row>
    <row r="305" spans="1:6" x14ac:dyDescent="0.2">
      <c r="B305" s="2">
        <v>3110</v>
      </c>
      <c r="C305" s="3" t="s">
        <v>256</v>
      </c>
      <c r="D305" s="5" t="str">
        <f t="shared" si="8"/>
        <v>3130</v>
      </c>
      <c r="E305" t="str">
        <f t="shared" si="9"/>
        <v>DESTROYSHIP</v>
      </c>
    </row>
    <row r="306" spans="1:6" x14ac:dyDescent="0.2">
      <c r="A306" t="s">
        <v>660</v>
      </c>
      <c r="B306" s="2">
        <v>3120</v>
      </c>
      <c r="C306" s="3" t="s">
        <v>234</v>
      </c>
      <c r="D306" s="5" t="str">
        <f t="shared" ref="D306:D369" si="10">IF(OR(ISNUMBER(FIND("GOTO ",C306)),ISNUMBER(FIND("THEN",C306))),IF(ISNUMBER(VALUE(TRIM(RIGHT(SUBSTITUTE(C306," ",REPT(" ",LEN(C306))),LEN(C306))))),TRIM(RIGHT(SUBSTITUTE(C306," ",REPT(" ",LEN(C306))),LEN(C306))),""),"")</f>
        <v>3280</v>
      </c>
      <c r="E306" t="str">
        <f t="shared" si="9"/>
        <v>COMPUTERTURN</v>
      </c>
    </row>
    <row r="307" spans="1:6" x14ac:dyDescent="0.2">
      <c r="A307" t="s">
        <v>676</v>
      </c>
      <c r="B307" s="2">
        <v>3130</v>
      </c>
      <c r="C307" s="3" t="s">
        <v>257</v>
      </c>
      <c r="D307" s="5" t="str">
        <f t="shared" si="10"/>
        <v/>
      </c>
      <c r="E307" t="str">
        <f t="shared" si="9"/>
        <v/>
      </c>
      <c r="F307" t="s">
        <v>668</v>
      </c>
    </row>
    <row r="308" spans="1:6" x14ac:dyDescent="0.2">
      <c r="B308" s="2">
        <v>3140</v>
      </c>
      <c r="C308" s="3" t="s">
        <v>258</v>
      </c>
      <c r="D308" s="5" t="str">
        <f t="shared" si="10"/>
        <v/>
      </c>
      <c r="E308" t="str">
        <f t="shared" si="9"/>
        <v/>
      </c>
      <c r="F308" t="s">
        <v>669</v>
      </c>
    </row>
    <row r="309" spans="1:6" x14ac:dyDescent="0.2">
      <c r="B309" s="2">
        <v>3150</v>
      </c>
      <c r="C309" s="3" t="s">
        <v>259</v>
      </c>
      <c r="D309" s="5" t="str">
        <f t="shared" si="10"/>
        <v/>
      </c>
      <c r="E309" t="str">
        <f t="shared" si="9"/>
        <v/>
      </c>
      <c r="F309" t="s">
        <v>670</v>
      </c>
    </row>
    <row r="310" spans="1:6" x14ac:dyDescent="0.2">
      <c r="B310" s="2">
        <v>3160</v>
      </c>
      <c r="C310" s="3" t="s">
        <v>260</v>
      </c>
      <c r="D310" s="5" t="str">
        <f t="shared" si="10"/>
        <v/>
      </c>
      <c r="E310" t="str">
        <f t="shared" si="9"/>
        <v/>
      </c>
      <c r="F310" t="s">
        <v>671</v>
      </c>
    </row>
    <row r="311" spans="1:6" x14ac:dyDescent="0.2">
      <c r="B311" s="2">
        <v>3170</v>
      </c>
      <c r="C311" s="3" t="s">
        <v>261</v>
      </c>
      <c r="D311" s="5" t="str">
        <f t="shared" si="10"/>
        <v/>
      </c>
      <c r="E311" t="str">
        <f t="shared" si="9"/>
        <v/>
      </c>
      <c r="F311" t="s">
        <v>672</v>
      </c>
    </row>
    <row r="312" spans="1:6" x14ac:dyDescent="0.2">
      <c r="B312" s="2">
        <v>3180</v>
      </c>
      <c r="C312" s="3" t="s">
        <v>262</v>
      </c>
      <c r="D312" s="5" t="str">
        <f t="shared" si="10"/>
        <v/>
      </c>
      <c r="E312" t="str">
        <f t="shared" si="9"/>
        <v/>
      </c>
    </row>
    <row r="313" spans="1:6" x14ac:dyDescent="0.2">
      <c r="B313" s="2">
        <v>3190</v>
      </c>
      <c r="C313" s="3" t="s">
        <v>223</v>
      </c>
      <c r="D313" s="5" t="str">
        <f t="shared" si="10"/>
        <v/>
      </c>
      <c r="E313" t="str">
        <f t="shared" si="9"/>
        <v/>
      </c>
    </row>
    <row r="314" spans="1:6" x14ac:dyDescent="0.2">
      <c r="B314" s="2">
        <v>3200</v>
      </c>
      <c r="C314" s="3" t="s">
        <v>263</v>
      </c>
      <c r="D314" s="5" t="str">
        <f t="shared" si="10"/>
        <v/>
      </c>
      <c r="E314" t="str">
        <f t="shared" si="9"/>
        <v/>
      </c>
      <c r="F314" t="s">
        <v>583</v>
      </c>
    </row>
    <row r="315" spans="1:6" x14ac:dyDescent="0.2">
      <c r="B315" s="2">
        <v>3210</v>
      </c>
      <c r="C315" s="15" t="s">
        <v>1</v>
      </c>
      <c r="D315" s="5" t="str">
        <f t="shared" si="10"/>
        <v/>
      </c>
      <c r="E315" t="str">
        <f t="shared" si="9"/>
        <v/>
      </c>
      <c r="F315" t="s">
        <v>667</v>
      </c>
    </row>
    <row r="316" spans="1:6" x14ac:dyDescent="0.2">
      <c r="B316" s="2">
        <v>3220</v>
      </c>
      <c r="C316" s="3" t="s">
        <v>264</v>
      </c>
      <c r="D316" s="5" t="str">
        <f t="shared" si="10"/>
        <v/>
      </c>
      <c r="E316" t="str">
        <f t="shared" si="9"/>
        <v/>
      </c>
      <c r="F316" t="s">
        <v>666</v>
      </c>
    </row>
    <row r="317" spans="1:6" x14ac:dyDescent="0.2">
      <c r="B317" s="2">
        <v>3230</v>
      </c>
      <c r="C317" s="3" t="s">
        <v>1</v>
      </c>
      <c r="D317" s="5" t="str">
        <f t="shared" si="10"/>
        <v/>
      </c>
      <c r="E317" t="str">
        <f t="shared" si="9"/>
        <v/>
      </c>
    </row>
    <row r="318" spans="1:6" x14ac:dyDescent="0.2">
      <c r="B318" s="2">
        <v>3240</v>
      </c>
      <c r="C318" s="3" t="s">
        <v>265</v>
      </c>
      <c r="D318" s="5" t="str">
        <f t="shared" si="10"/>
        <v/>
      </c>
      <c r="E318" t="str">
        <f t="shared" si="9"/>
        <v/>
      </c>
      <c r="F318" t="s">
        <v>673</v>
      </c>
    </row>
    <row r="319" spans="1:6" x14ac:dyDescent="0.2">
      <c r="B319" s="2">
        <v>3250</v>
      </c>
      <c r="C319" s="3" t="s">
        <v>266</v>
      </c>
      <c r="D319" s="5" t="str">
        <f t="shared" si="10"/>
        <v>3270</v>
      </c>
      <c r="E319" t="str">
        <f t="shared" si="9"/>
        <v>GAMEOVER</v>
      </c>
      <c r="F319" t="s">
        <v>674</v>
      </c>
    </row>
    <row r="320" spans="1:6" x14ac:dyDescent="0.2">
      <c r="B320" s="2">
        <v>3260</v>
      </c>
      <c r="C320" s="3" t="s">
        <v>234</v>
      </c>
      <c r="D320" s="5" t="str">
        <f t="shared" si="10"/>
        <v>3280</v>
      </c>
      <c r="E320" t="str">
        <f t="shared" si="9"/>
        <v>COMPUTERTURN</v>
      </c>
    </row>
    <row r="321" spans="1:6" x14ac:dyDescent="0.2">
      <c r="A321" t="s">
        <v>675</v>
      </c>
      <c r="B321" s="2">
        <v>3270</v>
      </c>
      <c r="C321" s="3" t="s">
        <v>10</v>
      </c>
      <c r="D321" s="5" t="str">
        <f t="shared" si="10"/>
        <v/>
      </c>
      <c r="E321" t="str">
        <f t="shared" si="9"/>
        <v/>
      </c>
    </row>
    <row r="322" spans="1:6" x14ac:dyDescent="0.2">
      <c r="A322" t="s">
        <v>678</v>
      </c>
      <c r="B322" s="2">
        <v>3280</v>
      </c>
      <c r="C322" t="s">
        <v>267</v>
      </c>
      <c r="D322" s="5" t="str">
        <f t="shared" si="10"/>
        <v>3790</v>
      </c>
      <c r="E322" t="str">
        <f t="shared" si="9"/>
        <v>RANDOMDIRECTION</v>
      </c>
      <c r="F322" t="s">
        <v>923</v>
      </c>
    </row>
    <row r="323" spans="1:6" x14ac:dyDescent="0.2">
      <c r="B323" s="2">
        <v>3290</v>
      </c>
      <c r="C323" t="s">
        <v>268</v>
      </c>
      <c r="D323" s="5" t="str">
        <f t="shared" si="10"/>
        <v>4550</v>
      </c>
      <c r="E323">
        <f t="shared" ref="E323:E386" si="11">IFERROR(INDEX($A:$A,MATCH(_xlfn.NUMBERVALUE(D323),$B:$B,0)),"")</f>
        <v>0</v>
      </c>
    </row>
    <row r="324" spans="1:6" x14ac:dyDescent="0.2">
      <c r="B324" s="2">
        <v>3300</v>
      </c>
      <c r="C324" t="s">
        <v>269</v>
      </c>
      <c r="D324" s="5" t="str">
        <f t="shared" si="10"/>
        <v>4890</v>
      </c>
      <c r="E324">
        <f t="shared" si="11"/>
        <v>0</v>
      </c>
    </row>
    <row r="325" spans="1:6" x14ac:dyDescent="0.2">
      <c r="B325" s="2">
        <v>3310</v>
      </c>
      <c r="C325" t="s">
        <v>270</v>
      </c>
      <c r="D325" s="5" t="str">
        <f t="shared" si="10"/>
        <v>3380</v>
      </c>
      <c r="E325" t="str">
        <f t="shared" si="11"/>
        <v>CHOOSEROW</v>
      </c>
    </row>
    <row r="326" spans="1:6" x14ac:dyDescent="0.2">
      <c r="B326" s="2">
        <v>3320</v>
      </c>
      <c r="C326" t="s">
        <v>271</v>
      </c>
      <c r="D326" s="5" t="str">
        <f t="shared" si="10"/>
        <v/>
      </c>
      <c r="E326" t="str">
        <f t="shared" si="11"/>
        <v/>
      </c>
    </row>
    <row r="327" spans="1:6" x14ac:dyDescent="0.2">
      <c r="B327" s="2">
        <v>3330</v>
      </c>
      <c r="C327" t="s">
        <v>272</v>
      </c>
      <c r="D327" s="5" t="str">
        <f t="shared" si="10"/>
        <v/>
      </c>
      <c r="E327" t="str">
        <f t="shared" si="11"/>
        <v/>
      </c>
      <c r="F327" t="s">
        <v>901</v>
      </c>
    </row>
    <row r="328" spans="1:6" x14ac:dyDescent="0.2">
      <c r="B328" s="2">
        <v>3340</v>
      </c>
      <c r="C328" t="s">
        <v>273</v>
      </c>
      <c r="D328" s="5" t="str">
        <f t="shared" si="10"/>
        <v/>
      </c>
      <c r="E328" t="str">
        <f t="shared" si="11"/>
        <v/>
      </c>
      <c r="F328" t="s">
        <v>902</v>
      </c>
    </row>
    <row r="329" spans="1:6" x14ac:dyDescent="0.2">
      <c r="B329" s="2">
        <v>3350</v>
      </c>
      <c r="C329" t="s">
        <v>274</v>
      </c>
      <c r="D329" s="5" t="str">
        <f t="shared" si="10"/>
        <v/>
      </c>
      <c r="E329" t="str">
        <f t="shared" si="11"/>
        <v/>
      </c>
      <c r="F329" t="s">
        <v>903</v>
      </c>
    </row>
    <row r="330" spans="1:6" x14ac:dyDescent="0.2">
      <c r="B330" s="2">
        <v>3360</v>
      </c>
      <c r="C330" t="s">
        <v>275</v>
      </c>
      <c r="D330" s="5" t="str">
        <f t="shared" si="10"/>
        <v/>
      </c>
      <c r="E330" t="str">
        <f t="shared" si="11"/>
        <v/>
      </c>
      <c r="F330" t="s">
        <v>904</v>
      </c>
    </row>
    <row r="331" spans="1:6" x14ac:dyDescent="0.2">
      <c r="B331" s="2">
        <v>3370</v>
      </c>
      <c r="C331" t="s">
        <v>1</v>
      </c>
      <c r="D331" s="5" t="str">
        <f t="shared" si="10"/>
        <v/>
      </c>
      <c r="E331" t="str">
        <f t="shared" si="11"/>
        <v/>
      </c>
    </row>
    <row r="332" spans="1:6" x14ac:dyDescent="0.2">
      <c r="A332" t="s">
        <v>924</v>
      </c>
      <c r="B332" s="2">
        <v>3380</v>
      </c>
      <c r="C332" t="s">
        <v>276</v>
      </c>
      <c r="D332" s="5" t="str">
        <f t="shared" si="10"/>
        <v/>
      </c>
      <c r="E332" t="str">
        <f t="shared" si="11"/>
        <v/>
      </c>
      <c r="F332" t="s">
        <v>905</v>
      </c>
    </row>
    <row r="333" spans="1:6" x14ac:dyDescent="0.2">
      <c r="B333" s="2">
        <v>3390</v>
      </c>
      <c r="C333" t="s">
        <v>277</v>
      </c>
      <c r="D333" s="5" t="str">
        <f t="shared" si="10"/>
        <v/>
      </c>
      <c r="E333" t="str">
        <f t="shared" si="11"/>
        <v/>
      </c>
      <c r="F333" s="7" t="s">
        <v>906</v>
      </c>
    </row>
    <row r="334" spans="1:6" x14ac:dyDescent="0.2">
      <c r="B334" s="2">
        <v>3400</v>
      </c>
      <c r="C334" t="s">
        <v>278</v>
      </c>
      <c r="D334" s="5" t="str">
        <f t="shared" si="10"/>
        <v>3380</v>
      </c>
      <c r="E334" t="str">
        <f t="shared" si="11"/>
        <v>CHOOSEROW</v>
      </c>
    </row>
    <row r="335" spans="1:6" x14ac:dyDescent="0.2">
      <c r="B335" s="2">
        <v>3410</v>
      </c>
      <c r="C335" t="s">
        <v>279</v>
      </c>
      <c r="D335" s="5" t="str">
        <f t="shared" si="10"/>
        <v/>
      </c>
      <c r="E335" t="str">
        <f t="shared" si="11"/>
        <v/>
      </c>
      <c r="F335" s="22" t="s">
        <v>907</v>
      </c>
    </row>
    <row r="336" spans="1:6" x14ac:dyDescent="0.2">
      <c r="B336" s="2">
        <v>3420</v>
      </c>
      <c r="C336" t="s">
        <v>280</v>
      </c>
      <c r="D336" s="5" t="str">
        <f t="shared" si="10"/>
        <v/>
      </c>
      <c r="E336" t="str">
        <f t="shared" si="11"/>
        <v/>
      </c>
      <c r="F336" t="s">
        <v>908</v>
      </c>
    </row>
    <row r="337" spans="1:6" x14ac:dyDescent="0.2">
      <c r="B337" s="2">
        <v>3430</v>
      </c>
      <c r="C337" t="s">
        <v>281</v>
      </c>
      <c r="D337" s="5" t="str">
        <f t="shared" si="10"/>
        <v/>
      </c>
      <c r="E337" t="str">
        <f t="shared" si="11"/>
        <v/>
      </c>
      <c r="F337" t="s">
        <v>583</v>
      </c>
    </row>
    <row r="338" spans="1:6" x14ac:dyDescent="0.2">
      <c r="B338" s="2">
        <v>3440</v>
      </c>
      <c r="C338" t="s">
        <v>282</v>
      </c>
      <c r="D338" s="5" t="str">
        <f t="shared" si="10"/>
        <v>3480</v>
      </c>
      <c r="E338">
        <f t="shared" si="11"/>
        <v>0</v>
      </c>
    </row>
    <row r="339" spans="1:6" x14ac:dyDescent="0.2">
      <c r="B339" s="2">
        <v>3450</v>
      </c>
      <c r="C339" t="s">
        <v>283</v>
      </c>
      <c r="D339" s="5" t="str">
        <f t="shared" si="10"/>
        <v/>
      </c>
      <c r="E339" t="str">
        <f t="shared" si="11"/>
        <v/>
      </c>
    </row>
    <row r="340" spans="1:6" x14ac:dyDescent="0.2">
      <c r="B340" s="2">
        <v>3460</v>
      </c>
      <c r="C340" t="s">
        <v>284</v>
      </c>
      <c r="D340" s="5" t="str">
        <f t="shared" si="10"/>
        <v/>
      </c>
      <c r="E340" t="str">
        <f t="shared" si="11"/>
        <v/>
      </c>
    </row>
    <row r="341" spans="1:6" x14ac:dyDescent="0.2">
      <c r="B341" s="2">
        <v>3470</v>
      </c>
      <c r="C341" t="s">
        <v>285</v>
      </c>
      <c r="D341" s="5" t="str">
        <f t="shared" si="10"/>
        <v>3490</v>
      </c>
      <c r="E341" t="str">
        <f t="shared" si="11"/>
        <v>SEARCHSHIPPOS</v>
      </c>
    </row>
    <row r="342" spans="1:6" x14ac:dyDescent="0.2">
      <c r="B342" s="2">
        <v>3480</v>
      </c>
      <c r="C342" t="s">
        <v>286</v>
      </c>
      <c r="D342" s="5" t="str">
        <f t="shared" si="10"/>
        <v/>
      </c>
      <c r="E342" t="str">
        <f t="shared" si="11"/>
        <v/>
      </c>
    </row>
    <row r="343" spans="1:6" x14ac:dyDescent="0.2">
      <c r="A343" t="s">
        <v>911</v>
      </c>
      <c r="B343" s="2">
        <v>3490</v>
      </c>
      <c r="C343" t="s">
        <v>287</v>
      </c>
      <c r="D343" s="5" t="str">
        <f t="shared" si="10"/>
        <v/>
      </c>
      <c r="E343" t="str">
        <f t="shared" si="11"/>
        <v/>
      </c>
    </row>
    <row r="344" spans="1:6" x14ac:dyDescent="0.2">
      <c r="B344" s="2">
        <v>3500</v>
      </c>
      <c r="C344" t="s">
        <v>288</v>
      </c>
      <c r="D344" s="5" t="str">
        <f t="shared" si="10"/>
        <v>3530</v>
      </c>
      <c r="E344" t="str">
        <f t="shared" si="11"/>
        <v>COLMATCH</v>
      </c>
    </row>
    <row r="345" spans="1:6" x14ac:dyDescent="0.2">
      <c r="A345" t="s">
        <v>912</v>
      </c>
      <c r="B345" s="2">
        <v>3510</v>
      </c>
      <c r="C345" t="s">
        <v>1</v>
      </c>
      <c r="D345" s="5" t="str">
        <f t="shared" si="10"/>
        <v/>
      </c>
      <c r="E345" t="str">
        <f t="shared" si="11"/>
        <v/>
      </c>
    </row>
    <row r="346" spans="1:6" x14ac:dyDescent="0.2">
      <c r="B346" s="2">
        <v>3520</v>
      </c>
      <c r="C346" s="23" t="s">
        <v>289</v>
      </c>
      <c r="D346" s="5" t="str">
        <f t="shared" si="10"/>
        <v>3510</v>
      </c>
      <c r="E346" t="str">
        <f t="shared" si="11"/>
        <v>NEXTCHECK</v>
      </c>
    </row>
    <row r="347" spans="1:6" x14ac:dyDescent="0.2">
      <c r="A347" t="s">
        <v>910</v>
      </c>
      <c r="B347" s="2">
        <v>3530</v>
      </c>
      <c r="C347" t="s">
        <v>290</v>
      </c>
      <c r="D347" s="5" t="str">
        <f t="shared" si="10"/>
        <v>3620</v>
      </c>
      <c r="E347" t="str">
        <f t="shared" si="11"/>
        <v>COMPUTERHIT</v>
      </c>
    </row>
    <row r="348" spans="1:6" x14ac:dyDescent="0.2">
      <c r="B348" s="2">
        <v>3540</v>
      </c>
      <c r="C348" t="s">
        <v>289</v>
      </c>
      <c r="D348" s="5" t="str">
        <f t="shared" si="10"/>
        <v>3510</v>
      </c>
      <c r="E348" t="str">
        <f t="shared" si="11"/>
        <v>NEXTCHECK</v>
      </c>
    </row>
    <row r="349" spans="1:6" x14ac:dyDescent="0.2">
      <c r="B349" s="2">
        <v>3550</v>
      </c>
      <c r="C349" t="s">
        <v>291</v>
      </c>
      <c r="D349" s="5" t="str">
        <f t="shared" si="10"/>
        <v/>
      </c>
      <c r="E349" t="str">
        <f t="shared" si="11"/>
        <v/>
      </c>
    </row>
    <row r="350" spans="1:6" x14ac:dyDescent="0.2">
      <c r="B350" s="2">
        <v>3560</v>
      </c>
      <c r="C350" t="s">
        <v>292</v>
      </c>
      <c r="D350" s="5" t="str">
        <f t="shared" si="10"/>
        <v/>
      </c>
      <c r="E350" t="str">
        <f t="shared" si="11"/>
        <v/>
      </c>
    </row>
    <row r="351" spans="1:6" x14ac:dyDescent="0.2">
      <c r="B351" s="2">
        <v>3570</v>
      </c>
      <c r="C351" t="s">
        <v>293</v>
      </c>
      <c r="D351" s="5" t="str">
        <f t="shared" si="10"/>
        <v/>
      </c>
      <c r="E351" t="str">
        <f t="shared" si="11"/>
        <v/>
      </c>
    </row>
    <row r="352" spans="1:6" x14ac:dyDescent="0.2">
      <c r="B352" s="2">
        <v>3580</v>
      </c>
      <c r="C352" t="s">
        <v>294</v>
      </c>
      <c r="D352" s="5" t="str">
        <f t="shared" si="10"/>
        <v/>
      </c>
      <c r="E352" t="str">
        <f t="shared" si="11"/>
        <v/>
      </c>
      <c r="F352" t="s">
        <v>920</v>
      </c>
    </row>
    <row r="353" spans="1:6" x14ac:dyDescent="0.2">
      <c r="B353" s="2">
        <v>3590</v>
      </c>
      <c r="C353" t="s">
        <v>295</v>
      </c>
      <c r="D353" s="5" t="str">
        <f t="shared" si="10"/>
        <v/>
      </c>
      <c r="E353" t="str">
        <f t="shared" si="11"/>
        <v/>
      </c>
      <c r="F353" t="s">
        <v>921</v>
      </c>
    </row>
    <row r="354" spans="1:6" x14ac:dyDescent="0.2">
      <c r="B354" s="2">
        <v>3600</v>
      </c>
      <c r="C354" t="s">
        <v>296</v>
      </c>
      <c r="D354" s="5" t="str">
        <f t="shared" si="10"/>
        <v/>
      </c>
      <c r="E354" t="str">
        <f t="shared" si="11"/>
        <v/>
      </c>
    </row>
    <row r="355" spans="1:6" x14ac:dyDescent="0.2">
      <c r="B355" s="2">
        <v>3610</v>
      </c>
      <c r="C355" t="s">
        <v>297</v>
      </c>
      <c r="D355" s="5" t="str">
        <f t="shared" si="10"/>
        <v>2430</v>
      </c>
      <c r="E355" t="str">
        <f t="shared" si="11"/>
        <v>PLAYERTURN</v>
      </c>
    </row>
    <row r="356" spans="1:6" x14ac:dyDescent="0.2">
      <c r="A356" t="s">
        <v>909</v>
      </c>
      <c r="B356" s="2">
        <v>3620</v>
      </c>
      <c r="C356" t="s">
        <v>298</v>
      </c>
      <c r="D356" s="5" t="str">
        <f t="shared" si="10"/>
        <v/>
      </c>
      <c r="F356" t="s">
        <v>913</v>
      </c>
    </row>
    <row r="357" spans="1:6" x14ac:dyDescent="0.2">
      <c r="B357" s="2">
        <v>3630</v>
      </c>
      <c r="C357" t="s">
        <v>299</v>
      </c>
      <c r="D357" s="5" t="str">
        <f t="shared" si="10"/>
        <v>3710</v>
      </c>
      <c r="E357" t="str">
        <f t="shared" si="11"/>
        <v>SHIPSELECTED</v>
      </c>
    </row>
    <row r="358" spans="1:6" x14ac:dyDescent="0.2">
      <c r="B358" s="2">
        <v>3640</v>
      </c>
      <c r="C358" t="s">
        <v>300</v>
      </c>
      <c r="D358" s="5" t="str">
        <f t="shared" si="10"/>
        <v/>
      </c>
      <c r="E358" t="str">
        <f t="shared" si="11"/>
        <v/>
      </c>
      <c r="F358" t="s">
        <v>914</v>
      </c>
    </row>
    <row r="359" spans="1:6" x14ac:dyDescent="0.2">
      <c r="B359" s="2">
        <v>3650</v>
      </c>
      <c r="C359" t="s">
        <v>301</v>
      </c>
      <c r="D359" s="5" t="str">
        <f t="shared" si="10"/>
        <v>3710</v>
      </c>
      <c r="E359" t="str">
        <f t="shared" si="11"/>
        <v>SHIPSELECTED</v>
      </c>
    </row>
    <row r="360" spans="1:6" x14ac:dyDescent="0.2">
      <c r="B360" s="2">
        <v>3660</v>
      </c>
      <c r="C360" t="s">
        <v>302</v>
      </c>
      <c r="D360" s="5" t="str">
        <f t="shared" si="10"/>
        <v/>
      </c>
      <c r="E360" t="str">
        <f t="shared" si="11"/>
        <v/>
      </c>
      <c r="F360" t="s">
        <v>915</v>
      </c>
    </row>
    <row r="361" spans="1:6" x14ac:dyDescent="0.2">
      <c r="B361" s="2">
        <v>3670</v>
      </c>
      <c r="C361" t="s">
        <v>303</v>
      </c>
      <c r="D361" s="5" t="str">
        <f t="shared" si="10"/>
        <v>3710</v>
      </c>
      <c r="E361" t="str">
        <f t="shared" si="11"/>
        <v>SHIPSELECTED</v>
      </c>
    </row>
    <row r="362" spans="1:6" x14ac:dyDescent="0.2">
      <c r="B362" s="2">
        <v>3680</v>
      </c>
      <c r="C362" t="s">
        <v>304</v>
      </c>
      <c r="D362" s="5" t="str">
        <f t="shared" si="10"/>
        <v/>
      </c>
      <c r="E362" t="str">
        <f t="shared" si="11"/>
        <v/>
      </c>
      <c r="F362" t="s">
        <v>916</v>
      </c>
    </row>
    <row r="363" spans="1:6" x14ac:dyDescent="0.2">
      <c r="B363" s="2">
        <v>3690</v>
      </c>
      <c r="C363" t="s">
        <v>305</v>
      </c>
      <c r="D363" s="5" t="str">
        <f t="shared" si="10"/>
        <v>3710</v>
      </c>
      <c r="E363" t="str">
        <f t="shared" si="11"/>
        <v>SHIPSELECTED</v>
      </c>
    </row>
    <row r="364" spans="1:6" x14ac:dyDescent="0.2">
      <c r="B364" s="2">
        <v>3700</v>
      </c>
      <c r="C364" t="s">
        <v>306</v>
      </c>
      <c r="D364" s="5" t="str">
        <f t="shared" si="10"/>
        <v/>
      </c>
      <c r="E364" t="str">
        <f t="shared" si="11"/>
        <v/>
      </c>
      <c r="F364" t="s">
        <v>917</v>
      </c>
    </row>
    <row r="365" spans="1:6" x14ac:dyDescent="0.2">
      <c r="A365" t="s">
        <v>918</v>
      </c>
      <c r="B365" s="2">
        <v>3710</v>
      </c>
      <c r="C365" t="s">
        <v>307</v>
      </c>
      <c r="D365" s="5" t="str">
        <f t="shared" si="10"/>
        <v>4230</v>
      </c>
      <c r="E365">
        <f t="shared" si="11"/>
        <v>0</v>
      </c>
    </row>
    <row r="366" spans="1:6" x14ac:dyDescent="0.2">
      <c r="B366" s="2">
        <v>3720</v>
      </c>
      <c r="C366" t="s">
        <v>308</v>
      </c>
      <c r="D366" s="5" t="str">
        <f t="shared" si="10"/>
        <v/>
      </c>
      <c r="E366" t="str">
        <f t="shared" si="11"/>
        <v/>
      </c>
    </row>
    <row r="367" spans="1:6" x14ac:dyDescent="0.2">
      <c r="B367" s="2">
        <v>3730</v>
      </c>
      <c r="C367" t="s">
        <v>291</v>
      </c>
      <c r="D367" s="5" t="str">
        <f t="shared" si="10"/>
        <v/>
      </c>
      <c r="E367" t="str">
        <f t="shared" si="11"/>
        <v/>
      </c>
    </row>
    <row r="368" spans="1:6" x14ac:dyDescent="0.2">
      <c r="B368" s="2">
        <v>3740</v>
      </c>
      <c r="C368" t="s">
        <v>292</v>
      </c>
      <c r="D368" s="5" t="str">
        <f t="shared" si="10"/>
        <v/>
      </c>
      <c r="E368" t="str">
        <f t="shared" si="11"/>
        <v/>
      </c>
    </row>
    <row r="369" spans="1:6" x14ac:dyDescent="0.2">
      <c r="B369" s="2">
        <v>3750</v>
      </c>
      <c r="C369" t="s">
        <v>309</v>
      </c>
      <c r="D369" s="5" t="str">
        <f t="shared" si="10"/>
        <v/>
      </c>
      <c r="E369" t="str">
        <f t="shared" si="11"/>
        <v/>
      </c>
      <c r="F369" t="s">
        <v>919</v>
      </c>
    </row>
    <row r="370" spans="1:6" x14ac:dyDescent="0.2">
      <c r="B370" s="2">
        <v>3760</v>
      </c>
      <c r="C370" t="s">
        <v>310</v>
      </c>
      <c r="D370" s="5" t="str">
        <f t="shared" ref="D370:D433" si="12">IF(OR(ISNUMBER(FIND("GOTO ",C370)),ISNUMBER(FIND("THEN",C370))),IF(ISNUMBER(VALUE(TRIM(RIGHT(SUBSTITUTE(C370," ",REPT(" ",LEN(C370))),LEN(C370))))),TRIM(RIGHT(SUBSTITUTE(C370," ",REPT(" ",LEN(C370))),LEN(C370))),""),"")</f>
        <v/>
      </c>
      <c r="E370" t="str">
        <f t="shared" si="11"/>
        <v/>
      </c>
    </row>
    <row r="371" spans="1:6" x14ac:dyDescent="0.2">
      <c r="B371" s="2">
        <v>3770</v>
      </c>
      <c r="C371" t="s">
        <v>311</v>
      </c>
      <c r="D371" s="5" t="str">
        <f t="shared" si="12"/>
        <v/>
      </c>
      <c r="E371" t="str">
        <f t="shared" si="11"/>
        <v/>
      </c>
      <c r="F371" t="s">
        <v>922</v>
      </c>
    </row>
    <row r="372" spans="1:6" x14ac:dyDescent="0.2">
      <c r="B372" s="2">
        <v>3780</v>
      </c>
      <c r="C372" t="s">
        <v>312</v>
      </c>
      <c r="D372" s="5" t="str">
        <f t="shared" si="12"/>
        <v>2430</v>
      </c>
      <c r="E372" t="str">
        <f t="shared" si="11"/>
        <v>PLAYERTURN</v>
      </c>
    </row>
    <row r="373" spans="1:6" x14ac:dyDescent="0.2">
      <c r="A373" t="s">
        <v>926</v>
      </c>
      <c r="B373" s="2">
        <v>3790</v>
      </c>
      <c r="C373" t="s">
        <v>313</v>
      </c>
      <c r="D373" s="5" t="str">
        <f t="shared" si="12"/>
        <v/>
      </c>
      <c r="E373" t="str">
        <f t="shared" si="11"/>
        <v/>
      </c>
      <c r="F373" t="s">
        <v>925</v>
      </c>
    </row>
    <row r="374" spans="1:6" x14ac:dyDescent="0.2">
      <c r="B374" s="2">
        <v>3800</v>
      </c>
      <c r="C374" t="s">
        <v>314</v>
      </c>
      <c r="D374" s="5" t="str">
        <f t="shared" si="12"/>
        <v/>
      </c>
      <c r="E374" t="str">
        <f t="shared" si="11"/>
        <v/>
      </c>
    </row>
    <row r="375" spans="1:6" x14ac:dyDescent="0.2">
      <c r="B375" s="2">
        <v>3810</v>
      </c>
      <c r="C375" t="s">
        <v>315</v>
      </c>
      <c r="D375" s="5" t="str">
        <f t="shared" si="12"/>
        <v/>
      </c>
      <c r="E375" t="str">
        <f t="shared" si="11"/>
        <v/>
      </c>
      <c r="F375" t="s">
        <v>929</v>
      </c>
    </row>
    <row r="376" spans="1:6" x14ac:dyDescent="0.2">
      <c r="B376" s="2">
        <v>3820</v>
      </c>
      <c r="C376" t="s">
        <v>316</v>
      </c>
      <c r="D376" s="5" t="str">
        <f t="shared" si="12"/>
        <v/>
      </c>
      <c r="E376" t="str">
        <f t="shared" si="11"/>
        <v/>
      </c>
      <c r="F376" t="s">
        <v>927</v>
      </c>
    </row>
    <row r="377" spans="1:6" x14ac:dyDescent="0.2">
      <c r="B377" s="2">
        <v>3830</v>
      </c>
      <c r="C377" t="s">
        <v>317</v>
      </c>
      <c r="D377" s="5" t="str">
        <f t="shared" si="12"/>
        <v/>
      </c>
      <c r="E377" t="str">
        <f t="shared" si="11"/>
        <v/>
      </c>
    </row>
    <row r="378" spans="1:6" x14ac:dyDescent="0.2">
      <c r="B378" s="2">
        <v>3840</v>
      </c>
      <c r="C378" t="s">
        <v>318</v>
      </c>
      <c r="D378" s="5" t="str">
        <f t="shared" si="12"/>
        <v/>
      </c>
      <c r="E378" t="str">
        <f t="shared" si="11"/>
        <v/>
      </c>
    </row>
    <row r="379" spans="1:6" x14ac:dyDescent="0.2">
      <c r="B379" s="2">
        <v>3850</v>
      </c>
      <c r="C379" t="s">
        <v>319</v>
      </c>
      <c r="D379" s="5" t="str">
        <f t="shared" si="12"/>
        <v/>
      </c>
      <c r="E379" t="str">
        <f t="shared" si="11"/>
        <v/>
      </c>
      <c r="F379" t="s">
        <v>930</v>
      </c>
    </row>
    <row r="380" spans="1:6" x14ac:dyDescent="0.2">
      <c r="B380" s="2">
        <v>3860</v>
      </c>
      <c r="C380" t="s">
        <v>320</v>
      </c>
      <c r="D380" s="5" t="str">
        <f t="shared" si="12"/>
        <v/>
      </c>
      <c r="E380" t="str">
        <f t="shared" si="11"/>
        <v/>
      </c>
      <c r="F380" t="s">
        <v>928</v>
      </c>
    </row>
    <row r="381" spans="1:6" x14ac:dyDescent="0.2">
      <c r="B381" s="2">
        <v>3870</v>
      </c>
      <c r="C381" t="s">
        <v>321</v>
      </c>
      <c r="D381" s="5" t="str">
        <f t="shared" si="12"/>
        <v/>
      </c>
      <c r="E381" t="str">
        <f t="shared" si="11"/>
        <v/>
      </c>
    </row>
    <row r="382" spans="1:6" x14ac:dyDescent="0.2">
      <c r="B382" s="2">
        <v>3880</v>
      </c>
      <c r="C382" t="s">
        <v>322</v>
      </c>
      <c r="D382" s="5" t="str">
        <f t="shared" si="12"/>
        <v>3790</v>
      </c>
      <c r="E382" t="str">
        <f t="shared" si="11"/>
        <v>RANDOMDIRECTION</v>
      </c>
      <c r="F382" t="s">
        <v>931</v>
      </c>
    </row>
    <row r="383" spans="1:6" x14ac:dyDescent="0.2">
      <c r="B383" s="2">
        <v>3890</v>
      </c>
      <c r="C383" t="s">
        <v>323</v>
      </c>
      <c r="D383" s="5" t="str">
        <f t="shared" si="12"/>
        <v>3790</v>
      </c>
      <c r="E383" t="str">
        <f t="shared" si="11"/>
        <v>RANDOMDIRECTION</v>
      </c>
      <c r="F383" t="s">
        <v>931</v>
      </c>
    </row>
    <row r="384" spans="1:6" x14ac:dyDescent="0.2">
      <c r="B384" s="2">
        <v>3900</v>
      </c>
      <c r="C384" t="s">
        <v>324</v>
      </c>
      <c r="D384" s="5" t="str">
        <f t="shared" si="12"/>
        <v>3790</v>
      </c>
      <c r="E384" t="str">
        <f t="shared" si="11"/>
        <v>RANDOMDIRECTION</v>
      </c>
      <c r="F384" t="s">
        <v>931</v>
      </c>
    </row>
    <row r="385" spans="2:6" x14ac:dyDescent="0.2">
      <c r="B385" s="2">
        <v>3910</v>
      </c>
      <c r="C385" t="s">
        <v>325</v>
      </c>
      <c r="D385" s="5" t="str">
        <f t="shared" si="12"/>
        <v>3790</v>
      </c>
      <c r="E385" t="str">
        <f t="shared" si="11"/>
        <v>RANDOMDIRECTION</v>
      </c>
      <c r="F385" t="s">
        <v>931</v>
      </c>
    </row>
    <row r="386" spans="2:6" x14ac:dyDescent="0.2">
      <c r="B386" s="2">
        <v>3920</v>
      </c>
      <c r="C386" t="s">
        <v>3</v>
      </c>
      <c r="D386" s="5" t="str">
        <f t="shared" si="12"/>
        <v/>
      </c>
      <c r="E386" t="str">
        <f t="shared" si="11"/>
        <v/>
      </c>
    </row>
    <row r="387" spans="2:6" x14ac:dyDescent="0.2">
      <c r="B387" s="2">
        <v>3930</v>
      </c>
      <c r="C387" t="s">
        <v>326</v>
      </c>
      <c r="D387" s="5" t="str">
        <f t="shared" si="12"/>
        <v>3960</v>
      </c>
      <c r="E387">
        <f t="shared" ref="E387:E450" si="13">IFERROR(INDEX($A:$A,MATCH(_xlfn.NUMBERVALUE(D387),$B:$B,0)),"")</f>
        <v>0</v>
      </c>
    </row>
    <row r="388" spans="2:6" x14ac:dyDescent="0.2">
      <c r="B388" s="2">
        <v>3940</v>
      </c>
      <c r="C388" t="s">
        <v>327</v>
      </c>
      <c r="D388" s="5" t="str">
        <f t="shared" si="12"/>
        <v>3990</v>
      </c>
      <c r="E388">
        <f t="shared" si="13"/>
        <v>0</v>
      </c>
    </row>
    <row r="389" spans="2:6" x14ac:dyDescent="0.2">
      <c r="B389" s="2">
        <v>3950</v>
      </c>
      <c r="C389" t="s">
        <v>328</v>
      </c>
      <c r="D389" s="5" t="str">
        <f t="shared" si="12"/>
        <v>3970</v>
      </c>
      <c r="E389">
        <f t="shared" si="13"/>
        <v>0</v>
      </c>
    </row>
    <row r="390" spans="2:6" x14ac:dyDescent="0.2">
      <c r="B390" s="2">
        <v>3960</v>
      </c>
      <c r="C390" t="s">
        <v>329</v>
      </c>
      <c r="D390" s="5" t="str">
        <f t="shared" si="12"/>
        <v>3990</v>
      </c>
      <c r="E390">
        <f t="shared" si="13"/>
        <v>0</v>
      </c>
    </row>
    <row r="391" spans="2:6" x14ac:dyDescent="0.2">
      <c r="B391" s="2">
        <v>3970</v>
      </c>
      <c r="C391" t="s">
        <v>1</v>
      </c>
      <c r="D391" s="5" t="str">
        <f t="shared" si="12"/>
        <v/>
      </c>
      <c r="E391" t="str">
        <f t="shared" si="13"/>
        <v/>
      </c>
    </row>
    <row r="392" spans="2:6" x14ac:dyDescent="0.2">
      <c r="B392" s="2">
        <v>3980</v>
      </c>
      <c r="C392" t="s">
        <v>330</v>
      </c>
      <c r="D392" s="5" t="str">
        <f t="shared" si="12"/>
        <v>3790</v>
      </c>
      <c r="E392" t="str">
        <f t="shared" si="13"/>
        <v>RANDOMDIRECTION</v>
      </c>
    </row>
    <row r="393" spans="2:6" x14ac:dyDescent="0.2">
      <c r="B393" s="2">
        <v>3990</v>
      </c>
      <c r="C393" t="s">
        <v>331</v>
      </c>
      <c r="D393" s="5" t="str">
        <f t="shared" si="12"/>
        <v>4050</v>
      </c>
      <c r="E393">
        <f t="shared" si="13"/>
        <v>0</v>
      </c>
    </row>
    <row r="394" spans="2:6" x14ac:dyDescent="0.2">
      <c r="B394" s="2">
        <v>4000</v>
      </c>
      <c r="C394" t="s">
        <v>332</v>
      </c>
      <c r="D394" s="5" t="str">
        <f t="shared" si="12"/>
        <v>4030</v>
      </c>
      <c r="E394">
        <f t="shared" si="13"/>
        <v>0</v>
      </c>
    </row>
    <row r="395" spans="2:6" x14ac:dyDescent="0.2">
      <c r="B395" s="2">
        <v>4010</v>
      </c>
      <c r="C395" t="s">
        <v>333</v>
      </c>
      <c r="D395" s="5" t="str">
        <f t="shared" si="12"/>
        <v/>
      </c>
      <c r="E395" t="str">
        <f t="shared" si="13"/>
        <v/>
      </c>
    </row>
    <row r="396" spans="2:6" x14ac:dyDescent="0.2">
      <c r="B396" s="2">
        <v>4020</v>
      </c>
      <c r="C396" t="s">
        <v>334</v>
      </c>
      <c r="D396" s="5" t="str">
        <f t="shared" si="12"/>
        <v>4040</v>
      </c>
      <c r="E396">
        <f t="shared" si="13"/>
        <v>0</v>
      </c>
    </row>
    <row r="397" spans="2:6" x14ac:dyDescent="0.2">
      <c r="B397" s="2">
        <v>4030</v>
      </c>
      <c r="C397" t="s">
        <v>335</v>
      </c>
      <c r="D397" s="5" t="str">
        <f t="shared" si="12"/>
        <v/>
      </c>
      <c r="E397" t="str">
        <f t="shared" si="13"/>
        <v/>
      </c>
    </row>
    <row r="398" spans="2:6" x14ac:dyDescent="0.2">
      <c r="B398" s="2">
        <v>4040</v>
      </c>
      <c r="C398" t="s">
        <v>336</v>
      </c>
      <c r="D398" s="5" t="str">
        <f t="shared" si="12"/>
        <v>4090</v>
      </c>
      <c r="E398">
        <f t="shared" si="13"/>
        <v>0</v>
      </c>
    </row>
    <row r="399" spans="2:6" x14ac:dyDescent="0.2">
      <c r="B399" s="2">
        <v>4050</v>
      </c>
      <c r="C399" t="s">
        <v>337</v>
      </c>
      <c r="D399" s="5" t="str">
        <f t="shared" si="12"/>
        <v>4080</v>
      </c>
      <c r="E399">
        <f t="shared" si="13"/>
        <v>0</v>
      </c>
    </row>
    <row r="400" spans="2:6" x14ac:dyDescent="0.2">
      <c r="B400" s="2">
        <v>4060</v>
      </c>
      <c r="C400" t="s">
        <v>338</v>
      </c>
      <c r="D400" s="5" t="str">
        <f t="shared" si="12"/>
        <v/>
      </c>
      <c r="E400" t="str">
        <f t="shared" si="13"/>
        <v/>
      </c>
    </row>
    <row r="401" spans="2:5" x14ac:dyDescent="0.2">
      <c r="B401" s="2">
        <v>4070</v>
      </c>
      <c r="C401" t="s">
        <v>336</v>
      </c>
      <c r="D401" s="5" t="str">
        <f t="shared" si="12"/>
        <v>4090</v>
      </c>
      <c r="E401">
        <f t="shared" si="13"/>
        <v>0</v>
      </c>
    </row>
    <row r="402" spans="2:5" x14ac:dyDescent="0.2">
      <c r="B402" s="2">
        <v>4080</v>
      </c>
      <c r="C402" t="s">
        <v>339</v>
      </c>
      <c r="D402" s="5" t="str">
        <f t="shared" si="12"/>
        <v/>
      </c>
      <c r="E402" t="str">
        <f t="shared" si="13"/>
        <v/>
      </c>
    </row>
    <row r="403" spans="2:5" x14ac:dyDescent="0.2">
      <c r="B403" s="2">
        <v>4090</v>
      </c>
      <c r="C403" t="s">
        <v>122</v>
      </c>
      <c r="D403" s="5" t="str">
        <f t="shared" si="12"/>
        <v/>
      </c>
      <c r="E403" t="str">
        <f t="shared" si="13"/>
        <v/>
      </c>
    </row>
    <row r="404" spans="2:5" x14ac:dyDescent="0.2">
      <c r="B404" s="2">
        <v>4100</v>
      </c>
      <c r="C404" t="s">
        <v>340</v>
      </c>
      <c r="D404" s="5" t="str">
        <f t="shared" si="12"/>
        <v>4130</v>
      </c>
      <c r="E404">
        <f t="shared" si="13"/>
        <v>0</v>
      </c>
    </row>
    <row r="405" spans="2:5" x14ac:dyDescent="0.2">
      <c r="B405" s="2">
        <v>4110</v>
      </c>
      <c r="C405" t="s">
        <v>1</v>
      </c>
      <c r="D405" s="5" t="str">
        <f t="shared" si="12"/>
        <v/>
      </c>
      <c r="E405" t="str">
        <f t="shared" si="13"/>
        <v/>
      </c>
    </row>
    <row r="406" spans="2:5" x14ac:dyDescent="0.2">
      <c r="B406" s="2">
        <v>4120</v>
      </c>
      <c r="C406" t="s">
        <v>341</v>
      </c>
      <c r="D406" s="5" t="str">
        <f t="shared" si="12"/>
        <v>4150</v>
      </c>
      <c r="E406">
        <f t="shared" si="13"/>
        <v>0</v>
      </c>
    </row>
    <row r="407" spans="2:5" x14ac:dyDescent="0.2">
      <c r="B407" s="2">
        <v>4130</v>
      </c>
      <c r="C407" t="s">
        <v>342</v>
      </c>
      <c r="D407" s="5" t="str">
        <f t="shared" si="12"/>
        <v>4200</v>
      </c>
      <c r="E407">
        <f t="shared" si="13"/>
        <v>0</v>
      </c>
    </row>
    <row r="408" spans="2:5" x14ac:dyDescent="0.2">
      <c r="B408" s="2">
        <v>4140</v>
      </c>
      <c r="C408" t="s">
        <v>343</v>
      </c>
      <c r="D408" s="5" t="str">
        <f t="shared" si="12"/>
        <v>4110</v>
      </c>
      <c r="E408">
        <f t="shared" si="13"/>
        <v>0</v>
      </c>
    </row>
    <row r="409" spans="2:5" x14ac:dyDescent="0.2">
      <c r="B409" s="2">
        <v>4150</v>
      </c>
      <c r="C409" t="s">
        <v>344</v>
      </c>
      <c r="D409" s="5" t="str">
        <f t="shared" si="12"/>
        <v/>
      </c>
      <c r="E409" t="str">
        <f t="shared" si="13"/>
        <v/>
      </c>
    </row>
    <row r="410" spans="2:5" x14ac:dyDescent="0.2">
      <c r="B410" s="2">
        <v>4160</v>
      </c>
      <c r="C410" t="s">
        <v>345</v>
      </c>
      <c r="D410" s="5" t="str">
        <f t="shared" si="12"/>
        <v/>
      </c>
      <c r="E410" t="str">
        <f t="shared" si="13"/>
        <v/>
      </c>
    </row>
    <row r="411" spans="2:5" x14ac:dyDescent="0.2">
      <c r="B411" s="2">
        <v>4170</v>
      </c>
      <c r="C411" t="s">
        <v>346</v>
      </c>
      <c r="D411" s="5" t="str">
        <f t="shared" si="12"/>
        <v>4190</v>
      </c>
      <c r="E411">
        <f t="shared" si="13"/>
        <v>0</v>
      </c>
    </row>
    <row r="412" spans="2:5" x14ac:dyDescent="0.2">
      <c r="B412" s="2">
        <v>4180</v>
      </c>
      <c r="C412" t="s">
        <v>347</v>
      </c>
      <c r="D412" s="5" t="str">
        <f t="shared" si="12"/>
        <v/>
      </c>
      <c r="E412" t="str">
        <f t="shared" si="13"/>
        <v/>
      </c>
    </row>
    <row r="413" spans="2:5" x14ac:dyDescent="0.2">
      <c r="B413" s="2">
        <v>4190</v>
      </c>
      <c r="C413" t="s">
        <v>348</v>
      </c>
      <c r="D413" s="5" t="str">
        <f t="shared" si="12"/>
        <v>2420</v>
      </c>
      <c r="E413">
        <f t="shared" si="13"/>
        <v>0</v>
      </c>
    </row>
    <row r="414" spans="2:5" x14ac:dyDescent="0.2">
      <c r="B414" s="2">
        <v>4200</v>
      </c>
      <c r="C414" t="s">
        <v>58</v>
      </c>
      <c r="D414" s="5" t="str">
        <f t="shared" si="12"/>
        <v/>
      </c>
      <c r="E414" t="str">
        <f t="shared" si="13"/>
        <v/>
      </c>
    </row>
    <row r="415" spans="2:5" x14ac:dyDescent="0.2">
      <c r="B415" s="2">
        <v>4210</v>
      </c>
      <c r="C415" t="s">
        <v>349</v>
      </c>
      <c r="D415" s="5" t="str">
        <f t="shared" si="12"/>
        <v/>
      </c>
      <c r="E415" t="str">
        <f t="shared" si="13"/>
        <v/>
      </c>
    </row>
    <row r="416" spans="2:5" x14ac:dyDescent="0.2">
      <c r="B416" s="2">
        <v>4220</v>
      </c>
      <c r="C416" t="s">
        <v>350</v>
      </c>
      <c r="D416" s="5" t="str">
        <f t="shared" si="12"/>
        <v>3620</v>
      </c>
      <c r="E416" t="str">
        <f t="shared" si="13"/>
        <v>COMPUTERHIT</v>
      </c>
    </row>
    <row r="417" spans="2:5" x14ac:dyDescent="0.2">
      <c r="B417" s="2">
        <v>4230</v>
      </c>
      <c r="C417" t="s">
        <v>351</v>
      </c>
      <c r="D417" s="5" t="str">
        <f t="shared" si="12"/>
        <v/>
      </c>
      <c r="E417" t="str">
        <f t="shared" si="13"/>
        <v/>
      </c>
    </row>
    <row r="418" spans="2:5" x14ac:dyDescent="0.2">
      <c r="B418" s="2">
        <v>4240</v>
      </c>
      <c r="C418" t="s">
        <v>352</v>
      </c>
      <c r="D418" s="5" t="str">
        <f t="shared" si="12"/>
        <v/>
      </c>
      <c r="E418" t="str">
        <f t="shared" si="13"/>
        <v/>
      </c>
    </row>
    <row r="419" spans="2:5" x14ac:dyDescent="0.2">
      <c r="B419" s="2">
        <v>4250</v>
      </c>
      <c r="C419" t="s">
        <v>353</v>
      </c>
      <c r="D419" s="5" t="str">
        <f t="shared" si="12"/>
        <v>4390</v>
      </c>
      <c r="E419">
        <f t="shared" si="13"/>
        <v>0</v>
      </c>
    </row>
    <row r="420" spans="2:5" x14ac:dyDescent="0.2">
      <c r="B420" s="2">
        <v>4260</v>
      </c>
      <c r="C420" t="s">
        <v>354</v>
      </c>
      <c r="D420" s="5" t="str">
        <f t="shared" si="12"/>
        <v>4390</v>
      </c>
      <c r="E420">
        <f t="shared" si="13"/>
        <v>0</v>
      </c>
    </row>
    <row r="421" spans="2:5" x14ac:dyDescent="0.2">
      <c r="B421" s="2">
        <v>4270</v>
      </c>
      <c r="C421" t="s">
        <v>355</v>
      </c>
      <c r="D421" s="5" t="str">
        <f t="shared" si="12"/>
        <v/>
      </c>
      <c r="E421" t="str">
        <f t="shared" si="13"/>
        <v/>
      </c>
    </row>
    <row r="422" spans="2:5" x14ac:dyDescent="0.2">
      <c r="B422" s="2">
        <v>4280</v>
      </c>
      <c r="C422" t="s">
        <v>356</v>
      </c>
      <c r="D422" s="5" t="str">
        <f t="shared" si="12"/>
        <v/>
      </c>
      <c r="E422" t="str">
        <f t="shared" si="13"/>
        <v/>
      </c>
    </row>
    <row r="423" spans="2:5" x14ac:dyDescent="0.2">
      <c r="B423" s="2">
        <v>4290</v>
      </c>
      <c r="C423" t="s">
        <v>357</v>
      </c>
      <c r="D423" s="5" t="str">
        <f t="shared" si="12"/>
        <v>4380</v>
      </c>
      <c r="E423">
        <f t="shared" si="13"/>
        <v>0</v>
      </c>
    </row>
    <row r="424" spans="2:5" x14ac:dyDescent="0.2">
      <c r="B424" s="2">
        <v>4300</v>
      </c>
      <c r="C424" t="s">
        <v>358</v>
      </c>
      <c r="D424" s="5" t="str">
        <f t="shared" si="12"/>
        <v/>
      </c>
      <c r="E424" t="str">
        <f t="shared" si="13"/>
        <v/>
      </c>
    </row>
    <row r="425" spans="2:5" x14ac:dyDescent="0.2">
      <c r="B425" s="2">
        <v>4310</v>
      </c>
      <c r="C425" t="s">
        <v>359</v>
      </c>
      <c r="D425" s="5" t="str">
        <f t="shared" si="12"/>
        <v/>
      </c>
      <c r="E425" t="str">
        <f t="shared" si="13"/>
        <v/>
      </c>
    </row>
    <row r="426" spans="2:5" x14ac:dyDescent="0.2">
      <c r="B426" s="2">
        <v>4320</v>
      </c>
      <c r="C426" t="s">
        <v>357</v>
      </c>
      <c r="D426" s="5" t="str">
        <f t="shared" si="12"/>
        <v>4380</v>
      </c>
      <c r="E426">
        <f t="shared" si="13"/>
        <v>0</v>
      </c>
    </row>
    <row r="427" spans="2:5" x14ac:dyDescent="0.2">
      <c r="B427" s="2">
        <v>4330</v>
      </c>
      <c r="C427" t="s">
        <v>360</v>
      </c>
      <c r="D427" s="5" t="str">
        <f t="shared" si="12"/>
        <v>4370</v>
      </c>
      <c r="E427">
        <f t="shared" si="13"/>
        <v>0</v>
      </c>
    </row>
    <row r="428" spans="2:5" x14ac:dyDescent="0.2">
      <c r="B428" s="2">
        <v>4340</v>
      </c>
      <c r="C428" t="s">
        <v>361</v>
      </c>
      <c r="D428" s="5" t="str">
        <f t="shared" si="12"/>
        <v/>
      </c>
      <c r="E428" t="str">
        <f t="shared" si="13"/>
        <v/>
      </c>
    </row>
    <row r="429" spans="2:5" x14ac:dyDescent="0.2">
      <c r="B429" s="2">
        <v>4350</v>
      </c>
      <c r="C429" t="s">
        <v>362</v>
      </c>
      <c r="D429" s="5" t="str">
        <f t="shared" si="12"/>
        <v/>
      </c>
      <c r="E429" t="str">
        <f t="shared" si="13"/>
        <v/>
      </c>
    </row>
    <row r="430" spans="2:5" x14ac:dyDescent="0.2">
      <c r="B430" s="2">
        <v>4360</v>
      </c>
      <c r="C430" t="s">
        <v>357</v>
      </c>
      <c r="D430" s="5" t="str">
        <f t="shared" si="12"/>
        <v>4380</v>
      </c>
      <c r="E430">
        <f t="shared" si="13"/>
        <v>0</v>
      </c>
    </row>
    <row r="431" spans="2:5" x14ac:dyDescent="0.2">
      <c r="B431" s="2">
        <v>4370</v>
      </c>
      <c r="C431" t="s">
        <v>363</v>
      </c>
      <c r="D431" s="5" t="str">
        <f t="shared" si="12"/>
        <v/>
      </c>
      <c r="E431" t="str">
        <f t="shared" si="13"/>
        <v/>
      </c>
    </row>
    <row r="432" spans="2:5" x14ac:dyDescent="0.2">
      <c r="B432" s="2">
        <v>4380</v>
      </c>
      <c r="C432" t="s">
        <v>364</v>
      </c>
      <c r="D432" s="5" t="str">
        <f t="shared" si="12"/>
        <v>4420</v>
      </c>
      <c r="E432">
        <f t="shared" si="13"/>
        <v>0</v>
      </c>
    </row>
    <row r="433" spans="2:5" x14ac:dyDescent="0.2">
      <c r="B433" s="2">
        <v>4390</v>
      </c>
      <c r="C433" t="s">
        <v>365</v>
      </c>
      <c r="D433" s="5" t="str">
        <f t="shared" si="12"/>
        <v/>
      </c>
      <c r="E433" t="str">
        <f t="shared" si="13"/>
        <v/>
      </c>
    </row>
    <row r="434" spans="2:5" x14ac:dyDescent="0.2">
      <c r="B434" s="2">
        <v>4400</v>
      </c>
      <c r="C434" t="s">
        <v>58</v>
      </c>
      <c r="D434" s="5" t="str">
        <f t="shared" ref="D434:D497" si="14">IF(OR(ISNUMBER(FIND("GOTO ",C434)),ISNUMBER(FIND("THEN",C434))),IF(ISNUMBER(VALUE(TRIM(RIGHT(SUBSTITUTE(C434," ",REPT(" ",LEN(C434))),LEN(C434))))),TRIM(RIGHT(SUBSTITUTE(C434," ",REPT(" ",LEN(C434))),LEN(C434))),""),"")</f>
        <v/>
      </c>
      <c r="E434" t="str">
        <f t="shared" si="13"/>
        <v/>
      </c>
    </row>
    <row r="435" spans="2:5" x14ac:dyDescent="0.2">
      <c r="B435" s="2">
        <v>4410</v>
      </c>
      <c r="C435" t="s">
        <v>366</v>
      </c>
      <c r="D435" s="5" t="str">
        <f t="shared" si="14"/>
        <v>4420</v>
      </c>
      <c r="E435">
        <f t="shared" si="13"/>
        <v>0</v>
      </c>
    </row>
    <row r="436" spans="2:5" x14ac:dyDescent="0.2">
      <c r="B436" s="2">
        <v>4420</v>
      </c>
      <c r="C436" t="s">
        <v>367</v>
      </c>
      <c r="D436" s="5" t="str">
        <f t="shared" si="14"/>
        <v/>
      </c>
      <c r="E436" t="str">
        <f t="shared" si="13"/>
        <v/>
      </c>
    </row>
    <row r="437" spans="2:5" x14ac:dyDescent="0.2">
      <c r="B437" s="2">
        <v>4430</v>
      </c>
      <c r="C437" t="s">
        <v>368</v>
      </c>
      <c r="D437" s="5" t="str">
        <f t="shared" si="14"/>
        <v/>
      </c>
      <c r="E437" t="str">
        <f t="shared" si="13"/>
        <v/>
      </c>
    </row>
    <row r="438" spans="2:5" x14ac:dyDescent="0.2">
      <c r="B438" s="2">
        <v>4440</v>
      </c>
      <c r="C438" t="s">
        <v>309</v>
      </c>
      <c r="D438" s="5" t="str">
        <f t="shared" si="14"/>
        <v/>
      </c>
      <c r="E438" t="str">
        <f t="shared" si="13"/>
        <v/>
      </c>
    </row>
    <row r="439" spans="2:5" x14ac:dyDescent="0.2">
      <c r="B439" s="2">
        <v>4450</v>
      </c>
      <c r="C439" t="s">
        <v>369</v>
      </c>
      <c r="D439" s="5" t="str">
        <f t="shared" si="14"/>
        <v>4470</v>
      </c>
      <c r="E439">
        <f t="shared" si="13"/>
        <v>0</v>
      </c>
    </row>
    <row r="440" spans="2:5" x14ac:dyDescent="0.2">
      <c r="B440" s="2">
        <v>4460</v>
      </c>
      <c r="C440" t="s">
        <v>370</v>
      </c>
      <c r="D440" s="5" t="str">
        <f t="shared" si="14"/>
        <v>5000</v>
      </c>
      <c r="E440">
        <f t="shared" si="13"/>
        <v>0</v>
      </c>
    </row>
    <row r="441" spans="2:5" x14ac:dyDescent="0.2">
      <c r="B441" s="2">
        <v>4470</v>
      </c>
      <c r="C441" t="s">
        <v>371</v>
      </c>
      <c r="D441" s="5" t="str">
        <f t="shared" si="14"/>
        <v>4500</v>
      </c>
      <c r="E441">
        <f t="shared" si="13"/>
        <v>0</v>
      </c>
    </row>
    <row r="442" spans="2:5" x14ac:dyDescent="0.2">
      <c r="B442" s="2">
        <v>4480</v>
      </c>
      <c r="C442" t="s">
        <v>372</v>
      </c>
      <c r="D442" s="5" t="str">
        <f t="shared" si="14"/>
        <v>5000</v>
      </c>
      <c r="E442">
        <f t="shared" si="13"/>
        <v>0</v>
      </c>
    </row>
    <row r="443" spans="2:5" x14ac:dyDescent="0.2">
      <c r="B443" s="2">
        <v>4490</v>
      </c>
      <c r="C443" t="s">
        <v>373</v>
      </c>
      <c r="D443" s="5" t="str">
        <f t="shared" si="14"/>
        <v>5000</v>
      </c>
      <c r="E443">
        <f t="shared" si="13"/>
        <v>0</v>
      </c>
    </row>
    <row r="444" spans="2:5" x14ac:dyDescent="0.2">
      <c r="B444" s="2">
        <v>4500</v>
      </c>
      <c r="C444" t="s">
        <v>374</v>
      </c>
      <c r="D444" s="5" t="str">
        <f t="shared" si="14"/>
        <v>4520</v>
      </c>
      <c r="E444">
        <f t="shared" si="13"/>
        <v>0</v>
      </c>
    </row>
    <row r="445" spans="2:5" x14ac:dyDescent="0.2">
      <c r="B445" s="2">
        <v>4510</v>
      </c>
      <c r="C445" t="s">
        <v>375</v>
      </c>
      <c r="D445" s="5" t="str">
        <f t="shared" si="14"/>
        <v>5000</v>
      </c>
      <c r="E445">
        <f t="shared" si="13"/>
        <v>0</v>
      </c>
    </row>
    <row r="446" spans="2:5" x14ac:dyDescent="0.2">
      <c r="B446" s="2">
        <v>4520</v>
      </c>
      <c r="C446" t="s">
        <v>376</v>
      </c>
      <c r="D446" s="5" t="str">
        <f t="shared" si="14"/>
        <v>4540</v>
      </c>
      <c r="E446">
        <f t="shared" si="13"/>
        <v>0</v>
      </c>
    </row>
    <row r="447" spans="2:5" x14ac:dyDescent="0.2">
      <c r="B447" s="2">
        <v>4530</v>
      </c>
      <c r="C447" t="s">
        <v>377</v>
      </c>
      <c r="D447" s="5" t="str">
        <f t="shared" si="14"/>
        <v>5000</v>
      </c>
      <c r="E447">
        <f t="shared" si="13"/>
        <v>0</v>
      </c>
    </row>
    <row r="448" spans="2:5" x14ac:dyDescent="0.2">
      <c r="B448" s="2">
        <v>4540</v>
      </c>
      <c r="C448" t="s">
        <v>378</v>
      </c>
      <c r="D448" s="5" t="str">
        <f t="shared" si="14"/>
        <v>2480</v>
      </c>
      <c r="E448">
        <f t="shared" si="13"/>
        <v>0</v>
      </c>
    </row>
    <row r="449" spans="2:5" x14ac:dyDescent="0.2">
      <c r="B449" s="2">
        <v>4550</v>
      </c>
      <c r="C449" t="s">
        <v>379</v>
      </c>
      <c r="D449" s="5" t="str">
        <f t="shared" si="14"/>
        <v/>
      </c>
      <c r="E449" t="str">
        <f t="shared" si="13"/>
        <v/>
      </c>
    </row>
    <row r="450" spans="2:5" x14ac:dyDescent="0.2">
      <c r="B450" s="2">
        <v>4560</v>
      </c>
      <c r="C450" t="s">
        <v>380</v>
      </c>
      <c r="D450" s="5" t="str">
        <f t="shared" si="14"/>
        <v/>
      </c>
      <c r="E450" t="str">
        <f t="shared" si="13"/>
        <v/>
      </c>
    </row>
    <row r="451" spans="2:5" x14ac:dyDescent="0.2">
      <c r="B451" s="2">
        <v>4570</v>
      </c>
      <c r="C451" t="s">
        <v>381</v>
      </c>
      <c r="D451" s="5" t="str">
        <f t="shared" si="14"/>
        <v/>
      </c>
      <c r="E451" t="str">
        <f t="shared" ref="E451:E514" si="15">IFERROR(INDEX($A:$A,MATCH(_xlfn.NUMBERVALUE(D451),$B:$B,0)),"")</f>
        <v/>
      </c>
    </row>
    <row r="452" spans="2:5" x14ac:dyDescent="0.2">
      <c r="B452" s="2">
        <v>4580</v>
      </c>
      <c r="C452" t="s">
        <v>382</v>
      </c>
      <c r="D452" s="5" t="str">
        <f t="shared" si="14"/>
        <v/>
      </c>
      <c r="E452" t="str">
        <f t="shared" si="15"/>
        <v/>
      </c>
    </row>
    <row r="453" spans="2:5" x14ac:dyDescent="0.2">
      <c r="B453" s="2">
        <v>4590</v>
      </c>
      <c r="C453" t="s">
        <v>383</v>
      </c>
      <c r="D453" s="5" t="str">
        <f t="shared" si="14"/>
        <v>4890</v>
      </c>
      <c r="E453">
        <f t="shared" si="15"/>
        <v>0</v>
      </c>
    </row>
    <row r="454" spans="2:5" x14ac:dyDescent="0.2">
      <c r="B454" s="2">
        <v>4600</v>
      </c>
      <c r="C454" t="s">
        <v>384</v>
      </c>
      <c r="D454" s="5" t="str">
        <f t="shared" si="14"/>
        <v>4890</v>
      </c>
      <c r="E454">
        <f t="shared" si="15"/>
        <v>0</v>
      </c>
    </row>
    <row r="455" spans="2:5" x14ac:dyDescent="0.2">
      <c r="B455" s="2">
        <v>4610</v>
      </c>
      <c r="C455" t="s">
        <v>385</v>
      </c>
      <c r="D455" s="5" t="str">
        <f t="shared" si="14"/>
        <v>4890</v>
      </c>
      <c r="E455">
        <f t="shared" si="15"/>
        <v>0</v>
      </c>
    </row>
    <row r="456" spans="2:5" x14ac:dyDescent="0.2">
      <c r="B456" s="2">
        <v>4620</v>
      </c>
      <c r="C456" t="s">
        <v>386</v>
      </c>
      <c r="D456" s="5" t="str">
        <f t="shared" si="14"/>
        <v>4890</v>
      </c>
      <c r="E456">
        <f t="shared" si="15"/>
        <v>0</v>
      </c>
    </row>
    <row r="457" spans="2:5" x14ac:dyDescent="0.2">
      <c r="B457" s="2">
        <v>4630</v>
      </c>
      <c r="C457" t="s">
        <v>3</v>
      </c>
      <c r="D457" s="5" t="str">
        <f t="shared" si="14"/>
        <v/>
      </c>
      <c r="E457" t="str">
        <f t="shared" si="15"/>
        <v/>
      </c>
    </row>
    <row r="458" spans="2:5" x14ac:dyDescent="0.2">
      <c r="B458" s="2">
        <v>4640</v>
      </c>
      <c r="C458" t="s">
        <v>387</v>
      </c>
      <c r="D458" s="5" t="str">
        <f t="shared" si="14"/>
        <v>4670</v>
      </c>
      <c r="E458">
        <f t="shared" si="15"/>
        <v>0</v>
      </c>
    </row>
    <row r="459" spans="2:5" x14ac:dyDescent="0.2">
      <c r="B459" s="2">
        <v>4650</v>
      </c>
      <c r="C459" t="s">
        <v>388</v>
      </c>
      <c r="D459" s="5" t="str">
        <f t="shared" si="14"/>
        <v>4700</v>
      </c>
      <c r="E459">
        <f t="shared" si="15"/>
        <v>0</v>
      </c>
    </row>
    <row r="460" spans="2:5" x14ac:dyDescent="0.2">
      <c r="B460" s="2">
        <v>4660</v>
      </c>
      <c r="C460" t="s">
        <v>389</v>
      </c>
      <c r="D460" s="5" t="str">
        <f t="shared" si="14"/>
        <v>4680</v>
      </c>
      <c r="E460">
        <f t="shared" si="15"/>
        <v>0</v>
      </c>
    </row>
    <row r="461" spans="2:5" x14ac:dyDescent="0.2">
      <c r="B461" s="2">
        <v>4670</v>
      </c>
      <c r="C461" t="s">
        <v>390</v>
      </c>
      <c r="D461" s="5" t="str">
        <f t="shared" si="14"/>
        <v>4700</v>
      </c>
      <c r="E461">
        <f t="shared" si="15"/>
        <v>0</v>
      </c>
    </row>
    <row r="462" spans="2:5" x14ac:dyDescent="0.2">
      <c r="B462" s="2">
        <v>4680</v>
      </c>
      <c r="C462" t="s">
        <v>1</v>
      </c>
      <c r="D462" s="5" t="str">
        <f t="shared" si="14"/>
        <v/>
      </c>
      <c r="E462" t="str">
        <f t="shared" si="15"/>
        <v/>
      </c>
    </row>
    <row r="463" spans="2:5" x14ac:dyDescent="0.2">
      <c r="B463" s="2">
        <v>4690</v>
      </c>
      <c r="C463" t="s">
        <v>391</v>
      </c>
      <c r="D463" s="5" t="str">
        <f t="shared" si="14"/>
        <v>4890</v>
      </c>
      <c r="E463">
        <f t="shared" si="15"/>
        <v>0</v>
      </c>
    </row>
    <row r="464" spans="2:5" x14ac:dyDescent="0.2">
      <c r="B464" s="2">
        <v>4700</v>
      </c>
      <c r="C464" t="s">
        <v>392</v>
      </c>
      <c r="D464" s="5" t="str">
        <f t="shared" si="14"/>
        <v>4760</v>
      </c>
      <c r="E464">
        <f t="shared" si="15"/>
        <v>0</v>
      </c>
    </row>
    <row r="465" spans="2:5" x14ac:dyDescent="0.2">
      <c r="B465" s="2">
        <v>4710</v>
      </c>
      <c r="C465" t="s">
        <v>393</v>
      </c>
      <c r="D465" s="5" t="str">
        <f t="shared" si="14"/>
        <v>4740</v>
      </c>
      <c r="E465">
        <f t="shared" si="15"/>
        <v>0</v>
      </c>
    </row>
    <row r="466" spans="2:5" x14ac:dyDescent="0.2">
      <c r="B466" s="2">
        <v>4720</v>
      </c>
      <c r="C466" t="s">
        <v>394</v>
      </c>
      <c r="D466" s="5" t="str">
        <f t="shared" si="14"/>
        <v/>
      </c>
      <c r="E466" t="str">
        <f t="shared" si="15"/>
        <v/>
      </c>
    </row>
    <row r="467" spans="2:5" x14ac:dyDescent="0.2">
      <c r="B467" s="2">
        <v>4730</v>
      </c>
      <c r="C467" t="s">
        <v>395</v>
      </c>
      <c r="D467" s="5" t="str">
        <f t="shared" si="14"/>
        <v>4750</v>
      </c>
      <c r="E467">
        <f t="shared" si="15"/>
        <v>0</v>
      </c>
    </row>
    <row r="468" spans="2:5" x14ac:dyDescent="0.2">
      <c r="B468" s="2">
        <v>4740</v>
      </c>
      <c r="C468" t="s">
        <v>396</v>
      </c>
      <c r="D468" s="5" t="str">
        <f t="shared" si="14"/>
        <v/>
      </c>
      <c r="E468" t="str">
        <f t="shared" si="15"/>
        <v/>
      </c>
    </row>
    <row r="469" spans="2:5" x14ac:dyDescent="0.2">
      <c r="B469" s="2">
        <v>4750</v>
      </c>
      <c r="C469" t="s">
        <v>397</v>
      </c>
      <c r="D469" s="5" t="str">
        <f t="shared" si="14"/>
        <v>4800</v>
      </c>
      <c r="E469">
        <f t="shared" si="15"/>
        <v>0</v>
      </c>
    </row>
    <row r="470" spans="2:5" x14ac:dyDescent="0.2">
      <c r="B470" s="2">
        <v>4760</v>
      </c>
      <c r="C470" t="s">
        <v>398</v>
      </c>
      <c r="D470" s="5" t="str">
        <f t="shared" si="14"/>
        <v>4790</v>
      </c>
      <c r="E470">
        <f t="shared" si="15"/>
        <v>0</v>
      </c>
    </row>
    <row r="471" spans="2:5" x14ac:dyDescent="0.2">
      <c r="B471" s="2">
        <v>4770</v>
      </c>
      <c r="C471" t="s">
        <v>399</v>
      </c>
      <c r="D471" s="5" t="str">
        <f t="shared" si="14"/>
        <v/>
      </c>
      <c r="E471" t="str">
        <f t="shared" si="15"/>
        <v/>
      </c>
    </row>
    <row r="472" spans="2:5" x14ac:dyDescent="0.2">
      <c r="B472" s="2">
        <v>4780</v>
      </c>
      <c r="C472" t="s">
        <v>397</v>
      </c>
      <c r="D472" s="5" t="str">
        <f t="shared" si="14"/>
        <v>4800</v>
      </c>
      <c r="E472">
        <f t="shared" si="15"/>
        <v>0</v>
      </c>
    </row>
    <row r="473" spans="2:5" x14ac:dyDescent="0.2">
      <c r="B473" s="2">
        <v>4790</v>
      </c>
      <c r="C473" t="s">
        <v>400</v>
      </c>
      <c r="D473" s="5" t="str">
        <f t="shared" si="14"/>
        <v/>
      </c>
      <c r="E473" t="str">
        <f t="shared" si="15"/>
        <v/>
      </c>
    </row>
    <row r="474" spans="2:5" x14ac:dyDescent="0.2">
      <c r="B474" s="2">
        <v>4800</v>
      </c>
      <c r="C474" t="s">
        <v>401</v>
      </c>
      <c r="D474" s="5" t="str">
        <f t="shared" si="14"/>
        <v>4870</v>
      </c>
      <c r="E474">
        <f t="shared" si="15"/>
        <v>0</v>
      </c>
    </row>
    <row r="475" spans="2:5" x14ac:dyDescent="0.2">
      <c r="B475" s="2">
        <v>4810</v>
      </c>
      <c r="C475" t="s">
        <v>122</v>
      </c>
      <c r="D475" s="5" t="str">
        <f t="shared" si="14"/>
        <v/>
      </c>
      <c r="E475" t="str">
        <f t="shared" si="15"/>
        <v/>
      </c>
    </row>
    <row r="476" spans="2:5" x14ac:dyDescent="0.2">
      <c r="B476" s="2">
        <v>4820</v>
      </c>
      <c r="C476" t="s">
        <v>402</v>
      </c>
      <c r="D476" s="5" t="str">
        <f t="shared" si="14"/>
        <v>4850</v>
      </c>
      <c r="E476">
        <f t="shared" si="15"/>
        <v>0</v>
      </c>
    </row>
    <row r="477" spans="2:5" x14ac:dyDescent="0.2">
      <c r="B477" s="2">
        <v>4830</v>
      </c>
      <c r="C477" t="s">
        <v>1</v>
      </c>
      <c r="D477" s="5" t="str">
        <f t="shared" si="14"/>
        <v/>
      </c>
      <c r="E477" t="str">
        <f t="shared" si="15"/>
        <v/>
      </c>
    </row>
    <row r="478" spans="2:5" x14ac:dyDescent="0.2">
      <c r="B478" s="2">
        <v>4840</v>
      </c>
      <c r="C478" t="s">
        <v>403</v>
      </c>
      <c r="D478" s="5" t="str">
        <f t="shared" si="14"/>
        <v>4150</v>
      </c>
      <c r="E478">
        <f t="shared" si="15"/>
        <v>0</v>
      </c>
    </row>
    <row r="479" spans="2:5" x14ac:dyDescent="0.2">
      <c r="B479" s="2">
        <v>4850</v>
      </c>
      <c r="C479" t="s">
        <v>404</v>
      </c>
      <c r="D479" s="5" t="str">
        <f t="shared" si="14"/>
        <v>4830</v>
      </c>
      <c r="E479">
        <f t="shared" si="15"/>
        <v>0</v>
      </c>
    </row>
    <row r="480" spans="2:5" x14ac:dyDescent="0.2">
      <c r="B480" s="2">
        <v>4860</v>
      </c>
      <c r="C480" t="s">
        <v>405</v>
      </c>
      <c r="D480" s="5" t="str">
        <f t="shared" si="14"/>
        <v>4830</v>
      </c>
      <c r="E480">
        <f t="shared" si="15"/>
        <v>0</v>
      </c>
    </row>
    <row r="481" spans="2:5" x14ac:dyDescent="0.2">
      <c r="B481" s="2">
        <v>4870</v>
      </c>
      <c r="C481" t="s">
        <v>365</v>
      </c>
      <c r="D481" s="5" t="str">
        <f t="shared" si="14"/>
        <v/>
      </c>
      <c r="E481" t="str">
        <f t="shared" si="15"/>
        <v/>
      </c>
    </row>
    <row r="482" spans="2:5" x14ac:dyDescent="0.2">
      <c r="B482" s="2">
        <v>4880</v>
      </c>
      <c r="C482" t="s">
        <v>406</v>
      </c>
      <c r="D482" s="5" t="str">
        <f t="shared" si="14"/>
        <v>4420</v>
      </c>
      <c r="E482">
        <f t="shared" si="15"/>
        <v>0</v>
      </c>
    </row>
    <row r="483" spans="2:5" x14ac:dyDescent="0.2">
      <c r="B483" s="2">
        <v>4890</v>
      </c>
      <c r="C483" t="s">
        <v>407</v>
      </c>
      <c r="D483" s="5" t="str">
        <f t="shared" si="14"/>
        <v>4910</v>
      </c>
      <c r="E483">
        <f t="shared" si="15"/>
        <v>0</v>
      </c>
    </row>
    <row r="484" spans="2:5" x14ac:dyDescent="0.2">
      <c r="B484" s="2">
        <v>4900</v>
      </c>
      <c r="C484" t="s">
        <v>408</v>
      </c>
      <c r="D484" s="5" t="str">
        <f t="shared" si="14"/>
        <v>4960</v>
      </c>
      <c r="E484">
        <f t="shared" si="15"/>
        <v>0</v>
      </c>
    </row>
    <row r="485" spans="2:5" x14ac:dyDescent="0.2">
      <c r="B485" s="2">
        <v>4910</v>
      </c>
      <c r="C485" t="s">
        <v>409</v>
      </c>
      <c r="D485" s="5" t="str">
        <f t="shared" si="14"/>
        <v>4930</v>
      </c>
      <c r="E485">
        <f t="shared" si="15"/>
        <v>0</v>
      </c>
    </row>
    <row r="486" spans="2:5" x14ac:dyDescent="0.2">
      <c r="B486" s="2">
        <v>4920</v>
      </c>
      <c r="C486" t="s">
        <v>410</v>
      </c>
      <c r="D486" s="5" t="str">
        <f t="shared" si="14"/>
        <v>4960</v>
      </c>
      <c r="E486">
        <f t="shared" si="15"/>
        <v>0</v>
      </c>
    </row>
    <row r="487" spans="2:5" x14ac:dyDescent="0.2">
      <c r="B487" s="2">
        <v>4930</v>
      </c>
      <c r="C487" t="s">
        <v>411</v>
      </c>
      <c r="D487" s="5" t="str">
        <f t="shared" si="14"/>
        <v>4950</v>
      </c>
      <c r="E487">
        <f t="shared" si="15"/>
        <v>0</v>
      </c>
    </row>
    <row r="488" spans="2:5" x14ac:dyDescent="0.2">
      <c r="B488" s="2">
        <v>4940</v>
      </c>
      <c r="C488" t="s">
        <v>412</v>
      </c>
      <c r="D488" s="5" t="str">
        <f t="shared" si="14"/>
        <v>4960</v>
      </c>
      <c r="E488">
        <f t="shared" si="15"/>
        <v>0</v>
      </c>
    </row>
    <row r="489" spans="2:5" x14ac:dyDescent="0.2">
      <c r="B489" s="2">
        <v>4950</v>
      </c>
      <c r="C489" t="s">
        <v>413</v>
      </c>
      <c r="D489" s="5" t="str">
        <f t="shared" si="14"/>
        <v/>
      </c>
      <c r="E489" t="str">
        <f t="shared" si="15"/>
        <v/>
      </c>
    </row>
    <row r="490" spans="2:5" x14ac:dyDescent="0.2">
      <c r="B490" s="2">
        <v>4960</v>
      </c>
      <c r="C490" t="s">
        <v>414</v>
      </c>
      <c r="D490" s="5" t="str">
        <f t="shared" si="14"/>
        <v/>
      </c>
      <c r="E490" t="str">
        <f t="shared" si="15"/>
        <v/>
      </c>
    </row>
    <row r="491" spans="2:5" x14ac:dyDescent="0.2">
      <c r="B491" s="2">
        <v>4970</v>
      </c>
      <c r="C491" t="s">
        <v>415</v>
      </c>
      <c r="D491" s="5" t="str">
        <f t="shared" si="14"/>
        <v/>
      </c>
      <c r="E491" t="str">
        <f t="shared" si="15"/>
        <v/>
      </c>
    </row>
    <row r="492" spans="2:5" x14ac:dyDescent="0.2">
      <c r="B492" s="2">
        <v>4980</v>
      </c>
      <c r="C492" t="s">
        <v>416</v>
      </c>
      <c r="D492" s="5" t="str">
        <f t="shared" si="14"/>
        <v/>
      </c>
      <c r="E492" t="str">
        <f t="shared" si="15"/>
        <v/>
      </c>
    </row>
    <row r="493" spans="2:5" x14ac:dyDescent="0.2">
      <c r="B493" s="2">
        <v>4990</v>
      </c>
      <c r="C493" t="s">
        <v>417</v>
      </c>
      <c r="D493" s="5" t="str">
        <f t="shared" si="14"/>
        <v>4550</v>
      </c>
      <c r="E493">
        <f t="shared" si="15"/>
        <v>0</v>
      </c>
    </row>
    <row r="494" spans="2:5" x14ac:dyDescent="0.2">
      <c r="B494" s="2">
        <v>5000</v>
      </c>
      <c r="C494" t="s">
        <v>418</v>
      </c>
      <c r="D494" s="5" t="str">
        <f t="shared" si="14"/>
        <v/>
      </c>
      <c r="E494" t="str">
        <f t="shared" si="15"/>
        <v/>
      </c>
    </row>
    <row r="495" spans="2:5" x14ac:dyDescent="0.2">
      <c r="B495" s="2">
        <v>5010</v>
      </c>
      <c r="C495" t="s">
        <v>419</v>
      </c>
      <c r="D495" s="5" t="str">
        <f t="shared" si="14"/>
        <v/>
      </c>
      <c r="E495" t="str">
        <f t="shared" si="15"/>
        <v/>
      </c>
    </row>
    <row r="496" spans="2:5" x14ac:dyDescent="0.2">
      <c r="B496" s="2">
        <v>5020</v>
      </c>
      <c r="C496" t="s">
        <v>420</v>
      </c>
      <c r="D496" s="5" t="str">
        <f t="shared" si="14"/>
        <v/>
      </c>
      <c r="E496" t="str">
        <f t="shared" si="15"/>
        <v/>
      </c>
    </row>
    <row r="497" spans="2:5" x14ac:dyDescent="0.2">
      <c r="B497" s="2">
        <v>5030</v>
      </c>
      <c r="C497" t="s">
        <v>421</v>
      </c>
      <c r="D497" s="5" t="str">
        <f t="shared" si="14"/>
        <v/>
      </c>
      <c r="E497" t="str">
        <f t="shared" si="15"/>
        <v/>
      </c>
    </row>
    <row r="498" spans="2:5" x14ac:dyDescent="0.2">
      <c r="B498" s="2">
        <v>5040</v>
      </c>
      <c r="C498" t="s">
        <v>422</v>
      </c>
      <c r="D498" s="5" t="str">
        <f t="shared" ref="D498:D536" si="16">IF(OR(ISNUMBER(FIND("GOTO ",C498)),ISNUMBER(FIND("THEN",C498))),IF(ISNUMBER(VALUE(TRIM(RIGHT(SUBSTITUTE(C498," ",REPT(" ",LEN(C498))),LEN(C498))))),TRIM(RIGHT(SUBSTITUTE(C498," ",REPT(" ",LEN(C498))),LEN(C498))),""),"")</f>
        <v/>
      </c>
      <c r="E498" t="str">
        <f t="shared" si="15"/>
        <v/>
      </c>
    </row>
    <row r="499" spans="2:5" x14ac:dyDescent="0.2">
      <c r="B499" s="2">
        <v>5050</v>
      </c>
      <c r="C499" t="s">
        <v>423</v>
      </c>
      <c r="D499" s="5" t="str">
        <f t="shared" si="16"/>
        <v/>
      </c>
      <c r="E499" t="str">
        <f t="shared" si="15"/>
        <v/>
      </c>
    </row>
    <row r="500" spans="2:5" x14ac:dyDescent="0.2">
      <c r="B500" s="2">
        <v>5060</v>
      </c>
      <c r="C500" t="s">
        <v>424</v>
      </c>
      <c r="D500" s="5" t="str">
        <f t="shared" si="16"/>
        <v/>
      </c>
      <c r="E500" t="str">
        <f t="shared" si="15"/>
        <v/>
      </c>
    </row>
    <row r="501" spans="2:5" x14ac:dyDescent="0.2">
      <c r="B501" s="2">
        <v>5070</v>
      </c>
      <c r="C501" t="s">
        <v>425</v>
      </c>
      <c r="D501" s="5" t="str">
        <f t="shared" si="16"/>
        <v/>
      </c>
      <c r="E501" t="str">
        <f t="shared" si="15"/>
        <v/>
      </c>
    </row>
    <row r="502" spans="2:5" x14ac:dyDescent="0.2">
      <c r="B502" s="2">
        <v>5080</v>
      </c>
      <c r="C502" t="s">
        <v>426</v>
      </c>
      <c r="D502" s="5" t="str">
        <f t="shared" si="16"/>
        <v/>
      </c>
      <c r="E502" t="str">
        <f t="shared" si="15"/>
        <v/>
      </c>
    </row>
    <row r="503" spans="2:5" x14ac:dyDescent="0.2">
      <c r="B503" s="2">
        <v>5090</v>
      </c>
      <c r="C503" t="s">
        <v>427</v>
      </c>
      <c r="D503" s="5" t="str">
        <f t="shared" si="16"/>
        <v/>
      </c>
      <c r="E503" t="str">
        <f t="shared" si="15"/>
        <v/>
      </c>
    </row>
    <row r="504" spans="2:5" x14ac:dyDescent="0.2">
      <c r="B504" s="2">
        <v>5100</v>
      </c>
      <c r="C504" t="s">
        <v>428</v>
      </c>
      <c r="D504" s="5" t="str">
        <f t="shared" si="16"/>
        <v/>
      </c>
      <c r="E504" t="str">
        <f t="shared" si="15"/>
        <v/>
      </c>
    </row>
    <row r="505" spans="2:5" x14ac:dyDescent="0.2">
      <c r="B505" s="2">
        <v>5110</v>
      </c>
      <c r="C505" t="s">
        <v>236</v>
      </c>
      <c r="D505" s="5" t="str">
        <f t="shared" si="16"/>
        <v/>
      </c>
      <c r="E505" t="str">
        <f t="shared" si="15"/>
        <v/>
      </c>
    </row>
    <row r="506" spans="2:5" x14ac:dyDescent="0.2">
      <c r="B506" s="2">
        <v>5120</v>
      </c>
      <c r="C506" t="s">
        <v>429</v>
      </c>
      <c r="D506" s="5" t="str">
        <f t="shared" si="16"/>
        <v/>
      </c>
      <c r="E506" t="str">
        <f t="shared" si="15"/>
        <v/>
      </c>
    </row>
    <row r="507" spans="2:5" x14ac:dyDescent="0.2">
      <c r="B507" s="2">
        <v>5130</v>
      </c>
      <c r="C507" t="s">
        <v>430</v>
      </c>
      <c r="D507" s="5" t="str">
        <f t="shared" si="16"/>
        <v/>
      </c>
      <c r="E507" t="str">
        <f t="shared" si="15"/>
        <v/>
      </c>
    </row>
    <row r="508" spans="2:5" x14ac:dyDescent="0.2">
      <c r="B508" s="2">
        <v>5140</v>
      </c>
      <c r="C508" t="s">
        <v>1</v>
      </c>
      <c r="D508" s="5" t="str">
        <f t="shared" si="16"/>
        <v/>
      </c>
      <c r="E508" t="str">
        <f t="shared" si="15"/>
        <v/>
      </c>
    </row>
    <row r="509" spans="2:5" x14ac:dyDescent="0.2">
      <c r="B509" s="2">
        <v>5150</v>
      </c>
      <c r="C509" t="s">
        <v>431</v>
      </c>
      <c r="D509" s="5" t="str">
        <f t="shared" si="16"/>
        <v>5190</v>
      </c>
      <c r="E509">
        <f t="shared" si="15"/>
        <v>0</v>
      </c>
    </row>
    <row r="510" spans="2:5" x14ac:dyDescent="0.2">
      <c r="B510" s="2">
        <v>5160</v>
      </c>
      <c r="C510" t="s">
        <v>432</v>
      </c>
      <c r="D510" s="5" t="str">
        <f t="shared" si="16"/>
        <v/>
      </c>
      <c r="E510" t="str">
        <f t="shared" si="15"/>
        <v/>
      </c>
    </row>
    <row r="511" spans="2:5" x14ac:dyDescent="0.2">
      <c r="B511" s="2">
        <v>5170</v>
      </c>
      <c r="C511" t="s">
        <v>433</v>
      </c>
      <c r="D511" s="5" t="str">
        <f t="shared" si="16"/>
        <v/>
      </c>
      <c r="E511" t="str">
        <f t="shared" si="15"/>
        <v/>
      </c>
    </row>
    <row r="512" spans="2:5" x14ac:dyDescent="0.2">
      <c r="B512" s="2">
        <v>5180</v>
      </c>
      <c r="C512" t="s">
        <v>434</v>
      </c>
      <c r="D512" s="5" t="str">
        <f t="shared" si="16"/>
        <v>5270</v>
      </c>
      <c r="E512">
        <f t="shared" si="15"/>
        <v>0</v>
      </c>
    </row>
    <row r="513" spans="2:5" x14ac:dyDescent="0.2">
      <c r="B513" s="2">
        <v>5190</v>
      </c>
      <c r="C513" t="s">
        <v>435</v>
      </c>
      <c r="D513" s="5" t="str">
        <f t="shared" si="16"/>
        <v>5230</v>
      </c>
      <c r="E513">
        <f t="shared" si="15"/>
        <v>0</v>
      </c>
    </row>
    <row r="514" spans="2:5" x14ac:dyDescent="0.2">
      <c r="B514" s="2">
        <v>5200</v>
      </c>
      <c r="C514" t="s">
        <v>436</v>
      </c>
      <c r="D514" s="5" t="str">
        <f t="shared" si="16"/>
        <v/>
      </c>
      <c r="E514" t="str">
        <f t="shared" si="15"/>
        <v/>
      </c>
    </row>
    <row r="515" spans="2:5" x14ac:dyDescent="0.2">
      <c r="B515" s="2">
        <v>5210</v>
      </c>
      <c r="C515" t="s">
        <v>437</v>
      </c>
      <c r="D515" s="5" t="str">
        <f t="shared" si="16"/>
        <v/>
      </c>
      <c r="E515" t="str">
        <f t="shared" ref="E515:E536" si="17">IFERROR(INDEX($A:$A,MATCH(_xlfn.NUMBERVALUE(D515),$B:$B,0)),"")</f>
        <v/>
      </c>
    </row>
    <row r="516" spans="2:5" x14ac:dyDescent="0.2">
      <c r="B516" s="2">
        <v>5220</v>
      </c>
      <c r="C516" t="s">
        <v>434</v>
      </c>
      <c r="D516" s="5" t="str">
        <f t="shared" si="16"/>
        <v>5270</v>
      </c>
      <c r="E516">
        <f t="shared" si="17"/>
        <v>0</v>
      </c>
    </row>
    <row r="517" spans="2:5" x14ac:dyDescent="0.2">
      <c r="B517" s="2">
        <v>5230</v>
      </c>
      <c r="C517" t="s">
        <v>438</v>
      </c>
      <c r="D517" s="5" t="str">
        <f t="shared" si="16"/>
        <v>5420</v>
      </c>
      <c r="E517">
        <f t="shared" si="17"/>
        <v>0</v>
      </c>
    </row>
    <row r="518" spans="2:5" x14ac:dyDescent="0.2">
      <c r="B518" s="2">
        <v>5240</v>
      </c>
      <c r="C518" t="s">
        <v>439</v>
      </c>
      <c r="D518" s="5" t="str">
        <f t="shared" si="16"/>
        <v/>
      </c>
      <c r="E518" t="str">
        <f t="shared" si="17"/>
        <v/>
      </c>
    </row>
    <row r="519" spans="2:5" x14ac:dyDescent="0.2">
      <c r="B519" s="2">
        <v>5250</v>
      </c>
      <c r="C519" t="s">
        <v>440</v>
      </c>
      <c r="D519" s="5" t="str">
        <f t="shared" si="16"/>
        <v/>
      </c>
      <c r="E519" t="str">
        <f t="shared" si="17"/>
        <v/>
      </c>
    </row>
    <row r="520" spans="2:5" x14ac:dyDescent="0.2">
      <c r="B520" s="2">
        <v>5260</v>
      </c>
      <c r="C520" t="s">
        <v>434</v>
      </c>
      <c r="D520" s="5" t="str">
        <f t="shared" si="16"/>
        <v>5270</v>
      </c>
      <c r="E520">
        <f t="shared" si="17"/>
        <v>0</v>
      </c>
    </row>
    <row r="521" spans="2:5" x14ac:dyDescent="0.2">
      <c r="B521" s="2">
        <v>5270</v>
      </c>
      <c r="C521" t="s">
        <v>122</v>
      </c>
      <c r="D521" s="5" t="str">
        <f t="shared" si="16"/>
        <v/>
      </c>
      <c r="E521" t="str">
        <f t="shared" si="17"/>
        <v/>
      </c>
    </row>
    <row r="522" spans="2:5" x14ac:dyDescent="0.2">
      <c r="B522" s="2">
        <v>5280</v>
      </c>
      <c r="C522" t="s">
        <v>441</v>
      </c>
      <c r="D522" s="5" t="str">
        <f t="shared" si="16"/>
        <v>5310</v>
      </c>
      <c r="E522">
        <f t="shared" si="17"/>
        <v>0</v>
      </c>
    </row>
    <row r="523" spans="2:5" x14ac:dyDescent="0.2">
      <c r="B523" s="2">
        <v>5290</v>
      </c>
      <c r="C523" t="s">
        <v>1</v>
      </c>
      <c r="D523" s="5" t="str">
        <f t="shared" si="16"/>
        <v/>
      </c>
      <c r="E523" t="str">
        <f t="shared" si="17"/>
        <v/>
      </c>
    </row>
    <row r="524" spans="2:5" x14ac:dyDescent="0.2">
      <c r="B524" s="2">
        <v>5300</v>
      </c>
      <c r="C524" t="s">
        <v>10</v>
      </c>
      <c r="D524" s="5" t="str">
        <f t="shared" si="16"/>
        <v/>
      </c>
      <c r="E524" t="str">
        <f t="shared" si="17"/>
        <v/>
      </c>
    </row>
    <row r="525" spans="2:5" x14ac:dyDescent="0.2">
      <c r="B525" s="2">
        <v>5310</v>
      </c>
      <c r="C525" t="s">
        <v>442</v>
      </c>
      <c r="D525" s="5" t="str">
        <f t="shared" si="16"/>
        <v>5330</v>
      </c>
      <c r="E525">
        <f t="shared" si="17"/>
        <v>0</v>
      </c>
    </row>
    <row r="526" spans="2:5" x14ac:dyDescent="0.2">
      <c r="B526" s="2">
        <v>5320</v>
      </c>
      <c r="C526" t="s">
        <v>443</v>
      </c>
      <c r="D526" s="5" t="str">
        <f t="shared" si="16"/>
        <v>5290</v>
      </c>
      <c r="E526">
        <f t="shared" si="17"/>
        <v>0</v>
      </c>
    </row>
    <row r="527" spans="2:5" x14ac:dyDescent="0.2">
      <c r="B527" s="2">
        <v>5330</v>
      </c>
      <c r="C527" t="s">
        <v>444</v>
      </c>
      <c r="D527" s="5" t="str">
        <f t="shared" si="16"/>
        <v/>
      </c>
      <c r="E527" t="str">
        <f t="shared" si="17"/>
        <v/>
      </c>
    </row>
    <row r="528" spans="2:5" x14ac:dyDescent="0.2">
      <c r="B528" s="2">
        <v>5340</v>
      </c>
      <c r="C528" t="s">
        <v>445</v>
      </c>
      <c r="D528" s="5" t="str">
        <f t="shared" si="16"/>
        <v>5400</v>
      </c>
      <c r="E528">
        <f t="shared" si="17"/>
        <v>0</v>
      </c>
    </row>
    <row r="529" spans="2:5" x14ac:dyDescent="0.2">
      <c r="B529" s="2">
        <v>5350</v>
      </c>
      <c r="C529" t="s">
        <v>446</v>
      </c>
      <c r="D529" s="5" t="str">
        <f t="shared" si="16"/>
        <v/>
      </c>
      <c r="E529" t="str">
        <f t="shared" si="17"/>
        <v/>
      </c>
    </row>
    <row r="530" spans="2:5" x14ac:dyDescent="0.2">
      <c r="B530" s="2">
        <v>5360</v>
      </c>
      <c r="C530" t="s">
        <v>445</v>
      </c>
      <c r="D530" s="5" t="str">
        <f t="shared" si="16"/>
        <v>5400</v>
      </c>
      <c r="E530">
        <f t="shared" si="17"/>
        <v>0</v>
      </c>
    </row>
    <row r="531" spans="2:5" x14ac:dyDescent="0.2">
      <c r="B531" s="2">
        <v>5370</v>
      </c>
      <c r="C531" t="s">
        <v>447</v>
      </c>
      <c r="D531" s="5" t="str">
        <f t="shared" si="16"/>
        <v/>
      </c>
      <c r="E531" t="str">
        <f t="shared" si="17"/>
        <v/>
      </c>
    </row>
    <row r="532" spans="2:5" x14ac:dyDescent="0.2">
      <c r="B532" s="2">
        <v>5380</v>
      </c>
      <c r="C532" t="s">
        <v>445</v>
      </c>
      <c r="D532" s="5" t="str">
        <f t="shared" si="16"/>
        <v>5400</v>
      </c>
      <c r="E532">
        <f t="shared" si="17"/>
        <v>0</v>
      </c>
    </row>
    <row r="533" spans="2:5" x14ac:dyDescent="0.2">
      <c r="B533" s="2">
        <v>5390</v>
      </c>
      <c r="C533" t="s">
        <v>448</v>
      </c>
      <c r="D533" s="5" t="str">
        <f t="shared" si="16"/>
        <v/>
      </c>
      <c r="E533" t="str">
        <f t="shared" si="17"/>
        <v/>
      </c>
    </row>
    <row r="534" spans="2:5" x14ac:dyDescent="0.2">
      <c r="B534" s="2">
        <v>5400</v>
      </c>
      <c r="C534" t="s">
        <v>449</v>
      </c>
      <c r="D534" s="5" t="str">
        <f t="shared" si="16"/>
        <v>2480</v>
      </c>
      <c r="E534">
        <f t="shared" si="17"/>
        <v>0</v>
      </c>
    </row>
    <row r="535" spans="2:5" x14ac:dyDescent="0.2">
      <c r="B535" s="2">
        <v>5410</v>
      </c>
      <c r="C535" t="s">
        <v>450</v>
      </c>
      <c r="D535" s="5" t="str">
        <f t="shared" si="16"/>
        <v>2480</v>
      </c>
      <c r="E535">
        <f t="shared" si="17"/>
        <v>0</v>
      </c>
    </row>
    <row r="536" spans="2:5" x14ac:dyDescent="0.2">
      <c r="B536" s="2">
        <v>5420</v>
      </c>
      <c r="C536" t="s">
        <v>451</v>
      </c>
      <c r="D536" s="5" t="str">
        <f t="shared" si="16"/>
        <v>2480</v>
      </c>
      <c r="E536">
        <f t="shared" si="17"/>
        <v>0</v>
      </c>
    </row>
  </sheetData>
  <conditionalFormatting sqref="D50:D536">
    <cfRule type="notContainsBlanks" dxfId="1" priority="4">
      <formula>LEN(TRIM(D50))&gt;0</formula>
    </cfRule>
  </conditionalFormatting>
  <conditionalFormatting sqref="D2:D49">
    <cfRule type="notContainsBlanks" dxfId="0" priority="1">
      <formula>LEN(TRIM(D2))&gt;0</formula>
    </cfRule>
  </conditionalFormatting>
  <pageMargins left="0.7" right="0.7" top="0.75" bottom="0.75" header="0.3" footer="0.3"/>
  <pageSetup scale="1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REFACTORED</vt:lpstr>
      <vt:lpstr>SOLVER</vt:lpstr>
      <vt:lpstr>ORIGINAL</vt:lpstr>
      <vt:lpstr>ORIGINAL!Print_Area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2023-05-10T21:24:01Z</cp:lastPrinted>
  <dcterms:created xsi:type="dcterms:W3CDTF">2023-05-10T14:02:20Z</dcterms:created>
  <dcterms:modified xsi:type="dcterms:W3CDTF">2023-06-05T02:47:52Z</dcterms:modified>
</cp:coreProperties>
</file>