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OCUMENTS\DỊCH VỤ TƯ VẤN\ECODE UNDP\Editting 27 Nov\"/>
    </mc:Choice>
  </mc:AlternateContent>
  <xr:revisionPtr revIDLastSave="0" documentId="13_ncr:1_{CAE23EA2-5FED-44CA-9444-5A0A102C2C9C}" xr6:coauthVersionLast="47" xr6:coauthVersionMax="47" xr10:uidLastSave="{00000000-0000-0000-0000-000000000000}"/>
  <bookViews>
    <workbookView xWindow="-110" yWindow="-110" windowWidth="19420" windowHeight="10300" xr2:uid="{00000000-000D-0000-FFFF-FFFF00000000}"/>
  </bookViews>
  <sheets>
    <sheet name="Table for REPORT 27.11" sheetId="1" r:id="rId1"/>
    <sheet name="Bảng tổng 15.11.2024" sheetId="2" r:id="rId2"/>
    <sheet name="(RAW) Bảng tính" sheetId="3" r:id="rId3"/>
    <sheet name="UNIT" sheetId="4" r:id="rId4"/>
    <sheet name="Capacity Building" sheetId="5" r:id="rId5"/>
    <sheet name="Baseline" sheetId="6" r:id="rId6"/>
    <sheet name="Trang tính7" sheetId="7" r:id="rId7"/>
    <sheet name="Data Sources" sheetId="8" r:id="rId8"/>
    <sheet name="Old REPORT" sheetId="9" r:id="rId9"/>
  </sheets>
  <calcPr calcId="191029"/>
  <extLst>
    <ext uri="GoogleSheetsCustomDataVersion2">
      <go:sheetsCustomData xmlns:go="http://customooxmlschemas.google.com/" r:id="rId13" roundtripDataChecksum="KmMoSDq4H2LBUvHo5DB7odBR5FkzjdHB+CnD5hNcux0="/>
    </ext>
  </extLst>
</workbook>
</file>

<file path=xl/calcChain.xml><?xml version="1.0" encoding="utf-8"?>
<calcChain xmlns="http://schemas.openxmlformats.org/spreadsheetml/2006/main">
  <c r="C96" i="1" l="1"/>
  <c r="C97" i="1"/>
  <c r="C98" i="1"/>
  <c r="C95" i="1"/>
  <c r="D116" i="1"/>
  <c r="E116" i="1"/>
  <c r="C116" i="1"/>
  <c r="C114" i="1"/>
  <c r="C115" i="1"/>
  <c r="C113" i="1"/>
  <c r="H41" i="9"/>
  <c r="G41" i="9"/>
  <c r="H33" i="9"/>
  <c r="G33" i="9"/>
  <c r="N18" i="9"/>
  <c r="M18" i="9"/>
  <c r="L18" i="9"/>
  <c r="F18" i="9"/>
  <c r="G18" i="9" s="1"/>
  <c r="E18" i="9"/>
  <c r="D18" i="9"/>
  <c r="C18" i="9"/>
  <c r="S17" i="9"/>
  <c r="O17" i="9"/>
  <c r="P17" i="9" s="1"/>
  <c r="N17" i="9"/>
  <c r="M17" i="9"/>
  <c r="L17" i="9"/>
  <c r="F17" i="9"/>
  <c r="E17" i="9"/>
  <c r="D17" i="9"/>
  <c r="C17" i="9"/>
  <c r="P16" i="9"/>
  <c r="O16" i="9"/>
  <c r="S16" i="9" s="1"/>
  <c r="N16" i="9"/>
  <c r="M16" i="9"/>
  <c r="L16" i="9"/>
  <c r="F16" i="9"/>
  <c r="J16" i="9" s="1"/>
  <c r="K16" i="9" s="1"/>
  <c r="E16" i="9"/>
  <c r="D16" i="9"/>
  <c r="C16" i="9"/>
  <c r="O15" i="9"/>
  <c r="N15" i="9"/>
  <c r="M15" i="9"/>
  <c r="L15" i="9"/>
  <c r="J15" i="9"/>
  <c r="G15" i="9"/>
  <c r="F15" i="9"/>
  <c r="E15" i="9"/>
  <c r="D15" i="9"/>
  <c r="C15" i="9"/>
  <c r="T14" i="9"/>
  <c r="S14" i="9"/>
  <c r="Q14" i="9"/>
  <c r="R14" i="9" s="1"/>
  <c r="O14" i="9"/>
  <c r="P14" i="9" s="1"/>
  <c r="N14" i="9"/>
  <c r="M14" i="9"/>
  <c r="L14" i="9"/>
  <c r="K14" i="9"/>
  <c r="J14" i="9"/>
  <c r="H14" i="9" s="1"/>
  <c r="I14" i="9" s="1"/>
  <c r="F14" i="9"/>
  <c r="G14" i="9" s="1"/>
  <c r="E14" i="9"/>
  <c r="D14" i="9"/>
  <c r="C14" i="9"/>
  <c r="S13" i="9"/>
  <c r="O13" i="9"/>
  <c r="P13" i="9" s="1"/>
  <c r="N13" i="9"/>
  <c r="M13" i="9"/>
  <c r="L13" i="9"/>
  <c r="F13" i="9"/>
  <c r="E13" i="9"/>
  <c r="D13" i="9"/>
  <c r="C13" i="9"/>
  <c r="P12" i="9"/>
  <c r="O12" i="9"/>
  <c r="S12" i="9" s="1"/>
  <c r="N12" i="9"/>
  <c r="M12" i="9"/>
  <c r="L12" i="9"/>
  <c r="F12" i="9"/>
  <c r="J12" i="9" s="1"/>
  <c r="K12" i="9" s="1"/>
  <c r="E12" i="9"/>
  <c r="D12" i="9"/>
  <c r="C12" i="9"/>
  <c r="O11" i="9"/>
  <c r="N11" i="9"/>
  <c r="M11" i="9"/>
  <c r="L11" i="9"/>
  <c r="J11" i="9"/>
  <c r="G11" i="9"/>
  <c r="F11" i="9"/>
  <c r="E11" i="9"/>
  <c r="D11" i="9"/>
  <c r="C11" i="9"/>
  <c r="T10" i="9"/>
  <c r="S10" i="9"/>
  <c r="Q10" i="9"/>
  <c r="R10" i="9" s="1"/>
  <c r="O10" i="9"/>
  <c r="P10" i="9" s="1"/>
  <c r="N10" i="9"/>
  <c r="L10" i="9"/>
  <c r="J10" i="9"/>
  <c r="H10" i="9" s="1"/>
  <c r="I10" i="9" s="1"/>
  <c r="F10" i="9"/>
  <c r="G10" i="9" s="1"/>
  <c r="E10" i="9"/>
  <c r="D10" i="9"/>
  <c r="C10" i="9"/>
  <c r="S9" i="9"/>
  <c r="O9" i="9"/>
  <c r="P9" i="9" s="1"/>
  <c r="N9" i="9"/>
  <c r="M9" i="9"/>
  <c r="J9" i="9"/>
  <c r="F9" i="9"/>
  <c r="G9" i="9" s="1"/>
  <c r="E9" i="9"/>
  <c r="D9" i="9"/>
  <c r="C9" i="9"/>
  <c r="N8" i="9"/>
  <c r="L8" i="9"/>
  <c r="G8" i="9"/>
  <c r="F8" i="9"/>
  <c r="J8" i="9" s="1"/>
  <c r="E8" i="9"/>
  <c r="D8" i="9"/>
  <c r="C8" i="9"/>
  <c r="N7" i="9"/>
  <c r="L7" i="9"/>
  <c r="E7" i="9"/>
  <c r="C7" i="9"/>
  <c r="S6" i="9"/>
  <c r="P6" i="9"/>
  <c r="O6" i="9"/>
  <c r="N6" i="9"/>
  <c r="L6" i="9"/>
  <c r="K6" i="9"/>
  <c r="J6" i="9"/>
  <c r="H6" i="9"/>
  <c r="I6" i="9" s="1"/>
  <c r="G6" i="9"/>
  <c r="F6" i="9"/>
  <c r="E6" i="9"/>
  <c r="C6" i="9"/>
  <c r="S5" i="9"/>
  <c r="O5" i="9"/>
  <c r="P5" i="9" s="1"/>
  <c r="N5" i="9"/>
  <c r="M5" i="9"/>
  <c r="L5" i="9"/>
  <c r="F5" i="9"/>
  <c r="E5" i="9"/>
  <c r="C5" i="9"/>
  <c r="H17" i="6"/>
  <c r="H18" i="6" s="1"/>
  <c r="J16" i="6"/>
  <c r="F20" i="5"/>
  <c r="D20" i="5"/>
  <c r="C20" i="5"/>
  <c r="G19" i="5"/>
  <c r="G18" i="5"/>
  <c r="G17" i="5"/>
  <c r="G16" i="5"/>
  <c r="G15" i="5"/>
  <c r="G14" i="5"/>
  <c r="G13" i="5"/>
  <c r="G12" i="5"/>
  <c r="G11" i="5"/>
  <c r="G10" i="5"/>
  <c r="G9" i="5"/>
  <c r="G8" i="5"/>
  <c r="G7" i="5"/>
  <c r="G6" i="5"/>
  <c r="G20" i="5" s="1"/>
  <c r="L24" i="4"/>
  <c r="C24" i="4"/>
  <c r="L22" i="4"/>
  <c r="L23" i="4" s="1"/>
  <c r="J22" i="4"/>
  <c r="C22" i="4"/>
  <c r="C23" i="4" s="1"/>
  <c r="N6" i="4"/>
  <c r="M6" i="4"/>
  <c r="L6" i="4"/>
  <c r="F6" i="4"/>
  <c r="G6" i="3" s="1"/>
  <c r="E6" i="4"/>
  <c r="D6" i="4"/>
  <c r="J20" i="3"/>
  <c r="H20" i="3"/>
  <c r="E20" i="3"/>
  <c r="C20" i="3"/>
  <c r="L18" i="3"/>
  <c r="H18" i="3"/>
  <c r="F18" i="3"/>
  <c r="F20" i="3" s="1"/>
  <c r="L17" i="3"/>
  <c r="K17" i="3"/>
  <c r="K20" i="3" s="1"/>
  <c r="G17" i="3"/>
  <c r="R14" i="3"/>
  <c r="L14" i="3"/>
  <c r="I10" i="3"/>
  <c r="L9" i="3"/>
  <c r="G9" i="3"/>
  <c r="L8" i="3"/>
  <c r="O8" i="2" s="1"/>
  <c r="Q8" i="2" s="1"/>
  <c r="I8" i="3"/>
  <c r="M8" i="9" s="1"/>
  <c r="I7" i="3"/>
  <c r="M7" i="9" s="1"/>
  <c r="D7" i="3"/>
  <c r="I6" i="3"/>
  <c r="M6" i="9" s="1"/>
  <c r="D6" i="3"/>
  <c r="D6" i="9" s="1"/>
  <c r="L5" i="3"/>
  <c r="D5" i="3"/>
  <c r="D20" i="3" s="1"/>
  <c r="H41" i="2"/>
  <c r="G41" i="2"/>
  <c r="F17" i="2" s="1"/>
  <c r="H33" i="2"/>
  <c r="G33" i="2"/>
  <c r="H29" i="2"/>
  <c r="N18" i="2"/>
  <c r="M18" i="2"/>
  <c r="L18" i="2"/>
  <c r="F18" i="2"/>
  <c r="E18" i="2"/>
  <c r="D18" i="2"/>
  <c r="C18" i="2"/>
  <c r="S17" i="2"/>
  <c r="T17" i="2" s="1"/>
  <c r="Q17" i="2"/>
  <c r="R17" i="2" s="1"/>
  <c r="P17" i="2"/>
  <c r="O17" i="2"/>
  <c r="N17" i="2"/>
  <c r="M17" i="2"/>
  <c r="L17" i="2"/>
  <c r="H17" i="2"/>
  <c r="E17" i="2"/>
  <c r="D17" i="2"/>
  <c r="C17" i="2"/>
  <c r="O16" i="2"/>
  <c r="Q16" i="2" s="1"/>
  <c r="S16" i="2" s="1"/>
  <c r="T16" i="2" s="1"/>
  <c r="N16" i="2"/>
  <c r="M16" i="2"/>
  <c r="L16" i="2"/>
  <c r="G16" i="2"/>
  <c r="F16" i="2"/>
  <c r="H16" i="2" s="1"/>
  <c r="E16" i="2"/>
  <c r="D16" i="2"/>
  <c r="C16" i="2"/>
  <c r="O15" i="2"/>
  <c r="N15" i="2"/>
  <c r="M15" i="2"/>
  <c r="L15" i="2"/>
  <c r="G15" i="2"/>
  <c r="F15" i="2"/>
  <c r="E15" i="2"/>
  <c r="D15" i="2"/>
  <c r="C15" i="2"/>
  <c r="Q14" i="2"/>
  <c r="R14" i="2" s="1"/>
  <c r="O14" i="2"/>
  <c r="N14" i="2"/>
  <c r="M14" i="2"/>
  <c r="L14" i="2"/>
  <c r="F14" i="2"/>
  <c r="E14" i="2"/>
  <c r="D14" i="2"/>
  <c r="C14" i="2"/>
  <c r="S13" i="2"/>
  <c r="T13" i="2" s="1"/>
  <c r="Q13" i="2"/>
  <c r="R13" i="2" s="1"/>
  <c r="P13" i="2"/>
  <c r="D37" i="1" s="1"/>
  <c r="D55" i="1" s="1"/>
  <c r="O13" i="2"/>
  <c r="N13" i="2"/>
  <c r="M13" i="2"/>
  <c r="L13" i="2"/>
  <c r="H13" i="2"/>
  <c r="I13" i="2" s="1"/>
  <c r="F37" i="1" s="1"/>
  <c r="G13" i="2"/>
  <c r="F13" i="2"/>
  <c r="J13" i="2" s="1"/>
  <c r="G37" i="1" s="1"/>
  <c r="E13" i="2"/>
  <c r="D13" i="2"/>
  <c r="C13" i="2"/>
  <c r="R12" i="2"/>
  <c r="O12" i="2"/>
  <c r="Q12" i="2" s="1"/>
  <c r="S12" i="2" s="1"/>
  <c r="T12" i="2" s="1"/>
  <c r="N12" i="2"/>
  <c r="M12" i="2"/>
  <c r="L12" i="2"/>
  <c r="J12" i="2"/>
  <c r="K12" i="2" s="1"/>
  <c r="H16" i="1" s="1"/>
  <c r="H36" i="1" s="1"/>
  <c r="H54" i="1" s="1"/>
  <c r="G12" i="2"/>
  <c r="F12" i="2"/>
  <c r="H12" i="2" s="1"/>
  <c r="E12" i="2"/>
  <c r="D12" i="2"/>
  <c r="C12" i="2"/>
  <c r="O11" i="2"/>
  <c r="N11" i="2"/>
  <c r="M11" i="2"/>
  <c r="L11" i="2"/>
  <c r="I11" i="2"/>
  <c r="H11" i="2"/>
  <c r="G11" i="2"/>
  <c r="F11" i="2"/>
  <c r="J11" i="2" s="1"/>
  <c r="K11" i="2" s="1"/>
  <c r="E11" i="2"/>
  <c r="D11" i="2"/>
  <c r="C11" i="2"/>
  <c r="Q10" i="2"/>
  <c r="R10" i="2" s="1"/>
  <c r="O10" i="2"/>
  <c r="N10" i="2"/>
  <c r="L10" i="2"/>
  <c r="F10" i="2"/>
  <c r="C34" i="1" s="1"/>
  <c r="E10" i="2"/>
  <c r="D10" i="2"/>
  <c r="C10" i="2"/>
  <c r="S9" i="2"/>
  <c r="T9" i="2" s="1"/>
  <c r="Q9" i="2"/>
  <c r="R9" i="2" s="1"/>
  <c r="P9" i="2"/>
  <c r="O9" i="2"/>
  <c r="N9" i="2"/>
  <c r="M9" i="2"/>
  <c r="J9" i="2"/>
  <c r="K9" i="2" s="1"/>
  <c r="H9" i="2"/>
  <c r="I9" i="2" s="1"/>
  <c r="G9" i="2"/>
  <c r="F9" i="2"/>
  <c r="E9" i="2"/>
  <c r="D9" i="2"/>
  <c r="C9" i="2"/>
  <c r="N8" i="2"/>
  <c r="M8" i="2"/>
  <c r="L8" i="2"/>
  <c r="L19" i="2" s="1"/>
  <c r="I8" i="2"/>
  <c r="F8" i="2"/>
  <c r="H8" i="2" s="1"/>
  <c r="J8" i="2" s="1"/>
  <c r="K8" i="2" s="1"/>
  <c r="E8" i="2"/>
  <c r="D8" i="2"/>
  <c r="C8" i="2"/>
  <c r="N7" i="2"/>
  <c r="M7" i="2"/>
  <c r="L7" i="2"/>
  <c r="E7" i="2"/>
  <c r="C7" i="2"/>
  <c r="R6" i="2"/>
  <c r="Q6" i="2"/>
  <c r="P6" i="2"/>
  <c r="O6" i="2"/>
  <c r="S6" i="2" s="1"/>
  <c r="T6" i="2" s="1"/>
  <c r="N6" i="2"/>
  <c r="M6" i="2"/>
  <c r="L6" i="2"/>
  <c r="H6" i="2"/>
  <c r="I6" i="2" s="1"/>
  <c r="F6" i="2"/>
  <c r="E6" i="2"/>
  <c r="D6" i="2"/>
  <c r="C6" i="2"/>
  <c r="O5" i="2"/>
  <c r="N5" i="2"/>
  <c r="N19" i="2" s="1"/>
  <c r="M5" i="2"/>
  <c r="L5" i="2"/>
  <c r="J5" i="2"/>
  <c r="H5" i="2"/>
  <c r="G5" i="2"/>
  <c r="F5" i="2"/>
  <c r="E5" i="2"/>
  <c r="E19" i="2" s="1"/>
  <c r="D5" i="2"/>
  <c r="C5" i="2"/>
  <c r="C19" i="2" s="1"/>
  <c r="E134" i="1"/>
  <c r="G116" i="1"/>
  <c r="G108" i="1"/>
  <c r="E78" i="1"/>
  <c r="I71" i="1"/>
  <c r="F55" i="1"/>
  <c r="F51" i="1"/>
  <c r="C41" i="1"/>
  <c r="C40" i="1"/>
  <c r="C38" i="1"/>
  <c r="E37" i="1"/>
  <c r="C37" i="1"/>
  <c r="C36" i="1"/>
  <c r="H33" i="1"/>
  <c r="H51" i="1" s="1"/>
  <c r="G33" i="1"/>
  <c r="F33" i="1"/>
  <c r="E33" i="1"/>
  <c r="D33" i="1"/>
  <c r="D51" i="1" s="1"/>
  <c r="C33" i="1"/>
  <c r="F30" i="1"/>
  <c r="F48" i="1" s="1"/>
  <c r="E30" i="1"/>
  <c r="C30" i="1"/>
  <c r="E21" i="1"/>
  <c r="E59" i="1" s="1"/>
  <c r="C21" i="1"/>
  <c r="C59" i="1" s="1"/>
  <c r="C20" i="1"/>
  <c r="C58" i="1" s="1"/>
  <c r="C19" i="1"/>
  <c r="C57" i="1" s="1"/>
  <c r="C18" i="1"/>
  <c r="C56" i="1" s="1"/>
  <c r="F17" i="1"/>
  <c r="E17" i="1"/>
  <c r="E55" i="1" s="1"/>
  <c r="C17" i="1"/>
  <c r="C55" i="1" s="1"/>
  <c r="G16" i="1"/>
  <c r="G54" i="1" s="1"/>
  <c r="E16" i="1"/>
  <c r="E54" i="1" s="1"/>
  <c r="C16" i="1"/>
  <c r="C54" i="1" s="1"/>
  <c r="C14" i="1"/>
  <c r="C52" i="1" s="1"/>
  <c r="H13" i="1"/>
  <c r="G13" i="1"/>
  <c r="G51" i="1" s="1"/>
  <c r="F13" i="1"/>
  <c r="E13" i="1"/>
  <c r="E51" i="1" s="1"/>
  <c r="D13" i="1"/>
  <c r="C13" i="1"/>
  <c r="C51" i="1" s="1"/>
  <c r="F10" i="1"/>
  <c r="E10" i="1"/>
  <c r="E48" i="1" s="1"/>
  <c r="C10" i="1"/>
  <c r="C48" i="1" s="1"/>
  <c r="R8" i="2" l="1"/>
  <c r="E32" i="1"/>
  <c r="E12" i="1"/>
  <c r="E50" i="1" s="1"/>
  <c r="K8" i="9"/>
  <c r="H8" i="9"/>
  <c r="I8" i="9" s="1"/>
  <c r="H14" i="2"/>
  <c r="G14" i="2"/>
  <c r="G17" i="2"/>
  <c r="J17" i="2"/>
  <c r="N19" i="9"/>
  <c r="H16" i="9"/>
  <c r="I16" i="9" s="1"/>
  <c r="K11" i="9"/>
  <c r="H11" i="9"/>
  <c r="I11" i="9" s="1"/>
  <c r="C35" i="1"/>
  <c r="Q11" i="2"/>
  <c r="S11" i="2" s="1"/>
  <c r="P11" i="2"/>
  <c r="R16" i="2"/>
  <c r="H18" i="2"/>
  <c r="G18" i="2"/>
  <c r="J23" i="4"/>
  <c r="K6" i="4"/>
  <c r="J6" i="4"/>
  <c r="I6" i="4"/>
  <c r="J24" i="4"/>
  <c r="E19" i="9"/>
  <c r="H9" i="9"/>
  <c r="I9" i="9" s="1"/>
  <c r="K9" i="9"/>
  <c r="H12" i="9"/>
  <c r="I12" i="9" s="1"/>
  <c r="J17" i="9"/>
  <c r="G17" i="9"/>
  <c r="Q5" i="2"/>
  <c r="P5" i="2"/>
  <c r="P8" i="2"/>
  <c r="S8" i="2"/>
  <c r="Q5" i="9"/>
  <c r="T5" i="9"/>
  <c r="Q13" i="9"/>
  <c r="R13" i="9" s="1"/>
  <c r="T13" i="9"/>
  <c r="C9" i="1"/>
  <c r="D17" i="1"/>
  <c r="I16" i="2"/>
  <c r="E40" i="1"/>
  <c r="G7" i="3"/>
  <c r="J5" i="9"/>
  <c r="G5" i="9"/>
  <c r="J13" i="9"/>
  <c r="G13" i="9"/>
  <c r="T16" i="9"/>
  <c r="Q16" i="9"/>
  <c r="R16" i="9" s="1"/>
  <c r="S15" i="9"/>
  <c r="P15" i="9"/>
  <c r="C29" i="1"/>
  <c r="G36" i="1"/>
  <c r="K13" i="2"/>
  <c r="H17" i="1" s="1"/>
  <c r="H37" i="1" s="1"/>
  <c r="H55" i="1" s="1"/>
  <c r="S14" i="2"/>
  <c r="T14" i="2" s="1"/>
  <c r="M10" i="2"/>
  <c r="M19" i="2" s="1"/>
  <c r="N20" i="2" s="1"/>
  <c r="M10" i="9"/>
  <c r="O18" i="9"/>
  <c r="O18" i="2"/>
  <c r="O8" i="9"/>
  <c r="S11" i="9"/>
  <c r="P11" i="9"/>
  <c r="H10" i="2"/>
  <c r="G10" i="2"/>
  <c r="C19" i="9"/>
  <c r="H25" i="2"/>
  <c r="K5" i="2"/>
  <c r="S10" i="2"/>
  <c r="T10" i="2" s="1"/>
  <c r="J16" i="2"/>
  <c r="E21" i="3"/>
  <c r="D22" i="3" s="1"/>
  <c r="L19" i="9"/>
  <c r="N20" i="9" s="1"/>
  <c r="T6" i="9"/>
  <c r="Q6" i="9"/>
  <c r="R6" i="9" s="1"/>
  <c r="K15" i="9"/>
  <c r="H15" i="9"/>
  <c r="I15" i="9" s="1"/>
  <c r="C12" i="1"/>
  <c r="C50" i="1" s="1"/>
  <c r="C15" i="1"/>
  <c r="C53" i="1" s="1"/>
  <c r="G17" i="1"/>
  <c r="G55" i="1" s="1"/>
  <c r="E20" i="1"/>
  <c r="E58" i="1" s="1"/>
  <c r="C32" i="1"/>
  <c r="J6" i="2"/>
  <c r="I12" i="2"/>
  <c r="E36" i="1"/>
  <c r="C39" i="1"/>
  <c r="Q15" i="2"/>
  <c r="R15" i="2" s="1"/>
  <c r="P15" i="2"/>
  <c r="E41" i="1"/>
  <c r="I17" i="2"/>
  <c r="D7" i="9"/>
  <c r="D7" i="2"/>
  <c r="D19" i="2" s="1"/>
  <c r="E20" i="2" s="1"/>
  <c r="M19" i="9"/>
  <c r="Q9" i="9"/>
  <c r="R9" i="9" s="1"/>
  <c r="T9" i="9"/>
  <c r="T12" i="9"/>
  <c r="Q12" i="9"/>
  <c r="R12" i="9" s="1"/>
  <c r="Q17" i="9"/>
  <c r="R17" i="9" s="1"/>
  <c r="T17" i="9"/>
  <c r="D5" i="9"/>
  <c r="J18" i="9"/>
  <c r="I5" i="2"/>
  <c r="G6" i="2"/>
  <c r="P10" i="2"/>
  <c r="P14" i="2"/>
  <c r="L6" i="3"/>
  <c r="L20" i="3" s="1"/>
  <c r="I20" i="3"/>
  <c r="J21" i="3" s="1"/>
  <c r="K10" i="9"/>
  <c r="G12" i="9"/>
  <c r="G16" i="9"/>
  <c r="H15" i="2"/>
  <c r="G8" i="2"/>
  <c r="P12" i="2"/>
  <c r="P16" i="2"/>
  <c r="L7" i="3"/>
  <c r="G35" i="1" l="1"/>
  <c r="T11" i="2"/>
  <c r="H15" i="1" s="1"/>
  <c r="H35" i="1" s="1"/>
  <c r="H53" i="1" s="1"/>
  <c r="G15" i="1"/>
  <c r="G53" i="1" s="1"/>
  <c r="G41" i="1"/>
  <c r="G21" i="1"/>
  <c r="G59" i="1" s="1"/>
  <c r="K17" i="2"/>
  <c r="H21" i="1" s="1"/>
  <c r="H41" i="1" s="1"/>
  <c r="H59" i="1" s="1"/>
  <c r="E20" i="9"/>
  <c r="P18" i="9"/>
  <c r="S18" i="9"/>
  <c r="C47" i="1"/>
  <c r="D29" i="1"/>
  <c r="D47" i="1" s="1"/>
  <c r="D9" i="1"/>
  <c r="D38" i="1"/>
  <c r="D56" i="1" s="1"/>
  <c r="D18" i="1"/>
  <c r="K6" i="2"/>
  <c r="H10" i="1" s="1"/>
  <c r="H30" i="1" s="1"/>
  <c r="H48" i="1" s="1"/>
  <c r="G30" i="1"/>
  <c r="G10" i="1"/>
  <c r="G48" i="1" s="1"/>
  <c r="D14" i="1"/>
  <c r="D34" i="1"/>
  <c r="D52" i="1" s="1"/>
  <c r="T15" i="9"/>
  <c r="Q15" i="9"/>
  <c r="R15" i="9" s="1"/>
  <c r="H5" i="9"/>
  <c r="H25" i="9"/>
  <c r="K5" i="9"/>
  <c r="E29" i="1"/>
  <c r="E9" i="1"/>
  <c r="R5" i="2"/>
  <c r="I18" i="2"/>
  <c r="E38" i="1"/>
  <c r="E18" i="1"/>
  <c r="E56" i="1" s="1"/>
  <c r="I14" i="2"/>
  <c r="F12" i="1"/>
  <c r="F32" i="1"/>
  <c r="F50" i="1" s="1"/>
  <c r="H13" i="9"/>
  <c r="I13" i="9" s="1"/>
  <c r="K13" i="9"/>
  <c r="P18" i="2"/>
  <c r="D22" i="1" s="1"/>
  <c r="C42" i="1"/>
  <c r="Q18" i="2"/>
  <c r="R18" i="2" s="1"/>
  <c r="C22" i="1"/>
  <c r="C60" i="1" s="1"/>
  <c r="R11" i="2"/>
  <c r="E35" i="1"/>
  <c r="E15" i="1"/>
  <c r="E53" i="1" s="1"/>
  <c r="D36" i="1"/>
  <c r="D54" i="1" s="1"/>
  <c r="D16" i="1"/>
  <c r="D12" i="1"/>
  <c r="D32" i="1"/>
  <c r="D50" i="1" s="1"/>
  <c r="I15" i="2"/>
  <c r="E19" i="1"/>
  <c r="E57" i="1" s="1"/>
  <c r="E39" i="1"/>
  <c r="E34" i="1"/>
  <c r="I10" i="2"/>
  <c r="E14" i="1"/>
  <c r="E52" i="1" s="1"/>
  <c r="S5" i="2"/>
  <c r="J18" i="2"/>
  <c r="J14" i="2"/>
  <c r="F36" i="1"/>
  <c r="F54" i="1" s="1"/>
  <c r="F16" i="1"/>
  <c r="G12" i="1"/>
  <c r="G50" i="1" s="1"/>
  <c r="G32" i="1"/>
  <c r="T8" i="2"/>
  <c r="H12" i="1" s="1"/>
  <c r="H32" i="1" s="1"/>
  <c r="H50" i="1" s="1"/>
  <c r="F41" i="1"/>
  <c r="F59" i="1" s="1"/>
  <c r="F21" i="1"/>
  <c r="D41" i="1"/>
  <c r="D59" i="1" s="1"/>
  <c r="D21" i="1"/>
  <c r="D39" i="1"/>
  <c r="D57" i="1" s="1"/>
  <c r="D19" i="1"/>
  <c r="D30" i="1"/>
  <c r="D48" i="1" s="1"/>
  <c r="D10" i="1"/>
  <c r="F29" i="1"/>
  <c r="K16" i="2"/>
  <c r="H20" i="1" s="1"/>
  <c r="H40" i="1" s="1"/>
  <c r="H58" i="1" s="1"/>
  <c r="G20" i="1"/>
  <c r="G58" i="1" s="1"/>
  <c r="G40" i="1"/>
  <c r="J10" i="2"/>
  <c r="F7" i="9"/>
  <c r="F7" i="2"/>
  <c r="G20" i="3"/>
  <c r="O7" i="2"/>
  <c r="O7" i="9"/>
  <c r="F40" i="1"/>
  <c r="F58" i="1" s="1"/>
  <c r="F20" i="1"/>
  <c r="D35" i="1"/>
  <c r="D53" i="1" s="1"/>
  <c r="D15" i="1"/>
  <c r="D40" i="1"/>
  <c r="D58" i="1" s="1"/>
  <c r="D20" i="1"/>
  <c r="H18" i="9"/>
  <c r="I18" i="9" s="1"/>
  <c r="K18" i="9"/>
  <c r="S15" i="2"/>
  <c r="T15" i="2" s="1"/>
  <c r="H17" i="9"/>
  <c r="I17" i="9" s="1"/>
  <c r="K17" i="9"/>
  <c r="S8" i="9"/>
  <c r="P8" i="9"/>
  <c r="D19" i="9"/>
  <c r="T11" i="9"/>
  <c r="Q11" i="9"/>
  <c r="R11" i="9" s="1"/>
  <c r="R5" i="9"/>
  <c r="J15" i="2"/>
  <c r="K15" i="2" l="1"/>
  <c r="H19" i="1" s="1"/>
  <c r="H39" i="1" s="1"/>
  <c r="H57" i="1" s="1"/>
  <c r="G39" i="1"/>
  <c r="G19" i="1"/>
  <c r="G57" i="1" s="1"/>
  <c r="H7" i="2"/>
  <c r="J7" i="2" s="1"/>
  <c r="G7" i="2"/>
  <c r="C31" i="1"/>
  <c r="C11" i="1"/>
  <c r="F19" i="2"/>
  <c r="K18" i="2"/>
  <c r="F38" i="1"/>
  <c r="F56" i="1" s="1"/>
  <c r="F18" i="1"/>
  <c r="D42" i="1"/>
  <c r="D60" i="1" s="1"/>
  <c r="F34" i="1"/>
  <c r="F52" i="1" s="1"/>
  <c r="F14" i="1"/>
  <c r="S18" i="2"/>
  <c r="T18" i="2" s="1"/>
  <c r="E22" i="1"/>
  <c r="E60" i="1" s="1"/>
  <c r="Q8" i="9"/>
  <c r="R8" i="9" s="1"/>
  <c r="T8" i="9"/>
  <c r="K10" i="2"/>
  <c r="H14" i="1" s="1"/>
  <c r="H34" i="1" s="1"/>
  <c r="H52" i="1" s="1"/>
  <c r="G34" i="1"/>
  <c r="G14" i="1"/>
  <c r="G52" i="1" s="1"/>
  <c r="E42" i="1"/>
  <c r="J7" i="9"/>
  <c r="G7" i="9"/>
  <c r="G19" i="9" s="1"/>
  <c r="F19" i="9"/>
  <c r="S7" i="9"/>
  <c r="P7" i="9"/>
  <c r="P19" i="9" s="1"/>
  <c r="O19" i="9"/>
  <c r="F42" i="1"/>
  <c r="F60" i="1" s="1"/>
  <c r="F22" i="1"/>
  <c r="I5" i="9"/>
  <c r="V5" i="9"/>
  <c r="S19" i="2"/>
  <c r="T5" i="2"/>
  <c r="H9" i="1" s="1"/>
  <c r="G29" i="1"/>
  <c r="G9" i="1"/>
  <c r="Q7" i="2"/>
  <c r="P7" i="2"/>
  <c r="P19" i="2" s="1"/>
  <c r="S7" i="2"/>
  <c r="T7" i="2" s="1"/>
  <c r="O19" i="2"/>
  <c r="F47" i="1"/>
  <c r="F35" i="1"/>
  <c r="F53" i="1" s="1"/>
  <c r="F15" i="1"/>
  <c r="F9" i="1"/>
  <c r="K14" i="2"/>
  <c r="H18" i="1" s="1"/>
  <c r="H38" i="1" s="1"/>
  <c r="H56" i="1" s="1"/>
  <c r="G38" i="1"/>
  <c r="G18" i="1"/>
  <c r="G56" i="1" s="1"/>
  <c r="F39" i="1"/>
  <c r="F57" i="1" s="1"/>
  <c r="F19" i="1"/>
  <c r="E47" i="1"/>
  <c r="T18" i="9"/>
  <c r="Q18" i="9"/>
  <c r="R18" i="9" s="1"/>
  <c r="G31" i="1" l="1"/>
  <c r="K7" i="2"/>
  <c r="G11" i="1"/>
  <c r="G49" i="1" s="1"/>
  <c r="J19" i="2"/>
  <c r="H29" i="1"/>
  <c r="H47" i="1" s="1"/>
  <c r="P22" i="9"/>
  <c r="P21" i="9"/>
  <c r="P23" i="9" s="1"/>
  <c r="T7" i="9"/>
  <c r="Q7" i="9"/>
  <c r="S19" i="9"/>
  <c r="G21" i="9"/>
  <c r="G22" i="9"/>
  <c r="G22" i="1"/>
  <c r="G60" i="1" s="1"/>
  <c r="O22" i="2"/>
  <c r="O21" i="2"/>
  <c r="P22" i="2"/>
  <c r="P21" i="2"/>
  <c r="P23" i="2" s="1"/>
  <c r="K7" i="9"/>
  <c r="K19" i="9" s="1"/>
  <c r="H7" i="9"/>
  <c r="J19" i="9"/>
  <c r="G42" i="1"/>
  <c r="T19" i="2"/>
  <c r="S21" i="2"/>
  <c r="S22" i="2"/>
  <c r="D31" i="1"/>
  <c r="D49" i="1" s="1"/>
  <c r="D11" i="1"/>
  <c r="D23" i="1" s="1"/>
  <c r="G19" i="2"/>
  <c r="F22" i="9"/>
  <c r="F21" i="9"/>
  <c r="F23" i="9" s="1"/>
  <c r="I7" i="2"/>
  <c r="E31" i="1"/>
  <c r="E11" i="1"/>
  <c r="H19" i="2"/>
  <c r="H22" i="1"/>
  <c r="H42" i="1" s="1"/>
  <c r="H60" i="1" s="1"/>
  <c r="R7" i="2"/>
  <c r="R19" i="2" s="1"/>
  <c r="Q19" i="2"/>
  <c r="G47" i="1"/>
  <c r="C43" i="1"/>
  <c r="F22" i="2"/>
  <c r="F21" i="2"/>
  <c r="O22" i="9"/>
  <c r="O21" i="9"/>
  <c r="O23" i="9" s="1"/>
  <c r="C49" i="1"/>
  <c r="C23" i="1"/>
  <c r="C61" i="1" s="1"/>
  <c r="T22" i="2" l="1"/>
  <c r="T21" i="2"/>
  <c r="T23" i="2" s="1"/>
  <c r="G22" i="2"/>
  <c r="G21" i="2"/>
  <c r="G23" i="2" s="1"/>
  <c r="D43" i="1"/>
  <c r="D61" i="1" s="1"/>
  <c r="I7" i="9"/>
  <c r="I19" i="9" s="1"/>
  <c r="H19" i="9"/>
  <c r="C88" i="1"/>
  <c r="O23" i="2"/>
  <c r="C89" i="1"/>
  <c r="H20" i="2"/>
  <c r="E43" i="1"/>
  <c r="K22" i="9"/>
  <c r="K21" i="9"/>
  <c r="K23" i="9" s="1"/>
  <c r="N28" i="9"/>
  <c r="G23" i="9"/>
  <c r="H22" i="2"/>
  <c r="H21" i="2"/>
  <c r="H23" i="2" s="1"/>
  <c r="G71" i="1"/>
  <c r="G43" i="1"/>
  <c r="F23" i="2"/>
  <c r="C87" i="1"/>
  <c r="E49" i="1"/>
  <c r="E23" i="1"/>
  <c r="T19" i="9"/>
  <c r="S22" i="9"/>
  <c r="S21" i="9"/>
  <c r="S23" i="9" s="1"/>
  <c r="H11" i="1"/>
  <c r="K19" i="2"/>
  <c r="J22" i="9"/>
  <c r="J21" i="9"/>
  <c r="J23" i="9" s="1"/>
  <c r="R7" i="9"/>
  <c r="R19" i="9" s="1"/>
  <c r="Q19" i="9"/>
  <c r="G23" i="1"/>
  <c r="G61" i="1" s="1"/>
  <c r="F31" i="1"/>
  <c r="F11" i="1"/>
  <c r="F23" i="1" s="1"/>
  <c r="I19" i="2"/>
  <c r="J20" i="2" s="1"/>
  <c r="H24" i="2" s="1"/>
  <c r="S23" i="2"/>
  <c r="D88" i="1" l="1"/>
  <c r="C90" i="1"/>
  <c r="D87" i="1"/>
  <c r="N28" i="2"/>
  <c r="I21" i="2"/>
  <c r="I23" i="2" s="1"/>
  <c r="I22" i="2"/>
  <c r="G79" i="1"/>
  <c r="G68" i="1"/>
  <c r="H71" i="1"/>
  <c r="H79" i="1" s="1"/>
  <c r="G69" i="1"/>
  <c r="G67" i="1"/>
  <c r="G70" i="1"/>
  <c r="H31" i="1"/>
  <c r="H49" i="1" s="1"/>
  <c r="H23" i="1"/>
  <c r="H43" i="1" s="1"/>
  <c r="H61" i="1" s="1"/>
  <c r="D89" i="1"/>
  <c r="C108" i="1"/>
  <c r="E61" i="1"/>
  <c r="H20" i="9"/>
  <c r="H21" i="9"/>
  <c r="F49" i="1"/>
  <c r="F43" i="1"/>
  <c r="F61" i="1" s="1"/>
  <c r="T22" i="9"/>
  <c r="T21" i="9"/>
  <c r="T23" i="9" s="1"/>
  <c r="D95" i="1" l="1"/>
  <c r="D90" i="1"/>
  <c r="D98" i="1" s="1"/>
  <c r="E87" i="1"/>
  <c r="D70" i="1"/>
  <c r="D78" i="1" s="1"/>
  <c r="C70" i="1"/>
  <c r="C78" i="1" s="1"/>
  <c r="G78" i="1"/>
  <c r="H70" i="1"/>
  <c r="H78" i="1" s="1"/>
  <c r="G77" i="1"/>
  <c r="H69" i="1"/>
  <c r="H77" i="1" s="1"/>
  <c r="D69" i="1"/>
  <c r="D77" i="1" s="1"/>
  <c r="C69" i="1"/>
  <c r="C77" i="1" s="1"/>
  <c r="E69" i="1"/>
  <c r="E77" i="1" s="1"/>
  <c r="E68" i="1"/>
  <c r="E76" i="1" s="1"/>
  <c r="D68" i="1"/>
  <c r="D76" i="1" s="1"/>
  <c r="C68" i="1"/>
  <c r="C76" i="1" s="1"/>
  <c r="G76" i="1"/>
  <c r="H68" i="1"/>
  <c r="H76" i="1" s="1"/>
  <c r="C67" i="1"/>
  <c r="E67" i="1"/>
  <c r="H67" i="1"/>
  <c r="H75" i="1" s="1"/>
  <c r="G75" i="1"/>
  <c r="D67" i="1"/>
  <c r="C106" i="1"/>
  <c r="I108" i="1"/>
  <c r="D108" i="1"/>
  <c r="C105" i="1"/>
  <c r="C107" i="1"/>
  <c r="D97" i="1"/>
  <c r="E89" i="1"/>
  <c r="E97" i="1" s="1"/>
  <c r="E88" i="1"/>
  <c r="E96" i="1" s="1"/>
  <c r="D96" i="1"/>
  <c r="D106" i="1" l="1"/>
  <c r="I106" i="1"/>
  <c r="E95" i="1"/>
  <c r="E90" i="1"/>
  <c r="E98" i="1" s="1"/>
  <c r="I105" i="1"/>
  <c r="D105" i="1"/>
  <c r="J108" i="1"/>
  <c r="E108" i="1"/>
  <c r="C71" i="1"/>
  <c r="C79" i="1" s="1"/>
  <c r="C75" i="1"/>
  <c r="D75" i="1"/>
  <c r="D71" i="1"/>
  <c r="D79" i="1" s="1"/>
  <c r="I107" i="1"/>
  <c r="D107" i="1"/>
  <c r="E71" i="1"/>
  <c r="E79" i="1" s="1"/>
  <c r="E75" i="1"/>
  <c r="D113" i="1" l="1"/>
  <c r="J105" i="1"/>
  <c r="E105" i="1"/>
  <c r="E113" i="1" s="1"/>
  <c r="J107" i="1"/>
  <c r="D115" i="1"/>
  <c r="E107" i="1"/>
  <c r="E115" i="1" s="1"/>
  <c r="D114" i="1"/>
  <c r="J106" i="1"/>
  <c r="E106" i="1"/>
  <c r="E1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1"/>
            <color theme="1"/>
            <rFont val="Calibri"/>
            <scheme val="minor"/>
          </rPr>
          <t xml:space="preserve">
Loss = Damage * 22.5% 
======</t>
        </r>
      </text>
    </comment>
    <comment ref="J3" authorId="0" shapeId="0" xr:uid="{00000000-0006-0000-0100-000002000000}">
      <text>
        <r>
          <rPr>
            <sz val="11"/>
            <color theme="1"/>
            <rFont val="Calibri"/>
            <scheme val="minor"/>
          </rPr>
          <t>Need = Loss + Damage + Capacity Building 
======</t>
        </r>
      </text>
    </comment>
    <comment ref="Q3" authorId="0" shapeId="0" xr:uid="{00000000-0006-0000-0100-000003000000}">
      <text>
        <r>
          <rPr>
            <sz val="11"/>
            <color theme="1"/>
            <rFont val="Calibri"/>
            <scheme val="minor"/>
          </rPr>
          <t>Loss = Damage * 22.5% 
======</t>
        </r>
      </text>
    </comment>
    <comment ref="S3" authorId="0" shapeId="0" xr:uid="{00000000-0006-0000-0100-000004000000}">
      <text>
        <r>
          <rPr>
            <sz val="11"/>
            <color theme="1"/>
            <rFont val="Calibri"/>
            <scheme val="minor"/>
          </rPr>
          <t>Need = Loss + Damage + Capacity building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6" authorId="0" shapeId="0" xr:uid="{00000000-0006-0000-0200-000004000000}">
      <text>
        <r>
          <rPr>
            <sz val="11"/>
            <color theme="1"/>
            <rFont val="Calibri"/>
            <scheme val="minor"/>
          </rPr>
          <t>======
ID#AAABZc47ovc
Intern_Trang ECODE    (2024-11-27 04:56:47)
Chưa tìm được số tiền thiệt hại</t>
        </r>
      </text>
    </comment>
    <comment ref="B9" authorId="0" shapeId="0" xr:uid="{00000000-0006-0000-0200-000006000000}">
      <text>
        <r>
          <rPr>
            <sz val="11"/>
            <color theme="1"/>
            <rFont val="Calibri"/>
            <scheme val="minor"/>
          </rPr>
          <t>======
ID#AAABYziClNE
Intern_Trang ECODE    (2024-11-18 08:50:01)
Xem lại số liệu
------
ID#AAABY0N532w
Vân Bùi    (2024-11-18 10:50:27)
chị Hà bổ sung thông tin về dữ liệu, vì sau khi phân tích, tổng hợp TT từ tỉnh đang tổng hợp được 17 công trình</t>
        </r>
      </text>
    </comment>
    <comment ref="M9" authorId="0" shapeId="0" xr:uid="{00000000-0006-0000-0200-000005000000}">
      <text>
        <r>
          <rPr>
            <sz val="11"/>
            <color theme="1"/>
            <rFont val="Calibri"/>
            <scheme val="minor"/>
          </rPr>
          <t>======
ID#AAABZc47ovU
Intern_Trang ECODE    (2024-11-27 02:32:30)
Tìm lại link số liệu chuẩn</t>
        </r>
      </text>
    </comment>
    <comment ref="L12" authorId="0" shapeId="0" xr:uid="{00000000-0006-0000-0200-000002000000}">
      <text>
        <r>
          <rPr>
            <sz val="11"/>
            <color theme="1"/>
            <rFont val="Calibri"/>
            <scheme val="minor"/>
          </rPr>
          <t>======
ID#AAABZc47ovo
Intern_Trang ECODE    (2024-11-27 05:48:00)
Tỉnh k thống kê tiền thiệt hại cho công trình văn hoá</t>
        </r>
      </text>
    </comment>
    <comment ref="G13" authorId="0" shapeId="0" xr:uid="{00000000-0006-0000-0200-000001000000}">
      <text>
        <r>
          <rPr>
            <sz val="11"/>
            <color theme="1"/>
            <rFont val="Calibri"/>
            <scheme val="minor"/>
          </rPr>
          <t>======
ID#AAABZcu44d8
Intern_Trang ECODE    (2024-11-27 09:52:31)
Cần giải trình</t>
        </r>
      </text>
    </comment>
    <comment ref="M17" authorId="0" shapeId="0" xr:uid="{00000000-0006-0000-0200-000003000000}">
      <text>
        <r>
          <rPr>
            <sz val="11"/>
            <color theme="1"/>
            <rFont val="Calibri"/>
            <scheme val="minor"/>
          </rPr>
          <t>======
ID#AAABZc47ovk
Intern_Trang ECODE    (2024-11-27 05:34:16)
Tính lại số tiền thiệt hại tỉnh công bố</t>
        </r>
      </text>
    </comment>
  </commentList>
  <extLst>
    <ext xmlns:r="http://schemas.openxmlformats.org/officeDocument/2006/relationships" uri="GoogleSheetsCustomDataVersion2">
      <go:sheetsCustomData xmlns:go="http://customooxmlschemas.google.com/" r:id="rId1" roundtripDataSignature="AMtx7mjPORjWxAau+vDoOOVRpuHug1akm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300-000002000000}">
      <text>
        <r>
          <rPr>
            <sz val="11"/>
            <color theme="1"/>
            <rFont val="Calibri"/>
            <scheme val="minor"/>
          </rPr>
          <t>======
ID#AAABYtNVZko
Intern_Trang ECODE    (2024-11-15 05:50:40)
Công an xã với lộ trình thực hiện như đẩy nhanh tiến độ xây dựng 9 trụ sở Công an xã đã được phê duyệt chủ đầu tư với tổng mức đầu tư 42,559 tỷ đồng;</t>
        </r>
      </text>
    </comment>
    <comment ref="L15" authorId="0" shapeId="0" xr:uid="{00000000-0006-0000-0300-000001000000}">
      <text>
        <r>
          <rPr>
            <sz val="11"/>
            <color theme="1"/>
            <rFont val="Calibri"/>
            <scheme val="minor"/>
          </rPr>
          <t>======
ID#AAABYtNVZk0
Intern_Trang ECODE    (2024-11-15 06:19:55)
giai đoạn 2021 - 2025, thành phố sẽ đầu tư xây dựng 35 nhà văn hóa, tổng kinh phí gần 209 tỷ đồng</t>
        </r>
      </text>
    </comment>
  </commentList>
  <extLst>
    <ext xmlns:r="http://schemas.openxmlformats.org/officeDocument/2006/relationships" uri="GoogleSheetsCustomDataVersion2">
      <go:sheetsCustomData xmlns:go="http://customooxmlschemas.google.com/" r:id="rId1" roundtripDataSignature="AMtx7miEIH2bfZr3iuuV4vz2N/U9LQE+tQ=="/>
    </ext>
  </extLst>
</comments>
</file>

<file path=xl/sharedStrings.xml><?xml version="1.0" encoding="utf-8"?>
<sst xmlns="http://schemas.openxmlformats.org/spreadsheetml/2006/main" count="609" uniqueCount="271">
  <si>
    <t>Results obtained from data collection (mainly local level)</t>
  </si>
  <si>
    <t>Damages of public buildings (for Governance services); - provincial, district and communal level. Communal level most badly hit.</t>
  </si>
  <si>
    <t>Communal infrastructure and administrative building facilities</t>
  </si>
  <si>
    <t>Some services facilities such as computers, storage and internet system</t>
  </si>
  <si>
    <t>Provinces</t>
  </si>
  <si>
    <t>Damage</t>
  </si>
  <si>
    <t>Loss</t>
  </si>
  <si>
    <t>Needs</t>
  </si>
  <si>
    <t>VND</t>
  </si>
  <si>
    <t>US$</t>
  </si>
  <si>
    <t>VND Tln</t>
  </si>
  <si>
    <t xml:space="preserve">VND </t>
  </si>
  <si>
    <t>Bac Giang</t>
  </si>
  <si>
    <t>Bac Kan</t>
  </si>
  <si>
    <t>Cao Bang</t>
  </si>
  <si>
    <t>Dien Bien</t>
  </si>
  <si>
    <t>Ha Giang</t>
  </si>
  <si>
    <t>Hai Phong</t>
  </si>
  <si>
    <t>Lai Chau</t>
  </si>
  <si>
    <t>Lang Son</t>
  </si>
  <si>
    <t>Lao Cai</t>
  </si>
  <si>
    <t>Phu Tho</t>
  </si>
  <si>
    <t>Quang Ninh</t>
  </si>
  <si>
    <t>Thai Nguyen</t>
  </si>
  <si>
    <t>Tuyen Quang</t>
  </si>
  <si>
    <t>Yen Bai</t>
  </si>
  <si>
    <t>Total</t>
  </si>
  <si>
    <t>For Report: Damage/Loss/Needs</t>
  </si>
  <si>
    <t>Mln VND</t>
  </si>
  <si>
    <t>US$ Mln</t>
  </si>
  <si>
    <t xml:space="preserve">Mln VND </t>
  </si>
  <si>
    <t>Tln VND</t>
  </si>
  <si>
    <t xml:space="preserve">Tln VND </t>
  </si>
  <si>
    <t xml:space="preserve"> Table of page 8 (TỔNG NEED)</t>
  </si>
  <si>
    <t>Intervention/Activity</t>
  </si>
  <si>
    <r>
      <rPr>
        <b/>
        <sz val="11"/>
        <color rgb="FF000000"/>
        <rFont val="Arial"/>
      </rPr>
      <t xml:space="preserve">Short-term
</t>
    </r>
    <r>
      <rPr>
        <sz val="11"/>
        <color rgb="FF000000"/>
        <rFont val="Arial"/>
      </rPr>
      <t>(up to 12 months) VND</t>
    </r>
  </si>
  <si>
    <r>
      <rPr>
        <b/>
        <sz val="11"/>
        <color rgb="FF000000"/>
        <rFont val="Arial"/>
      </rPr>
      <t xml:space="preserve">Intermediate
</t>
    </r>
    <r>
      <rPr>
        <sz val="11"/>
        <color rgb="FF000000"/>
        <rFont val="Arial"/>
      </rPr>
      <t>(up to 3 years) VND</t>
    </r>
  </si>
  <si>
    <r>
      <rPr>
        <b/>
        <sz val="11"/>
        <color rgb="FF000000"/>
        <rFont val="Arial"/>
      </rPr>
      <t xml:space="preserve">Long-term 
</t>
    </r>
    <r>
      <rPr>
        <sz val="11"/>
        <color rgb="FF000000"/>
        <rFont val="Arial"/>
      </rPr>
      <t>(up to 5 years) VND</t>
    </r>
  </si>
  <si>
    <r>
      <rPr>
        <b/>
        <sz val="11"/>
        <color rgb="FF000000"/>
        <rFont val="Calibri, sans-serif"/>
      </rPr>
      <t xml:space="preserve">Priority*
</t>
    </r>
    <r>
      <rPr>
        <sz val="11"/>
        <color rgb="FF000000"/>
        <rFont val="Calibri, sans-serif"/>
      </rPr>
      <t>(rank 1-5)</t>
    </r>
  </si>
  <si>
    <t>Cost in VND</t>
  </si>
  <si>
    <t>Cost in USD</t>
  </si>
  <si>
    <t>%</t>
  </si>
  <si>
    <t>Update legal frameworks and guidelines</t>
  </si>
  <si>
    <t>(TỔNG NEED)</t>
  </si>
  <si>
    <t>Infrastructure: Gov office and communal house/ facilities to support Governance services at commune/ district and provincial levels</t>
  </si>
  <si>
    <t>Fastrack progress towards digital transformation in governance</t>
  </si>
  <si>
    <t>Technical support for strengthening Gov capacity in coordination and information sharing (monitoring equipment and training)</t>
  </si>
  <si>
    <t>Total:</t>
  </si>
  <si>
    <t xml:space="preserve">For Report: Total of Needs </t>
  </si>
  <si>
    <t>Short-term
(up to 12 months) 
Mln VND</t>
  </si>
  <si>
    <t>Intermediate
(up to 3 years) 
Mln VND</t>
  </si>
  <si>
    <t>Long-term 
(up to 5 years) 
Mln VND</t>
  </si>
  <si>
    <t>Priority*
(rank 1-5)</t>
  </si>
  <si>
    <t>Cost in 
Mln VND</t>
  </si>
  <si>
    <t>Cost in 
Mln USD</t>
  </si>
  <si>
    <t xml:space="preserve"> Table of page 4</t>
  </si>
  <si>
    <t>Asset Type</t>
  </si>
  <si>
    <t>Public</t>
  </si>
  <si>
    <t>Private</t>
  </si>
  <si>
    <t>Public buildings (for Governance services);</t>
  </si>
  <si>
    <t xml:space="preserve">Communal building/ local community houses </t>
  </si>
  <si>
    <t>Facilities for social services such as computers, storage and internet system;</t>
  </si>
  <si>
    <t>For report: Damage</t>
  </si>
  <si>
    <t>VND Mln</t>
  </si>
  <si>
    <t xml:space="preserve"> Table of page 4 (2)</t>
  </si>
  <si>
    <t>Component</t>
  </si>
  <si>
    <t>US Mln</t>
  </si>
  <si>
    <t>Administrative services</t>
  </si>
  <si>
    <t xml:space="preserve">Cost of disruption cased by the disaster </t>
  </si>
  <si>
    <t>Re-supply of loss papers (license, certificates , personal identification, land certificates…)</t>
  </si>
  <si>
    <t>For Report: Loss</t>
  </si>
  <si>
    <t xml:space="preserve">Baseline </t>
  </si>
  <si>
    <t>No of district</t>
  </si>
  <si>
    <t>Commune</t>
  </si>
  <si>
    <t>Village communal house</t>
  </si>
  <si>
    <t xml:space="preserve">link </t>
  </si>
  <si>
    <t>link</t>
  </si>
  <si>
    <t>Link</t>
  </si>
  <si>
    <t>DAMAGE LOSS AND NEED FOR RECOVERY AND BUILD BACK BETTER</t>
  </si>
  <si>
    <t>No</t>
  </si>
  <si>
    <t xml:space="preserve">Administration building and facilities
</t>
  </si>
  <si>
    <t xml:space="preserve">Communal infrastructure and administrative  building facilities </t>
  </si>
  <si>
    <t>More than 70%</t>
  </si>
  <si>
    <t>29 to 70-%</t>
  </si>
  <si>
    <t>Less than 30%</t>
  </si>
  <si>
    <t xml:space="preserve">Damage 
</t>
  </si>
  <si>
    <t>LOSS</t>
  </si>
  <si>
    <t xml:space="preserve">NEED 
</t>
  </si>
  <si>
    <t>30 to 70-%</t>
  </si>
  <si>
    <t>NEED</t>
  </si>
  <si>
    <t>(VND)</t>
  </si>
  <si>
    <t>(USD)</t>
  </si>
  <si>
    <t>Damage on Buildings</t>
  </si>
  <si>
    <t xml:space="preserve">Damage on facilities </t>
  </si>
  <si>
    <t>Total damages</t>
  </si>
  <si>
    <t>Damage được phân tích theo báo cáo các tỉnh</t>
  </si>
  <si>
    <t>Note</t>
  </si>
  <si>
    <t>Administration building</t>
  </si>
  <si>
    <t>NVH tính chi phí theo bảng thiệt hại tổng của tỉnh Bắc Giang + CP thiệt hại các công trình văn hoá</t>
  </si>
  <si>
    <t>không thấy đề cập chi phí thiệt hại trong bảng tổng, tính thiệt hại theo phép tính số lượng công trình bị ảnh hưởng nhân với các đơn vị tính</t>
  </si>
  <si>
    <t>không có số liệu thiệt hại nvh, đã hỏi địa phương và đc confrim</t>
  </si>
  <si>
    <t>không thấy đề cập chi phí thiệt hại trong bảng tổng, tính thiệt hại nvh theo phép tính số lượng công trình bị ảnh hưởng nhân với các đơn vị tính</t>
  </si>
  <si>
    <t>theo số liệu thống kê của tỉnh Tuyên Quang</t>
  </si>
  <si>
    <r>
      <rPr>
        <sz val="17"/>
        <color rgb="FF000000"/>
        <rFont val="Calibri"/>
      </rPr>
      <t>Administration building</t>
    </r>
    <r>
      <rPr>
        <sz val="10"/>
        <color rgb="FF000000"/>
        <rFont val="Calibri"/>
      </rPr>
      <t xml:space="preserve">
</t>
    </r>
    <r>
      <rPr>
        <sz val="10"/>
        <color rgb="FF0000FF"/>
        <rFont val="Calibri"/>
      </rPr>
      <t>(UBND xã, văn phòng hành chính công,....)</t>
    </r>
  </si>
  <si>
    <r>
      <rPr>
        <sz val="17"/>
        <color rgb="FF000000"/>
        <rFont val="Calibri"/>
      </rPr>
      <t xml:space="preserve">Communal infrastructure and administrative  building facilities 
</t>
    </r>
    <r>
      <rPr>
        <sz val="11"/>
        <color rgb="FF0000FF"/>
        <rFont val="Calibri"/>
      </rPr>
      <t>(nhà VH, TT học tập CĐ, nhà thờ, hệ thống loa đài của Nhà VH/nhà cộng đồng,...)</t>
    </r>
  </si>
  <si>
    <t>Nhà văn hoá, TT học tập cộng đồng, nhà thờ, nhà chùa, công viên,..</t>
  </si>
  <si>
    <t>DAMAGES (Unit)</t>
  </si>
  <si>
    <t>Damages (VND)</t>
  </si>
  <si>
    <r>
      <rPr>
        <b/>
        <sz val="11"/>
        <color rgb="FF0070C0"/>
        <rFont val="Calibri"/>
      </rPr>
      <t xml:space="preserve">Chú thích 
</t>
    </r>
    <r>
      <rPr>
        <sz val="11"/>
        <color rgb="FF0070C0"/>
        <rFont val="Calibri"/>
      </rPr>
      <t>(cái gì, mỗi loại khoảng bn,..)</t>
    </r>
  </si>
  <si>
    <t xml:space="preserve">Tỉnh đề xuất số tiền thiệt hại </t>
  </si>
  <si>
    <t>Đề xuất các số liệu cần bổ sung</t>
  </si>
  <si>
    <t xml:space="preserve">Số tiền thiệt hại </t>
  </si>
  <si>
    <t>Kiểm tra số liệu</t>
  </si>
  <si>
    <t>Description</t>
  </si>
  <si>
    <t>Amount VND</t>
  </si>
  <si>
    <r>
      <rPr>
        <sz val="11"/>
        <color rgb="FF000000"/>
        <rFont val="Calibri"/>
      </rPr>
      <t xml:space="preserve">&gt; Số liệu vào bảng_data excel tỉnh: </t>
    </r>
    <r>
      <rPr>
        <b/>
        <sz val="11"/>
        <color rgb="FF000000"/>
        <rFont val="Calibri"/>
      </rPr>
      <t>261</t>
    </r>
    <r>
      <rPr>
        <sz val="11"/>
        <color rgb="FF000000"/>
        <rFont val="Calibri"/>
      </rPr>
      <t xml:space="preserve"> công trình văn hoá + </t>
    </r>
    <r>
      <rPr>
        <b/>
        <sz val="11"/>
        <color rgb="FF000000"/>
        <rFont val="Calibri"/>
      </rPr>
      <t>59</t>
    </r>
    <r>
      <rPr>
        <sz val="11"/>
        <color rgb="FF000000"/>
        <rFont val="Calibri"/>
      </rPr>
      <t xml:space="preserve"> Trụ sở cơ quan (</t>
    </r>
    <r>
      <rPr>
        <u/>
        <sz val="11"/>
        <color rgb="FF1155CC"/>
        <rFont val="Calibri"/>
      </rPr>
      <t>Nguồn</t>
    </r>
    <r>
      <rPr>
        <sz val="11"/>
        <color rgb="FF000000"/>
        <rFont val="Calibri"/>
      </rPr>
      <t xml:space="preserve">)
Note: 
- 861,3 tr giá trị thiệt hại các trang thiết bị tại công trình văn hoá (đã cộng vào với chi phí công trình văn hoá)
- Trong văn bản có liệt kê các thiệt hại văn hoá khác thiệt hại 1.240 tỷ đồng (vì có thể bao gồm chi phí thiệt hại về di tích văn hoá)
</t>
    </r>
    <r>
      <rPr>
        <sz val="11"/>
        <color rgb="FFFF0000"/>
        <rFont val="Calibri"/>
      </rPr>
      <t xml:space="preserve">- Không chắc chăn với cách tính số tiền của Admin building
</t>
    </r>
    <r>
      <rPr>
        <sz val="11"/>
        <color rgb="FF000000"/>
        <rFont val="Calibri"/>
      </rPr>
      <t xml:space="preserve">
</t>
    </r>
    <r>
      <rPr>
        <u/>
        <sz val="11"/>
        <color rgb="FF0070C0"/>
        <rFont val="Calibri"/>
      </rPr>
      <t xml:space="preserve">
</t>
    </r>
    <r>
      <rPr>
        <u/>
        <sz val="11"/>
        <color rgb="FFFF00FF"/>
        <rFont val="Calibri"/>
      </rPr>
      <t xml:space="preserve">
</t>
    </r>
  </si>
  <si>
    <t>Cách thính số tiền thiệt hại của NVH và trụ sở CĐ</t>
  </si>
  <si>
    <r>
      <rPr>
        <sz val="11"/>
        <color rgb="FF000000"/>
        <rFont val="Calibri"/>
      </rPr>
      <t xml:space="preserve">&gt; Số liệu vào bảng_data excel tỉnh: </t>
    </r>
    <r>
      <rPr>
        <b/>
        <sz val="11"/>
        <color rgb="FF000000"/>
        <rFont val="Calibri"/>
      </rPr>
      <t>10</t>
    </r>
    <r>
      <rPr>
        <sz val="11"/>
        <color rgb="FF000000"/>
        <rFont val="Calibri"/>
      </rPr>
      <t xml:space="preserve"> công trình văn hoá + </t>
    </r>
    <r>
      <rPr>
        <b/>
        <sz val="11"/>
        <color rgb="FF000000"/>
        <rFont val="Calibri"/>
      </rPr>
      <t>11</t>
    </r>
    <r>
      <rPr>
        <sz val="11"/>
        <color rgb="FF000000"/>
        <rFont val="Calibri"/>
      </rPr>
      <t xml:space="preserve"> Trụ sở cơ quan (</t>
    </r>
    <r>
      <rPr>
        <u/>
        <sz val="11"/>
        <color rgb="FF1155CC"/>
        <rFont val="Calibri"/>
      </rPr>
      <t>Nguồn</t>
    </r>
    <r>
      <rPr>
        <sz val="11"/>
        <color rgb="FF000000"/>
        <rFont val="Calibri"/>
      </rPr>
      <t xml:space="preserve">) 
Note: </t>
    </r>
    <r>
      <rPr>
        <u/>
        <sz val="11"/>
        <color rgb="FF000000"/>
        <rFont val="Calibri"/>
      </rPr>
      <t xml:space="preserve">
</t>
    </r>
    <r>
      <rPr>
        <sz val="11"/>
        <color rgb="FF000000"/>
        <rFont val="Calibri"/>
      </rPr>
      <t>- Không truy suất được số tiền bởi trong công thức tính của tỉnh, không bao gồm các công trình governace =&gt; dùng công thức tính của team ECODE</t>
    </r>
  </si>
  <si>
    <t xml:space="preserve">Số liệu thiệt hại </t>
  </si>
  <si>
    <r>
      <rPr>
        <u/>
        <sz val="11"/>
        <color rgb="FF0070C0"/>
        <rFont val="Calibri"/>
      </rPr>
      <t xml:space="preserve">Ước tính thiệt hại sơ bộ (Toàn tỉnh) khoảng </t>
    </r>
    <r>
      <rPr>
        <b/>
        <u/>
        <sz val="11"/>
        <color rgb="FF0070C0"/>
        <rFont val="Calibri"/>
      </rPr>
      <t>884,864 tỷ đồng.</t>
    </r>
    <r>
      <rPr>
        <u/>
        <sz val="11"/>
        <color rgb="FF0070C0"/>
        <rFont val="Calibri"/>
      </rPr>
      <t xml:space="preserve">
Số liệu từ: </t>
    </r>
    <r>
      <rPr>
        <u/>
        <sz val="11"/>
        <color rgb="FF1155CC"/>
        <rFont val="Calibri"/>
      </rPr>
      <t>Báo cáo tỉnh</t>
    </r>
    <r>
      <rPr>
        <u/>
        <sz val="11"/>
        <color rgb="FF0070C0"/>
        <rFont val="Calibri"/>
      </rPr>
      <t xml:space="preserve">
</t>
    </r>
    <r>
      <rPr>
        <u/>
        <sz val="11"/>
        <color rgb="FFFF00FF"/>
        <rFont val="Calibri"/>
      </rPr>
      <t xml:space="preserve">Không có số liệu chi tiết cho từng mục 
</t>
    </r>
  </si>
  <si>
    <r>
      <rPr>
        <sz val="11"/>
        <color rgb="FF000000"/>
        <rFont val="Calibri"/>
      </rPr>
      <t xml:space="preserve">
&gt; Số liệu vào bảng_data tỉnh:  </t>
    </r>
    <r>
      <rPr>
        <b/>
        <sz val="11"/>
        <color rgb="FF000000"/>
        <rFont val="Calibri"/>
      </rPr>
      <t>5</t>
    </r>
    <r>
      <rPr>
        <sz val="11"/>
        <color rgb="FF000000"/>
        <rFont val="Calibri"/>
      </rPr>
      <t xml:space="preserve"> công trình văn hoá + </t>
    </r>
    <r>
      <rPr>
        <b/>
        <sz val="11"/>
        <color rgb="FF000000"/>
        <rFont val="Calibri"/>
      </rPr>
      <t>17</t>
    </r>
    <r>
      <rPr>
        <sz val="11"/>
        <color rgb="FF000000"/>
        <rFont val="Calibri"/>
      </rPr>
      <t xml:space="preserve"> trụ sở (</t>
    </r>
    <r>
      <rPr>
        <u/>
        <sz val="11"/>
        <color rgb="FF1155CC"/>
        <rFont val="Calibri"/>
      </rPr>
      <t>Nguồn</t>
    </r>
    <r>
      <rPr>
        <sz val="11"/>
        <color rgb="FF000000"/>
        <rFont val="Calibri"/>
      </rPr>
      <t>)</t>
    </r>
    <r>
      <rPr>
        <u/>
        <sz val="11"/>
        <color rgb="FF0070C0"/>
        <rFont val="Calibri"/>
      </rPr>
      <t xml:space="preserve">
</t>
    </r>
    <r>
      <rPr>
        <u/>
        <sz val="11"/>
        <color rgb="FFFF0000"/>
        <rFont val="Calibri"/>
      </rPr>
      <t xml:space="preserve">
</t>
    </r>
  </si>
  <si>
    <r>
      <rPr>
        <sz val="11"/>
        <color rgb="FF0070C0"/>
        <rFont val="Calibri"/>
      </rPr>
      <t xml:space="preserve">Ước tính thiệt hại sơ bộ (Toàn tỉnh) khoảng </t>
    </r>
    <r>
      <rPr>
        <b/>
        <sz val="11"/>
        <color rgb="FF0070C0"/>
        <rFont val="Calibri"/>
      </rPr>
      <t>532,0 tỷ đồng</t>
    </r>
    <r>
      <rPr>
        <sz val="11"/>
        <color rgb="FF0070C0"/>
        <rFont val="Calibri"/>
      </rPr>
      <t xml:space="preserve">
Số liệu từ: </t>
    </r>
    <r>
      <rPr>
        <u/>
        <sz val="11"/>
        <color rgb="FF1155CC"/>
        <rFont val="Calibri"/>
      </rPr>
      <t>Báo cáo tỉnh</t>
    </r>
    <r>
      <rPr>
        <sz val="11"/>
        <color rgb="FF0070C0"/>
        <rFont val="Calibri"/>
      </rPr>
      <t xml:space="preserve">
</t>
    </r>
    <r>
      <rPr>
        <sz val="11"/>
        <color rgb="FFFF00FF"/>
        <rFont val="Calibri"/>
      </rPr>
      <t xml:space="preserve">Không có số liệu chi tiết cho từng mục </t>
    </r>
  </si>
  <si>
    <r>
      <t xml:space="preserve"> - Năm 2022, 15 trụ sở làm việc của công an xã nội địa với tổng mức đầu tư 22,5 tỷ đồng (</t>
    </r>
    <r>
      <rPr>
        <u/>
        <sz val="11"/>
        <color rgb="FF1155CC"/>
        <rFont val="Calibri"/>
      </rPr>
      <t>Nguồn</t>
    </r>
    <r>
      <rPr>
        <sz val="11"/>
        <color theme="1"/>
        <rFont val="Calibri"/>
        <scheme val="minor"/>
      </rPr>
      <t xml:space="preserve">)
=&gt; </t>
    </r>
    <r>
      <rPr>
        <sz val="11"/>
        <color rgb="FFFF0000"/>
        <rFont val="Calibri"/>
      </rPr>
      <t>1,5 tỉ /trụ sở công an (xây mới hoàn toàn)
- Trụ sở UBND xã Thống Nhất (</t>
    </r>
    <r>
      <rPr>
        <u/>
        <sz val="11"/>
        <color rgb="FF1155CC"/>
        <rFont val="Calibri"/>
      </rPr>
      <t>Nguồn</t>
    </r>
    <r>
      <rPr>
        <sz val="11"/>
        <color rgb="FFFF0000"/>
        <rFont val="Calibri"/>
      </rPr>
      <t xml:space="preserve">)
=&gt; 8 Tỉ đồng 
</t>
    </r>
    <r>
      <rPr>
        <sz val="11"/>
        <color theme="1"/>
        <rFont val="Calibri"/>
        <scheme val="minor"/>
      </rPr>
      <t>- Cải tạo, sửa chữa Nhà văn hóa xóm Phia Bó - Cô Bây xã Phong Châu, huyện Trùng khánh, tỉnh Cao Bằng (</t>
    </r>
    <r>
      <rPr>
        <u/>
        <sz val="11"/>
        <color rgb="FF1155CC"/>
        <rFont val="Calibri"/>
      </rPr>
      <t>Nguồn</t>
    </r>
    <r>
      <rPr>
        <sz val="11"/>
        <color theme="1"/>
        <rFont val="Calibri"/>
        <scheme val="minor"/>
      </rPr>
      <t xml:space="preserve">)
</t>
    </r>
    <r>
      <rPr>
        <sz val="11"/>
        <color rgb="FFFF0000"/>
        <rFont val="Calibri"/>
      </rPr>
      <t xml:space="preserve">=&gt; 125 triệu đồng (Cải tạo, sửa chữa)
</t>
    </r>
  </si>
  <si>
    <r>
      <rPr>
        <sz val="11"/>
        <color rgb="FF000000"/>
        <rFont val="Calibri"/>
      </rPr>
      <t>&gt; Số liệu vào bảng_Data báo cáo tỉnh:  5 nhà văn hoá (</t>
    </r>
    <r>
      <rPr>
        <u/>
        <sz val="11"/>
        <color rgb="FF1155CC"/>
        <rFont val="Calibri"/>
      </rPr>
      <t>Nguồn</t>
    </r>
    <r>
      <rPr>
        <sz val="11"/>
        <color rgb="FF000000"/>
        <rFont val="Calibri"/>
      </rPr>
      <t xml:space="preserve">)
5 nhà văn hóa bị thiệt hại. 
</t>
    </r>
    <r>
      <rPr>
        <u/>
        <sz val="11"/>
        <color rgb="FF1155CC"/>
        <rFont val="Calibri"/>
      </rPr>
      <t xml:space="preserve">Không có báo cáo thiệt hại về trụ sở uỷ ban trong bảng excel và báo cáo </t>
    </r>
    <r>
      <rPr>
        <sz val="11"/>
        <color rgb="FF000000"/>
        <rFont val="Calibri"/>
      </rPr>
      <t xml:space="preserve"> </t>
    </r>
    <r>
      <rPr>
        <b/>
        <u/>
        <sz val="11"/>
        <color rgb="FF0070C0"/>
        <rFont val="Calibri"/>
      </rPr>
      <t xml:space="preserve">
</t>
    </r>
  </si>
  <si>
    <r>
      <rPr>
        <sz val="11"/>
        <color rgb="FF0070C0"/>
        <rFont val="Calibri"/>
      </rPr>
      <t xml:space="preserve">"Hỗ trợ cho tỉnh với tổng kinh phí khoảng </t>
    </r>
    <r>
      <rPr>
        <b/>
        <sz val="11"/>
        <color rgb="FF0070C0"/>
        <rFont val="Calibri"/>
      </rPr>
      <t>700 tỷ đồng</t>
    </r>
    <r>
      <rPr>
        <sz val="11"/>
        <color rgb="FF0070C0"/>
        <rFont val="Calibri"/>
      </rPr>
      <t xml:space="preserve"> để khắc phục hậu quả thiên tai tỉnh Điện Biên."
Số liệu từ: </t>
    </r>
    <r>
      <rPr>
        <u/>
        <sz val="11"/>
        <color rgb="FF1155CC"/>
        <rFont val="Calibri"/>
      </rPr>
      <t>Báo cáo tỉnh</t>
    </r>
    <r>
      <rPr>
        <sz val="11"/>
        <color rgb="FF0070C0"/>
        <rFont val="Calibri"/>
      </rPr>
      <t xml:space="preserve">
</t>
    </r>
    <r>
      <rPr>
        <sz val="11"/>
        <color rgb="FFFF00FF"/>
        <rFont val="Calibri"/>
      </rPr>
      <t xml:space="preserve">Có số liệu chi tiết từng mục nhưng chưa có số liệu về UBND và </t>
    </r>
  </si>
  <si>
    <r>
      <rPr>
        <sz val="11"/>
        <color rgb="FF000000"/>
        <rFont val="Calibri"/>
      </rPr>
      <t>&gt; Số liệu vào bảng_data tỉnh: 2 trụ sở + 10 nhà văn hoá (</t>
    </r>
    <r>
      <rPr>
        <u/>
        <sz val="11"/>
        <color rgb="FF1155CC"/>
        <rFont val="Calibri"/>
      </rPr>
      <t>Nguồn</t>
    </r>
    <r>
      <rPr>
        <sz val="11"/>
        <color rgb="FF000000"/>
        <rFont val="Calibri"/>
      </rPr>
      <t>) 
- 01 Trụ sở UBND thuộc huyện Yên Minh: 250tr (thiệt hại từ 30-70%)
- 04 nhà văn hoá thuộc huyện Yên Minh: 53tr (thiện hại &lt;30%)
- 6 nhà văn hoá thuộc huyện Mèo Vạc: 206tr4 (thiệt hại từ 30-70%) 
- 01 trụ sở công an huyện Yên Minh: 400tr (thiệt hại &gt;70%)</t>
    </r>
    <r>
      <rPr>
        <u/>
        <sz val="11"/>
        <color rgb="FFFF00FF"/>
        <rFont val="Calibri"/>
      </rPr>
      <t xml:space="preserve">
</t>
    </r>
  </si>
  <si>
    <r>
      <rPr>
        <u/>
        <sz val="11"/>
        <color rgb="FF3C78D8"/>
        <rFont val="Calibri"/>
      </rPr>
      <t xml:space="preserve">Tổng giá trị thiệt hại (toànn tỉnh): </t>
    </r>
    <r>
      <rPr>
        <b/>
        <u/>
        <sz val="11"/>
        <color rgb="FF3C78D8"/>
        <rFont val="Calibri"/>
      </rPr>
      <t xml:space="preserve">141,689 (triệu đồng) </t>
    </r>
    <r>
      <rPr>
        <u/>
        <sz val="11"/>
        <color rgb="FF3C78D8"/>
        <rFont val="Calibri"/>
      </rPr>
      <t xml:space="preserve">
Số liệu từ: </t>
    </r>
    <r>
      <rPr>
        <u/>
        <sz val="11"/>
        <color rgb="FF1155CC"/>
        <rFont val="Calibri"/>
      </rPr>
      <t>Báo cáo tỉnh</t>
    </r>
    <r>
      <rPr>
        <u/>
        <sz val="11"/>
        <color rgb="FF0563C1"/>
        <rFont val="Calibri"/>
      </rPr>
      <t xml:space="preserve">
</t>
    </r>
    <r>
      <rPr>
        <u/>
        <sz val="11"/>
        <color rgb="FFFF00FF"/>
        <rFont val="Calibri"/>
      </rPr>
      <t xml:space="preserve">
</t>
    </r>
    <r>
      <rPr>
        <u/>
        <sz val="11"/>
        <color rgb="FF0563C1"/>
        <rFont val="Calibri"/>
      </rPr>
      <t xml:space="preserve">- Trạm KTTV: dự tính thiệt hại khắc phục sau thiên tai: </t>
    </r>
    <r>
      <rPr>
        <b/>
        <u/>
        <sz val="11"/>
        <color rgb="FF0563C1"/>
        <rFont val="Calibri"/>
      </rPr>
      <t>94tr</t>
    </r>
    <r>
      <rPr>
        <u/>
        <sz val="11"/>
        <color rgb="FF0563C1"/>
        <rFont val="Calibri"/>
      </rPr>
      <t xml:space="preserve">
- Chi phí khắc phục hậu quả sau thiên tai </t>
    </r>
    <r>
      <rPr>
        <b/>
        <u/>
        <sz val="11"/>
        <color rgb="FF0563C1"/>
        <rFont val="Calibri"/>
      </rPr>
      <t>909,4tr</t>
    </r>
    <r>
      <rPr>
        <u/>
        <sz val="11"/>
        <color rgb="FF0563C1"/>
        <rFont val="Calibri"/>
      </rPr>
      <t xml:space="preserve"> (theo đề xuất của huyện Mèo Vạc và huyện Yên Minh)</t>
    </r>
  </si>
  <si>
    <r>
      <rPr>
        <sz val="11"/>
        <color rgb="FF000000"/>
        <rFont val="Calibri"/>
      </rPr>
      <t>&gt; Số liệu vào bảng_data tỉnh:  483 Trụ sở cơ quan + 559 công trình văn hoá (</t>
    </r>
    <r>
      <rPr>
        <u/>
        <sz val="11"/>
        <color rgb="FF1155CC"/>
        <rFont val="Calibri"/>
      </rPr>
      <t>nguồn</t>
    </r>
    <r>
      <rPr>
        <sz val="11"/>
        <color rgb="FF000000"/>
        <rFont val="Calibri"/>
      </rPr>
      <t xml:space="preserve">)
</t>
    </r>
    <r>
      <rPr>
        <i/>
        <sz val="11"/>
        <color rgb="FF000000"/>
        <rFont val="Calibri"/>
      </rPr>
      <t>Note 1: Huyện Kiến An dữ liệu bị lỗi =&gt; Con số thống kê không bao gồm huyện Kiến An
Note 2: Số tiền thiệt hại công trình văn hoá bao gồm: Trang thiết bị công trình văn hoá (9.131,50) + Công trình văn hoá (59.073,28)</t>
    </r>
    <r>
      <rPr>
        <sz val="11"/>
        <color rgb="FF000000"/>
        <rFont val="Calibri"/>
      </rPr>
      <t xml:space="preserve">
</t>
    </r>
  </si>
  <si>
    <r>
      <rPr>
        <sz val="11"/>
        <color rgb="FF3C78D8"/>
        <rFont val="Calibri"/>
      </rPr>
      <t xml:space="preserve">Tổng thiệt hại tại Hải Phòng ước tính: </t>
    </r>
    <r>
      <rPr>
        <b/>
        <sz val="11"/>
        <color rgb="FF3C78D8"/>
        <rFont val="Calibri"/>
      </rPr>
      <t>12.000 tỷ đồng</t>
    </r>
    <r>
      <rPr>
        <sz val="11"/>
        <color rgb="FF3C78D8"/>
        <rFont val="Calibri"/>
      </rPr>
      <t xml:space="preserve">
Số liệu từ: </t>
    </r>
    <r>
      <rPr>
        <u/>
        <sz val="11"/>
        <color rgb="FF1155CC"/>
        <rFont val="Calibri"/>
      </rPr>
      <t xml:space="preserve">Báo
</t>
    </r>
    <r>
      <rPr>
        <i/>
        <sz val="11"/>
        <color rgb="FF3C78D8"/>
        <rFont val="Calibri"/>
      </rPr>
      <t xml:space="preserve">Tại huyện Cát Hải: 
- Thiệt hại về văn hóa:
+ Công trình văn hóa: 23 công trình (nhà văn hóa xã, nhà văn hóa thôn, tổ
dân phố)
+Di tích lịch sử văn hóa: 10 công trình (đình, chùa, miếu mạo…);
Tổng số tiền thiệt hại ước tính: </t>
    </r>
    <r>
      <rPr>
        <b/>
        <i/>
        <sz val="11"/>
        <color rgb="FF3C78D8"/>
        <rFont val="Calibri"/>
      </rPr>
      <t xml:space="preserve">5,494 tỷ đồng.
</t>
    </r>
    <r>
      <rPr>
        <i/>
        <sz val="11"/>
        <color rgb="FF3C78D8"/>
        <rFont val="Calibri"/>
      </rPr>
      <t xml:space="preserve">- Thiệt hại về công trình khác: 
+ 41 trụ sở cơ quan; 04 chợ; 02 kho, nhà xưởng; 12 công trình quốc phòng, an ninh ước số tiền: </t>
    </r>
    <r>
      <rPr>
        <b/>
        <i/>
        <sz val="11"/>
        <color rgb="FF3C78D8"/>
        <rFont val="Calibri"/>
      </rPr>
      <t xml:space="preserve">157,487 tỷ đồng.
</t>
    </r>
    <r>
      <rPr>
        <i/>
        <sz val="11"/>
        <color rgb="FF3C78D8"/>
        <rFont val="Calibri"/>
      </rPr>
      <t xml:space="preserve">Số liệu từ: </t>
    </r>
    <r>
      <rPr>
        <i/>
        <u/>
        <sz val="11"/>
        <color rgb="FF1155CC"/>
        <rFont val="Calibri"/>
      </rPr>
      <t>Báo cáo huyện</t>
    </r>
    <r>
      <rPr>
        <u/>
        <sz val="11"/>
        <color rgb="FF1155CC"/>
        <rFont val="Calibri"/>
      </rPr>
      <t xml:space="preserve">
</t>
    </r>
    <r>
      <rPr>
        <sz val="11"/>
        <color rgb="FFFF00FF"/>
        <rFont val="Calibri"/>
      </rPr>
      <t xml:space="preserve">Không có số liệu chi tiết cho từng mục </t>
    </r>
  </si>
  <si>
    <r>
      <rPr>
        <b/>
        <sz val="11"/>
        <color rgb="FFFF0000"/>
        <rFont val="Calibri"/>
      </rPr>
      <t>&gt; Số liệu vào bảng_data bộ: 2 trụ sở cơ quan (</t>
    </r>
    <r>
      <rPr>
        <b/>
        <u/>
        <sz val="11"/>
        <color rgb="FF1155CC"/>
        <rFont val="Calibri"/>
      </rPr>
      <t>Nguồn</t>
    </r>
    <r>
      <rPr>
        <b/>
        <sz val="11"/>
        <color rgb="FFFF0000"/>
        <rFont val="Calibri"/>
      </rPr>
      <t xml:space="preserve">)
</t>
    </r>
    <r>
      <rPr>
        <u/>
        <sz val="11"/>
        <color rgb="FF1155CC"/>
        <rFont val="Calibri"/>
      </rPr>
      <t xml:space="preserve">Note: 
</t>
    </r>
    <r>
      <rPr>
        <sz val="11"/>
        <color rgb="FF0070C0"/>
        <rFont val="Calibri"/>
      </rPr>
      <t xml:space="preserve">- 2 trụ sở cơ quan bị hư hại (01 công trình trụ sở UBND xã và Công an xã Hua Nà bị sụt, lún, có nguy cơ ảnh hưởng tới các hộ dân xung quanh)
</t>
    </r>
  </si>
  <si>
    <t>đã có</t>
  </si>
  <si>
    <r>
      <rPr>
        <sz val="11"/>
        <color rgb="FF3C78D8"/>
        <rFont val="Calibri"/>
      </rPr>
      <t xml:space="preserve">Ước thiệt hại (toàn tỉnh) khoảng </t>
    </r>
    <r>
      <rPr>
        <b/>
        <sz val="11"/>
        <color rgb="FF3C78D8"/>
        <rFont val="Calibri"/>
      </rPr>
      <t xml:space="preserve">5,8 tỷ đồng.
</t>
    </r>
    <r>
      <rPr>
        <sz val="11"/>
        <color rgb="FF3C78D8"/>
        <rFont val="Calibri"/>
      </rPr>
      <t xml:space="preserve">Số liệu từ: </t>
    </r>
    <r>
      <rPr>
        <u/>
        <sz val="11"/>
        <color rgb="FF1155CC"/>
        <rFont val="Calibri"/>
      </rPr>
      <t xml:space="preserve">Báo cáo tỉnh
</t>
    </r>
    <r>
      <rPr>
        <sz val="11"/>
        <color rgb="FFFF00FF"/>
        <rFont val="Calibri"/>
      </rPr>
      <t xml:space="preserve">Không có số liệu chi tiết cho từng mục </t>
    </r>
  </si>
  <si>
    <r>
      <rPr>
        <sz val="11"/>
        <color rgb="FF000000"/>
        <rFont val="Calibri"/>
      </rPr>
      <t xml:space="preserve">&gt; Số liệu vào bảng_data excel tỉnh: 7 trụ sở cơ quan + 23 nhà văn hoá (tổng thiệt hại tháng 9)
Nguồn:
- </t>
    </r>
    <r>
      <rPr>
        <u/>
        <sz val="11"/>
        <color rgb="FF1155CC"/>
        <rFont val="Calibri"/>
      </rPr>
      <t>Data tháng 9</t>
    </r>
    <r>
      <rPr>
        <sz val="11"/>
        <color rgb="FF000000"/>
        <rFont val="Calibri"/>
      </rPr>
      <t xml:space="preserve">: tổng hợp thiệt hại 
- </t>
    </r>
    <r>
      <rPr>
        <u/>
        <sz val="11"/>
        <color rgb="FF1155CC"/>
        <rFont val="Calibri"/>
      </rPr>
      <t>Data tháng 10</t>
    </r>
    <r>
      <rPr>
        <sz val="11"/>
        <color rgb="FF000000"/>
        <rFont val="Calibri"/>
      </rPr>
      <t>: đề xuất kinh phí
Note: 
- Tổng số lượng công trình thiệt hại lấy theo tháng 9
- Số tiền thiệt hại lấy theo tháng 10 (tỉnh không thống kê số tiền thiệt hại của công trình văn hoá)</t>
    </r>
  </si>
  <si>
    <t>chưa có bảng tổng hợp chi tiết. chị hà vừa gọi</t>
  </si>
  <si>
    <t>Trạm KTTV: Dự kiến chi phí kiến thiết sau bão 90tr
* Chưa có số liệu thống kê từ hạng mục, tổng kinh phí tỉnh Lạng Sơn đề xuất  để khắc phục sau bão là 450 tỷ đồng; tổng thiệt hại ước tính hơn 900 tỷ đồng</t>
  </si>
  <si>
    <r>
      <t>&gt; Số liệu từ bảng_data bộ: 47 nhà văn hoá + 10 trụ sở (</t>
    </r>
    <r>
      <rPr>
        <u/>
        <sz val="11"/>
        <color rgb="FF1155CC"/>
        <rFont val="Calibri"/>
      </rPr>
      <t>Nguồn</t>
    </r>
    <r>
      <rPr>
        <sz val="11"/>
        <color theme="1"/>
        <rFont val="Calibri"/>
        <scheme val="minor"/>
      </rPr>
      <t xml:space="preserve">)
Note: Không thống kê được mức độ % thiệt hại =&gt; để số liệu dưới 30%
</t>
    </r>
    <r>
      <rPr>
        <u/>
        <sz val="11"/>
        <color rgb="FF0563C1"/>
        <rFont val="Calibri"/>
      </rPr>
      <t xml:space="preserve">
</t>
    </r>
  </si>
  <si>
    <r>
      <rPr>
        <sz val="11"/>
        <color rgb="FF3C78D8"/>
        <rFont val="Calibri"/>
      </rPr>
      <t xml:space="preserve">Trạm KTTV: Dự kiến chi phí kiến thiết sau bão </t>
    </r>
    <r>
      <rPr>
        <sz val="11"/>
        <color rgb="FFFF0000"/>
        <rFont val="Calibri"/>
      </rPr>
      <t>800tr</t>
    </r>
    <r>
      <rPr>
        <sz val="11"/>
        <color rgb="FF3C78D8"/>
        <rFont val="Calibri"/>
      </rPr>
      <t xml:space="preserve">
Ước tính tổng thiệt hại kinh tế  sau bão Trên 5.908,672 tỷ đồng 
- Chi phí của</t>
    </r>
  </si>
  <si>
    <t>damgae</t>
  </si>
  <si>
    <r>
      <rPr>
        <sz val="11"/>
        <color rgb="FF000000"/>
        <rFont val="Calibri"/>
      </rPr>
      <t>&gt; Số liệu vào bảng_data bộ: 29 công trình văn hoá + 6 Trụ sở cơ quan (</t>
    </r>
    <r>
      <rPr>
        <u/>
        <sz val="11"/>
        <color rgb="FF1155CC"/>
        <rFont val="Calibri"/>
      </rPr>
      <t>nguồn</t>
    </r>
    <r>
      <rPr>
        <sz val="11"/>
        <color rgb="FF000000"/>
        <rFont val="Calibri"/>
      </rPr>
      <t>)
Note: 
- Không thống kê được mức độ % thiệt hại 
- Số công trình thiệt hại tính theo bảng của bộ 
- Sô tiền thiệt hại tính theo đề xuất của tỉnh (</t>
    </r>
    <r>
      <rPr>
        <u/>
        <sz val="11"/>
        <color rgb="FF1155CC"/>
        <rFont val="Calibri"/>
      </rPr>
      <t>nguồn</t>
    </r>
    <r>
      <rPr>
        <sz val="11"/>
        <color rgb="FF000000"/>
        <rFont val="Calibri"/>
      </rPr>
      <t>)</t>
    </r>
  </si>
  <si>
    <t>- Trạm KTTV: dự kiến chi phí kiến thiết sau bão 180tr
- 06 trụ sở cơ quan: 1,985 tỷ đồng 
- 05 nhà văn hoá: 470tr (chia trung bình chi phí mỗi nhà văn hoá là 94tr =&gt; 29 công trình văn hoá tổng chi phí là 2 tỷ 726 VND)</t>
  </si>
  <si>
    <r>
      <rPr>
        <sz val="11"/>
        <color rgb="FFFF0000"/>
        <rFont val="Calibri"/>
      </rPr>
      <t xml:space="preserve"> &gt; Số liệu vào bảng_data tỉnh: 568 nhà văn hoá + Trụ sở uỷ ban (</t>
    </r>
    <r>
      <rPr>
        <u/>
        <sz val="11"/>
        <color rgb="FF4A86E8"/>
        <rFont val="Calibri"/>
      </rPr>
      <t>Nguồn</t>
    </r>
    <r>
      <rPr>
        <sz val="11"/>
        <color rgb="FFFF0000"/>
        <rFont val="Calibri"/>
      </rPr>
      <t xml:space="preserve">)
</t>
    </r>
    <r>
      <rPr>
        <sz val="11"/>
        <color rgb="FF000000"/>
        <rFont val="Calibri"/>
      </rPr>
      <t>Tổng thiệt hại: 310.122.000.000
Note: 
- không thống kê được mức độ phần trăm thiệt hại 
- công trình văn hoá (chiếm 60% ) = 341 công trình &lt;=&gt; Chiếm 48% chi phí thiệt hại = 148.859 triệu
- trụ sở uỷ ban (Chiếm 40%) = 227 công trình &lt;=&gt; Chiếm 52% hi phí thiệt hại = 161.264 triệu</t>
    </r>
  </si>
  <si>
    <t>Toàn tỉnh Quảng Ninh có  
- 1.530 Nhà văn hoá (Theo dịch vụ công)
- Trụ sở uỷ ban: Tổng: 185 UBND (Theo trang thông tin của tỉnh)
+ 1 UBND tỉnh
+ 171 đơn vị hành chính cấp xã 
+ 13 đơn vị cấp huyện
Tạm tính
Tổng nhà văn hoá + trụ sở uỷ ban = 1715 công trình &lt;=&gt; Nhà văn hoá chiếm 89,21% / Uỷ ban nhân nhân chiếm 10,78%
=&gt; Thiệt hại nhà văn hoá: 491 công trình &lt;=&gt; 276.008,58 triệu đồng
=&gt; Thiệt hại trụ sở uỷ ban: 61 công trình &lt;=&gt; 34.113,14 triệu đồng</t>
  </si>
  <si>
    <r>
      <rPr>
        <sz val="11"/>
        <color rgb="FF000000"/>
        <rFont val="Calibri"/>
      </rPr>
      <t>&gt; Số liệu vào bảng_data excel tỉnh: 6 công trình văn hoá + 4 trụ sở (</t>
    </r>
    <r>
      <rPr>
        <u/>
        <sz val="11"/>
        <color rgb="FF1155CC"/>
        <rFont val="Calibri"/>
      </rPr>
      <t>Nguồn</t>
    </r>
    <r>
      <rPr>
        <sz val="11"/>
        <color rgb="FF000000"/>
        <rFont val="Calibri"/>
      </rPr>
      <t>)
Note:
- Số tiền thiệt hại TRỤ SỞ: Nghi vấn: tỉnh tính sai số tiền thiệt hại về trụ sở =&gt; vẫn đang lấy con số tỉnh đề xuất
- Số tiền thiệt hại CÔNG TRÌNH VĂN HOÁ = Công trình văn hoá + Trang thiết bị tại công trình văn hoá + Các thiệt hại về văn hoá khác = 2.335,78</t>
    </r>
  </si>
  <si>
    <t>Thiệt hại về tài sản tính tổng là 780tr đồng.
Chưa có số liệu chi tiết cho từng mục</t>
  </si>
  <si>
    <r>
      <rPr>
        <sz val="11"/>
        <color rgb="FF000000"/>
        <rFont val="Calibri"/>
      </rPr>
      <t xml:space="preserve">&gt; Số liệu cho vào bảng: </t>
    </r>
    <r>
      <rPr>
        <b/>
        <sz val="11"/>
        <color rgb="FF000000"/>
        <rFont val="Calibri"/>
      </rPr>
      <t>19</t>
    </r>
    <r>
      <rPr>
        <sz val="11"/>
        <color rgb="FF000000"/>
        <rFont val="Calibri"/>
      </rPr>
      <t xml:space="preserve"> Trụ sở cơ quan + </t>
    </r>
    <r>
      <rPr>
        <b/>
        <sz val="11"/>
        <color rgb="FF000000"/>
        <rFont val="Calibri"/>
      </rPr>
      <t>9</t>
    </r>
    <r>
      <rPr>
        <sz val="11"/>
        <color rgb="FF000000"/>
        <rFont val="Calibri"/>
      </rPr>
      <t xml:space="preserve"> công trình văn hoá (</t>
    </r>
    <r>
      <rPr>
        <u/>
        <sz val="11"/>
        <color rgb="FF1155CC"/>
        <rFont val="Calibri"/>
      </rPr>
      <t>Nguồn</t>
    </r>
    <r>
      <rPr>
        <sz val="11"/>
        <color rgb="FF000000"/>
        <rFont val="Calibri"/>
      </rPr>
      <t>)
Số liệu từ bảng tổng hợp thiệt hại và đề xuất của tỉnh Tuyên Quang
- 19 trụ sở cơ quan, trong đó: 
' + 8 trụ sở bị thiệt hại một phần (dưới 30%) - ước tính thiệt hại từ tỉnh: 200tr
+ 11 trụ sở bị ngập (dưới 30%): ước tính thiệt hại từ tỉnh: 275tr
- 9 công trình văn hoá, trong đó:</t>
    </r>
    <r>
      <rPr>
        <sz val="11"/>
        <color rgb="FF0070C0"/>
        <rFont val="Calibri"/>
      </rPr>
      <t xml:space="preserve">
</t>
    </r>
  </si>
  <si>
    <r>
      <rPr>
        <u/>
        <sz val="11"/>
        <color rgb="FF3C78D8"/>
        <rFont val="Calibri"/>
      </rPr>
      <t xml:space="preserve">- Trạm KTTV: dự kiến chi phí kiến thiết sau bão 790tr
Ước tính thiệt hại: </t>
    </r>
    <r>
      <rPr>
        <b/>
        <u/>
        <sz val="11"/>
        <color rgb="FF3C78D8"/>
        <rFont val="Calibri"/>
      </rPr>
      <t>1.302.352,39 triệu đồng</t>
    </r>
    <r>
      <rPr>
        <u/>
        <sz val="11"/>
        <color rgb="FF3C78D8"/>
        <rFont val="Calibri"/>
      </rPr>
      <t xml:space="preserve">
Số liệu từ: </t>
    </r>
    <r>
      <rPr>
        <u/>
        <sz val="11"/>
        <color rgb="FF1155CC"/>
        <rFont val="Calibri"/>
      </rPr>
      <t xml:space="preserve">Báo cáo tỉnh
</t>
    </r>
    <r>
      <rPr>
        <sz val="11"/>
        <color rgb="FF000000"/>
        <rFont val="Calibri"/>
      </rPr>
      <t>8</t>
    </r>
    <r>
      <rPr>
        <u/>
        <sz val="11"/>
        <color rgb="FF1155CC"/>
        <rFont val="Calibri"/>
      </rPr>
      <t xml:space="preserve"> trụ sở cơ quan bị thiệt hại dưới 30% ước tính thiệt hại 200tr
11 trụ sở cơ quan bị ngập  (dưới 30%) ước tính thiệt hại 275tr
4 nhà văn hoá bị thiệt hại hoàn toàn (trên 70%) ước tính thiệt hại 800tr
2 nhà văn hoá bị thiệt hại từ 30-50%, ước tính thiệt hại 100tr
3 nhà văn hoá bị thiệt hại dưới 30%, ước tính thiệt hại 75tr</t>
    </r>
  </si>
  <si>
    <r>
      <t>(</t>
    </r>
    <r>
      <rPr>
        <u/>
        <sz val="11"/>
        <color rgb="FF1155CC"/>
        <rFont val="Calibri"/>
      </rPr>
      <t>Theo QUYẾT ĐỊNH số 366 /QĐ-SXD ngày 26/12/2023
Về việc công bố Chỉ số giá xây dựng quý IV năm 2023 tỉnh Tuyên Quang</t>
    </r>
    <r>
      <rPr>
        <sz val="11"/>
        <color rgb="FF000000"/>
        <rFont val="Calibri"/>
      </rPr>
      <t xml:space="preserve">) </t>
    </r>
  </si>
  <si>
    <r>
      <rPr>
        <sz val="11"/>
        <color rgb="FF000000"/>
        <rFont val="Calibri"/>
      </rPr>
      <t>&gt; Số liệu vào bảng_data tỉnh: 2 công trình văn hoá (trên 70%) + 32 công trình ngập (30%) + 48 trụ sở cơ quan (</t>
    </r>
    <r>
      <rPr>
        <u/>
        <sz val="11"/>
        <color rgb="FF1155CC"/>
        <rFont val="Calibri"/>
      </rPr>
      <t>Nguồn</t>
    </r>
    <r>
      <rPr>
        <sz val="11"/>
        <color rgb="FF000000"/>
        <rFont val="Calibri"/>
      </rPr>
      <t xml:space="preserve">) 
</t>
    </r>
  </si>
  <si>
    <r>
      <rPr>
        <sz val="11"/>
        <color rgb="FF3C78D8"/>
        <rFont val="Calibri"/>
      </rPr>
      <t xml:space="preserve">- Trạm KTTV dự kiến chi phí kiến thiết sau bão 960tr
Ước tính thiệt hại (Toàn tỉnh): </t>
    </r>
    <r>
      <rPr>
        <b/>
        <sz val="11"/>
        <color rgb="FF3C78D8"/>
        <rFont val="Calibri"/>
      </rPr>
      <t>4.635 tỷ đồng.</t>
    </r>
    <r>
      <rPr>
        <sz val="11"/>
        <color rgb="FF3C78D8"/>
        <rFont val="Calibri"/>
      </rPr>
      <t xml:space="preserve">
Số liệu từ: </t>
    </r>
    <r>
      <rPr>
        <u/>
        <sz val="11"/>
        <color rgb="FF1155CC"/>
        <rFont val="Calibri"/>
      </rPr>
      <t>Báo cáo tỉnh</t>
    </r>
    <r>
      <rPr>
        <sz val="11"/>
        <color rgb="FF3C78D8"/>
        <rFont val="Calibri"/>
      </rPr>
      <t xml:space="preserve">
</t>
    </r>
    <r>
      <rPr>
        <sz val="11"/>
        <color rgb="FFFF00FF"/>
        <rFont val="Calibri"/>
      </rPr>
      <t xml:space="preserve">Không có số liệu chi tiết cho từng mục </t>
    </r>
  </si>
  <si>
    <r>
      <t xml:space="preserve">- Dự tính chi phí xây dựng công trình trụ sở cơ quan văn phòng, UBND xã: 4 tỷ 3 (Lấy theo mẫu giá của UBND xã Pình Hồ, huyện Trạm Tấu, tỉnh Yên Bái </t>
    </r>
    <r>
      <rPr>
        <u/>
        <sz val="11"/>
        <color rgb="FF1155CC"/>
        <rFont val="Calibri"/>
      </rPr>
      <t xml:space="preserve">(link)
</t>
    </r>
    <r>
      <rPr>
        <sz val="11"/>
        <color theme="1"/>
        <rFont val="Calibri"/>
        <scheme val="minor"/>
      </rPr>
      <t xml:space="preserve">- Dự tính chi phí xây dựng nhà văn hoá: 500tr, theo các thông tư, nghị định sau:
+ Thông tư số 06/2011/TT-BVHTTDL , Quy định mẫu về tổ chức, hoạt động và tiêu chí của nhà văn hoá - khu thể thao thôn. 
+ Nghị định Số: 68/2019/NĐ-CP về Quản lý chi phí đầu tư xây dựng
+ Thông tư số 12/2021 thông tư ban hành định mức xây dựng số 12/2021/TT-BXD ngày 31/8/2021
+ QUYẾT ĐỊNH số Số: 1005/QĐ-UBND ngày 28/6/2022 VỀ VIỆC CÔNG BỐ BỘ ĐƠN GIÁ XÂY DỰNG CÔNG TRÌNH TRÊN ĐỊA BÀN TỈNH YÊN BÁI 
</t>
    </r>
  </si>
  <si>
    <t>Nationwide (no specific province)</t>
  </si>
  <si>
    <t>Số tiền ước tính cần sửa chữa/thay mới</t>
  </si>
  <si>
    <t>Status</t>
  </si>
  <si>
    <t xml:space="preserve">Communal infrastructure and administrative  building facilities 
</t>
  </si>
  <si>
    <t xml:space="preserve">Trụ sở công an </t>
  </si>
  <si>
    <t>References</t>
  </si>
  <si>
    <t>UBND</t>
  </si>
  <si>
    <t>Nhà văn hoá</t>
  </si>
  <si>
    <t>Cột điện</t>
  </si>
  <si>
    <t>STT</t>
  </si>
  <si>
    <t>số tiền 1 dvi</t>
  </si>
  <si>
    <t>&gt; 70%</t>
  </si>
  <si>
    <t>29 - 70%</t>
  </si>
  <si>
    <t>&lt; 30%</t>
  </si>
  <si>
    <t>TB</t>
  </si>
  <si>
    <t xml:space="preserve">Bắc Giang </t>
  </si>
  <si>
    <t xml:space="preserve">3 tỷ 7 </t>
  </si>
  <si>
    <t xml:space="preserve">Theo thông tin tỉnh Bắc Giang đầu tư 400 tỷ đồng xây dựng 108 trụ sở công an xã, thị trấn =&gt; Trung bình mỗi trụ sợ có kinh phí xây dựng 3tỷ7 </t>
  </si>
  <si>
    <t>Bắc Kan</t>
  </si>
  <si>
    <t>1 tỷ 8</t>
  </si>
  <si>
    <t>(Báo cáo đề xuất chủ trương đầu tư dự án xây dựng trụ sở làm việc Công An xã, thị trấn trên địa bàn tỉnh Bắc Kạn giai đoạn 2023 - 2025. Tỉnh đầu tư 60tỷ đồng cho 33 địa điểm )</t>
  </si>
  <si>
    <t>1 tỷ 1</t>
  </si>
  <si>
    <t xml:space="preserve"> (theo sở xây dựng tỉnh Bắc Kạn năm 2024)</t>
  </si>
  <si>
    <t>1,3 tỷ</t>
  </si>
  <si>
    <t>25tr</t>
  </si>
  <si>
    <t>Cao Bằng</t>
  </si>
  <si>
    <r>
      <rPr>
        <u/>
        <sz val="11"/>
        <color rgb="FF0563C1"/>
        <rFont val="Calibri"/>
      </rPr>
      <t>1,5 tỷ</t>
    </r>
    <r>
      <rPr>
        <sz val="11"/>
        <color theme="1"/>
        <rFont val="Calibri"/>
        <scheme val="minor"/>
      </rPr>
      <t xml:space="preserve"> (2023)</t>
    </r>
  </si>
  <si>
    <t>Tổng mức đầu tư 15 trụ sở của công an xã là 22,5 tỷ đồng. =&gt; trung bình mỗi trụ sở có kinh phí xây dựng là 1 tỷ 5</t>
  </si>
  <si>
    <r>
      <rPr>
        <u/>
        <sz val="11"/>
        <color rgb="FF0563C1"/>
        <rFont val="Calibri"/>
      </rPr>
      <t>8 t</t>
    </r>
    <r>
      <rPr>
        <sz val="11"/>
        <color rgb="FF000000"/>
        <rFont val="Calibri"/>
      </rPr>
      <t>ỷ</t>
    </r>
  </si>
  <si>
    <t>Tham khảo chi phí xây dựng trụ sở UBND xã Nhất Hạ, tỉnh Cao Bằng</t>
  </si>
  <si>
    <t xml:space="preserve">125 triệu </t>
  </si>
  <si>
    <t>Điện Biên</t>
  </si>
  <si>
    <r>
      <rPr>
        <u/>
        <sz val="11"/>
        <color rgb="FF0563C1"/>
        <rFont val="Calibri"/>
      </rPr>
      <t>2,5 tỷ</t>
    </r>
    <r>
      <rPr>
        <sz val="11"/>
        <color rgb="FF000000"/>
        <rFont val="Calibri"/>
      </rPr>
      <t xml:space="preserve"> (2023)</t>
    </r>
  </si>
  <si>
    <t>Bốn trụ sở công an xã tại Điện Biên được đầu từ tổng 10 tỷ đồng = &gt; Mỗi trụ sở công an có chi phí 2500000000</t>
  </si>
  <si>
    <t>Hà Giang</t>
  </si>
  <si>
    <r>
      <rPr>
        <u/>
        <sz val="11"/>
        <color rgb="FF0563C1"/>
        <rFont val="Calibri"/>
      </rPr>
      <t>3,2 tỷ</t>
    </r>
    <r>
      <rPr>
        <sz val="11"/>
        <color rgb="FF000000"/>
        <rFont val="Calibri"/>
      </rPr>
      <t xml:space="preserve"> (2023)</t>
    </r>
  </si>
  <si>
    <t>Tham khảo chi phí xây dựng trụ sở công anh xã Thanh Đức, với chi phí hoàn thiện 3200000000</t>
  </si>
  <si>
    <t>1 tỷ 480</t>
  </si>
  <si>
    <t>Hải Phòng</t>
  </si>
  <si>
    <t>5,4 tỷ</t>
  </si>
  <si>
    <t xml:space="preserve">Lai Châu </t>
  </si>
  <si>
    <r>
      <rPr>
        <u/>
        <sz val="11"/>
        <color rgb="FF1155CC"/>
        <rFont val="Calibri"/>
      </rPr>
      <t>4 tỷ</t>
    </r>
    <r>
      <rPr>
        <sz val="11"/>
        <color theme="1"/>
        <rFont val="Calibri"/>
        <scheme val="minor"/>
      </rPr>
      <t xml:space="preserve"> (2023)</t>
    </r>
  </si>
  <si>
    <t>Tham khảo chi phí xây dựng trụ sở công an xã Mường Than và xã Khun Há , mỗi trụ sở là 4000000000</t>
  </si>
  <si>
    <t>1 tỷ</t>
  </si>
  <si>
    <t>Lạng Sơn</t>
  </si>
  <si>
    <r>
      <rPr>
        <u/>
        <sz val="11"/>
        <color rgb="FF0563C1"/>
        <rFont val="Calibri"/>
      </rPr>
      <t>1,5 tỷ</t>
    </r>
    <r>
      <rPr>
        <sz val="11"/>
        <color rgb="FF000000"/>
        <rFont val="Calibri"/>
      </rPr>
      <t xml:space="preserve"> (2023)</t>
    </r>
  </si>
  <si>
    <t>Tham khảo chi phí xây dựng trụ sở Uỷ ban xã Tân Minh 1500000000</t>
  </si>
  <si>
    <t xml:space="preserve">2,5 tỷ </t>
  </si>
  <si>
    <t>Lào Cai</t>
  </si>
  <si>
    <r>
      <rPr>
        <u/>
        <sz val="11"/>
        <color rgb="FF0563C1"/>
        <rFont val="Calibri"/>
      </rPr>
      <t>4,7 tỷ</t>
    </r>
    <r>
      <rPr>
        <u/>
        <sz val="11"/>
        <color rgb="FF000000"/>
        <rFont val="Calibri"/>
      </rPr>
      <t xml:space="preserve"> (2023 -2025)</t>
    </r>
  </si>
  <si>
    <t>Tổng mức đầu tư 9 trụ sở công an xã tại tỉnh có số vốn là 42,599 tỷ đồng =&gt; trung bình mỗi trụ sở có chi phí xây dựng là  4700000000</t>
  </si>
  <si>
    <t>5,9 tỷ</t>
  </si>
  <si>
    <t xml:space="preserve">Phú Thọ </t>
  </si>
  <si>
    <r>
      <rPr>
        <u/>
        <sz val="11"/>
        <color rgb="FF0563C1"/>
        <rFont val="Calibri"/>
      </rPr>
      <t xml:space="preserve">3 tỷ </t>
    </r>
    <r>
      <rPr>
        <sz val="11"/>
        <color rgb="FF000000"/>
        <rFont val="Calibri"/>
      </rPr>
      <t>(2024)</t>
    </r>
  </si>
  <si>
    <t>Tham khảo chi phí xây dựng trụ sở công an xã Vô Tranh 3000000000</t>
  </si>
  <si>
    <t>Quảng Ninh</t>
  </si>
  <si>
    <t>Thái Nguyên</t>
  </si>
  <si>
    <t>Tuyên Quang</t>
  </si>
  <si>
    <t>8 tỷ</t>
  </si>
  <si>
    <t>Yên Bái</t>
  </si>
  <si>
    <t>4 tỷ 3</t>
  </si>
  <si>
    <t>Trung bình xây 1 trụ sở (xây mới 100%)</t>
  </si>
  <si>
    <t>Trung bình xây 1 UBND (Xây mới 100%)</t>
  </si>
  <si>
    <t>Trung bình xây dựng 1 Nhà Văn Hoá (Xây mới 100%)</t>
  </si>
  <si>
    <t>30 -70%</t>
  </si>
  <si>
    <t>Dưới 30%</t>
  </si>
  <si>
    <t>* Note cách tính NEED</t>
  </si>
  <si>
    <t>14 TỈNH đánh giá VSMA - Bão Yagi 2024</t>
  </si>
  <si>
    <t>số lớp tập huấn: trung bình 1 lớp/huyện; 2 ngày/lớp; 40 người.</t>
  </si>
  <si>
    <t>Cost for capacity building - ToT training on DRM:</t>
  </si>
  <si>
    <t>No.</t>
  </si>
  <si>
    <t>Damaged province</t>
  </si>
  <si>
    <t>Number of District</t>
  </si>
  <si>
    <t>No. of Training</t>
  </si>
  <si>
    <t>Unit price / Training</t>
  </si>
  <si>
    <t>Tổng chi phí tập huấn</t>
  </si>
  <si>
    <t>USD</t>
  </si>
  <si>
    <t>Exchange Rate</t>
  </si>
  <si>
    <t>Bắc Giang</t>
  </si>
  <si>
    <t>Bắc Kạn</t>
  </si>
  <si>
    <t>Lai Châu</t>
  </si>
  <si>
    <t>Phú Thọ</t>
  </si>
  <si>
    <t>TỔNG:</t>
  </si>
  <si>
    <t xml:space="preserve">Cost for capacity building </t>
  </si>
  <si>
    <t>Tỉnh / Thành Phố</t>
  </si>
  <si>
    <t>Mã</t>
  </si>
  <si>
    <t>Tỉnh Hà Giang</t>
  </si>
  <si>
    <t>Tỉnh Cao Bằng</t>
  </si>
  <si>
    <t>Tỉnh Bắc Kạn</t>
  </si>
  <si>
    <t>Tỉnh Tuyên Quang</t>
  </si>
  <si>
    <t>Tỉnh Lào Cai</t>
  </si>
  <si>
    <t>Tỉnh Điện Biên</t>
  </si>
  <si>
    <t>Tỉnh Lai Châu</t>
  </si>
  <si>
    <t>Tỉnh Yên Bái</t>
  </si>
  <si>
    <t>Tỉnh Thái Nguyên</t>
  </si>
  <si>
    <t>Tỉnh Lạng Sơn</t>
  </si>
  <si>
    <t>Tỉnh Quảng Ninh</t>
  </si>
  <si>
    <t>Tỉnh Bắc Giang</t>
  </si>
  <si>
    <t>Tỉnh Phú Thọ</t>
  </si>
  <si>
    <t>Thành phố Hải Phòng</t>
  </si>
  <si>
    <t>Tổng công trình trụ sở 3 cấp:</t>
  </si>
  <si>
    <t>giả định số thiệt hại tối đa: 70%</t>
  </si>
  <si>
    <t>Communal building/ local cultural houses</t>
  </si>
  <si>
    <t>Facilities for social services such as computers, storage and internet system</t>
  </si>
  <si>
    <t>Income affected from disruption</t>
  </si>
  <si>
    <t>Re-supply of loss papers (license, certificates , personal identification, land certificates…</t>
  </si>
  <si>
    <t>Data Sources and Responsible Agencies</t>
  </si>
  <si>
    <t>Level/Type of Health Facility</t>
  </si>
  <si>
    <t>Source for Baseline Data</t>
  </si>
  <si>
    <t>Source for Damage/Loss</t>
  </si>
  <si>
    <t>Remarks</t>
  </si>
  <si>
    <t>Provincial level HCF</t>
  </si>
  <si>
    <t>Health Statistics Yearbook 2019-2020</t>
  </si>
  <si>
    <t>MOH reports, Provincial people commitee reports, DOH reports, phone conversations with provinces, Health cluster reports</t>
  </si>
  <si>
    <t>District level HCF</t>
  </si>
  <si>
    <t>Commune level HCF</t>
  </si>
  <si>
    <t>Statistical Yearbook 2023</t>
  </si>
  <si>
    <t>Giải thích màu</t>
  </si>
  <si>
    <t>Số liệu do tỉnh cung cấp</t>
  </si>
  <si>
    <t xml:space="preserve">Không có dữ liệu </t>
  </si>
  <si>
    <t>NVH tính chi phí theo bảng thiệt hại tổng của tỉnh Bắc Giang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</si>
</sst>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93">
    <font>
      <sz val="11"/>
      <color theme="1"/>
      <name val="Calibri"/>
      <scheme val="minor"/>
    </font>
    <font>
      <b/>
      <sz val="11"/>
      <color rgb="FF0000FF"/>
      <name val="Calibri"/>
    </font>
    <font>
      <sz val="11"/>
      <color rgb="FF0000FF"/>
      <name val="Calibri"/>
    </font>
    <font>
      <b/>
      <sz val="11"/>
      <color theme="1"/>
      <name val="Calibri"/>
    </font>
    <font>
      <b/>
      <sz val="11"/>
      <color rgb="FF000000"/>
      <name val="Calibri"/>
    </font>
    <font>
      <sz val="11"/>
      <name val="Calibri"/>
    </font>
    <font>
      <sz val="11"/>
      <color theme="1"/>
      <name val="Calibri"/>
    </font>
    <font>
      <b/>
      <sz val="11"/>
      <color theme="1"/>
      <name val="Calibri"/>
    </font>
    <font>
      <sz val="11"/>
      <color rgb="FF000000"/>
      <name val="Calibri"/>
    </font>
    <font>
      <sz val="11"/>
      <color theme="1"/>
      <name val="Calibri"/>
    </font>
    <font>
      <i/>
      <sz val="11"/>
      <color theme="1"/>
      <name val="Calibri"/>
    </font>
    <font>
      <sz val="11"/>
      <color rgb="FF0000FF"/>
      <name val="Calibri"/>
      <scheme val="minor"/>
    </font>
    <font>
      <sz val="11"/>
      <color rgb="FF000000"/>
      <name val="Calibri"/>
    </font>
    <font>
      <sz val="11"/>
      <color rgb="FF1F1F1F"/>
      <name val="Arial"/>
    </font>
    <font>
      <sz val="11"/>
      <color rgb="FF0000FF"/>
      <name val="Calibri"/>
    </font>
    <font>
      <b/>
      <sz val="11"/>
      <color rgb="FF0000FF"/>
      <name val="Calibri"/>
    </font>
    <font>
      <b/>
      <sz val="11"/>
      <color rgb="FF000000"/>
      <name val="Calibri"/>
    </font>
    <font>
      <b/>
      <sz val="16"/>
      <color rgb="FFFF0000"/>
      <name val="Calibri"/>
    </font>
    <font>
      <b/>
      <sz val="11"/>
      <color rgb="FF104861"/>
      <name val="Calibri"/>
    </font>
    <font>
      <sz val="11"/>
      <color rgb="FF104861"/>
      <name val="Calibri"/>
    </font>
    <font>
      <b/>
      <sz val="17"/>
      <color rgb="FFBE5014"/>
      <name val="Calibri"/>
    </font>
    <font>
      <b/>
      <sz val="15"/>
      <color rgb="FFFF0000"/>
      <name val="Calibri"/>
    </font>
    <font>
      <sz val="11"/>
      <color theme="1"/>
      <name val="Arial"/>
    </font>
    <font>
      <sz val="12"/>
      <color theme="1"/>
      <name val="Calibri"/>
    </font>
    <font>
      <sz val="9"/>
      <color theme="1"/>
      <name val="Times New Roman"/>
    </font>
    <font>
      <u/>
      <sz val="11"/>
      <color rgb="FF0563C1"/>
      <name val="Calibri"/>
    </font>
    <font>
      <u/>
      <sz val="11"/>
      <color rgb="FF0000FF"/>
      <name val="Calibri"/>
    </font>
    <font>
      <b/>
      <sz val="13"/>
      <color rgb="FF000000"/>
      <name val="Calibri"/>
    </font>
    <font>
      <b/>
      <sz val="11"/>
      <color rgb="FFFF0000"/>
      <name val="Calibri"/>
    </font>
    <font>
      <u/>
      <sz val="11"/>
      <color rgb="FF0563C1"/>
      <name val="Calibri"/>
    </font>
    <font>
      <sz val="17"/>
      <color rgb="FF000000"/>
      <name val="Calibri"/>
    </font>
    <font>
      <b/>
      <sz val="11"/>
      <color rgb="FF0070C0"/>
      <name val="Calibri"/>
    </font>
    <font>
      <b/>
      <sz val="11"/>
      <color rgb="FF0070C0"/>
      <name val="Calibri"/>
    </font>
    <font>
      <sz val="11"/>
      <color rgb="FF0070C0"/>
      <name val="Calibri"/>
    </font>
    <font>
      <sz val="11"/>
      <color rgb="FFFF0000"/>
      <name val="Calibri"/>
    </font>
    <font>
      <b/>
      <sz val="11"/>
      <color rgb="FFC00000"/>
      <name val="Calibri"/>
    </font>
    <font>
      <u/>
      <sz val="11"/>
      <color rgb="FF0070C0"/>
      <name val="Calibri"/>
    </font>
    <font>
      <u/>
      <sz val="11"/>
      <color rgb="FF0000FF"/>
      <name val="Calibri"/>
    </font>
    <font>
      <sz val="11"/>
      <color rgb="FFC00000"/>
      <name val="Calibri"/>
    </font>
    <font>
      <u/>
      <sz val="11"/>
      <color rgb="FF0070C0"/>
      <name val="Calibri"/>
    </font>
    <font>
      <u/>
      <sz val="11"/>
      <color rgb="FF0070C0"/>
      <name val="Calibri"/>
    </font>
    <font>
      <sz val="11"/>
      <color theme="1"/>
      <name val="Calibri"/>
      <scheme val="minor"/>
    </font>
    <font>
      <u/>
      <sz val="11"/>
      <color rgb="FF0070C0"/>
      <name val="Calibri"/>
    </font>
    <font>
      <u/>
      <sz val="11"/>
      <color rgb="FF0000FF"/>
      <name val="Calibri"/>
    </font>
    <font>
      <sz val="11"/>
      <color rgb="FF980000"/>
      <name val="Calibri"/>
    </font>
    <font>
      <sz val="11"/>
      <color rgb="FF980000"/>
      <name val="Calibri"/>
    </font>
    <font>
      <u/>
      <sz val="11"/>
      <color rgb="FF0070C0"/>
      <name val="Calibri"/>
    </font>
    <font>
      <u/>
      <sz val="11"/>
      <color rgb="FF0000FF"/>
      <name val="Calibri"/>
    </font>
    <font>
      <u/>
      <sz val="11"/>
      <color rgb="FF000000"/>
      <name val="Calibri"/>
    </font>
    <font>
      <u/>
      <sz val="11"/>
      <color rgb="FF3C78D8"/>
      <name val="Calibri"/>
    </font>
    <font>
      <sz val="11"/>
      <color rgb="FFFF0000"/>
      <name val="Calibri"/>
    </font>
    <font>
      <sz val="11"/>
      <color rgb="FF3C78D8"/>
      <name val="Calibri"/>
    </font>
    <font>
      <u/>
      <sz val="11"/>
      <color rgb="FF0000FF"/>
      <name val="Calibri"/>
    </font>
    <font>
      <u/>
      <sz val="11"/>
      <color rgb="FF0070C0"/>
      <name val="Calibri"/>
    </font>
    <font>
      <u/>
      <sz val="11"/>
      <color rgb="FFFF0000"/>
      <name val="Calibri"/>
    </font>
    <font>
      <b/>
      <i/>
      <sz val="11"/>
      <color theme="1"/>
      <name val="Calibri"/>
    </font>
    <font>
      <u/>
      <sz val="11"/>
      <color rgb="FF0563C1"/>
      <name val="Calibri"/>
    </font>
    <font>
      <u/>
      <sz val="11"/>
      <color rgb="FF0000FF"/>
      <name val="Calibri"/>
    </font>
    <font>
      <u/>
      <sz val="11"/>
      <color rgb="FF0000FF"/>
      <name val="Calibri"/>
    </font>
    <font>
      <sz val="12"/>
      <color rgb="FF000000"/>
      <name val="Calibri"/>
    </font>
    <font>
      <b/>
      <sz val="12"/>
      <color rgb="FF000000"/>
      <name val="Calibri"/>
    </font>
    <font>
      <sz val="14"/>
      <color rgb="FF000000"/>
      <name val="Calibri"/>
    </font>
    <font>
      <b/>
      <sz val="12"/>
      <color rgb="FF0070C0"/>
      <name val="Calibri"/>
    </font>
    <font>
      <sz val="9"/>
      <color rgb="FFFFFFFF"/>
      <name val="Times New Roman"/>
    </font>
    <font>
      <sz val="11"/>
      <color rgb="FF980000"/>
      <name val="Arial"/>
    </font>
    <font>
      <sz val="9"/>
      <color rgb="FF980000"/>
      <name val="Times New Roman"/>
    </font>
    <font>
      <u/>
      <sz val="11"/>
      <color rgb="FF980000"/>
      <name val="Calibri"/>
    </font>
    <font>
      <sz val="11"/>
      <color rgb="FF980000"/>
      <name val="Calibri"/>
      <scheme val="minor"/>
    </font>
    <font>
      <b/>
      <sz val="11"/>
      <color theme="1"/>
      <name val="Calibri"/>
      <scheme val="minor"/>
    </font>
    <font>
      <b/>
      <sz val="11"/>
      <color rgb="FFBE5014"/>
      <name val="Calibri"/>
    </font>
    <font>
      <b/>
      <sz val="12"/>
      <color theme="1"/>
      <name val="Calibri"/>
    </font>
    <font>
      <sz val="10"/>
      <color theme="1"/>
      <name val="Calibri"/>
      <scheme val="minor"/>
    </font>
    <font>
      <b/>
      <sz val="17"/>
      <color rgb="FF000000"/>
      <name val="Calibri"/>
    </font>
    <font>
      <b/>
      <sz val="11"/>
      <color rgb="FF000000"/>
      <name val="Arial"/>
    </font>
    <font>
      <sz val="11"/>
      <color rgb="FF000000"/>
      <name val="Arial"/>
    </font>
    <font>
      <b/>
      <sz val="11"/>
      <color rgb="FF000000"/>
      <name val="Calibri, sans-serif"/>
    </font>
    <font>
      <sz val="11"/>
      <color rgb="FF000000"/>
      <name val="Calibri, sans-serif"/>
    </font>
    <font>
      <sz val="10"/>
      <color rgb="FF000000"/>
      <name val="Calibri"/>
    </font>
    <font>
      <sz val="10"/>
      <color rgb="FF0000FF"/>
      <name val="Calibri"/>
    </font>
    <font>
      <u/>
      <sz val="11"/>
      <color rgb="FF1155CC"/>
      <name val="Calibri"/>
    </font>
    <font>
      <u/>
      <sz val="11"/>
      <color rgb="FFFF00FF"/>
      <name val="Calibri"/>
    </font>
    <font>
      <b/>
      <u/>
      <sz val="11"/>
      <color rgb="FF0070C0"/>
      <name val="Calibri"/>
    </font>
    <font>
      <sz val="11"/>
      <color rgb="FFFF00FF"/>
      <name val="Calibri"/>
    </font>
    <font>
      <b/>
      <u/>
      <sz val="11"/>
      <color rgb="FF3C78D8"/>
      <name val="Calibri"/>
    </font>
    <font>
      <b/>
      <u/>
      <sz val="11"/>
      <color rgb="FF0563C1"/>
      <name val="Calibri"/>
    </font>
    <font>
      <i/>
      <sz val="11"/>
      <color rgb="FF000000"/>
      <name val="Calibri"/>
    </font>
    <font>
      <b/>
      <sz val="11"/>
      <color rgb="FF3C78D8"/>
      <name val="Calibri"/>
    </font>
    <font>
      <i/>
      <sz val="11"/>
      <color rgb="FF3C78D8"/>
      <name val="Calibri"/>
    </font>
    <font>
      <b/>
      <i/>
      <sz val="11"/>
      <color rgb="FF3C78D8"/>
      <name val="Calibri"/>
    </font>
    <font>
      <i/>
      <u/>
      <sz val="11"/>
      <color rgb="FF1155CC"/>
      <name val="Calibri"/>
    </font>
    <font>
      <b/>
      <u/>
      <sz val="11"/>
      <color rgb="FF1155CC"/>
      <name val="Calibri"/>
    </font>
    <font>
      <u/>
      <sz val="11"/>
      <color rgb="FF4A86E8"/>
      <name val="Calibri"/>
    </font>
    <font>
      <b/>
      <sz val="11"/>
      <color rgb="FF000000"/>
      <name val="Calibri"/>
      <family val="2"/>
    </font>
  </fonts>
  <fills count="17">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A6C9EC"/>
        <bgColor rgb="FFA6C9EC"/>
      </patternFill>
    </fill>
    <fill>
      <patternFill patternType="solid">
        <fgColor rgb="FFFBE2D5"/>
        <bgColor rgb="FFFBE2D5"/>
      </patternFill>
    </fill>
    <fill>
      <patternFill patternType="solid">
        <fgColor rgb="FF00FFFF"/>
        <bgColor rgb="FF00FFFF"/>
      </patternFill>
    </fill>
    <fill>
      <patternFill patternType="solid">
        <fgColor theme="0"/>
        <bgColor theme="0"/>
      </patternFill>
    </fill>
    <fill>
      <patternFill patternType="solid">
        <fgColor rgb="FFF9CB9C"/>
        <bgColor rgb="FFF9CB9C"/>
      </patternFill>
    </fill>
    <fill>
      <patternFill patternType="solid">
        <fgColor rgb="FFFFE599"/>
        <bgColor rgb="FFFFE599"/>
      </patternFill>
    </fill>
    <fill>
      <patternFill patternType="solid">
        <fgColor rgb="FFEAD1DC"/>
        <bgColor rgb="FFEAD1DC"/>
      </patternFill>
    </fill>
    <fill>
      <patternFill patternType="solid">
        <fgColor rgb="FFCFE2F3"/>
        <bgColor rgb="FFCFE2F3"/>
      </patternFill>
    </fill>
    <fill>
      <patternFill patternType="solid">
        <fgColor rgb="FFB4C6E7"/>
        <bgColor rgb="FFB4C6E7"/>
      </patternFill>
    </fill>
    <fill>
      <patternFill patternType="solid">
        <fgColor rgb="FFFFF2CC"/>
        <bgColor rgb="FFFFF2CC"/>
      </patternFill>
    </fill>
    <fill>
      <patternFill patternType="solid">
        <fgColor theme="5" tint="0.79998168889431442"/>
        <bgColor indexed="64"/>
      </patternFill>
    </fill>
    <fill>
      <patternFill patternType="solid">
        <fgColor theme="5" tint="0.79998168889431442"/>
        <bgColor rgb="FFFCE5CD"/>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A9A9A9"/>
      </left>
      <right style="thin">
        <color rgb="FFA9A9A9"/>
      </right>
      <top style="thin">
        <color rgb="FFA9A9A9"/>
      </top>
      <bottom style="thin">
        <color rgb="FFA9A9A9"/>
      </bottom>
      <diagonal/>
    </border>
    <border>
      <left/>
      <right style="thin">
        <color rgb="FFA9A9A9"/>
      </right>
      <top style="thin">
        <color rgb="FFA9A9A9"/>
      </top>
      <bottom style="thin">
        <color rgb="FFA9A9A9"/>
      </bottom>
      <diagonal/>
    </border>
    <border>
      <left style="thin">
        <color rgb="FFA9A9A9"/>
      </left>
      <right style="thin">
        <color rgb="FFA9A9A9"/>
      </right>
      <top/>
      <bottom style="thin">
        <color rgb="FFA9A9A9"/>
      </bottom>
      <diagonal/>
    </border>
    <border>
      <left/>
      <right style="thin">
        <color rgb="FFA9A9A9"/>
      </right>
      <top/>
      <bottom style="thin">
        <color rgb="FFA9A9A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5">
    <xf numFmtId="0" fontId="0" fillId="0" borderId="0" xfId="0"/>
    <xf numFmtId="0" fontId="1" fillId="0" borderId="0" xfId="0" applyFont="1"/>
    <xf numFmtId="0" fontId="2" fillId="0" borderId="0" xfId="0" applyFont="1"/>
    <xf numFmtId="0" fontId="3" fillId="0" borderId="0" xfId="0" applyFont="1"/>
    <xf numFmtId="3" fontId="6" fillId="0" borderId="0" xfId="0" applyNumberFormat="1" applyFont="1"/>
    <xf numFmtId="0" fontId="7" fillId="0" borderId="0" xfId="0" applyFont="1" applyAlignment="1">
      <alignment horizontal="center"/>
    </xf>
    <xf numFmtId="0" fontId="8" fillId="0" borderId="5" xfId="0" applyFont="1" applyBorder="1" applyAlignment="1">
      <alignment horizontal="center" wrapText="1"/>
    </xf>
    <xf numFmtId="0" fontId="8" fillId="0" borderId="5" xfId="0" applyFont="1" applyBorder="1" applyAlignment="1">
      <alignment vertical="center" wrapText="1"/>
    </xf>
    <xf numFmtId="3" fontId="6" fillId="0" borderId="5" xfId="0" applyNumberFormat="1" applyFont="1" applyBorder="1"/>
    <xf numFmtId="164" fontId="6" fillId="0" borderId="0" xfId="0" applyNumberFormat="1" applyFont="1"/>
    <xf numFmtId="2" fontId="9" fillId="0" borderId="0" xfId="0" applyNumberFormat="1" applyFont="1" applyAlignment="1">
      <alignment horizontal="right"/>
    </xf>
    <xf numFmtId="0" fontId="8" fillId="2" borderId="5" xfId="0" applyFont="1" applyFill="1" applyBorder="1" applyAlignment="1">
      <alignment vertical="center" wrapText="1"/>
    </xf>
    <xf numFmtId="0" fontId="8" fillId="0" borderId="5" xfId="0" applyFont="1" applyBorder="1" applyAlignment="1">
      <alignment horizontal="left" vertical="center" wrapText="1"/>
    </xf>
    <xf numFmtId="0" fontId="4" fillId="0" borderId="0" xfId="0" applyFont="1" applyAlignment="1">
      <alignment horizontal="center" vertical="center" wrapText="1"/>
    </xf>
    <xf numFmtId="3" fontId="3" fillId="0" borderId="0" xfId="0" applyNumberFormat="1" applyFont="1"/>
    <xf numFmtId="0" fontId="8" fillId="0" borderId="0" xfId="0" applyFont="1" applyAlignment="1">
      <alignment vertical="center" wrapText="1"/>
    </xf>
    <xf numFmtId="0" fontId="10" fillId="0" borderId="5" xfId="0" applyFont="1" applyBorder="1" applyAlignment="1">
      <alignment horizontal="center"/>
    </xf>
    <xf numFmtId="4" fontId="6" fillId="0" borderId="5" xfId="0" applyNumberFormat="1" applyFont="1" applyBorder="1"/>
    <xf numFmtId="0" fontId="11" fillId="0" borderId="0" xfId="0" applyFont="1"/>
    <xf numFmtId="4" fontId="12" fillId="0" borderId="5" xfId="0" applyNumberFormat="1" applyFont="1" applyBorder="1"/>
    <xf numFmtId="0" fontId="4" fillId="0" borderId="5" xfId="0" applyFont="1" applyBorder="1" applyAlignment="1">
      <alignment vertical="center" wrapText="1"/>
    </xf>
    <xf numFmtId="4" fontId="3" fillId="0" borderId="5" xfId="0" applyNumberFormat="1" applyFont="1" applyBorder="1"/>
    <xf numFmtId="0" fontId="4" fillId="0" borderId="0" xfId="0" applyFont="1" applyAlignment="1">
      <alignment vertical="center" wrapText="1"/>
    </xf>
    <xf numFmtId="4" fontId="3" fillId="0" borderId="0" xfId="0" applyNumberFormat="1" applyFont="1"/>
    <xf numFmtId="0" fontId="3" fillId="4" borderId="0" xfId="0" applyFont="1" applyFill="1"/>
    <xf numFmtId="0" fontId="6" fillId="0" borderId="0" xfId="0" applyFont="1"/>
    <xf numFmtId="0" fontId="6" fillId="0" borderId="0" xfId="0" applyFont="1" applyAlignment="1">
      <alignment horizontal="center"/>
    </xf>
    <xf numFmtId="0" fontId="4" fillId="0" borderId="5" xfId="0" applyFont="1" applyBorder="1" applyAlignment="1">
      <alignment horizontal="center" wrapText="1"/>
    </xf>
    <xf numFmtId="0" fontId="1" fillId="0" borderId="5" xfId="0" applyFont="1" applyBorder="1" applyAlignment="1">
      <alignment horizontal="center" wrapText="1"/>
    </xf>
    <xf numFmtId="0" fontId="1" fillId="0" borderId="0" xfId="0" applyFont="1" applyAlignment="1">
      <alignment horizontal="center" wrapText="1"/>
    </xf>
    <xf numFmtId="0" fontId="8" fillId="0" borderId="5" xfId="0" applyFont="1" applyBorder="1" applyAlignment="1">
      <alignment horizontal="left" wrapText="1"/>
    </xf>
    <xf numFmtId="3" fontId="6" fillId="0" borderId="5" xfId="0" applyNumberFormat="1" applyFont="1" applyBorder="1" applyAlignment="1">
      <alignment horizontal="right" vertical="center" wrapText="1"/>
    </xf>
    <xf numFmtId="0" fontId="8" fillId="0" borderId="5" xfId="0" applyFont="1" applyBorder="1" applyAlignment="1">
      <alignment horizontal="center" vertical="center" wrapText="1"/>
    </xf>
    <xf numFmtId="3" fontId="2" fillId="0" borderId="5" xfId="0" applyNumberFormat="1" applyFont="1" applyBorder="1" applyAlignment="1">
      <alignment horizontal="center" vertical="center" wrapText="1"/>
    </xf>
    <xf numFmtId="9" fontId="2" fillId="0" borderId="5" xfId="0" applyNumberFormat="1" applyFont="1" applyBorder="1" applyAlignment="1">
      <alignment horizontal="center" vertical="center" wrapText="1"/>
    </xf>
    <xf numFmtId="0" fontId="13" fillId="2" borderId="0" xfId="0" applyFont="1" applyFill="1"/>
    <xf numFmtId="3" fontId="14" fillId="0" borderId="0" xfId="0" applyNumberFormat="1" applyFont="1"/>
    <xf numFmtId="4" fontId="14" fillId="0" borderId="0" xfId="0" applyNumberFormat="1" applyFont="1"/>
    <xf numFmtId="0" fontId="6" fillId="0" borderId="5" xfId="0" applyFont="1" applyBorder="1" applyAlignment="1">
      <alignment horizontal="center" vertical="center" wrapText="1"/>
    </xf>
    <xf numFmtId="9" fontId="14" fillId="0" borderId="5" xfId="0" applyNumberFormat="1" applyFont="1" applyBorder="1" applyAlignment="1">
      <alignment horizontal="center" vertical="center" wrapText="1"/>
    </xf>
    <xf numFmtId="0" fontId="3" fillId="0" borderId="5" xfId="0" applyFont="1" applyBorder="1" applyAlignment="1">
      <alignment horizontal="center" vertical="top" wrapText="1"/>
    </xf>
    <xf numFmtId="3" fontId="3" fillId="0" borderId="5" xfId="0" applyNumberFormat="1" applyFont="1" applyBorder="1" applyAlignment="1">
      <alignment horizontal="left" vertical="center" wrapText="1"/>
    </xf>
    <xf numFmtId="3" fontId="15" fillId="0" borderId="5" xfId="0" applyNumberFormat="1" applyFont="1" applyBorder="1" applyAlignment="1">
      <alignment horizontal="center" vertical="center" wrapText="1"/>
    </xf>
    <xf numFmtId="9" fontId="15" fillId="0" borderId="5" xfId="0" applyNumberFormat="1" applyFont="1" applyBorder="1" applyAlignment="1">
      <alignment horizontal="center" vertical="center" wrapText="1"/>
    </xf>
    <xf numFmtId="9" fontId="6" fillId="0" borderId="0" xfId="0" applyNumberFormat="1" applyFont="1"/>
    <xf numFmtId="0" fontId="3" fillId="0" borderId="5" xfId="0" applyFont="1" applyBorder="1" applyAlignment="1">
      <alignment horizontal="center" vertical="center"/>
    </xf>
    <xf numFmtId="0" fontId="6" fillId="0" borderId="5" xfId="0" applyFont="1" applyBorder="1" applyAlignment="1">
      <alignment vertical="center" wrapText="1"/>
    </xf>
    <xf numFmtId="9" fontId="14" fillId="0" borderId="5" xfId="0" applyNumberFormat="1" applyFont="1" applyBorder="1"/>
    <xf numFmtId="0" fontId="3" fillId="0" borderId="5" xfId="0" applyFont="1" applyBorder="1" applyAlignment="1">
      <alignment horizontal="center" vertical="center" wrapText="1"/>
    </xf>
    <xf numFmtId="0" fontId="3" fillId="0" borderId="5" xfId="0" applyFont="1" applyBorder="1"/>
    <xf numFmtId="4" fontId="16" fillId="0" borderId="5" xfId="0" applyNumberFormat="1" applyFont="1" applyBorder="1"/>
    <xf numFmtId="0" fontId="17" fillId="0" borderId="6" xfId="0" applyFont="1" applyBorder="1" applyAlignment="1">
      <alignment horizontal="center" wrapText="1"/>
    </xf>
    <xf numFmtId="0" fontId="8" fillId="0" borderId="6" xfId="0" applyFont="1" applyBorder="1" applyAlignment="1">
      <alignment horizontal="left" wrapText="1"/>
    </xf>
    <xf numFmtId="0" fontId="18" fillId="0" borderId="1" xfId="0" applyFont="1" applyBorder="1" applyAlignment="1">
      <alignment horizontal="center" wrapText="1"/>
    </xf>
    <xf numFmtId="0" fontId="18" fillId="0" borderId="5" xfId="0" applyFont="1" applyBorder="1" applyAlignment="1">
      <alignment horizontal="center" wrapText="1"/>
    </xf>
    <xf numFmtId="0" fontId="19" fillId="0" borderId="5" xfId="0" applyFont="1" applyBorder="1" applyAlignment="1">
      <alignment horizontal="center" wrapText="1"/>
    </xf>
    <xf numFmtId="0" fontId="8" fillId="5" borderId="5" xfId="0" applyFont="1" applyFill="1" applyBorder="1" applyAlignment="1">
      <alignment horizontal="left" wrapText="1"/>
    </xf>
    <xf numFmtId="0" fontId="2" fillId="0" borderId="5" xfId="0" applyFont="1" applyBorder="1" applyAlignment="1">
      <alignment horizontal="left" wrapText="1"/>
    </xf>
    <xf numFmtId="3" fontId="8" fillId="0" borderId="5" xfId="0" applyNumberFormat="1" applyFont="1" applyBorder="1" applyAlignment="1">
      <alignment horizontal="right" vertical="center"/>
    </xf>
    <xf numFmtId="0" fontId="8" fillId="0" borderId="5" xfId="0" applyFont="1" applyBorder="1" applyAlignment="1">
      <alignment horizontal="left" vertical="center"/>
    </xf>
    <xf numFmtId="4" fontId="6" fillId="0" borderId="0" xfId="0" applyNumberFormat="1" applyFont="1"/>
    <xf numFmtId="0" fontId="2" fillId="2" borderId="0" xfId="0" applyFont="1" applyFill="1" applyAlignment="1">
      <alignment horizontal="left"/>
    </xf>
    <xf numFmtId="3" fontId="4" fillId="6" borderId="5" xfId="0" applyNumberFormat="1" applyFont="1" applyFill="1" applyBorder="1" applyAlignment="1">
      <alignment horizontal="right" vertical="center" wrapText="1"/>
    </xf>
    <xf numFmtId="0" fontId="8" fillId="0" borderId="0" xfId="0" applyFont="1" applyAlignment="1">
      <alignment horizontal="left"/>
    </xf>
    <xf numFmtId="4" fontId="8" fillId="0" borderId="5" xfId="0" applyNumberFormat="1" applyFont="1" applyBorder="1" applyAlignment="1">
      <alignment horizontal="right" vertical="center"/>
    </xf>
    <xf numFmtId="0" fontId="20" fillId="0" borderId="6" xfId="0" applyFont="1" applyBorder="1" applyAlignment="1">
      <alignment horizontal="center" wrapText="1"/>
    </xf>
    <xf numFmtId="0" fontId="4" fillId="0" borderId="6" xfId="0" applyFont="1" applyBorder="1" applyAlignment="1">
      <alignment horizontal="center" wrapText="1"/>
    </xf>
    <xf numFmtId="3" fontId="8" fillId="0" borderId="5" xfId="0" applyNumberFormat="1" applyFont="1" applyBorder="1" applyAlignment="1">
      <alignment horizontal="right" vertical="center" wrapText="1"/>
    </xf>
    <xf numFmtId="3" fontId="8" fillId="2" borderId="5" xfId="0" applyNumberFormat="1" applyFont="1" applyFill="1" applyBorder="1" applyAlignment="1">
      <alignment horizontal="right" vertical="center" wrapText="1"/>
    </xf>
    <xf numFmtId="9" fontId="8" fillId="0" borderId="5" xfId="0" applyNumberFormat="1" applyFont="1" applyBorder="1" applyAlignment="1">
      <alignment horizontal="center" vertical="center" wrapText="1"/>
    </xf>
    <xf numFmtId="165" fontId="6" fillId="0" borderId="0" xfId="0" applyNumberFormat="1" applyFont="1"/>
    <xf numFmtId="3" fontId="4" fillId="0" borderId="5" xfId="0" applyNumberFormat="1" applyFont="1" applyBorder="1" applyAlignment="1">
      <alignment horizontal="right" vertical="center" wrapText="1"/>
    </xf>
    <xf numFmtId="0" fontId="4" fillId="6" borderId="5" xfId="0" applyFont="1" applyFill="1" applyBorder="1" applyAlignment="1">
      <alignment horizontal="left" vertical="center" wrapText="1"/>
    </xf>
    <xf numFmtId="9" fontId="4" fillId="6" borderId="5" xfId="0" applyNumberFormat="1" applyFont="1" applyFill="1" applyBorder="1" applyAlignment="1">
      <alignment horizontal="center" vertical="center" wrapText="1"/>
    </xf>
    <xf numFmtId="4" fontId="8" fillId="0" borderId="5" xfId="0" applyNumberFormat="1" applyFont="1" applyBorder="1" applyAlignment="1">
      <alignment horizontal="right" vertical="center" wrapText="1"/>
    </xf>
    <xf numFmtId="4" fontId="8" fillId="2" borderId="5" xfId="0" applyNumberFormat="1" applyFont="1" applyFill="1" applyBorder="1" applyAlignment="1">
      <alignment horizontal="right" vertical="center" wrapText="1"/>
    </xf>
    <xf numFmtId="0" fontId="21" fillId="0" borderId="0" xfId="0" applyFont="1" applyAlignment="1">
      <alignment horizontal="center"/>
    </xf>
    <xf numFmtId="0" fontId="22" fillId="0" borderId="5" xfId="0" applyFont="1" applyBorder="1" applyAlignment="1">
      <alignment horizontal="center" vertical="center" wrapText="1"/>
    </xf>
    <xf numFmtId="0" fontId="22" fillId="0" borderId="3" xfId="0" applyFont="1" applyBorder="1" applyAlignment="1">
      <alignment horizontal="center" vertical="center" wrapText="1"/>
    </xf>
    <xf numFmtId="0" fontId="23" fillId="0" borderId="4" xfId="0" applyFont="1" applyBorder="1"/>
    <xf numFmtId="0" fontId="24" fillId="0" borderId="7" xfId="0" applyFont="1" applyBorder="1" applyAlignment="1">
      <alignment horizontal="right"/>
    </xf>
    <xf numFmtId="3" fontId="22" fillId="0" borderId="7" xfId="0" applyNumberFormat="1" applyFont="1" applyBorder="1" applyAlignment="1">
      <alignment horizontal="right"/>
    </xf>
    <xf numFmtId="0" fontId="25" fillId="0" borderId="0" xfId="0" applyFont="1"/>
    <xf numFmtId="0" fontId="9" fillId="0" borderId="4" xfId="0" applyFont="1" applyBorder="1" applyAlignment="1">
      <alignment vertical="top"/>
    </xf>
    <xf numFmtId="3" fontId="22" fillId="0" borderId="7" xfId="0" applyNumberFormat="1" applyFont="1" applyBorder="1"/>
    <xf numFmtId="0" fontId="26" fillId="0" borderId="0" xfId="0" applyFont="1"/>
    <xf numFmtId="0" fontId="22" fillId="0" borderId="4" xfId="0" applyFont="1" applyBorder="1"/>
    <xf numFmtId="0" fontId="22" fillId="0" borderId="7" xfId="0" applyFont="1" applyBorder="1" applyAlignment="1">
      <alignment horizontal="right"/>
    </xf>
    <xf numFmtId="0" fontId="6" fillId="0" borderId="0" xfId="0" applyFont="1" applyAlignment="1">
      <alignment wrapText="1"/>
    </xf>
    <xf numFmtId="0" fontId="9" fillId="0" borderId="5" xfId="0" applyFont="1" applyBorder="1" applyAlignment="1">
      <alignment horizontal="center" vertical="center" wrapText="1"/>
    </xf>
    <xf numFmtId="0" fontId="2" fillId="0" borderId="5" xfId="0" applyFont="1" applyBorder="1" applyAlignment="1">
      <alignment horizontal="center" vertical="center" wrapText="1"/>
    </xf>
    <xf numFmtId="0" fontId="9" fillId="0" borderId="5" xfId="0" applyFont="1" applyBorder="1" applyAlignment="1">
      <alignment horizontal="center"/>
    </xf>
    <xf numFmtId="0" fontId="8" fillId="4" borderId="5" xfId="0" applyFont="1" applyFill="1" applyBorder="1" applyAlignment="1">
      <alignment vertical="center" wrapText="1"/>
    </xf>
    <xf numFmtId="0" fontId="8" fillId="4" borderId="5" xfId="0" applyFont="1" applyFill="1" applyBorder="1" applyAlignment="1">
      <alignment horizontal="center" vertical="center" wrapText="1"/>
    </xf>
    <xf numFmtId="3" fontId="2" fillId="4" borderId="5" xfId="0" applyNumberFormat="1" applyFont="1" applyFill="1" applyBorder="1" applyAlignment="1">
      <alignment horizontal="right" vertical="center" wrapText="1"/>
    </xf>
    <xf numFmtId="3" fontId="2" fillId="8" borderId="5" xfId="0" applyNumberFormat="1" applyFont="1" applyFill="1" applyBorder="1" applyAlignment="1">
      <alignment horizontal="right" vertical="center" wrapText="1"/>
    </xf>
    <xf numFmtId="3" fontId="2" fillId="8" borderId="5" xfId="0" applyNumberFormat="1" applyFont="1" applyFill="1" applyBorder="1" applyAlignment="1">
      <alignment horizontal="right" vertical="center"/>
    </xf>
    <xf numFmtId="3" fontId="2" fillId="8" borderId="5" xfId="0" applyNumberFormat="1" applyFont="1" applyFill="1" applyBorder="1" applyAlignment="1">
      <alignment vertical="center" wrapText="1"/>
    </xf>
    <xf numFmtId="0" fontId="8" fillId="8" borderId="5" xfId="0" applyFont="1" applyFill="1" applyBorder="1" applyAlignment="1">
      <alignment horizontal="center" vertical="center"/>
    </xf>
    <xf numFmtId="3" fontId="8" fillId="8" borderId="5" xfId="0" applyNumberFormat="1" applyFont="1" applyFill="1" applyBorder="1" applyAlignment="1">
      <alignment horizontal="center" vertical="center"/>
    </xf>
    <xf numFmtId="0" fontId="8" fillId="8" borderId="5" xfId="0" applyFont="1" applyFill="1" applyBorder="1" applyAlignment="1">
      <alignment horizontal="center" vertical="center" wrapText="1"/>
    </xf>
    <xf numFmtId="0" fontId="9" fillId="2" borderId="5" xfId="0" applyFont="1" applyFill="1" applyBorder="1" applyAlignment="1">
      <alignment horizontal="center"/>
    </xf>
    <xf numFmtId="3" fontId="8" fillId="2" borderId="5" xfId="0" applyNumberFormat="1" applyFont="1" applyFill="1" applyBorder="1" applyAlignment="1">
      <alignment horizontal="center" vertical="center" wrapText="1"/>
    </xf>
    <xf numFmtId="0" fontId="6" fillId="2" borderId="0" xfId="0" applyFont="1" applyFill="1" applyAlignment="1">
      <alignment wrapText="1"/>
    </xf>
    <xf numFmtId="0" fontId="6" fillId="2" borderId="0" xfId="0" applyFont="1" applyFill="1"/>
    <xf numFmtId="0" fontId="12" fillId="8" borderId="0" xfId="0" applyFont="1" applyFill="1"/>
    <xf numFmtId="3" fontId="8" fillId="8" borderId="5" xfId="0" applyNumberFormat="1" applyFont="1" applyFill="1" applyBorder="1" applyAlignment="1">
      <alignment horizontal="center"/>
    </xf>
    <xf numFmtId="3" fontId="12" fillId="8" borderId="0" xfId="0" applyNumberFormat="1" applyFont="1" applyFill="1" applyAlignment="1">
      <alignment horizontal="center"/>
    </xf>
    <xf numFmtId="4" fontId="2" fillId="8" borderId="0" xfId="0" applyNumberFormat="1" applyFont="1" applyFill="1" applyAlignment="1">
      <alignment horizontal="right"/>
    </xf>
    <xf numFmtId="3" fontId="2" fillId="4" borderId="5" xfId="0" applyNumberFormat="1" applyFont="1" applyFill="1" applyBorder="1" applyAlignment="1">
      <alignment horizontal="right" vertical="center"/>
    </xf>
    <xf numFmtId="3" fontId="8" fillId="0" borderId="5" xfId="0" applyNumberFormat="1" applyFont="1" applyBorder="1" applyAlignment="1">
      <alignment horizontal="center" vertical="center" wrapText="1"/>
    </xf>
    <xf numFmtId="0" fontId="8" fillId="8" borderId="5" xfId="0" applyFont="1" applyFill="1" applyBorder="1" applyAlignment="1">
      <alignment horizontal="center"/>
    </xf>
    <xf numFmtId="4" fontId="2" fillId="8" borderId="5" xfId="0" applyNumberFormat="1" applyFont="1" applyFill="1" applyBorder="1" applyAlignment="1">
      <alignment horizontal="right"/>
    </xf>
    <xf numFmtId="0" fontId="6" fillId="0" borderId="0" xfId="0" applyFont="1" applyAlignment="1">
      <alignment horizontal="center" vertical="center" wrapText="1"/>
    </xf>
    <xf numFmtId="0" fontId="12" fillId="0" borderId="0" xfId="0" applyFont="1" applyAlignment="1">
      <alignment horizontal="center" vertical="center"/>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3" fontId="2" fillId="8" borderId="5" xfId="0" applyNumberFormat="1" applyFont="1" applyFill="1" applyBorder="1" applyAlignment="1">
      <alignment horizontal="right"/>
    </xf>
    <xf numFmtId="3" fontId="8" fillId="4" borderId="5" xfId="0" applyNumberFormat="1" applyFont="1" applyFill="1" applyBorder="1" applyAlignment="1">
      <alignment horizontal="center" vertical="center"/>
    </xf>
    <xf numFmtId="3" fontId="8" fillId="2" borderId="5" xfId="0" applyNumberFormat="1" applyFont="1" applyFill="1" applyBorder="1" applyAlignment="1">
      <alignment horizontal="center" vertical="center"/>
    </xf>
    <xf numFmtId="0" fontId="6" fillId="2" borderId="0" xfId="0" applyFont="1" applyFill="1" applyAlignment="1">
      <alignment horizontal="center" vertical="center" wrapText="1"/>
    </xf>
    <xf numFmtId="0" fontId="8" fillId="4" borderId="5" xfId="0" applyFont="1" applyFill="1" applyBorder="1" applyAlignment="1">
      <alignment horizontal="center" vertical="center"/>
    </xf>
    <xf numFmtId="0" fontId="9" fillId="0" borderId="5" xfId="0" applyFont="1" applyBorder="1"/>
    <xf numFmtId="0" fontId="4" fillId="5" borderId="5" xfId="0" applyFont="1" applyFill="1" applyBorder="1" applyAlignment="1">
      <alignment vertical="center" wrapText="1"/>
    </xf>
    <xf numFmtId="3" fontId="28" fillId="0" borderId="5" xfId="0" applyNumberFormat="1" applyFont="1" applyBorder="1" applyAlignment="1">
      <alignment horizontal="center" vertical="center"/>
    </xf>
    <xf numFmtId="3" fontId="28" fillId="0" borderId="5" xfId="0" applyNumberFormat="1" applyFont="1" applyBorder="1" applyAlignment="1">
      <alignment horizontal="right" vertical="center" wrapText="1"/>
    </xf>
    <xf numFmtId="3" fontId="28" fillId="0" borderId="5" xfId="0" applyNumberFormat="1" applyFont="1" applyBorder="1" applyAlignment="1">
      <alignment horizontal="right" vertical="center"/>
    </xf>
    <xf numFmtId="3" fontId="28" fillId="0" borderId="5" xfId="0" applyNumberFormat="1" applyFont="1" applyBorder="1" applyAlignment="1">
      <alignment vertical="center" wrapText="1"/>
    </xf>
    <xf numFmtId="3" fontId="3" fillId="4" borderId="0" xfId="0" applyNumberFormat="1" applyFont="1" applyFill="1" applyAlignment="1">
      <alignment horizontal="center"/>
    </xf>
    <xf numFmtId="3" fontId="3" fillId="4" borderId="0" xfId="0" applyNumberFormat="1" applyFont="1" applyFill="1"/>
    <xf numFmtId="164" fontId="2" fillId="0" borderId="5" xfId="0" applyNumberFormat="1" applyFont="1" applyBorder="1" applyAlignment="1">
      <alignment horizontal="right" vertical="center" wrapText="1"/>
    </xf>
    <xf numFmtId="10" fontId="14" fillId="0" borderId="0" xfId="0" applyNumberFormat="1" applyFont="1"/>
    <xf numFmtId="3" fontId="2" fillId="0" borderId="5" xfId="0" applyNumberFormat="1" applyFont="1" applyBorder="1" applyAlignment="1">
      <alignment vertical="center" wrapText="1"/>
    </xf>
    <xf numFmtId="3" fontId="6" fillId="0" borderId="0" xfId="0" applyNumberFormat="1" applyFont="1" applyAlignment="1">
      <alignment horizontal="center"/>
    </xf>
    <xf numFmtId="4" fontId="2" fillId="0" borderId="0" xfId="0" applyNumberFormat="1" applyFont="1" applyAlignment="1">
      <alignment horizontal="right" vertical="center"/>
    </xf>
    <xf numFmtId="3" fontId="2" fillId="0" borderId="0" xfId="0" applyNumberFormat="1" applyFont="1" applyAlignment="1">
      <alignment vertical="center" wrapText="1"/>
    </xf>
    <xf numFmtId="0" fontId="6" fillId="9" borderId="5" xfId="0" applyFont="1" applyFill="1" applyBorder="1"/>
    <xf numFmtId="3" fontId="6" fillId="9" borderId="5" xfId="0" applyNumberFormat="1" applyFont="1" applyFill="1" applyBorder="1"/>
    <xf numFmtId="0" fontId="3" fillId="9" borderId="5" xfId="0" applyFont="1" applyFill="1" applyBorder="1" applyAlignment="1">
      <alignment horizontal="center"/>
    </xf>
    <xf numFmtId="3" fontId="2" fillId="0" borderId="0" xfId="0" applyNumberFormat="1" applyFont="1" applyAlignment="1">
      <alignment horizontal="right" vertical="center"/>
    </xf>
    <xf numFmtId="10" fontId="6" fillId="0" borderId="0" xfId="0" applyNumberFormat="1" applyFont="1"/>
    <xf numFmtId="0" fontId="14" fillId="0" borderId="0" xfId="0" applyFont="1"/>
    <xf numFmtId="0" fontId="14" fillId="2" borderId="0" xfId="0" applyFont="1" applyFill="1"/>
    <xf numFmtId="0" fontId="3" fillId="10" borderId="0" xfId="0" applyFont="1" applyFill="1" applyAlignment="1">
      <alignment horizontal="center"/>
    </xf>
    <xf numFmtId="0" fontId="6" fillId="0" borderId="5" xfId="0" applyFont="1" applyBorder="1"/>
    <xf numFmtId="0" fontId="6" fillId="0" borderId="5" xfId="0" applyFont="1" applyBorder="1" applyAlignment="1">
      <alignment horizontal="center" wrapText="1"/>
    </xf>
    <xf numFmtId="0" fontId="29" fillId="0" borderId="0" xfId="0" applyFont="1"/>
    <xf numFmtId="0" fontId="2" fillId="0" borderId="5" xfId="0" applyFont="1" applyBorder="1" applyAlignment="1">
      <alignment vertical="center" wrapText="1"/>
    </xf>
    <xf numFmtId="0" fontId="6" fillId="0" borderId="0" xfId="0" applyFont="1" applyAlignment="1">
      <alignment vertical="center"/>
    </xf>
    <xf numFmtId="0" fontId="9" fillId="0" borderId="0" xfId="0" applyFont="1" applyAlignment="1">
      <alignment wrapText="1"/>
    </xf>
    <xf numFmtId="0" fontId="6" fillId="0" borderId="0" xfId="0" applyFont="1" applyAlignment="1">
      <alignment vertical="center" wrapText="1"/>
    </xf>
    <xf numFmtId="0" fontId="31" fillId="0" borderId="0" xfId="0" applyFont="1" applyAlignment="1">
      <alignment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66" fontId="9" fillId="0" borderId="5" xfId="0" applyNumberFormat="1" applyFont="1" applyBorder="1" applyAlignment="1">
      <alignment horizontal="center" vertical="center" wrapText="1"/>
    </xf>
    <xf numFmtId="0" fontId="33" fillId="0" borderId="0" xfId="0" applyFont="1" applyAlignment="1">
      <alignment wrapText="1"/>
    </xf>
    <xf numFmtId="0" fontId="9" fillId="0" borderId="5" xfId="0" applyFont="1" applyBorder="1" applyAlignment="1">
      <alignment horizontal="center" vertical="center"/>
    </xf>
    <xf numFmtId="0" fontId="34" fillId="0" borderId="5" xfId="0" applyFont="1" applyBorder="1" applyAlignment="1">
      <alignment vertical="center" wrapText="1"/>
    </xf>
    <xf numFmtId="0" fontId="35" fillId="0" borderId="5" xfId="0" applyFont="1" applyBorder="1" applyAlignment="1">
      <alignment vertical="center" wrapText="1"/>
    </xf>
    <xf numFmtId="3" fontId="2" fillId="11" borderId="5" xfId="0" applyNumberFormat="1" applyFont="1" applyFill="1" applyBorder="1" applyAlignment="1">
      <alignment vertical="center" wrapText="1"/>
    </xf>
    <xf numFmtId="0" fontId="34" fillId="0" borderId="5" xfId="0" applyFont="1" applyBorder="1" applyAlignment="1">
      <alignment horizontal="center" vertical="center"/>
    </xf>
    <xf numFmtId="3" fontId="2" fillId="11" borderId="5" xfId="0" applyNumberFormat="1" applyFont="1" applyFill="1" applyBorder="1" applyAlignment="1">
      <alignment vertical="center"/>
    </xf>
    <xf numFmtId="0" fontId="36" fillId="0" borderId="0" xfId="0" applyFont="1" applyAlignment="1">
      <alignment wrapText="1"/>
    </xf>
    <xf numFmtId="0" fontId="37" fillId="0" borderId="0" xfId="0" applyFont="1" applyAlignment="1">
      <alignment vertical="center" wrapText="1"/>
    </xf>
    <xf numFmtId="3" fontId="38" fillId="12" borderId="5" xfId="0" applyNumberFormat="1" applyFont="1" applyFill="1" applyBorder="1" applyAlignment="1">
      <alignment vertical="center" wrapText="1"/>
    </xf>
    <xf numFmtId="3" fontId="38" fillId="12" borderId="5" xfId="0" applyNumberFormat="1" applyFont="1" applyFill="1" applyBorder="1" applyAlignment="1">
      <alignment horizontal="center" vertical="center"/>
    </xf>
    <xf numFmtId="0" fontId="39" fillId="4" borderId="0" xfId="0" applyFont="1" applyFill="1" applyAlignment="1">
      <alignment vertical="center" wrapText="1"/>
    </xf>
    <xf numFmtId="0" fontId="40" fillId="0" borderId="0" xfId="0" applyFont="1" applyAlignment="1">
      <alignment vertical="center" wrapText="1"/>
    </xf>
    <xf numFmtId="0" fontId="41" fillId="0" borderId="0" xfId="0" applyFont="1" applyAlignment="1">
      <alignment wrapText="1"/>
    </xf>
    <xf numFmtId="0" fontId="33" fillId="0" borderId="0" xfId="0" applyFont="1" applyAlignment="1">
      <alignment vertical="center" wrapText="1"/>
    </xf>
    <xf numFmtId="0" fontId="42" fillId="0" borderId="0" xfId="0" applyFont="1" applyAlignment="1">
      <alignment vertical="center" wrapText="1"/>
    </xf>
    <xf numFmtId="0" fontId="43" fillId="0" borderId="0" xfId="0" applyFont="1" applyAlignment="1">
      <alignment vertical="center" wrapText="1"/>
    </xf>
    <xf numFmtId="0" fontId="8" fillId="2" borderId="5" xfId="0" applyFont="1" applyFill="1" applyBorder="1" applyAlignment="1">
      <alignment horizontal="center" vertical="center" wrapText="1"/>
    </xf>
    <xf numFmtId="0" fontId="38" fillId="2" borderId="5" xfId="0" applyFont="1" applyFill="1" applyBorder="1" applyAlignment="1">
      <alignment vertical="center" wrapText="1"/>
    </xf>
    <xf numFmtId="3" fontId="38" fillId="2" borderId="5" xfId="0" applyNumberFormat="1" applyFont="1" applyFill="1" applyBorder="1" applyAlignment="1">
      <alignment vertical="center" wrapText="1"/>
    </xf>
    <xf numFmtId="0" fontId="34" fillId="2" borderId="5" xfId="0" applyFont="1" applyFill="1" applyBorder="1" applyAlignment="1">
      <alignment vertical="center" wrapText="1"/>
    </xf>
    <xf numFmtId="0" fontId="44" fillId="0" borderId="5" xfId="0" applyFont="1" applyBorder="1" applyAlignment="1">
      <alignment vertical="center" wrapText="1"/>
    </xf>
    <xf numFmtId="3" fontId="38" fillId="11" borderId="5" xfId="0" applyNumberFormat="1" applyFont="1" applyFill="1" applyBorder="1" applyAlignment="1">
      <alignment vertical="center" wrapText="1"/>
    </xf>
    <xf numFmtId="0" fontId="44" fillId="0" borderId="5" xfId="0" applyFont="1" applyBorder="1" applyAlignment="1">
      <alignment vertical="center"/>
    </xf>
    <xf numFmtId="0" fontId="45" fillId="0" borderId="0" xfId="0" applyFont="1" applyAlignment="1">
      <alignment vertical="center"/>
    </xf>
    <xf numFmtId="0" fontId="46" fillId="4" borderId="0" xfId="0" applyFont="1" applyFill="1" applyAlignment="1">
      <alignment wrapText="1"/>
    </xf>
    <xf numFmtId="0" fontId="47" fillId="0" borderId="0" xfId="0" applyFont="1" applyAlignment="1">
      <alignment vertical="center" wrapText="1"/>
    </xf>
    <xf numFmtId="3" fontId="8" fillId="11" borderId="5" xfId="0" applyNumberFormat="1" applyFont="1" applyFill="1" applyBorder="1" applyAlignment="1">
      <alignment vertical="center" wrapText="1"/>
    </xf>
    <xf numFmtId="3" fontId="8" fillId="11" borderId="5" xfId="0" applyNumberFormat="1" applyFont="1" applyFill="1" applyBorder="1" applyAlignment="1">
      <alignment horizontal="center" vertical="center"/>
    </xf>
    <xf numFmtId="0" fontId="48" fillId="0" borderId="0" xfId="0" applyFont="1" applyAlignment="1">
      <alignment vertical="center" wrapText="1"/>
    </xf>
    <xf numFmtId="0" fontId="49" fillId="0" borderId="0" xfId="0" applyFont="1" applyAlignment="1">
      <alignment vertical="center" wrapText="1"/>
    </xf>
    <xf numFmtId="0" fontId="38" fillId="0" borderId="5" xfId="0" applyFont="1" applyBorder="1" applyAlignment="1">
      <alignment vertical="center" wrapText="1"/>
    </xf>
    <xf numFmtId="0" fontId="38" fillId="0" borderId="5" xfId="0" applyFont="1" applyBorder="1" applyAlignment="1">
      <alignment vertical="center"/>
    </xf>
    <xf numFmtId="0" fontId="38" fillId="0" borderId="5" xfId="0" applyFont="1" applyBorder="1"/>
    <xf numFmtId="0" fontId="50" fillId="0" borderId="0" xfId="0" applyFont="1" applyAlignment="1">
      <alignment vertical="center"/>
    </xf>
    <xf numFmtId="3" fontId="34" fillId="11" borderId="5" xfId="0" applyNumberFormat="1" applyFont="1" applyFill="1" applyBorder="1" applyAlignment="1">
      <alignment horizontal="right" vertical="center"/>
    </xf>
    <xf numFmtId="3" fontId="38" fillId="4" borderId="5" xfId="0" applyNumberFormat="1" applyFont="1" applyFill="1" applyBorder="1" applyAlignment="1">
      <alignment horizontal="center" vertical="center"/>
    </xf>
    <xf numFmtId="0" fontId="8" fillId="0" borderId="0" xfId="0" applyFont="1" applyAlignment="1">
      <alignment wrapText="1"/>
    </xf>
    <xf numFmtId="0" fontId="51" fillId="0" borderId="0" xfId="0" applyFont="1" applyAlignment="1">
      <alignment vertical="center" wrapText="1"/>
    </xf>
    <xf numFmtId="0" fontId="38" fillId="0" borderId="5" xfId="0" applyFont="1" applyBorder="1" applyAlignment="1">
      <alignment horizontal="center" vertical="center"/>
    </xf>
    <xf numFmtId="3" fontId="38" fillId="4" borderId="5" xfId="0" applyNumberFormat="1" applyFont="1" applyFill="1" applyBorder="1" applyAlignment="1">
      <alignment horizontal="right" vertical="center"/>
    </xf>
    <xf numFmtId="3" fontId="38" fillId="0" borderId="5" xfId="0" applyNumberFormat="1" applyFont="1" applyBorder="1" applyAlignment="1">
      <alignment horizontal="center" vertical="center"/>
    </xf>
    <xf numFmtId="0" fontId="52" fillId="4" borderId="0" xfId="0" applyFont="1" applyFill="1" applyAlignment="1">
      <alignment wrapText="1"/>
    </xf>
    <xf numFmtId="3" fontId="38" fillId="11" borderId="5" xfId="0" applyNumberFormat="1" applyFont="1" applyFill="1" applyBorder="1" applyAlignment="1">
      <alignment horizontal="right" vertical="center"/>
    </xf>
    <xf numFmtId="3" fontId="38" fillId="11" borderId="5" xfId="0" applyNumberFormat="1" applyFont="1" applyFill="1" applyBorder="1" applyAlignment="1">
      <alignment horizontal="center" vertical="center"/>
    </xf>
    <xf numFmtId="0" fontId="53" fillId="0" borderId="0" xfId="0" applyFont="1" applyAlignment="1">
      <alignment horizontal="left" wrapText="1"/>
    </xf>
    <xf numFmtId="0" fontId="51" fillId="0" borderId="0" xfId="0" applyFont="1" applyAlignment="1">
      <alignment horizontal="left" vertical="center" wrapText="1"/>
    </xf>
    <xf numFmtId="3" fontId="8" fillId="11" borderId="5" xfId="0" applyNumberFormat="1" applyFont="1" applyFill="1" applyBorder="1" applyAlignment="1">
      <alignment horizontal="right" vertical="center" wrapText="1"/>
    </xf>
    <xf numFmtId="0" fontId="54" fillId="0" borderId="0" xfId="0" applyFont="1" applyAlignment="1">
      <alignment vertical="center" wrapText="1"/>
    </xf>
    <xf numFmtId="0" fontId="38" fillId="2" borderId="5" xfId="0" applyFont="1" applyFill="1" applyBorder="1" applyAlignment="1">
      <alignment horizontal="center" vertical="center"/>
    </xf>
    <xf numFmtId="0" fontId="38" fillId="0" borderId="5" xfId="0" applyFont="1" applyBorder="1" applyAlignment="1">
      <alignment horizontal="center" vertical="center" wrapText="1"/>
    </xf>
    <xf numFmtId="0" fontId="28" fillId="0" borderId="5" xfId="0" applyFont="1" applyBorder="1" applyAlignment="1">
      <alignment horizontal="center" vertical="center"/>
    </xf>
    <xf numFmtId="3" fontId="35" fillId="0" borderId="5" xfId="0" applyNumberFormat="1" applyFont="1" applyBorder="1" applyAlignment="1">
      <alignment vertical="center" wrapText="1"/>
    </xf>
    <xf numFmtId="166" fontId="38" fillId="0" borderId="5" xfId="0" applyNumberFormat="1" applyFont="1" applyBorder="1" applyAlignment="1">
      <alignment horizontal="center" vertical="center"/>
    </xf>
    <xf numFmtId="166" fontId="38" fillId="0" borderId="5" xfId="0" applyNumberFormat="1" applyFont="1" applyBorder="1"/>
    <xf numFmtId="0" fontId="9" fillId="0" borderId="5" xfId="0" applyFont="1" applyBorder="1" applyAlignment="1">
      <alignment vertical="center"/>
    </xf>
    <xf numFmtId="0" fontId="4" fillId="5" borderId="5" xfId="0" applyFont="1" applyFill="1" applyBorder="1" applyAlignment="1">
      <alignment horizontal="center" vertical="center" wrapText="1"/>
    </xf>
    <xf numFmtId="0" fontId="35" fillId="0" borderId="5" xfId="0" applyFont="1" applyBorder="1" applyAlignment="1">
      <alignment horizontal="center" vertical="center"/>
    </xf>
    <xf numFmtId="3" fontId="35" fillId="0" borderId="5" xfId="0" applyNumberFormat="1" applyFont="1" applyBorder="1" applyAlignment="1">
      <alignment horizontal="right" vertical="center"/>
    </xf>
    <xf numFmtId="3" fontId="35" fillId="0" borderId="5" xfId="0" applyNumberFormat="1" applyFont="1" applyBorder="1" applyAlignment="1">
      <alignment horizontal="center" vertical="center"/>
    </xf>
    <xf numFmtId="166" fontId="3" fillId="0" borderId="0" xfId="0" applyNumberFormat="1" applyFont="1"/>
    <xf numFmtId="166" fontId="6" fillId="0" borderId="0" xfId="0" applyNumberFormat="1" applyFont="1"/>
    <xf numFmtId="0" fontId="10" fillId="0" borderId="5" xfId="0" applyFont="1" applyBorder="1" applyAlignment="1">
      <alignment vertical="center" wrapText="1"/>
    </xf>
    <xf numFmtId="0" fontId="10" fillId="0" borderId="5"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0" fontId="56" fillId="0" borderId="5" xfId="0" applyFont="1" applyBorder="1" applyAlignment="1">
      <alignment vertical="center" wrapText="1"/>
    </xf>
    <xf numFmtId="0" fontId="57" fillId="0" borderId="5" xfId="0" applyFont="1" applyBorder="1" applyAlignment="1">
      <alignment vertical="center" wrapText="1"/>
    </xf>
    <xf numFmtId="0" fontId="3" fillId="0" borderId="0" xfId="0" applyFont="1" applyAlignment="1">
      <alignment vertical="center" wrapText="1"/>
    </xf>
    <xf numFmtId="0" fontId="59" fillId="0" borderId="0" xfId="0" applyFont="1" applyAlignment="1">
      <alignment horizontal="center"/>
    </xf>
    <xf numFmtId="0" fontId="59" fillId="0" borderId="0" xfId="0" applyFont="1"/>
    <xf numFmtId="0" fontId="60" fillId="0" borderId="0" xfId="0" applyFont="1" applyAlignment="1">
      <alignment horizontal="center" vertical="center" wrapText="1"/>
    </xf>
    <xf numFmtId="0" fontId="61" fillId="0" borderId="0" xfId="0" applyFont="1" applyAlignment="1">
      <alignment horizontal="left"/>
    </xf>
    <xf numFmtId="3" fontId="59" fillId="0" borderId="0" xfId="0" applyNumberFormat="1" applyFont="1" applyAlignment="1">
      <alignment horizontal="right"/>
    </xf>
    <xf numFmtId="3" fontId="12" fillId="0" borderId="0" xfId="0" applyNumberFormat="1" applyFont="1" applyAlignment="1">
      <alignment horizontal="right"/>
    </xf>
    <xf numFmtId="0" fontId="62" fillId="0" borderId="0" xfId="0" applyFont="1" applyAlignment="1">
      <alignment horizontal="center"/>
    </xf>
    <xf numFmtId="3" fontId="62" fillId="0" borderId="0" xfId="0" applyNumberFormat="1" applyFont="1" applyAlignment="1">
      <alignment horizontal="right"/>
    </xf>
    <xf numFmtId="0" fontId="32" fillId="0" borderId="0" xfId="0" applyFont="1"/>
    <xf numFmtId="0" fontId="62" fillId="0" borderId="0" xfId="0" applyFont="1"/>
    <xf numFmtId="0" fontId="62" fillId="0" borderId="0" xfId="0" applyFont="1" applyAlignment="1">
      <alignment horizontal="left"/>
    </xf>
    <xf numFmtId="0" fontId="12" fillId="0" borderId="0" xfId="0" applyFont="1"/>
    <xf numFmtId="0" fontId="60" fillId="0" borderId="0" xfId="0" applyFont="1"/>
    <xf numFmtId="0" fontId="22" fillId="0" borderId="0" xfId="0" applyFont="1"/>
    <xf numFmtId="0" fontId="63" fillId="0" borderId="14" xfId="0" applyFont="1" applyBorder="1" applyAlignment="1">
      <alignment horizontal="center"/>
    </xf>
    <xf numFmtId="0" fontId="63" fillId="0" borderId="15" xfId="0" applyFont="1" applyBorder="1" applyAlignment="1">
      <alignment horizontal="center"/>
    </xf>
    <xf numFmtId="0" fontId="24" fillId="0" borderId="16"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right"/>
    </xf>
    <xf numFmtId="0" fontId="9" fillId="4" borderId="4" xfId="0" applyFont="1" applyFill="1" applyBorder="1" applyAlignment="1">
      <alignment vertical="top"/>
    </xf>
    <xf numFmtId="0" fontId="24" fillId="4" borderId="7" xfId="0" applyFont="1" applyFill="1" applyBorder="1" applyAlignment="1">
      <alignment horizontal="right"/>
    </xf>
    <xf numFmtId="3" fontId="22" fillId="4" borderId="7" xfId="0" applyNumberFormat="1" applyFont="1" applyFill="1" applyBorder="1"/>
    <xf numFmtId="0" fontId="64" fillId="0" borderId="0" xfId="0" applyFont="1"/>
    <xf numFmtId="0" fontId="65" fillId="0" borderId="16" xfId="0" applyFont="1" applyBorder="1" applyAlignment="1">
      <alignment horizontal="left"/>
    </xf>
    <xf numFmtId="0" fontId="65" fillId="0" borderId="17" xfId="0" applyFont="1" applyBorder="1" applyAlignment="1">
      <alignment horizontal="left"/>
    </xf>
    <xf numFmtId="0" fontId="65" fillId="0" borderId="17" xfId="0" applyFont="1" applyBorder="1" applyAlignment="1">
      <alignment horizontal="right"/>
    </xf>
    <xf numFmtId="0" fontId="44" fillId="0" borderId="4" xfId="0" applyFont="1" applyBorder="1" applyAlignment="1">
      <alignment vertical="top"/>
    </xf>
    <xf numFmtId="0" fontId="65" fillId="0" borderId="7" xfId="0" applyFont="1" applyBorder="1" applyAlignment="1">
      <alignment horizontal="right"/>
    </xf>
    <xf numFmtId="3" fontId="64" fillId="0" borderId="7" xfId="0" applyNumberFormat="1" applyFont="1" applyBorder="1"/>
    <xf numFmtId="0" fontId="66" fillId="0" borderId="0" xfId="0" applyFont="1"/>
    <xf numFmtId="0" fontId="67" fillId="0" borderId="0" xfId="0" applyFont="1"/>
    <xf numFmtId="0" fontId="22" fillId="0" borderId="0" xfId="0" applyFont="1" applyAlignment="1">
      <alignment horizontal="right"/>
    </xf>
    <xf numFmtId="0" fontId="41" fillId="0" borderId="0" xfId="0" applyFont="1"/>
    <xf numFmtId="0" fontId="68" fillId="0" borderId="0" xfId="0" applyFont="1"/>
    <xf numFmtId="0" fontId="8" fillId="5" borderId="4" xfId="0" applyFont="1" applyFill="1" applyBorder="1" applyAlignment="1">
      <alignment horizontal="left" wrapText="1"/>
    </xf>
    <xf numFmtId="0" fontId="69" fillId="0" borderId="6" xfId="0" applyFont="1" applyBorder="1" applyAlignment="1">
      <alignment horizontal="center" wrapText="1"/>
    </xf>
    <xf numFmtId="0" fontId="6" fillId="0" borderId="6" xfId="0" applyFont="1" applyBorder="1" applyAlignment="1">
      <alignment horizontal="left" wrapText="1"/>
    </xf>
    <xf numFmtId="3" fontId="2" fillId="0" borderId="5" xfId="0" applyNumberFormat="1" applyFont="1" applyBorder="1" applyAlignment="1">
      <alignment horizontal="right" wrapText="1"/>
    </xf>
    <xf numFmtId="0" fontId="2" fillId="0" borderId="5" xfId="0" applyFont="1" applyBorder="1" applyAlignment="1">
      <alignment horizontal="right" wrapText="1"/>
    </xf>
    <xf numFmtId="0" fontId="6" fillId="0" borderId="5" xfId="0" applyFont="1" applyBorder="1" applyAlignment="1">
      <alignment horizontal="left" wrapText="1"/>
    </xf>
    <xf numFmtId="0" fontId="8" fillId="6" borderId="5" xfId="0" applyFont="1" applyFill="1" applyBorder="1" applyAlignment="1">
      <alignment horizontal="left" wrapText="1"/>
    </xf>
    <xf numFmtId="0" fontId="70" fillId="0" borderId="0" xfId="0" applyFont="1" applyAlignment="1">
      <alignment vertical="top"/>
    </xf>
    <xf numFmtId="0" fontId="9" fillId="0" borderId="0" xfId="0" applyFont="1" applyAlignment="1">
      <alignment vertical="top"/>
    </xf>
    <xf numFmtId="0" fontId="9" fillId="0" borderId="0" xfId="0" applyFont="1"/>
    <xf numFmtId="0" fontId="70" fillId="13" borderId="5" xfId="0" applyFont="1" applyFill="1" applyBorder="1" applyAlignment="1">
      <alignment vertical="top" wrapText="1"/>
    </xf>
    <xf numFmtId="0" fontId="23" fillId="2" borderId="5" xfId="0" applyFont="1" applyFill="1" applyBorder="1" applyAlignment="1">
      <alignment vertical="top"/>
    </xf>
    <xf numFmtId="0" fontId="9" fillId="2" borderId="5" xfId="0" applyFont="1" applyFill="1" applyBorder="1" applyAlignment="1">
      <alignment vertical="top"/>
    </xf>
    <xf numFmtId="0" fontId="9" fillId="0" borderId="5" xfId="0" applyFont="1" applyBorder="1" applyAlignment="1">
      <alignment vertical="top"/>
    </xf>
    <xf numFmtId="0" fontId="71" fillId="0" borderId="0" xfId="0" applyFont="1"/>
    <xf numFmtId="0" fontId="2" fillId="8" borderId="5" xfId="0" applyFont="1" applyFill="1" applyBorder="1" applyAlignment="1">
      <alignment horizontal="center" vertical="center"/>
    </xf>
    <xf numFmtId="3" fontId="41" fillId="0" borderId="0" xfId="0" applyNumberFormat="1" applyFont="1"/>
    <xf numFmtId="3" fontId="2" fillId="8" borderId="5" xfId="0" applyNumberFormat="1" applyFont="1" applyFill="1" applyBorder="1" applyAlignment="1">
      <alignment horizontal="center" vertical="center"/>
    </xf>
    <xf numFmtId="3" fontId="2" fillId="4" borderId="5" xfId="0" applyNumberFormat="1" applyFont="1" applyFill="1" applyBorder="1" applyAlignment="1">
      <alignment vertical="center" wrapText="1"/>
    </xf>
    <xf numFmtId="0" fontId="2" fillId="8" borderId="5" xfId="0" applyFont="1" applyFill="1" applyBorder="1" applyAlignment="1">
      <alignment horizontal="center" vertical="center" wrapText="1"/>
    </xf>
    <xf numFmtId="0" fontId="14" fillId="8" borderId="0" xfId="0" applyFont="1" applyFill="1"/>
    <xf numFmtId="3" fontId="2" fillId="8" borderId="5" xfId="0" applyNumberFormat="1" applyFont="1" applyFill="1" applyBorder="1" applyAlignment="1">
      <alignment horizontal="center"/>
    </xf>
    <xf numFmtId="3" fontId="14" fillId="8" borderId="0" xfId="0" applyNumberFormat="1" applyFont="1" applyFill="1" applyAlignment="1">
      <alignment horizontal="center"/>
    </xf>
    <xf numFmtId="3" fontId="2" fillId="8" borderId="0" xfId="0" applyNumberFormat="1" applyFont="1" applyFill="1" applyAlignment="1">
      <alignment horizontal="right"/>
    </xf>
    <xf numFmtId="0" fontId="2" fillId="8" borderId="5" xfId="0" applyFont="1" applyFill="1" applyBorder="1" applyAlignment="1">
      <alignment horizontal="center"/>
    </xf>
    <xf numFmtId="0" fontId="8" fillId="7" borderId="5" xfId="0" applyFont="1" applyFill="1" applyBorder="1" applyAlignment="1">
      <alignment horizontal="center" vertical="center"/>
    </xf>
    <xf numFmtId="3" fontId="2" fillId="0" borderId="5" xfId="0" applyNumberFormat="1" applyFont="1" applyBorder="1" applyAlignment="1">
      <alignment horizontal="right" vertical="center" wrapText="1"/>
    </xf>
    <xf numFmtId="4" fontId="92" fillId="0" borderId="5" xfId="0" applyNumberFormat="1" applyFont="1" applyBorder="1" applyAlignment="1">
      <alignment horizontal="right" vertical="center" wrapText="1"/>
    </xf>
    <xf numFmtId="4" fontId="6" fillId="0" borderId="18" xfId="0" applyNumberFormat="1" applyFont="1" applyBorder="1"/>
    <xf numFmtId="4" fontId="3" fillId="0" borderId="18" xfId="0" applyNumberFormat="1" applyFont="1" applyBorder="1"/>
    <xf numFmtId="0" fontId="4" fillId="0" borderId="18" xfId="0" applyFont="1" applyBorder="1" applyAlignment="1">
      <alignment vertical="center" wrapText="1"/>
    </xf>
    <xf numFmtId="0" fontId="10" fillId="0" borderId="18" xfId="0" applyFont="1" applyBorder="1" applyAlignment="1">
      <alignment horizontal="center"/>
    </xf>
    <xf numFmtId="0" fontId="8" fillId="0" borderId="18" xfId="0" applyFont="1" applyBorder="1" applyAlignment="1">
      <alignment vertical="center" wrapText="1"/>
    </xf>
    <xf numFmtId="0" fontId="4" fillId="15" borderId="5" xfId="0" applyFont="1" applyFill="1" applyBorder="1" applyAlignment="1">
      <alignment horizontal="center" wrapText="1"/>
    </xf>
    <xf numFmtId="4" fontId="92" fillId="15" borderId="5" xfId="0" applyNumberFormat="1" applyFont="1" applyFill="1" applyBorder="1" applyAlignment="1">
      <alignment horizontal="right" vertical="center"/>
    </xf>
    <xf numFmtId="4" fontId="4" fillId="16" borderId="5" xfId="0" applyNumberFormat="1" applyFont="1" applyFill="1" applyBorder="1" applyAlignment="1">
      <alignment horizontal="right" vertical="center"/>
    </xf>
    <xf numFmtId="3" fontId="4" fillId="16" borderId="5" xfId="0" applyNumberFormat="1" applyFont="1" applyFill="1" applyBorder="1" applyAlignment="1">
      <alignment horizontal="right" vertical="center" wrapText="1"/>
    </xf>
    <xf numFmtId="0" fontId="18" fillId="0" borderId="2" xfId="0" applyFont="1" applyBorder="1" applyAlignment="1">
      <alignment horizontal="center" wrapText="1"/>
    </xf>
    <xf numFmtId="0" fontId="5" fillId="0" borderId="3" xfId="0" applyFont="1" applyBorder="1"/>
    <xf numFmtId="0" fontId="4" fillId="3" borderId="0" xfId="0" applyFont="1" applyFill="1" applyAlignment="1">
      <alignment horizontal="center"/>
    </xf>
    <xf numFmtId="0" fontId="0" fillId="0" borderId="0" xfId="0"/>
    <xf numFmtId="0" fontId="18" fillId="0" borderId="1" xfId="0" applyFont="1" applyBorder="1" applyAlignment="1">
      <alignment horizontal="center" wrapText="1"/>
    </xf>
    <xf numFmtId="0" fontId="5" fillId="0" borderId="4" xfId="0" applyFont="1" applyBorder="1"/>
    <xf numFmtId="0" fontId="3" fillId="3" borderId="0" xfId="0" applyFont="1" applyFill="1" applyAlignment="1">
      <alignment horizontal="center"/>
    </xf>
    <xf numFmtId="0" fontId="4" fillId="0" borderId="18" xfId="0" applyFont="1" applyBorder="1" applyAlignment="1">
      <alignment vertical="center" wrapText="1"/>
    </xf>
    <xf numFmtId="0" fontId="5" fillId="0" borderId="18" xfId="0" applyFont="1" applyBorder="1"/>
    <xf numFmtId="0" fontId="3" fillId="0" borderId="18" xfId="0" applyFont="1" applyBorder="1" applyAlignment="1">
      <alignment horizontal="center"/>
    </xf>
    <xf numFmtId="0" fontId="3" fillId="0" borderId="2" xfId="0" applyFont="1" applyBorder="1" applyAlignment="1">
      <alignment horizont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3" borderId="0" xfId="0" applyFont="1" applyFill="1" applyAlignment="1">
      <alignment horizontal="center" vertical="center" wrapText="1"/>
    </xf>
    <xf numFmtId="0" fontId="4" fillId="0" borderId="1" xfId="0" applyFont="1" applyBorder="1" applyAlignment="1">
      <alignment vertical="center" wrapText="1"/>
    </xf>
    <xf numFmtId="0" fontId="7" fillId="0" borderId="2" xfId="0" applyFont="1" applyBorder="1" applyAlignment="1">
      <alignment horizontal="center" vertical="top" wrapText="1"/>
    </xf>
    <xf numFmtId="0" fontId="1" fillId="0" borderId="2" xfId="0" applyFont="1" applyBorder="1" applyAlignment="1">
      <alignment horizontal="center" vertical="top" wrapText="1"/>
    </xf>
    <xf numFmtId="0" fontId="17" fillId="0" borderId="6" xfId="0" applyFont="1" applyBorder="1" applyAlignment="1">
      <alignment horizontal="center"/>
    </xf>
    <xf numFmtId="0" fontId="5" fillId="0" borderId="6" xfId="0" applyFont="1" applyBorder="1"/>
    <xf numFmtId="0" fontId="9" fillId="0" borderId="1" xfId="0" applyFont="1" applyBorder="1" applyAlignment="1">
      <alignment horizontal="center" vertical="center"/>
    </xf>
    <xf numFmtId="0" fontId="5" fillId="0" borderId="9" xfId="0" applyFont="1" applyBorder="1"/>
    <xf numFmtId="0" fontId="7" fillId="0" borderId="1" xfId="0" applyFont="1" applyBorder="1" applyAlignment="1">
      <alignment horizontal="center" vertical="center"/>
    </xf>
    <xf numFmtId="0" fontId="27" fillId="7" borderId="2" xfId="0" applyFont="1" applyFill="1" applyBorder="1" applyAlignment="1">
      <alignment horizontal="center" vertical="center" readingOrder="1"/>
    </xf>
    <xf numFmtId="0" fontId="5" fillId="0" borderId="8" xfId="0" applyFont="1" applyBorder="1"/>
    <xf numFmtId="0" fontId="27" fillId="4" borderId="8"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3" fillId="0" borderId="0" xfId="0" applyFont="1"/>
    <xf numFmtId="0" fontId="6" fillId="0" borderId="0" xfId="0" applyFont="1"/>
    <xf numFmtId="0" fontId="3" fillId="10" borderId="2" xfId="0" applyFont="1" applyFill="1" applyBorder="1"/>
    <xf numFmtId="0" fontId="31" fillId="0" borderId="0" xfId="0" applyFont="1" applyAlignment="1">
      <alignment horizontal="center" vertical="center" wrapText="1"/>
    </xf>
    <xf numFmtId="0" fontId="7" fillId="0" borderId="2" xfId="0" applyFont="1" applyBorder="1" applyAlignment="1">
      <alignment horizontal="center" wrapText="1"/>
    </xf>
    <xf numFmtId="166" fontId="7" fillId="0" borderId="2" xfId="0" applyNumberFormat="1" applyFont="1" applyBorder="1" applyAlignment="1">
      <alignment horizontal="center"/>
    </xf>
    <xf numFmtId="0" fontId="30" fillId="0" borderId="2" xfId="0" applyFont="1" applyBorder="1" applyAlignment="1">
      <alignment horizontal="center" vertical="center" readingOrder="1"/>
    </xf>
    <xf numFmtId="0" fontId="30" fillId="0" borderId="2" xfId="0" applyFont="1" applyBorder="1" applyAlignment="1">
      <alignment horizontal="center" vertical="center" wrapText="1" readingOrder="1"/>
    </xf>
    <xf numFmtId="0" fontId="7" fillId="0" borderId="2" xfId="0" applyFont="1" applyBorder="1" applyAlignment="1">
      <alignment horizontal="center"/>
    </xf>
    <xf numFmtId="0" fontId="6" fillId="0" borderId="2" xfId="0" applyFont="1" applyBorder="1" applyAlignment="1">
      <alignment vertical="center" wrapText="1"/>
    </xf>
    <xf numFmtId="0" fontId="55" fillId="0" borderId="2" xfId="0" applyFont="1" applyBorder="1" applyAlignment="1">
      <alignment horizontal="center" vertical="center" wrapText="1"/>
    </xf>
    <xf numFmtId="0" fontId="58" fillId="0" borderId="2" xfId="0" applyFont="1" applyBorder="1" applyAlignment="1">
      <alignment vertical="center" wrapText="1"/>
    </xf>
    <xf numFmtId="0" fontId="6" fillId="0" borderId="2" xfId="0" applyFont="1" applyBorder="1" applyAlignment="1">
      <alignment wrapText="1"/>
    </xf>
    <xf numFmtId="0" fontId="3" fillId="0" borderId="10" xfId="0" applyFont="1" applyBorder="1" applyAlignment="1">
      <alignment horizontal="center" vertical="center" wrapText="1"/>
    </xf>
    <xf numFmtId="0" fontId="5" fillId="0" borderId="11" xfId="0" applyFont="1" applyBorder="1"/>
    <xf numFmtId="0" fontId="5" fillId="0" borderId="12" xfId="0" applyFont="1" applyBorder="1"/>
    <xf numFmtId="0" fontId="5" fillId="0" borderId="13" xfId="0" applyFont="1" applyBorder="1"/>
    <xf numFmtId="0" fontId="5" fillId="0" borderId="7" xfId="0" applyFont="1" applyBorder="1"/>
    <xf numFmtId="0" fontId="3" fillId="0" borderId="1" xfId="0" applyFont="1" applyBorder="1" applyAlignment="1">
      <alignment horizontal="center" vertical="center" wrapText="1"/>
    </xf>
    <xf numFmtId="0" fontId="6" fillId="0" borderId="10" xfId="0" applyFont="1" applyBorder="1" applyAlignment="1">
      <alignment vertical="center" wrapText="1"/>
    </xf>
    <xf numFmtId="0" fontId="3" fillId="0" borderId="2" xfId="0" applyFont="1" applyBorder="1" applyAlignment="1">
      <alignment horizontal="center" vertical="center" wrapText="1"/>
    </xf>
    <xf numFmtId="0" fontId="55" fillId="0" borderId="1" xfId="0" applyFont="1" applyBorder="1" applyAlignment="1">
      <alignment horizontal="center" vertical="center" wrapText="1"/>
    </xf>
    <xf numFmtId="0" fontId="60" fillId="0" borderId="0" xfId="0" applyFont="1" applyAlignment="1">
      <alignment horizontal="left"/>
    </xf>
    <xf numFmtId="0" fontId="59" fillId="0" borderId="0" xfId="0" applyFont="1" applyAlignment="1">
      <alignment horizontal="left"/>
    </xf>
    <xf numFmtId="0" fontId="60" fillId="0" borderId="0" xfId="0" applyFont="1" applyAlignment="1">
      <alignment horizontal="center" vertical="center"/>
    </xf>
    <xf numFmtId="0" fontId="23" fillId="2" borderId="1" xfId="0" applyFont="1" applyFill="1" applyBorder="1" applyAlignment="1">
      <alignment vertical="top" wrapText="1"/>
    </xf>
    <xf numFmtId="0" fontId="9" fillId="0" borderId="2" xfId="0" applyFont="1" applyBorder="1" applyAlignment="1">
      <alignment horizontal="center" vertical="center" wrapText="1"/>
    </xf>
    <xf numFmtId="0" fontId="2" fillId="0" borderId="2" xfId="0" applyFont="1" applyBorder="1" applyAlignment="1">
      <alignment horizontal="center" vertical="center" wrapText="1"/>
    </xf>
    <xf numFmtId="0" fontId="72" fillId="7" borderId="2" xfId="0" applyFont="1" applyFill="1" applyBorder="1" applyAlignment="1">
      <alignment horizontal="center" vertical="center" readingOrder="1"/>
    </xf>
    <xf numFmtId="0" fontId="72" fillId="4" borderId="8" xfId="0" applyFont="1" applyFill="1" applyBorder="1" applyAlignment="1">
      <alignment horizontal="center" vertical="center" wrapText="1" readingOrder="1"/>
    </xf>
    <xf numFmtId="0" fontId="7" fillId="0" borderId="2" xfId="0" applyFont="1" applyBorder="1" applyAlignment="1">
      <alignment horizontal="center" vertical="center" wrapText="1"/>
    </xf>
    <xf numFmtId="0" fontId="3" fillId="0" borderId="2" xfId="0" applyFont="1" applyBorder="1"/>
    <xf numFmtId="0" fontId="6" fillId="14" borderId="2" xfId="0" applyFont="1" applyFill="1" applyBorder="1"/>
    <xf numFmtId="0" fontId="6"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angcongsan.vn/lao-cai-doi-moi-hoi-nhap-phat-trien/tin-tuc/lao-cai-thong-qua-nghi-quyet-ve-viec-thanh-lap-va-chinh-sach-ho-tro-doi-voi-to-bao-ve-an-ninh-trat-tu-666215.html" TargetMode="External"/><Relationship Id="rId13" Type="http://schemas.openxmlformats.org/officeDocument/2006/relationships/hyperlink" Target="http://svhttdl.phutho.gov.vn/tin/sap-xep-sap-nhap-cac-don-vi-hanh-chinh-cap-xa-khu-dan-cu-tren-dia-ban-tinh_1170.html" TargetMode="External"/><Relationship Id="rId3" Type="http://schemas.openxmlformats.org/officeDocument/2006/relationships/hyperlink" Target="http://chuongtrinh135.ubdt.gov.vn/Portals/0/Tailieu/ThonDBKK-Xa3KV-gd2016-2020/caobang.pdf" TargetMode="External"/><Relationship Id="rId7" Type="http://schemas.openxmlformats.org/officeDocument/2006/relationships/hyperlink" Target="https://langson.gov.vn/tong-quan/khai-quat-dac-diem" TargetMode="External"/><Relationship Id="rId12" Type="http://schemas.openxmlformats.org/officeDocument/2006/relationships/hyperlink" Target="https://haiphong.gov.vn/tin-tuc-su-kien/Sap-xep-sap-nhap-thon-to-dan-pho-tren-dia-ban-thanh-pho-giai-doan-tu-nam-2019-den-nam-2030-38751" TargetMode="External"/><Relationship Id="rId2" Type="http://schemas.openxmlformats.org/officeDocument/2006/relationships/hyperlink" Target="https://congbao.backan.gov.vn/congbao.nsf/4A88527D5F330C09472584B6001566FC/$file/QD_2089.docx" TargetMode="External"/><Relationship Id="rId1" Type="http://schemas.openxmlformats.org/officeDocument/2006/relationships/hyperlink" Target="https://skhcn.bacgiang.gov.vn/chi-tiet-tin-tuc/-/asset_publisher/4roH7oNwBEIm/content/bac-giang-nhap-518-thon-to-dan-pho-e-thanh-lap-232-thon-to-dan-pho-moi/20181" TargetMode="External"/><Relationship Id="rId6" Type="http://schemas.openxmlformats.org/officeDocument/2006/relationships/hyperlink" Target="https://thuvienphapluat.vn/van-ban/Bo-may-hanh-chinh/Nghi-quyet-28-NQ-HDND-2022-chia-tach-thanh-lap-thon-ban-Lai-Chau-525017.aspx" TargetMode="External"/><Relationship Id="rId11" Type="http://schemas.openxmlformats.org/officeDocument/2006/relationships/hyperlink" Target="https://thuvienphapluat.vn/van-ban/Bo-may-hanh-chinh/Quyet-dinh-24-2024-QD-UBND-so-luong-To-bao-ve-an-ninh-trat-tu-tai-thon-ban-khu-pho-Quang-Ninh-620009.aspx" TargetMode="External"/><Relationship Id="rId5" Type="http://schemas.openxmlformats.org/officeDocument/2006/relationships/hyperlink" Target="http://chuongtrinh135.ubdt.gov.vn/Portals/0/Tailieu/ThonDBKK-Xa3KV-gd2016-2020/hagiang.pdf" TargetMode="External"/><Relationship Id="rId10" Type="http://schemas.openxmlformats.org/officeDocument/2006/relationships/hyperlink" Target="https://baotuyenquang.com.vn/tuyen-quang-co-them-23-thon-to-duoc-phe-duyet-thuoc-vung-dong-bao-dan-toc-thieu-so-va-mien-nui-giai-doan-2021-2025!-196434.html" TargetMode="External"/><Relationship Id="rId4" Type="http://schemas.openxmlformats.org/officeDocument/2006/relationships/hyperlink" Target="https://dienbientv.vn/tin-tuc-su-kien/xa-hoi/201911/tinh-dien-bien-du-kien-sap-xep-sap-nhap-234-thon-ban-doi-to-dan-pho-5656579/" TargetMode="External"/><Relationship Id="rId9" Type="http://schemas.openxmlformats.org/officeDocument/2006/relationships/hyperlink" Target="https://sokhdt.thainguyen.gov.vn/web/guest/thong-bao/-/asset_publisher/L0n17VJXU23O/content/du-kien-sap-nhap-93-xom-to-dan-pho-tren-ia-ban-tinh-thai-nguyen/2018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spreadsheets/d/15u6Lb-jTRKqaUmKOgFpQkrbQcpqaxEbV/edit?gid=63766966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YAMgy-jWJM7TYztS-L_ysYAPMMgAozmU/view" TargetMode="External"/><Relationship Id="rId13" Type="http://schemas.openxmlformats.org/officeDocument/2006/relationships/hyperlink" Target="https://dangcongsan.vn/thoi-su/hai-phong-bao-so-3-gay-thiet-hai-gan-12000-ty-dong-677906.html" TargetMode="External"/><Relationship Id="rId18" Type="http://schemas.openxmlformats.org/officeDocument/2006/relationships/hyperlink" Target="https://drive.google.com/drive/u/1/folders/1_7v_B1vzh6pn_38luf-LP5Wo9ruJLsWV" TargetMode="External"/><Relationship Id="rId26" Type="http://schemas.openxmlformats.org/officeDocument/2006/relationships/hyperlink" Target="https://drive.google.com/file/d/1o0g2zCVl61lPna6-ey4MviyGtj5hjkgt/view" TargetMode="External"/><Relationship Id="rId3" Type="http://schemas.openxmlformats.org/officeDocument/2006/relationships/hyperlink" Target="https://docs.google.com/spreadsheets/d/134yIWKcdFty66rjDghpMoAN1EFs87_Tc/edit?gid=441833706" TargetMode="External"/><Relationship Id="rId21" Type="http://schemas.openxmlformats.org/officeDocument/2006/relationships/hyperlink" Target="https://docs.google.com/spreadsheets/d/1ckzvHGIcF3FknpXrKn1hvEvOF26hU113/edit?gid=1738696337" TargetMode="External"/><Relationship Id="rId7" Type="http://schemas.openxmlformats.org/officeDocument/2006/relationships/hyperlink" Target="https://baocaobang.vn/giam-sat-ket-qua-xay-dung-va-hoat-dong-cua-cong-an-xa-thi-tran-chinh-quy-tren-dia-ban-tinh-giai-doan-3161281.html" TargetMode="External"/><Relationship Id="rId12" Type="http://schemas.openxmlformats.org/officeDocument/2006/relationships/hyperlink" Target="https://docs.google.com/spreadsheets/d/1GbDqBjD-oMADHaliX-ijKZoYnt9BuHJG/edit?gid=936349055" TargetMode="External"/><Relationship Id="rId17" Type="http://schemas.openxmlformats.org/officeDocument/2006/relationships/hyperlink" Target="https://docs.google.com/spreadsheets/d/16jLCwU7JSnZN4h7JPRh3ShyRwhJES6Jh/edit?gid=1718839764" TargetMode="External"/><Relationship Id="rId25" Type="http://schemas.openxmlformats.org/officeDocument/2006/relationships/hyperlink" Target="https://docs.google.com/spreadsheets/d/1R6X-IycYd64bv9GqN7Cb0HzvwMwnaoXl/edit?usp=drive_web&amp;ouid=107308690538191979611&amp;rtpof=true" TargetMode="External"/><Relationship Id="rId2" Type="http://schemas.openxmlformats.org/officeDocument/2006/relationships/hyperlink" Target="https://docs.google.com/spreadsheets/d/15u6Lb-jTRKqaUmKOgFpQkrbQcpqaxEbV/edit?gid=637669668" TargetMode="External"/><Relationship Id="rId16" Type="http://schemas.openxmlformats.org/officeDocument/2006/relationships/hyperlink" Target="https://docs.google.com/spreadsheets/d/1ntFTXj0OGsRWM2vp7M3ApXN7s1lTSINW/edit?gid=1255596640" TargetMode="External"/><Relationship Id="rId20" Type="http://schemas.openxmlformats.org/officeDocument/2006/relationships/hyperlink" Target="https://docs.google.com/spreadsheets/d/15BE1w0pRbEs8z6oY57y-QYJthESSdiWk/edit?gid=75309894" TargetMode="External"/><Relationship Id="rId29" Type="http://schemas.openxmlformats.org/officeDocument/2006/relationships/comments" Target="../comments2.xml"/><Relationship Id="rId1" Type="http://schemas.openxmlformats.org/officeDocument/2006/relationships/hyperlink" Target="https://docs.google.com/spreadsheets/d/15u6Lb-jTRKqaUmKOgFpQkrbQcpqaxEbV/edit?gid=796107956" TargetMode="External"/><Relationship Id="rId6" Type="http://schemas.openxmlformats.org/officeDocument/2006/relationships/hyperlink" Target="https://drive.google.com/file/d/1PsG2nV_lYb_ezdbz-g7mZxoeM5oGjOy_/view" TargetMode="External"/><Relationship Id="rId11" Type="http://schemas.openxmlformats.org/officeDocument/2006/relationships/hyperlink" Target="https://drive.google.com/file/d/1W2Li98K1qPo2gbpk4wei1QH-T3TT8Z91/view" TargetMode="External"/><Relationship Id="rId24" Type="http://schemas.openxmlformats.org/officeDocument/2006/relationships/hyperlink" Target="https://kinhtexaydung.gov.vn/thong-tin-cong-bo/cong-bo-chi-so-gia-xay-dung-quy-iv-va-nam-2023-tren-dia-ban-tinh-tuyen-quang/" TargetMode="External"/><Relationship Id="rId5" Type="http://schemas.openxmlformats.org/officeDocument/2006/relationships/hyperlink" Target="https://docs.google.com/spreadsheets/d/1AtzUJ3E_AG6ePO0PiwOqT5O0fEp7XbeV/edit?gid=135306273" TargetMode="External"/><Relationship Id="rId15" Type="http://schemas.openxmlformats.org/officeDocument/2006/relationships/hyperlink" Target="https://drive.google.com/file/d/18kCbIUmFrAa2q69QniiRp1AD7zZS_k7f/view" TargetMode="External"/><Relationship Id="rId23" Type="http://schemas.openxmlformats.org/officeDocument/2006/relationships/hyperlink" Target="https://drive.google.com/file/d/1dFP0PFqRTC7n0DR678iENR-F0bgZQk7f/view" TargetMode="External"/><Relationship Id="rId28" Type="http://schemas.openxmlformats.org/officeDocument/2006/relationships/vmlDrawing" Target="../drawings/vmlDrawing2.vml"/><Relationship Id="rId10" Type="http://schemas.openxmlformats.org/officeDocument/2006/relationships/hyperlink" Target="https://drive.google.com/file/d/1W2Li98K1qPo2gbpk4wei1QH-T3TT8Z91/view" TargetMode="External"/><Relationship Id="rId19" Type="http://schemas.openxmlformats.org/officeDocument/2006/relationships/hyperlink" Target="https://docs.google.com/spreadsheets/d/16jLCwU7JSnZN4h7JPRh3ShyRwhJES6Jh/edit?gid=1718839764" TargetMode="External"/><Relationship Id="rId4" Type="http://schemas.openxmlformats.org/officeDocument/2006/relationships/hyperlink" Target="https://drive.google.com/file/d/1Ac71_DVhecTvvI7QGcM1PUfrrxURQbU1/view" TargetMode="External"/><Relationship Id="rId9" Type="http://schemas.openxmlformats.org/officeDocument/2006/relationships/hyperlink" Target="https://drive.google.com/file/d/1YAMgy-jWJM7TYztS-L_ysYAPMMgAozmU/view" TargetMode="External"/><Relationship Id="rId14" Type="http://schemas.openxmlformats.org/officeDocument/2006/relationships/hyperlink" Target="https://docs.google.com/spreadsheets/d/18sJjtcj6U1rIf40pQO73YYJRKx1dWcgg/edit?gid=159924907" TargetMode="External"/><Relationship Id="rId22" Type="http://schemas.openxmlformats.org/officeDocument/2006/relationships/hyperlink" Target="https://docs.google.com/spreadsheets/d/19zm0nQxoxu2QnEcp1-_hxvS_EicDjSUx/edit?gid=1334398743" TargetMode="External"/><Relationship Id="rId27" Type="http://schemas.openxmlformats.org/officeDocument/2006/relationships/hyperlink" Target="https://www.google.com/url?sa=t&amp;source=web&amp;rct=j&amp;opi=89978449&amp;url=https://muasamcong.mpi.gov.vn/edoc-oldproxy-service/api/download/file/browser%3FfilePath%3D/WAS/e-doc/BID/EVAL/2021/03/20210342417/02/SUCC/QD%2BPD%2BKQLCNT%2BTru%2Bso%2BPhinh%2BHo.pdf&amp;ved=2ahUKEwjk3J2pzd2JAxUgsFYBHTB-CUg4KBAWegQIGRAB&amp;usg=AOvVaw2Q6Tp84tCosxljxL3yzbP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ngan.hagiang.gov.vn/tin-tuc-chi-tiet?newsId=223815" TargetMode="External"/><Relationship Id="rId13" Type="http://schemas.openxmlformats.org/officeDocument/2006/relationships/hyperlink" Target="https://baolangson.vn/khanh-thanh-tru-so-cong-an-xa-va-phat-dong-phong-trao-toan-dan-bao-ve-an-ninh-to-quoc-tai-xa-tan-minh-huyen-trang-dinh-1582334.html" TargetMode="External"/><Relationship Id="rId18" Type="http://schemas.openxmlformats.org/officeDocument/2006/relationships/hyperlink" Target="https://baocaobang.vn/dau-tu-8-ty-dong-xay-dung-tru-so-ubnd-xa-thong-nhat-ha-lang-3162643.html?gidzl=KE44HQUjzo9Lzm54eBBm85N_0KQzxg9pI_nJ6---yNfDg0yRi-YhVn6gL4ZZwlOfGwO9GJJ6TCTHfwBp8m" TargetMode="External"/><Relationship Id="rId3" Type="http://schemas.openxmlformats.org/officeDocument/2006/relationships/hyperlink" Target="https://soxaydungbackan.gov.vn/cong-bo-chi-so-gia-xay-dung-thang-7-8-9-va-quy-iii-nam-2024/" TargetMode="External"/><Relationship Id="rId21" Type="http://schemas.openxmlformats.org/officeDocument/2006/relationships/comments" Target="../comments3.xml"/><Relationship Id="rId7" Type="http://schemas.openxmlformats.org/officeDocument/2006/relationships/hyperlink" Target="https://vnba.org.vn/vi/vietinbank-tai-tro-kinh-phi-xay-tang-4-tru-so-cong-an-xa-tai-dien-bien-12552.htm" TargetMode="External"/><Relationship Id="rId12" Type="http://schemas.openxmlformats.org/officeDocument/2006/relationships/hyperlink" Target="https://nhandan.vn/xay-dung-nha-van-hoa-cong-dong-dan-toc-mang-tai-lai-chau-post709151.html" TargetMode="External"/><Relationship Id="rId17" Type="http://schemas.openxmlformats.org/officeDocument/2006/relationships/hyperlink" Target="https://baophutho.vn/tru-so-cong-an-xa-dau-tien-duoc-xay-moi-tai-phu-tho-212404.htm" TargetMode="External"/><Relationship Id="rId2" Type="http://schemas.openxmlformats.org/officeDocument/2006/relationships/hyperlink" Target="https://dbdc.backan.gov.vn/DocumentLibrary/2ec76affdffe7c8b/2.1.%20B%C3%A1o%20c%C3%A1o%20ch%E1%BB%A7%20tr%C6%B0%C6%A1ng%20%C4%91%E1%BA%A7u%20t%C6%B0%20-%20DA%20CAX%202023-2025%20%28IN%29.pdf" TargetMode="External"/><Relationship Id="rId16" Type="http://schemas.openxmlformats.org/officeDocument/2006/relationships/hyperlink" Target="https://baolaocai.vn/thanh-pho-lao-cai-xay-dung-nha-van-hoa-lien-khu-dan-cu-post349702.html" TargetMode="External"/><Relationship Id="rId20" Type="http://schemas.openxmlformats.org/officeDocument/2006/relationships/vmlDrawing" Target="../drawings/vmlDrawing3.vml"/><Relationship Id="rId1" Type="http://schemas.openxmlformats.org/officeDocument/2006/relationships/hyperlink" Target="https://baobacgiang.vn/bg/xa-hoi/405588/bac-giang-hoan-thanh-dua-vao-su-dung-31-tru-so-cua-cong-an-xa.html" TargetMode="External"/><Relationship Id="rId6" Type="http://schemas.openxmlformats.org/officeDocument/2006/relationships/hyperlink" Target="https://baocaobang.vn/dau-tu-8-ty-dong-xay-dung-tru-so-ubnd-xa-thong-nhat-ha-lang-3162643.html?gidzl=b7TP0Yubi5MJRL41ApgtLfXiKWmzFReCrsDPNMiyxms3EmrTRJxb1e9g15DeQBS1WJjK0sQBPj1ZAo6yKm" TargetMode="External"/><Relationship Id="rId11" Type="http://schemas.openxmlformats.org/officeDocument/2006/relationships/hyperlink" Target="https://cand.com.vn/hoat-dong-ll-cand/khanh-thanh-cac-tru-so-cong-an-xa-tai-lai-chau-i704036/" TargetMode="External"/><Relationship Id="rId5" Type="http://schemas.openxmlformats.org/officeDocument/2006/relationships/hyperlink" Target="https://baocaobang.vn/giam-sat-ket-qua-xay-dung-va-hoat-dong-cua-cong-an-xa-thi-tran-chinh-quy-tren-dia-ban-tinh-giai-doan-3161281.html" TargetMode="External"/><Relationship Id="rId15" Type="http://schemas.openxmlformats.org/officeDocument/2006/relationships/hyperlink" Target="https://cand.com.vn/Hoat-dong-LL-CAND/cong-an-tinh-lao-cai-no-luc-thuc-hien-nghi-quyet-12-hieu-qua-tu-su-chung-suc-dong-long-i720119/" TargetMode="External"/><Relationship Id="rId10" Type="http://schemas.openxmlformats.org/officeDocument/2006/relationships/hyperlink" Target="https://daibieunhandan.vn/khanh-thanh-nha-van-hoa-giao-duc-the-chat-va-cong-dong-tai-hai-phong-post351116.html" TargetMode="External"/><Relationship Id="rId19" Type="http://schemas.openxmlformats.org/officeDocument/2006/relationships/hyperlink" Target="https://kinhtexaydung.gov.vn/wp-content/uploads/2023/06/2022-CSG-Yen-Bai-T9.pdf" TargetMode="External"/><Relationship Id="rId4" Type="http://schemas.openxmlformats.org/officeDocument/2006/relationships/hyperlink" Target="https://baobackan.vn/khoi-cong-xay-dung-nha-van-hoa-thon-thuan-hung-post54379.html" TargetMode="External"/><Relationship Id="rId9" Type="http://schemas.openxmlformats.org/officeDocument/2006/relationships/hyperlink" Target="https://hagiangtv.vn/thoi-su-chinh-tri/202404/khanh-thanh-nha-van-hoa-the-thao-to-4-thi-tran-dong-van-57516f2/" TargetMode="External"/><Relationship Id="rId14" Type="http://schemas.openxmlformats.org/officeDocument/2006/relationships/hyperlink" Target="https://www.qdnd.vn/xa-hoi/chinh-sach/khoi-cong-xay-dung-nha-van-hoa-thon-hoa-binh-xa-ai-quoc-huyen-loc-binh-tinh-lang-son-78589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angcongsan.vn/lao-cai-doi-moi-hoi-nhap-phat-trien/tin-tuc/lao-cai-thong-qua-nghi-quyet-ve-viec-thanh-lap-va-chinh-sach-ho-tro-doi-voi-to-bao-ve-an-ninh-trat-tu-666215.html" TargetMode="External"/><Relationship Id="rId13" Type="http://schemas.openxmlformats.org/officeDocument/2006/relationships/hyperlink" Target="http://svhttdl.phutho.gov.vn/tin/sap-xep-sap-nhap-cac-don-vi-hanh-chinh-cap-xa-khu-dan-cu-tren-dia-ban-tinh_1170.html" TargetMode="External"/><Relationship Id="rId3" Type="http://schemas.openxmlformats.org/officeDocument/2006/relationships/hyperlink" Target="http://chuongtrinh135.ubdt.gov.vn/Portals/0/Tailieu/ThonDBKK-Xa3KV-gd2016-2020/caobang.pdf" TargetMode="External"/><Relationship Id="rId7" Type="http://schemas.openxmlformats.org/officeDocument/2006/relationships/hyperlink" Target="https://langson.gov.vn/tong-quan/khai-quat-dac-diem" TargetMode="External"/><Relationship Id="rId12" Type="http://schemas.openxmlformats.org/officeDocument/2006/relationships/hyperlink" Target="https://haiphong.gov.vn/tin-tuc-su-kien/Sap-xep-sap-nhap-thon-to-dan-pho-tren-dia-ban-thanh-pho-giai-doan-tu-nam-2019-den-nam-2030-38751" TargetMode="External"/><Relationship Id="rId2" Type="http://schemas.openxmlformats.org/officeDocument/2006/relationships/hyperlink" Target="https://congbao.backan.gov.vn/congbao.nsf/4A88527D5F330C09472584B6001566FC/$file/QD_2089.docx" TargetMode="External"/><Relationship Id="rId1" Type="http://schemas.openxmlformats.org/officeDocument/2006/relationships/hyperlink" Target="https://skhcn.bacgiang.gov.vn/chi-tiet-tin-tuc/-/asset_publisher/4roH7oNwBEIm/content/bac-giang-nhap-518-thon-to-dan-pho-e-thanh-lap-232-thon-to-dan-pho-moi/20181" TargetMode="External"/><Relationship Id="rId6" Type="http://schemas.openxmlformats.org/officeDocument/2006/relationships/hyperlink" Target="https://thuvienphapluat.vn/van-ban/Bo-may-hanh-chinh/Nghi-quyet-28-NQ-HDND-2022-chia-tach-thanh-lap-thon-ban-Lai-Chau-525017.aspx" TargetMode="External"/><Relationship Id="rId11" Type="http://schemas.openxmlformats.org/officeDocument/2006/relationships/hyperlink" Target="https://thuvienphapluat.vn/van-ban/Bo-may-hanh-chinh/Quyet-dinh-24-2024-QD-UBND-so-luong-To-bao-ve-an-ninh-trat-tu-tai-thon-ban-khu-pho-Quang-Ninh-620009.aspx" TargetMode="External"/><Relationship Id="rId5" Type="http://schemas.openxmlformats.org/officeDocument/2006/relationships/hyperlink" Target="http://chuongtrinh135.ubdt.gov.vn/Portals/0/Tailieu/ThonDBKK-Xa3KV-gd2016-2020/hagiang.pdf" TargetMode="External"/><Relationship Id="rId10" Type="http://schemas.openxmlformats.org/officeDocument/2006/relationships/hyperlink" Target="https://baotuyenquang.com.vn/tuyen-quang-co-them-23-thon-to-duoc-phe-duyet-thuoc-vung-dong-bao-dan-toc-thieu-so-va-mien-nui-giai-doan-2021-2025!-196434.html" TargetMode="External"/><Relationship Id="rId4" Type="http://schemas.openxmlformats.org/officeDocument/2006/relationships/hyperlink" Target="https://dienbientv.vn/tin-tuc-su-kien/xa-hoi/201911/tinh-dien-bien-du-kien-sap-xep-sap-nhap-234-thon-ban-doi-to-dan-pho-5656579/" TargetMode="External"/><Relationship Id="rId9" Type="http://schemas.openxmlformats.org/officeDocument/2006/relationships/hyperlink" Target="https://sokhdt.thainguyen.gov.vn/web/guest/thong-bao/-/asset_publisher/L0n17VJXU23O/content/du-kien-sap-nhap-93-xom-to-dan-pho-tren-ia-ban-tinh-thai-nguyen/2018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5u6Lb-jTRKqaUmKOgFpQkrbQcpqaxEbV/edit?gid=6376696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34"/>
  <sheetViews>
    <sheetView tabSelected="1" zoomScale="85" zoomScaleNormal="85" workbookViewId="0">
      <selection activeCell="H85" sqref="H85"/>
    </sheetView>
  </sheetViews>
  <sheetFormatPr defaultColWidth="14.453125" defaultRowHeight="15" customHeight="1"/>
  <cols>
    <col min="1" max="1" width="5.7265625" customWidth="1"/>
    <col min="2" max="2" width="56.08984375" customWidth="1"/>
    <col min="3" max="3" width="19.54296875" customWidth="1"/>
    <col min="4" max="4" width="17.7265625" customWidth="1"/>
    <col min="5" max="5" width="19.81640625" customWidth="1"/>
    <col min="7" max="7" width="17.453125" customWidth="1"/>
    <col min="8" max="8" width="17.54296875" customWidth="1"/>
  </cols>
  <sheetData>
    <row r="1" spans="2:12" ht="14.5">
      <c r="B1" s="1" t="s">
        <v>0</v>
      </c>
    </row>
    <row r="2" spans="2:12" ht="14.5">
      <c r="B2" s="2" t="s">
        <v>1</v>
      </c>
    </row>
    <row r="3" spans="2:12" ht="14.5">
      <c r="B3" s="2" t="s">
        <v>2</v>
      </c>
    </row>
    <row r="4" spans="2:12" ht="14.5">
      <c r="B4" s="2" t="s">
        <v>3</v>
      </c>
      <c r="J4" s="3"/>
    </row>
    <row r="7" spans="2:12" ht="14.5">
      <c r="B7" s="306" t="s">
        <v>4</v>
      </c>
      <c r="C7" s="307" t="s">
        <v>5</v>
      </c>
      <c r="D7" s="296"/>
      <c r="E7" s="307" t="s">
        <v>6</v>
      </c>
      <c r="F7" s="296"/>
      <c r="G7" s="307" t="s">
        <v>7</v>
      </c>
      <c r="H7" s="296"/>
      <c r="I7" s="4"/>
      <c r="J7" s="5"/>
      <c r="K7" s="5"/>
      <c r="L7" s="5"/>
    </row>
    <row r="8" spans="2:12" ht="14.5">
      <c r="B8" s="300"/>
      <c r="C8" s="6" t="s">
        <v>8</v>
      </c>
      <c r="D8" s="6" t="s">
        <v>9</v>
      </c>
      <c r="E8" s="6" t="s">
        <v>10</v>
      </c>
      <c r="F8" s="6" t="s">
        <v>9</v>
      </c>
      <c r="G8" s="6" t="s">
        <v>11</v>
      </c>
      <c r="H8" s="6" t="s">
        <v>9</v>
      </c>
      <c r="I8" s="4"/>
      <c r="J8" s="5"/>
      <c r="K8" s="5"/>
      <c r="L8" s="5"/>
    </row>
    <row r="9" spans="2:12" ht="14.5">
      <c r="B9" s="7" t="s">
        <v>12</v>
      </c>
      <c r="C9" s="8">
        <f>'Bảng tổng 15.11.2024'!F5+'Bảng tổng 15.11.2024'!O5</f>
        <v>14387300000</v>
      </c>
      <c r="D9" s="8">
        <f>'Bảng tổng 15.11.2024'!G5+'Bảng tổng 15.11.2024'!P5</f>
        <v>589643.44262295088</v>
      </c>
      <c r="E9" s="8">
        <f>'Bảng tổng 15.11.2024'!H5+'Bảng tổng 15.11.2024'!Q5</f>
        <v>3237142500</v>
      </c>
      <c r="F9" s="8">
        <f>'Bảng tổng 15.11.2024'!I5+'Bảng tổng 15.11.2024'!R5</f>
        <v>132669.77459016393</v>
      </c>
      <c r="G9" s="8">
        <f>'Bảng tổng 15.11.2024'!J5+'Bảng tổng 15.11.2024'!S5</f>
        <v>19024442500</v>
      </c>
      <c r="H9" s="8">
        <f>'Bảng tổng 15.11.2024'!K5+'Bảng tổng 15.11.2024'!T5</f>
        <v>779690.26639344252</v>
      </c>
      <c r="I9" s="9"/>
      <c r="J9" s="5"/>
      <c r="K9" s="10"/>
      <c r="L9" s="10"/>
    </row>
    <row r="10" spans="2:12" ht="14.5">
      <c r="B10" s="7" t="s">
        <v>13</v>
      </c>
      <c r="C10" s="8">
        <f>'Bảng tổng 15.11.2024'!F6+'Bảng tổng 15.11.2024'!O6</f>
        <v>2974155656</v>
      </c>
      <c r="D10" s="8">
        <f>'Bảng tổng 15.11.2024'!G6+'Bảng tổng 15.11.2024'!P6</f>
        <v>121891.62524590164</v>
      </c>
      <c r="E10" s="8">
        <f>'Bảng tổng 15.11.2024'!H6+'Bảng tổng 15.11.2024'!Q6</f>
        <v>669185022.60000002</v>
      </c>
      <c r="F10" s="8">
        <f>'Bảng tổng 15.11.2024'!I6+'Bảng tổng 15.11.2024'!R6</f>
        <v>27425.615680327872</v>
      </c>
      <c r="G10" s="8">
        <f>'Bảng tổng 15.11.2024'!J6+'Bảng tổng 15.11.2024'!S6</f>
        <v>4763340678.6000004</v>
      </c>
      <c r="H10" s="8">
        <f>'Bảng tổng 15.11.2024'!K6+'Bảng tổng 15.11.2024'!T6</f>
        <v>195218.88027049182</v>
      </c>
      <c r="I10" s="9"/>
      <c r="J10" s="5"/>
      <c r="K10" s="10"/>
      <c r="L10" s="10"/>
    </row>
    <row r="11" spans="2:12" ht="14.5">
      <c r="B11" s="7" t="s">
        <v>14</v>
      </c>
      <c r="C11" s="8">
        <f>'Bảng tổng 15.11.2024'!F7+'Bảng tổng 15.11.2024'!O7</f>
        <v>43870555555.55555</v>
      </c>
      <c r="D11" s="8">
        <f>'Bảng tổng 15.11.2024'!G7+'Bảng tổng 15.11.2024'!P7</f>
        <v>1797973.5883424405</v>
      </c>
      <c r="E11" s="8">
        <f>'Bảng tổng 15.11.2024'!H7+'Bảng tổng 15.11.2024'!Q7</f>
        <v>9870874999.9999981</v>
      </c>
      <c r="F11" s="8">
        <f>'Bảng tổng 15.11.2024'!I7+'Bảng tổng 15.11.2024'!R7</f>
        <v>404544.05737704912</v>
      </c>
      <c r="G11" s="8">
        <f>'Bảng tổng 15.11.2024'!J7+'Bảng tổng 15.11.2024'!S7</f>
        <v>55141430555.55555</v>
      </c>
      <c r="H11" s="8">
        <f>'Bảng tổng 15.11.2024'!K7+'Bảng tổng 15.11.2024'!T7</f>
        <v>2259894.6948998175</v>
      </c>
      <c r="I11" s="9"/>
      <c r="J11" s="5"/>
      <c r="K11" s="10"/>
      <c r="L11" s="10"/>
    </row>
    <row r="12" spans="2:12" ht="14.5">
      <c r="B12" s="11" t="s">
        <v>15</v>
      </c>
      <c r="C12" s="8">
        <f>'Bảng tổng 15.11.2024'!F8+'Bảng tổng 15.11.2024'!O8</f>
        <v>9784444444.4444447</v>
      </c>
      <c r="D12" s="8">
        <f>'Bảng tổng 15.11.2024'!G8+'Bảng tổng 15.11.2024'!P8</f>
        <v>401001.82149362477</v>
      </c>
      <c r="E12" s="8">
        <f>'Bảng tổng 15.11.2024'!H8+'Bảng tổng 15.11.2024'!Q8</f>
        <v>2201500000</v>
      </c>
      <c r="F12" s="8">
        <f>'Bảng tổng 15.11.2024'!I8+'Bảng tổng 15.11.2024'!R8</f>
        <v>90225.409836065577</v>
      </c>
      <c r="G12" s="8">
        <f>'Bảng tổng 15.11.2024'!J8+'Bảng tổng 15.11.2024'!S8</f>
        <v>13385944444.444445</v>
      </c>
      <c r="H12" s="8">
        <f>'Bảng tổng 15.11.2024'!K8+'Bảng tổng 15.11.2024'!T8</f>
        <v>548604.28051001823</v>
      </c>
      <c r="I12" s="9"/>
      <c r="J12" s="5"/>
      <c r="K12" s="10"/>
      <c r="L12" s="10"/>
    </row>
    <row r="13" spans="2:12" ht="14.5">
      <c r="B13" s="7" t="s">
        <v>16</v>
      </c>
      <c r="C13" s="8">
        <f>'Bảng tổng 15.11.2024'!F9+'Bảng tổng 15.11.2024'!O9</f>
        <v>909400000</v>
      </c>
      <c r="D13" s="8">
        <f>'Bảng tổng 15.11.2024'!G9+'Bảng tổng 15.11.2024'!P9</f>
        <v>37270.491803278688</v>
      </c>
      <c r="E13" s="8">
        <f>'Bảng tổng 15.11.2024'!H9+'Bảng tổng 15.11.2024'!Q9</f>
        <v>204615000</v>
      </c>
      <c r="F13" s="8">
        <f>'Bảng tổng 15.11.2024'!I9+'Bảng tổng 15.11.2024'!R9</f>
        <v>8385.8606557377043</v>
      </c>
      <c r="G13" s="8">
        <f>'Bảng tổng 15.11.2024'!J9+'Bảng tổng 15.11.2024'!S9</f>
        <v>2654015000</v>
      </c>
      <c r="H13" s="8">
        <f>'Bảng tổng 15.11.2024'!K9+'Bảng tổng 15.11.2024'!T9</f>
        <v>108771.10655737706</v>
      </c>
      <c r="I13" s="9"/>
      <c r="J13" s="5"/>
      <c r="K13" s="10"/>
      <c r="L13" s="10"/>
    </row>
    <row r="14" spans="2:12" ht="14.5">
      <c r="B14" s="7" t="s">
        <v>17</v>
      </c>
      <c r="C14" s="8">
        <f>'Bảng tổng 15.11.2024'!F10+'Bảng tổng 15.11.2024'!O10</f>
        <v>304331080000</v>
      </c>
      <c r="D14" s="8">
        <f>'Bảng tổng 15.11.2024'!G10+'Bảng tổng 15.11.2024'!P10</f>
        <v>12472585.245901641</v>
      </c>
      <c r="E14" s="8">
        <f>'Bảng tổng 15.11.2024'!H10+'Bảng tổng 15.11.2024'!Q10</f>
        <v>68474493000</v>
      </c>
      <c r="F14" s="8">
        <f>'Bảng tổng 15.11.2024'!I10+'Bảng tổng 15.11.2024'!R10</f>
        <v>2806331.680327869</v>
      </c>
      <c r="G14" s="8">
        <f>'Bảng tổng 15.11.2024'!J10+'Bảng tổng 15.11.2024'!S10</f>
        <v>374905573000</v>
      </c>
      <c r="H14" s="8">
        <f>'Bảng tổng 15.11.2024'!K10+'Bảng tổng 15.11.2024'!T10</f>
        <v>15364982.5</v>
      </c>
      <c r="I14" s="9"/>
      <c r="J14" s="5"/>
      <c r="K14" s="10"/>
      <c r="L14" s="10"/>
    </row>
    <row r="15" spans="2:12" ht="14.5">
      <c r="B15" s="7" t="s">
        <v>18</v>
      </c>
      <c r="C15" s="8">
        <f>'Bảng tổng 15.11.2024'!F11+'Bảng tổng 15.11.2024'!O11</f>
        <v>800000000</v>
      </c>
      <c r="D15" s="8">
        <f>'Bảng tổng 15.11.2024'!G11+'Bảng tổng 15.11.2024'!P11</f>
        <v>32786.885245901642</v>
      </c>
      <c r="E15" s="8">
        <f>'Bảng tổng 15.11.2024'!H11+'Bảng tổng 15.11.2024'!Q11</f>
        <v>180000000</v>
      </c>
      <c r="F15" s="8">
        <f>'Bảng tổng 15.11.2024'!I11+'Bảng tổng 15.11.2024'!R11</f>
        <v>7377.0491803278692</v>
      </c>
      <c r="G15" s="8">
        <f>'Bảng tổng 15.11.2024'!J11+'Bảng tổng 15.11.2024'!S11</f>
        <v>2100000000</v>
      </c>
      <c r="H15" s="8">
        <f>'Bảng tổng 15.11.2024'!K11+'Bảng tổng 15.11.2024'!T11</f>
        <v>86065.573770491799</v>
      </c>
      <c r="I15" s="9"/>
      <c r="J15" s="5"/>
      <c r="K15" s="10"/>
      <c r="L15" s="10"/>
    </row>
    <row r="16" spans="2:12" ht="14.5">
      <c r="B16" s="7" t="s">
        <v>19</v>
      </c>
      <c r="C16" s="8">
        <f>'Bảng tổng 15.11.2024'!F12+'Bảng tổng 15.11.2024'!O12</f>
        <v>230000000</v>
      </c>
      <c r="D16" s="8">
        <f>'Bảng tổng 15.11.2024'!G12+'Bảng tổng 15.11.2024'!P12</f>
        <v>9426.2295081967204</v>
      </c>
      <c r="E16" s="8">
        <f>'Bảng tổng 15.11.2024'!H12+'Bảng tổng 15.11.2024'!Q12</f>
        <v>51750000</v>
      </c>
      <c r="F16" s="8">
        <f>'Bảng tổng 15.11.2024'!I12+'Bảng tổng 15.11.2024'!R12</f>
        <v>2120.9016393442625</v>
      </c>
      <c r="G16" s="8">
        <f>'Bảng tổng 15.11.2024'!J12+'Bảng tổng 15.11.2024'!S12</f>
        <v>1821750000</v>
      </c>
      <c r="H16" s="8">
        <f>'Bảng tổng 15.11.2024'!K12+'Bảng tổng 15.11.2024'!T12</f>
        <v>74661.885245901649</v>
      </c>
      <c r="I16" s="9"/>
      <c r="J16" s="5"/>
      <c r="K16" s="10"/>
      <c r="L16" s="10"/>
    </row>
    <row r="17" spans="2:12" ht="14.5">
      <c r="B17" s="7" t="s">
        <v>20</v>
      </c>
      <c r="C17" s="8">
        <f>'Bảng tổng 15.11.2024'!F13+'Bảng tổng 15.11.2024'!O13</f>
        <v>4041200000</v>
      </c>
      <c r="D17" s="8">
        <f>'Bảng tổng 15.11.2024'!G13+'Bảng tổng 15.11.2024'!P13</f>
        <v>165622.95081967214</v>
      </c>
      <c r="E17" s="8">
        <f>'Bảng tổng 15.11.2024'!H13+'Bảng tổng 15.11.2024'!Q13</f>
        <v>909270000</v>
      </c>
      <c r="F17" s="8">
        <f>'Bảng tổng 15.11.2024'!I13+'Bảng tổng 15.11.2024'!R13</f>
        <v>37265.163934426229</v>
      </c>
      <c r="G17" s="8">
        <f>'Bảng tổng 15.11.2024'!J13+'Bảng tổng 15.11.2024'!S13</f>
        <v>6210470000</v>
      </c>
      <c r="H17" s="8">
        <f>'Bảng tổng 15.11.2024'!K13+'Bảng tổng 15.11.2024'!T13</f>
        <v>254527.45901639346</v>
      </c>
      <c r="I17" s="9"/>
      <c r="J17" s="5"/>
      <c r="K17" s="10"/>
      <c r="L17" s="10"/>
    </row>
    <row r="18" spans="2:12" ht="14.5">
      <c r="B18" s="12" t="s">
        <v>21</v>
      </c>
      <c r="C18" s="8">
        <f>'Bảng tổng 15.11.2024'!F14+'Bảng tổng 15.11.2024'!O14</f>
        <v>2455000000</v>
      </c>
      <c r="D18" s="8">
        <f>'Bảng tổng 15.11.2024'!G14+'Bảng tổng 15.11.2024'!P14</f>
        <v>100614.75409836066</v>
      </c>
      <c r="E18" s="8">
        <f>'Bảng tổng 15.11.2024'!H14+'Bảng tổng 15.11.2024'!Q14</f>
        <v>552375000</v>
      </c>
      <c r="F18" s="8">
        <f>'Bảng tổng 15.11.2024'!I14+'Bảng tổng 15.11.2024'!R14</f>
        <v>22638.319672131147</v>
      </c>
      <c r="G18" s="8">
        <f>'Bảng tổng 15.11.2024'!J14+'Bảng tổng 15.11.2024'!S14</f>
        <v>4827375000</v>
      </c>
      <c r="H18" s="8">
        <f>'Bảng tổng 15.11.2024'!K14+'Bảng tổng 15.11.2024'!T14</f>
        <v>197843.23770491802</v>
      </c>
      <c r="I18" s="9"/>
      <c r="J18" s="5"/>
      <c r="K18" s="10"/>
      <c r="L18" s="10"/>
    </row>
    <row r="19" spans="2:12" ht="14.5">
      <c r="B19" s="7" t="s">
        <v>22</v>
      </c>
      <c r="C19" s="8">
        <f>'Bảng tổng 15.11.2024'!F15+'Bảng tổng 15.11.2024'!O15</f>
        <v>310123000000</v>
      </c>
      <c r="D19" s="8">
        <f>'Bảng tổng 15.11.2024'!G15+'Bảng tổng 15.11.2024'!P15</f>
        <v>12709959.016393442</v>
      </c>
      <c r="E19" s="8">
        <f>'Bảng tổng 15.11.2024'!H15+'Bảng tổng 15.11.2024'!Q15</f>
        <v>69777675000</v>
      </c>
      <c r="F19" s="8">
        <f>'Bảng tổng 15.11.2024'!I15+'Bảng tổng 15.11.2024'!R15</f>
        <v>2859740.7786885248</v>
      </c>
      <c r="G19" s="8">
        <f>'Bảng tổng 15.11.2024'!J15+'Bảng tổng 15.11.2024'!S15</f>
        <v>381580675000</v>
      </c>
      <c r="H19" s="8">
        <f>'Bảng tổng 15.11.2024'!K15+'Bảng tổng 15.11.2024'!T15</f>
        <v>15638552.254098359</v>
      </c>
      <c r="I19" s="9"/>
      <c r="J19" s="5"/>
      <c r="K19" s="10"/>
      <c r="L19" s="10"/>
    </row>
    <row r="20" spans="2:12" ht="14.5">
      <c r="B20" s="11" t="s">
        <v>23</v>
      </c>
      <c r="C20" s="8">
        <f>'Bảng tổng 15.11.2024'!F16+'Bảng tổng 15.11.2024'!O16</f>
        <v>678000000</v>
      </c>
      <c r="D20" s="8">
        <f>'Bảng tổng 15.11.2024'!G16+'Bảng tổng 15.11.2024'!P16</f>
        <v>27786.885245901642</v>
      </c>
      <c r="E20" s="8">
        <f>'Bảng tổng 15.11.2024'!H16+'Bảng tổng 15.11.2024'!Q16</f>
        <v>152550000</v>
      </c>
      <c r="F20" s="8">
        <f>'Bảng tổng 15.11.2024'!I16+'Bảng tổng 15.11.2024'!R16</f>
        <v>6252.0491803278692</v>
      </c>
      <c r="G20" s="8">
        <f>'Bảng tổng 15.11.2024'!J16+'Bảng tổng 15.11.2024'!S16</f>
        <v>2090550000</v>
      </c>
      <c r="H20" s="8">
        <f>'Bảng tổng 15.11.2024'!K16+'Bảng tổng 15.11.2024'!T16</f>
        <v>85678.278688524588</v>
      </c>
      <c r="I20" s="9"/>
      <c r="J20" s="5"/>
      <c r="K20" s="10"/>
      <c r="L20" s="10"/>
    </row>
    <row r="21" spans="2:12" ht="14.5">
      <c r="B21" s="7" t="s">
        <v>24</v>
      </c>
      <c r="C21" s="8">
        <f>'Bảng tổng 15.11.2024'!F17+'Bảng tổng 15.11.2024'!O17</f>
        <v>1450000000</v>
      </c>
      <c r="D21" s="8">
        <f>'Bảng tổng 15.11.2024'!G17+'Bảng tổng 15.11.2024'!P17</f>
        <v>59426.229508196717</v>
      </c>
      <c r="E21" s="8">
        <f>'Bảng tổng 15.11.2024'!H17+'Bảng tổng 15.11.2024'!Q17</f>
        <v>326250000</v>
      </c>
      <c r="F21" s="8">
        <f>'Bảng tổng 15.11.2024'!I17+'Bảng tổng 15.11.2024'!R17</f>
        <v>13370.901639344262</v>
      </c>
      <c r="G21" s="8">
        <f>'Bảng tổng 15.11.2024'!J17+'Bảng tổng 15.11.2024'!S17</f>
        <v>2756250000</v>
      </c>
      <c r="H21" s="8">
        <f>'Bảng tổng 15.11.2024'!K17+'Bảng tổng 15.11.2024'!T17</f>
        <v>112961.06557377049</v>
      </c>
      <c r="I21" s="9"/>
      <c r="J21" s="5"/>
      <c r="K21" s="10"/>
      <c r="L21" s="10"/>
    </row>
    <row r="22" spans="2:12" ht="14.5">
      <c r="B22" s="7" t="s">
        <v>25</v>
      </c>
      <c r="C22" s="8">
        <f>'Bảng tổng 15.11.2024'!F18+'Bảng tổng 15.11.2024'!O18</f>
        <v>18000000000</v>
      </c>
      <c r="D22" s="8">
        <f>'Bảng tổng 15.11.2024'!G18+'Bảng tổng 15.11.2024'!P18</f>
        <v>737704.91803278681</v>
      </c>
      <c r="E22" s="8">
        <f>'Bảng tổng 15.11.2024'!H18+'Bảng tổng 15.11.2024'!Q18</f>
        <v>4050000000</v>
      </c>
      <c r="F22" s="8">
        <f>'Bảng tổng 15.11.2024'!I18+'Bảng tổng 15.11.2024'!R18</f>
        <v>165983.60655737706</v>
      </c>
      <c r="G22" s="8">
        <f>'Bảng tổng 15.11.2024'!J18+'Bảng tổng 15.11.2024'!S18</f>
        <v>23310000000</v>
      </c>
      <c r="H22" s="8">
        <f>'Bảng tổng 15.11.2024'!K18+'Bảng tổng 15.11.2024'!T18</f>
        <v>955327.86885245901</v>
      </c>
      <c r="I22" s="9"/>
      <c r="J22" s="5"/>
      <c r="K22" s="10"/>
      <c r="L22" s="10"/>
    </row>
    <row r="23" spans="2:12" ht="14.5">
      <c r="B23" s="13" t="s">
        <v>26</v>
      </c>
      <c r="C23" s="14">
        <f t="shared" ref="C23:H23" si="0">SUM(C9:C22)</f>
        <v>714034135656</v>
      </c>
      <c r="D23" s="14">
        <f t="shared" si="0"/>
        <v>29263694.084262297</v>
      </c>
      <c r="E23" s="14">
        <f t="shared" si="0"/>
        <v>160657680522.60001</v>
      </c>
      <c r="F23" s="14">
        <f t="shared" si="0"/>
        <v>6584331.1689590169</v>
      </c>
      <c r="G23" s="14">
        <f t="shared" si="0"/>
        <v>894571816178.59998</v>
      </c>
      <c r="H23" s="14">
        <f t="shared" si="0"/>
        <v>36662779.351581961</v>
      </c>
      <c r="I23" s="9"/>
      <c r="J23" s="5"/>
      <c r="K23" s="10"/>
      <c r="L23" s="10"/>
    </row>
    <row r="24" spans="2:12" ht="14.5">
      <c r="B24" s="15"/>
      <c r="J24" s="5"/>
    </row>
    <row r="25" spans="2:12" ht="14.5">
      <c r="B25" s="308" t="s">
        <v>27</v>
      </c>
      <c r="C25" s="298"/>
      <c r="D25" s="298"/>
      <c r="E25" s="298"/>
      <c r="F25" s="298"/>
      <c r="G25" s="298"/>
      <c r="H25" s="298"/>
    </row>
    <row r="26" spans="2:12" ht="14.5">
      <c r="B26" s="15"/>
    </row>
    <row r="27" spans="2:12" ht="14.5">
      <c r="B27" s="309" t="s">
        <v>4</v>
      </c>
      <c r="C27" s="305" t="s">
        <v>5</v>
      </c>
      <c r="D27" s="296"/>
      <c r="E27" s="305" t="s">
        <v>6</v>
      </c>
      <c r="F27" s="296"/>
      <c r="G27" s="305" t="s">
        <v>7</v>
      </c>
      <c r="H27" s="296"/>
    </row>
    <row r="28" spans="2:12" ht="14.5">
      <c r="B28" s="300"/>
      <c r="C28" s="16" t="s">
        <v>28</v>
      </c>
      <c r="D28" s="16" t="s">
        <v>29</v>
      </c>
      <c r="E28" s="16" t="s">
        <v>28</v>
      </c>
      <c r="F28" s="16" t="s">
        <v>29</v>
      </c>
      <c r="G28" s="16" t="s">
        <v>30</v>
      </c>
      <c r="H28" s="16" t="s">
        <v>29</v>
      </c>
    </row>
    <row r="29" spans="2:12" ht="14.5">
      <c r="B29" s="7" t="s">
        <v>12</v>
      </c>
      <c r="C29" s="17">
        <f>('Bảng tổng 15.11.2024'!F5+'Bảng tổng 15.11.2024'!O5)/1000000</f>
        <v>14387.3</v>
      </c>
      <c r="D29" s="17">
        <f>('Bảng tổng 15.11.2024'!G5+'Bảng tổng 15.11.2024'!P5)/1000000</f>
        <v>0.58964344262295088</v>
      </c>
      <c r="E29" s="17">
        <f>('Bảng tổng 15.11.2024'!H5+'Bảng tổng 15.11.2024'!Q5)/1000000</f>
        <v>3237.1424999999999</v>
      </c>
      <c r="F29" s="17">
        <f>('Bảng tổng 15.11.2024'!I5+'Bảng tổng 15.11.2024'!R5)/1000000</f>
        <v>0.13266977459016394</v>
      </c>
      <c r="G29" s="17">
        <f>('Bảng tổng 15.11.2024'!J5+'Bảng tổng 15.11.2024'!S5)/1000000</f>
        <v>19024.442500000001</v>
      </c>
      <c r="H29" s="17">
        <f t="shared" ref="H29:H43" si="1">H9/1000000</f>
        <v>0.77969026639344252</v>
      </c>
    </row>
    <row r="30" spans="2:12" ht="14.5">
      <c r="B30" s="7" t="s">
        <v>13</v>
      </c>
      <c r="C30" s="17">
        <f>('Bảng tổng 15.11.2024'!F6+'Bảng tổng 15.11.2024'!O6)/1000000</f>
        <v>2974.1556559999999</v>
      </c>
      <c r="D30" s="17">
        <f>('Bảng tổng 15.11.2024'!G6+'Bảng tổng 15.11.2024'!P6)/1000000</f>
        <v>0.12189162524590164</v>
      </c>
      <c r="E30" s="17">
        <f>('Bảng tổng 15.11.2024'!H6+'Bảng tổng 15.11.2024'!Q6)/1000000</f>
        <v>669.18502260000002</v>
      </c>
      <c r="F30" s="17">
        <f>('Bảng tổng 15.11.2024'!I6+'Bảng tổng 15.11.2024'!R6)/1000000</f>
        <v>2.7425615680327871E-2</v>
      </c>
      <c r="G30" s="17">
        <f>('Bảng tổng 15.11.2024'!J6+'Bảng tổng 15.11.2024'!S6)/1000000</f>
        <v>4763.3406786000005</v>
      </c>
      <c r="H30" s="17">
        <f t="shared" si="1"/>
        <v>0.19521888027049181</v>
      </c>
    </row>
    <row r="31" spans="2:12" ht="14.5">
      <c r="B31" s="7" t="s">
        <v>14</v>
      </c>
      <c r="C31" s="17">
        <f>('Bảng tổng 15.11.2024'!F7+'Bảng tổng 15.11.2024'!O7)/1000000</f>
        <v>43870.555555555547</v>
      </c>
      <c r="D31" s="17">
        <f>('Bảng tổng 15.11.2024'!G7+'Bảng tổng 15.11.2024'!P7)/1000000</f>
        <v>1.7979735883424406</v>
      </c>
      <c r="E31" s="17">
        <f>('Bảng tổng 15.11.2024'!H7+'Bảng tổng 15.11.2024'!Q7)/1000000</f>
        <v>9870.8749999999982</v>
      </c>
      <c r="F31" s="17">
        <f>('Bảng tổng 15.11.2024'!I7+'Bảng tổng 15.11.2024'!R7)/1000000</f>
        <v>0.40454405737704913</v>
      </c>
      <c r="G31" s="17">
        <f>('Bảng tổng 15.11.2024'!J7+'Bảng tổng 15.11.2024'!S7)/1000000</f>
        <v>55141.430555555547</v>
      </c>
      <c r="H31" s="17">
        <f t="shared" si="1"/>
        <v>2.2598946948998173</v>
      </c>
    </row>
    <row r="32" spans="2:12" ht="14.5">
      <c r="B32" s="7" t="s">
        <v>15</v>
      </c>
      <c r="C32" s="17">
        <f>('Bảng tổng 15.11.2024'!F8+'Bảng tổng 15.11.2024'!O8)/1000000</f>
        <v>9784.4444444444453</v>
      </c>
      <c r="D32" s="17">
        <f>('Bảng tổng 15.11.2024'!G8+'Bảng tổng 15.11.2024'!P8)/1000000</f>
        <v>0.40100182149362479</v>
      </c>
      <c r="E32" s="17">
        <f>('Bảng tổng 15.11.2024'!H8+'Bảng tổng 15.11.2024'!Q8)/1000000</f>
        <v>2201.5</v>
      </c>
      <c r="F32" s="17">
        <f>('Bảng tổng 15.11.2024'!I8+'Bảng tổng 15.11.2024'!R8)/1000000</f>
        <v>9.022540983606557E-2</v>
      </c>
      <c r="G32" s="17">
        <f>('Bảng tổng 15.11.2024'!J8+'Bảng tổng 15.11.2024'!S8)/1000000</f>
        <v>13385.944444444445</v>
      </c>
      <c r="H32" s="17">
        <f t="shared" si="1"/>
        <v>0.54860428051001819</v>
      </c>
    </row>
    <row r="33" spans="1:21" ht="14.5">
      <c r="B33" s="7" t="s">
        <v>16</v>
      </c>
      <c r="C33" s="17">
        <f>('Bảng tổng 15.11.2024'!F9+'Bảng tổng 15.11.2024'!O9)/1000000</f>
        <v>909.4</v>
      </c>
      <c r="D33" s="17">
        <f>('Bảng tổng 15.11.2024'!G9+'Bảng tổng 15.11.2024'!P9)/1000000</f>
        <v>3.7270491803278689E-2</v>
      </c>
      <c r="E33" s="17">
        <f>('Bảng tổng 15.11.2024'!H9+'Bảng tổng 15.11.2024'!Q9)/1000000</f>
        <v>204.61500000000001</v>
      </c>
      <c r="F33" s="17">
        <f>('Bảng tổng 15.11.2024'!I9+'Bảng tổng 15.11.2024'!R9)/1000000</f>
        <v>8.3858606557377039E-3</v>
      </c>
      <c r="G33" s="17">
        <f>('Bảng tổng 15.11.2024'!J9+'Bảng tổng 15.11.2024'!S9)/1000000</f>
        <v>2654.0149999999999</v>
      </c>
      <c r="H33" s="17">
        <f t="shared" si="1"/>
        <v>0.10877110655737707</v>
      </c>
    </row>
    <row r="34" spans="1:21" ht="14.5">
      <c r="B34" s="7" t="s">
        <v>17</v>
      </c>
      <c r="C34" s="17">
        <f>('Bảng tổng 15.11.2024'!F10+'Bảng tổng 15.11.2024'!O10)/1000000</f>
        <v>304331.08</v>
      </c>
      <c r="D34" s="17">
        <f>('Bảng tổng 15.11.2024'!G10+'Bảng tổng 15.11.2024'!P10)/1000000</f>
        <v>12.472585245901641</v>
      </c>
      <c r="E34" s="17">
        <f>('Bảng tổng 15.11.2024'!H10+'Bảng tổng 15.11.2024'!Q10)/1000000</f>
        <v>68474.493000000002</v>
      </c>
      <c r="F34" s="17">
        <f>('Bảng tổng 15.11.2024'!I10+'Bảng tổng 15.11.2024'!R10)/1000000</f>
        <v>2.8063316803278688</v>
      </c>
      <c r="G34" s="17">
        <f>('Bảng tổng 15.11.2024'!J10+'Bảng tổng 15.11.2024'!S10)/1000000</f>
        <v>374905.57299999997</v>
      </c>
      <c r="H34" s="17">
        <f t="shared" si="1"/>
        <v>15.3649825</v>
      </c>
    </row>
    <row r="35" spans="1:21" ht="14.5">
      <c r="B35" s="7" t="s">
        <v>18</v>
      </c>
      <c r="C35" s="17">
        <f>('Bảng tổng 15.11.2024'!F11+'Bảng tổng 15.11.2024'!O11)/1000000</f>
        <v>800</v>
      </c>
      <c r="D35" s="17">
        <f>('Bảng tổng 15.11.2024'!G11+'Bảng tổng 15.11.2024'!P11)/1000000</f>
        <v>3.2786885245901641E-2</v>
      </c>
      <c r="E35" s="17">
        <f>('Bảng tổng 15.11.2024'!H11+'Bảng tổng 15.11.2024'!Q11)/1000000</f>
        <v>180</v>
      </c>
      <c r="F35" s="17">
        <f>('Bảng tổng 15.11.2024'!I11+'Bảng tổng 15.11.2024'!R11)/1000000</f>
        <v>7.3770491803278691E-3</v>
      </c>
      <c r="G35" s="17">
        <f>('Bảng tổng 15.11.2024'!J11+'Bảng tổng 15.11.2024'!S11)/1000000</f>
        <v>2100</v>
      </c>
      <c r="H35" s="17">
        <f t="shared" si="1"/>
        <v>8.6065573770491802E-2</v>
      </c>
    </row>
    <row r="36" spans="1:21" ht="14.5">
      <c r="B36" s="7" t="s">
        <v>19</v>
      </c>
      <c r="C36" s="17">
        <f>('Bảng tổng 15.11.2024'!F12+'Bảng tổng 15.11.2024'!O12)/1000000</f>
        <v>230</v>
      </c>
      <c r="D36" s="17">
        <f>('Bảng tổng 15.11.2024'!G12+'Bảng tổng 15.11.2024'!P12)/1000000</f>
        <v>9.4262295081967203E-3</v>
      </c>
      <c r="E36" s="17">
        <f>('Bảng tổng 15.11.2024'!H12+'Bảng tổng 15.11.2024'!Q12)/1000000</f>
        <v>51.75</v>
      </c>
      <c r="F36" s="17">
        <f>('Bảng tổng 15.11.2024'!I12+'Bảng tổng 15.11.2024'!R12)/1000000</f>
        <v>2.1209016393442626E-3</v>
      </c>
      <c r="G36" s="17">
        <f>('Bảng tổng 15.11.2024'!J12+'Bảng tổng 15.11.2024'!S12)/1000000</f>
        <v>1821.75</v>
      </c>
      <c r="H36" s="17">
        <f t="shared" si="1"/>
        <v>7.4661885245901644E-2</v>
      </c>
    </row>
    <row r="37" spans="1:21" ht="14.5">
      <c r="B37" s="7" t="s">
        <v>20</v>
      </c>
      <c r="C37" s="17">
        <f>('Bảng tổng 15.11.2024'!F13+'Bảng tổng 15.11.2024'!O13)/1000000</f>
        <v>4041.2</v>
      </c>
      <c r="D37" s="17">
        <f>('Bảng tổng 15.11.2024'!G13+'Bảng tổng 15.11.2024'!P13)/1000000</f>
        <v>0.16562295081967215</v>
      </c>
      <c r="E37" s="17">
        <f>('Bảng tổng 15.11.2024'!H13+'Bảng tổng 15.11.2024'!Q13)/1000000</f>
        <v>909.27</v>
      </c>
      <c r="F37" s="17">
        <f>('Bảng tổng 15.11.2024'!I13+'Bảng tổng 15.11.2024'!R13)/1000000</f>
        <v>3.7265163934426228E-2</v>
      </c>
      <c r="G37" s="17">
        <f>('Bảng tổng 15.11.2024'!J13+'Bảng tổng 15.11.2024'!S13)/1000000</f>
        <v>6210.47</v>
      </c>
      <c r="H37" s="17">
        <f t="shared" si="1"/>
        <v>0.25452745901639345</v>
      </c>
    </row>
    <row r="38" spans="1:21" ht="14.5">
      <c r="B38" s="7" t="s">
        <v>21</v>
      </c>
      <c r="C38" s="17">
        <f>('Bảng tổng 15.11.2024'!F14+'Bảng tổng 15.11.2024'!O14)/1000000</f>
        <v>2455</v>
      </c>
      <c r="D38" s="17">
        <f>('Bảng tổng 15.11.2024'!G14+'Bảng tổng 15.11.2024'!P14)/1000000</f>
        <v>0.10061475409836065</v>
      </c>
      <c r="E38" s="17">
        <f>('Bảng tổng 15.11.2024'!H14+'Bảng tổng 15.11.2024'!Q14)/1000000</f>
        <v>552.375</v>
      </c>
      <c r="F38" s="17">
        <f>('Bảng tổng 15.11.2024'!I14+'Bảng tổng 15.11.2024'!R14)/1000000</f>
        <v>2.2638319672131146E-2</v>
      </c>
      <c r="G38" s="17">
        <f>('Bảng tổng 15.11.2024'!J14+'Bảng tổng 15.11.2024'!S14)/1000000</f>
        <v>4827.375</v>
      </c>
      <c r="H38" s="17">
        <f t="shared" si="1"/>
        <v>0.19784323770491802</v>
      </c>
    </row>
    <row r="39" spans="1:21" ht="14.5">
      <c r="A39" s="18"/>
      <c r="B39" s="7" t="s">
        <v>22</v>
      </c>
      <c r="C39" s="19">
        <f>('Bảng tổng 15.11.2024'!F15+'Bảng tổng 15.11.2024'!O15)/1000000</f>
        <v>310123</v>
      </c>
      <c r="D39" s="19">
        <f>('Bảng tổng 15.11.2024'!G15+'Bảng tổng 15.11.2024'!P15)/1000000</f>
        <v>12.709959016393441</v>
      </c>
      <c r="E39" s="19">
        <f>('Bảng tổng 15.11.2024'!H15+'Bảng tổng 15.11.2024'!Q15)/1000000</f>
        <v>69777.675000000003</v>
      </c>
      <c r="F39" s="19">
        <f>('Bảng tổng 15.11.2024'!I15+'Bảng tổng 15.11.2024'!R15)/1000000</f>
        <v>2.8597407786885247</v>
      </c>
      <c r="G39" s="19">
        <f>('Bảng tổng 15.11.2024'!J15+'Bảng tổng 15.11.2024'!S15)/1000000</f>
        <v>381580.67499999999</v>
      </c>
      <c r="H39" s="17">
        <f t="shared" si="1"/>
        <v>15.638552254098359</v>
      </c>
      <c r="I39" s="18"/>
      <c r="J39" s="18"/>
      <c r="K39" s="18"/>
      <c r="L39" s="18"/>
      <c r="M39" s="18"/>
      <c r="N39" s="18"/>
      <c r="O39" s="18"/>
      <c r="P39" s="18"/>
      <c r="Q39" s="18"/>
      <c r="R39" s="18"/>
      <c r="S39" s="18"/>
      <c r="T39" s="18"/>
      <c r="U39" s="18"/>
    </row>
    <row r="40" spans="1:21" ht="14.5">
      <c r="B40" s="7" t="s">
        <v>23</v>
      </c>
      <c r="C40" s="17">
        <f>('Bảng tổng 15.11.2024'!F16+'Bảng tổng 15.11.2024'!O16)/1000000</f>
        <v>678</v>
      </c>
      <c r="D40" s="17">
        <f>('Bảng tổng 15.11.2024'!G16+'Bảng tổng 15.11.2024'!P16)/1000000</f>
        <v>2.778688524590164E-2</v>
      </c>
      <c r="E40" s="17">
        <f>('Bảng tổng 15.11.2024'!H16+'Bảng tổng 15.11.2024'!Q16)/1000000</f>
        <v>152.55000000000001</v>
      </c>
      <c r="F40" s="17">
        <f>('Bảng tổng 15.11.2024'!I16+'Bảng tổng 15.11.2024'!R16)/1000000</f>
        <v>6.2520491803278689E-3</v>
      </c>
      <c r="G40" s="17">
        <f>('Bảng tổng 15.11.2024'!J16+'Bảng tổng 15.11.2024'!S16)/1000000</f>
        <v>2090.5500000000002</v>
      </c>
      <c r="H40" s="17">
        <f t="shared" si="1"/>
        <v>8.5678278688524581E-2</v>
      </c>
    </row>
    <row r="41" spans="1:21" ht="14.5">
      <c r="B41" s="7" t="s">
        <v>24</v>
      </c>
      <c r="C41" s="17">
        <f>('Bảng tổng 15.11.2024'!F17+'Bảng tổng 15.11.2024'!O17)/1000000</f>
        <v>1450</v>
      </c>
      <c r="D41" s="17">
        <f>('Bảng tổng 15.11.2024'!G17+'Bảng tổng 15.11.2024'!P17)/1000000</f>
        <v>5.9426229508196718E-2</v>
      </c>
      <c r="E41" s="17">
        <f>('Bảng tổng 15.11.2024'!H17+'Bảng tổng 15.11.2024'!Q17)/1000000</f>
        <v>326.25</v>
      </c>
      <c r="F41" s="17">
        <f>('Bảng tổng 15.11.2024'!I17+'Bảng tổng 15.11.2024'!R17)/1000000</f>
        <v>1.3370901639344261E-2</v>
      </c>
      <c r="G41" s="17">
        <f>('Bảng tổng 15.11.2024'!J17+'Bảng tổng 15.11.2024'!S17)/1000000</f>
        <v>2756.25</v>
      </c>
      <c r="H41" s="17">
        <f t="shared" si="1"/>
        <v>0.11296106557377049</v>
      </c>
    </row>
    <row r="42" spans="1:21" ht="14.5">
      <c r="B42" s="7" t="s">
        <v>25</v>
      </c>
      <c r="C42" s="17">
        <f>('Bảng tổng 15.11.2024'!F18+'Bảng tổng 15.11.2024'!O18)/1000000</f>
        <v>18000</v>
      </c>
      <c r="D42" s="17">
        <f>('Bảng tổng 15.11.2024'!G18+'Bảng tổng 15.11.2024'!P18)/1000000</f>
        <v>0.73770491803278682</v>
      </c>
      <c r="E42" s="17">
        <f>('Bảng tổng 15.11.2024'!H18+'Bảng tổng 15.11.2024'!Q18)/1000000</f>
        <v>4050</v>
      </c>
      <c r="F42" s="17">
        <f>('Bảng tổng 15.11.2024'!I18+'Bảng tổng 15.11.2024'!R18)/1000000</f>
        <v>0.16598360655737707</v>
      </c>
      <c r="G42" s="17">
        <f>('Bảng tổng 15.11.2024'!J18+'Bảng tổng 15.11.2024'!S18)/1000000</f>
        <v>23310</v>
      </c>
      <c r="H42" s="17">
        <f t="shared" si="1"/>
        <v>0.95532786885245902</v>
      </c>
    </row>
    <row r="43" spans="1:21" ht="14.5">
      <c r="B43" s="20" t="s">
        <v>26</v>
      </c>
      <c r="C43" s="21">
        <f>('Bảng tổng 15.11.2024'!F19+'Bảng tổng 15.11.2024'!O19)/1000000</f>
        <v>714034.135656</v>
      </c>
      <c r="D43" s="21">
        <f>('Bảng tổng 15.11.2024'!G19+'Bảng tổng 15.11.2024'!P19)/1000000</f>
        <v>29.263694084262298</v>
      </c>
      <c r="E43" s="21">
        <f>('Bảng tổng 15.11.2024'!H19+'Bảng tổng 15.11.2024'!Q19)/1000000</f>
        <v>160657.68052260001</v>
      </c>
      <c r="F43" s="21">
        <f>SUM(F29:F42)</f>
        <v>6.5843311689590172</v>
      </c>
      <c r="G43" s="21">
        <f>('Bảng tổng 15.11.2024'!J19+'Bảng tổng 15.11.2024'!S19)/1000000</f>
        <v>894571.81617859984</v>
      </c>
      <c r="H43" s="21">
        <f t="shared" si="1"/>
        <v>36.66277935158196</v>
      </c>
    </row>
    <row r="44" spans="1:21" ht="14.5">
      <c r="B44" s="22"/>
      <c r="C44" s="23"/>
      <c r="D44" s="23"/>
      <c r="E44" s="23"/>
      <c r="F44" s="23"/>
      <c r="G44" s="23"/>
      <c r="H44" s="23"/>
    </row>
    <row r="45" spans="1:21" ht="14.5">
      <c r="B45" s="302" t="s">
        <v>4</v>
      </c>
      <c r="C45" s="304" t="s">
        <v>5</v>
      </c>
      <c r="D45" s="303"/>
      <c r="E45" s="304" t="s">
        <v>6</v>
      </c>
      <c r="F45" s="303"/>
      <c r="G45" s="304" t="s">
        <v>7</v>
      </c>
      <c r="H45" s="303"/>
    </row>
    <row r="46" spans="1:21" ht="14.5">
      <c r="B46" s="303"/>
      <c r="C46" s="289" t="s">
        <v>31</v>
      </c>
      <c r="D46" s="289" t="s">
        <v>29</v>
      </c>
      <c r="E46" s="289" t="s">
        <v>31</v>
      </c>
      <c r="F46" s="289" t="s">
        <v>29</v>
      </c>
      <c r="G46" s="289" t="s">
        <v>32</v>
      </c>
      <c r="H46" s="289" t="s">
        <v>29</v>
      </c>
    </row>
    <row r="47" spans="1:21" ht="14.5">
      <c r="B47" s="290" t="s">
        <v>12</v>
      </c>
      <c r="C47" s="286">
        <f t="shared" ref="C47:C61" si="2">C9/1000000000</f>
        <v>14.3873</v>
      </c>
      <c r="D47" s="286">
        <f t="shared" ref="D47:D61" si="3">D29</f>
        <v>0.58964344262295088</v>
      </c>
      <c r="E47" s="286">
        <f t="shared" ref="E47:E61" si="4">E9/1000000000</f>
        <v>3.2371425</v>
      </c>
      <c r="F47" s="286">
        <f t="shared" ref="F47:F61" si="5">F29</f>
        <v>0.13266977459016394</v>
      </c>
      <c r="G47" s="286">
        <f t="shared" ref="G47:G61" si="6">G9/1000000000</f>
        <v>19.024442499999999</v>
      </c>
      <c r="H47" s="286">
        <f t="shared" ref="H47:H61" si="7">H29</f>
        <v>0.77969026639344252</v>
      </c>
    </row>
    <row r="48" spans="1:21" ht="14.5">
      <c r="B48" s="290" t="s">
        <v>13</v>
      </c>
      <c r="C48" s="286">
        <f t="shared" si="2"/>
        <v>2.9741556560000002</v>
      </c>
      <c r="D48" s="286">
        <f t="shared" si="3"/>
        <v>0.12189162524590164</v>
      </c>
      <c r="E48" s="286">
        <f t="shared" si="4"/>
        <v>0.66918502260000001</v>
      </c>
      <c r="F48" s="286">
        <f t="shared" si="5"/>
        <v>2.7425615680327871E-2</v>
      </c>
      <c r="G48" s="286">
        <f t="shared" si="6"/>
        <v>4.7633406786000005</v>
      </c>
      <c r="H48" s="286">
        <f t="shared" si="7"/>
        <v>0.19521888027049181</v>
      </c>
    </row>
    <row r="49" spans="2:8" ht="14.5">
      <c r="B49" s="290" t="s">
        <v>14</v>
      </c>
      <c r="C49" s="286">
        <f t="shared" si="2"/>
        <v>43.870555555555548</v>
      </c>
      <c r="D49" s="286">
        <f t="shared" si="3"/>
        <v>1.7979735883424406</v>
      </c>
      <c r="E49" s="286">
        <f t="shared" si="4"/>
        <v>9.8708749999999981</v>
      </c>
      <c r="F49" s="286">
        <f t="shared" si="5"/>
        <v>0.40454405737704913</v>
      </c>
      <c r="G49" s="286">
        <f t="shared" si="6"/>
        <v>55.141430555555552</v>
      </c>
      <c r="H49" s="286">
        <f t="shared" si="7"/>
        <v>2.2598946948998173</v>
      </c>
    </row>
    <row r="50" spans="2:8" ht="14.5">
      <c r="B50" s="290" t="s">
        <v>15</v>
      </c>
      <c r="C50" s="286">
        <f t="shared" si="2"/>
        <v>9.7844444444444445</v>
      </c>
      <c r="D50" s="286">
        <f t="shared" si="3"/>
        <v>0.40100182149362479</v>
      </c>
      <c r="E50" s="286">
        <f t="shared" si="4"/>
        <v>2.2014999999999998</v>
      </c>
      <c r="F50" s="286">
        <f t="shared" si="5"/>
        <v>9.022540983606557E-2</v>
      </c>
      <c r="G50" s="286">
        <f t="shared" si="6"/>
        <v>13.385944444444444</v>
      </c>
      <c r="H50" s="286">
        <f t="shared" si="7"/>
        <v>0.54860428051001819</v>
      </c>
    </row>
    <row r="51" spans="2:8" ht="14.5">
      <c r="B51" s="290" t="s">
        <v>16</v>
      </c>
      <c r="C51" s="286">
        <f t="shared" si="2"/>
        <v>0.90939999999999999</v>
      </c>
      <c r="D51" s="286">
        <f t="shared" si="3"/>
        <v>3.7270491803278689E-2</v>
      </c>
      <c r="E51" s="286">
        <f t="shared" si="4"/>
        <v>0.20461499999999999</v>
      </c>
      <c r="F51" s="286">
        <f t="shared" si="5"/>
        <v>8.3858606557377039E-3</v>
      </c>
      <c r="G51" s="286">
        <f t="shared" si="6"/>
        <v>2.6540149999999998</v>
      </c>
      <c r="H51" s="286">
        <f t="shared" si="7"/>
        <v>0.10877110655737707</v>
      </c>
    </row>
    <row r="52" spans="2:8" ht="14.5">
      <c r="B52" s="290" t="s">
        <v>17</v>
      </c>
      <c r="C52" s="286">
        <f t="shared" si="2"/>
        <v>304.33107999999999</v>
      </c>
      <c r="D52" s="286">
        <f t="shared" si="3"/>
        <v>12.472585245901641</v>
      </c>
      <c r="E52" s="286">
        <f t="shared" si="4"/>
        <v>68.474492999999995</v>
      </c>
      <c r="F52" s="286">
        <f t="shared" si="5"/>
        <v>2.8063316803278688</v>
      </c>
      <c r="G52" s="286">
        <f t="shared" si="6"/>
        <v>374.905573</v>
      </c>
      <c r="H52" s="286">
        <f t="shared" si="7"/>
        <v>15.3649825</v>
      </c>
    </row>
    <row r="53" spans="2:8" ht="14.5">
      <c r="B53" s="290" t="s">
        <v>18</v>
      </c>
      <c r="C53" s="286">
        <f t="shared" si="2"/>
        <v>0.8</v>
      </c>
      <c r="D53" s="286">
        <f t="shared" si="3"/>
        <v>3.2786885245901641E-2</v>
      </c>
      <c r="E53" s="286">
        <f t="shared" si="4"/>
        <v>0.18</v>
      </c>
      <c r="F53" s="286">
        <f t="shared" si="5"/>
        <v>7.3770491803278691E-3</v>
      </c>
      <c r="G53" s="286">
        <f t="shared" si="6"/>
        <v>2.1</v>
      </c>
      <c r="H53" s="286">
        <f t="shared" si="7"/>
        <v>8.6065573770491802E-2</v>
      </c>
    </row>
    <row r="54" spans="2:8" ht="14.5">
      <c r="B54" s="290" t="s">
        <v>19</v>
      </c>
      <c r="C54" s="286">
        <f t="shared" si="2"/>
        <v>0.23</v>
      </c>
      <c r="D54" s="286">
        <f t="shared" si="3"/>
        <v>9.4262295081967203E-3</v>
      </c>
      <c r="E54" s="286">
        <f t="shared" si="4"/>
        <v>5.1749999999999997E-2</v>
      </c>
      <c r="F54" s="286">
        <f t="shared" si="5"/>
        <v>2.1209016393442626E-3</v>
      </c>
      <c r="G54" s="286">
        <f t="shared" si="6"/>
        <v>1.82175</v>
      </c>
      <c r="H54" s="286">
        <f t="shared" si="7"/>
        <v>7.4661885245901644E-2</v>
      </c>
    </row>
    <row r="55" spans="2:8" ht="14.5">
      <c r="B55" s="290" t="s">
        <v>20</v>
      </c>
      <c r="C55" s="286">
        <f t="shared" si="2"/>
        <v>4.0411999999999999</v>
      </c>
      <c r="D55" s="286">
        <f t="shared" si="3"/>
        <v>0.16562295081967215</v>
      </c>
      <c r="E55" s="286">
        <f t="shared" si="4"/>
        <v>0.90927000000000002</v>
      </c>
      <c r="F55" s="286">
        <f t="shared" si="5"/>
        <v>3.7265163934426228E-2</v>
      </c>
      <c r="G55" s="286">
        <f t="shared" si="6"/>
        <v>6.2104699999999999</v>
      </c>
      <c r="H55" s="286">
        <f t="shared" si="7"/>
        <v>0.25452745901639345</v>
      </c>
    </row>
    <row r="56" spans="2:8" ht="14.5">
      <c r="B56" s="290" t="s">
        <v>21</v>
      </c>
      <c r="C56" s="286">
        <f t="shared" si="2"/>
        <v>2.4550000000000001</v>
      </c>
      <c r="D56" s="286">
        <f t="shared" si="3"/>
        <v>0.10061475409836065</v>
      </c>
      <c r="E56" s="286">
        <f t="shared" si="4"/>
        <v>0.55237499999999995</v>
      </c>
      <c r="F56" s="286">
        <f t="shared" si="5"/>
        <v>2.2638319672131146E-2</v>
      </c>
      <c r="G56" s="286">
        <f t="shared" si="6"/>
        <v>4.827375</v>
      </c>
      <c r="H56" s="286">
        <f t="shared" si="7"/>
        <v>0.19784323770491802</v>
      </c>
    </row>
    <row r="57" spans="2:8" ht="14.5">
      <c r="B57" s="290" t="s">
        <v>22</v>
      </c>
      <c r="C57" s="286">
        <f t="shared" si="2"/>
        <v>310.12299999999999</v>
      </c>
      <c r="D57" s="286">
        <f t="shared" si="3"/>
        <v>12.709959016393441</v>
      </c>
      <c r="E57" s="286">
        <f t="shared" si="4"/>
        <v>69.777675000000002</v>
      </c>
      <c r="F57" s="286">
        <f t="shared" si="5"/>
        <v>2.8597407786885247</v>
      </c>
      <c r="G57" s="286">
        <f t="shared" si="6"/>
        <v>381.58067499999999</v>
      </c>
      <c r="H57" s="286">
        <f t="shared" si="7"/>
        <v>15.638552254098359</v>
      </c>
    </row>
    <row r="58" spans="2:8" ht="14.5">
      <c r="B58" s="290" t="s">
        <v>23</v>
      </c>
      <c r="C58" s="286">
        <f t="shared" si="2"/>
        <v>0.67800000000000005</v>
      </c>
      <c r="D58" s="286">
        <f t="shared" si="3"/>
        <v>2.778688524590164E-2</v>
      </c>
      <c r="E58" s="286">
        <f t="shared" si="4"/>
        <v>0.15254999999999999</v>
      </c>
      <c r="F58" s="286">
        <f t="shared" si="5"/>
        <v>6.2520491803278689E-3</v>
      </c>
      <c r="G58" s="286">
        <f t="shared" si="6"/>
        <v>2.0905499999999999</v>
      </c>
      <c r="H58" s="286">
        <f t="shared" si="7"/>
        <v>8.5678278688524581E-2</v>
      </c>
    </row>
    <row r="59" spans="2:8" ht="14.5">
      <c r="B59" s="290" t="s">
        <v>24</v>
      </c>
      <c r="C59" s="286">
        <f t="shared" si="2"/>
        <v>1.45</v>
      </c>
      <c r="D59" s="286">
        <f t="shared" si="3"/>
        <v>5.9426229508196718E-2</v>
      </c>
      <c r="E59" s="286">
        <f t="shared" si="4"/>
        <v>0.32624999999999998</v>
      </c>
      <c r="F59" s="286">
        <f t="shared" si="5"/>
        <v>1.3370901639344261E-2</v>
      </c>
      <c r="G59" s="286">
        <f t="shared" si="6"/>
        <v>2.7562500000000001</v>
      </c>
      <c r="H59" s="286">
        <f t="shared" si="7"/>
        <v>0.11296106557377049</v>
      </c>
    </row>
    <row r="60" spans="2:8" ht="14.5">
      <c r="B60" s="290" t="s">
        <v>25</v>
      </c>
      <c r="C60" s="286">
        <f t="shared" si="2"/>
        <v>18</v>
      </c>
      <c r="D60" s="286">
        <f t="shared" si="3"/>
        <v>0.73770491803278682</v>
      </c>
      <c r="E60" s="286">
        <f t="shared" si="4"/>
        <v>4.05</v>
      </c>
      <c r="F60" s="286">
        <f t="shared" si="5"/>
        <v>0.16598360655737707</v>
      </c>
      <c r="G60" s="286">
        <f t="shared" si="6"/>
        <v>23.31</v>
      </c>
      <c r="H60" s="286">
        <f t="shared" si="7"/>
        <v>0.95532786885245902</v>
      </c>
    </row>
    <row r="61" spans="2:8" ht="14.5">
      <c r="B61" s="288" t="s">
        <v>26</v>
      </c>
      <c r="C61" s="287">
        <f t="shared" si="2"/>
        <v>714.03413565599999</v>
      </c>
      <c r="D61" s="287">
        <f t="shared" si="3"/>
        <v>29.263694084262298</v>
      </c>
      <c r="E61" s="287">
        <f t="shared" si="4"/>
        <v>160.6576805226</v>
      </c>
      <c r="F61" s="287">
        <f t="shared" si="5"/>
        <v>6.5843311689590172</v>
      </c>
      <c r="G61" s="287">
        <f t="shared" si="6"/>
        <v>894.57181617859999</v>
      </c>
      <c r="H61" s="287">
        <f t="shared" si="7"/>
        <v>36.66277935158196</v>
      </c>
    </row>
    <row r="62" spans="2:8" ht="14.5">
      <c r="B62" s="15"/>
    </row>
    <row r="63" spans="2:8" ht="14.5">
      <c r="B63" s="15"/>
    </row>
    <row r="64" spans="2:8" ht="14.5">
      <c r="B64" s="15"/>
    </row>
    <row r="65" spans="1:21" ht="14.5">
      <c r="B65" s="24" t="s">
        <v>33</v>
      </c>
      <c r="K65" s="25"/>
    </row>
    <row r="66" spans="1:21" ht="42.5">
      <c r="A66" s="26"/>
      <c r="B66" s="27" t="s">
        <v>34</v>
      </c>
      <c r="C66" s="27" t="s">
        <v>35</v>
      </c>
      <c r="D66" s="27" t="s">
        <v>36</v>
      </c>
      <c r="E66" s="27" t="s">
        <v>37</v>
      </c>
      <c r="F66" s="27" t="s">
        <v>38</v>
      </c>
      <c r="G66" s="27" t="s">
        <v>39</v>
      </c>
      <c r="H66" s="28" t="s">
        <v>40</v>
      </c>
      <c r="I66" s="28" t="s">
        <v>41</v>
      </c>
      <c r="J66" s="26"/>
      <c r="K66" s="29"/>
      <c r="L66" s="29"/>
      <c r="M66" s="29"/>
      <c r="N66" s="29"/>
      <c r="O66" s="29"/>
      <c r="P66" s="26"/>
      <c r="Q66" s="26"/>
      <c r="R66" s="26"/>
      <c r="S66" s="26"/>
      <c r="T66" s="26"/>
      <c r="U66" s="26"/>
    </row>
    <row r="67" spans="1:21" ht="14.5">
      <c r="B67" s="30" t="s">
        <v>42</v>
      </c>
      <c r="C67" s="31">
        <f>30%*G67</f>
        <v>26837154485.357994</v>
      </c>
      <c r="D67" s="31">
        <f>40%*G67</f>
        <v>35782872647.143997</v>
      </c>
      <c r="E67" s="31">
        <f>30%*G67</f>
        <v>26837154485.357994</v>
      </c>
      <c r="F67" s="32">
        <v>1</v>
      </c>
      <c r="G67" s="31">
        <f>I67*G71</f>
        <v>89457181617.859985</v>
      </c>
      <c r="H67" s="33">
        <f t="shared" ref="H67:H71" si="8">G67/24400</f>
        <v>3666277.9351581959</v>
      </c>
      <c r="I67" s="34">
        <v>0.1</v>
      </c>
      <c r="J67" s="35" t="s">
        <v>43</v>
      </c>
      <c r="K67" s="36"/>
      <c r="L67" s="36"/>
      <c r="M67" s="36"/>
      <c r="N67" s="36"/>
      <c r="O67" s="37"/>
    </row>
    <row r="68" spans="1:21" ht="43.5">
      <c r="B68" s="30" t="s">
        <v>44</v>
      </c>
      <c r="C68" s="31">
        <f>20%*G68</f>
        <v>89457181617.859985</v>
      </c>
      <c r="D68" s="31">
        <f>60%*G68</f>
        <v>268371544853.57996</v>
      </c>
      <c r="E68" s="31">
        <f>20%*G68</f>
        <v>89457181617.859985</v>
      </c>
      <c r="F68" s="38">
        <v>1</v>
      </c>
      <c r="G68" s="31">
        <f>I68*G71</f>
        <v>447285908089.29993</v>
      </c>
      <c r="H68" s="33">
        <f t="shared" si="8"/>
        <v>18331389.67579098</v>
      </c>
      <c r="I68" s="39">
        <v>0.5</v>
      </c>
      <c r="K68" s="36"/>
      <c r="L68" s="36"/>
      <c r="M68" s="36"/>
      <c r="N68" s="36"/>
      <c r="O68" s="37"/>
    </row>
    <row r="69" spans="1:21" ht="14.5">
      <c r="B69" s="30" t="s">
        <v>45</v>
      </c>
      <c r="C69" s="31">
        <f>40%*$G$69</f>
        <v>71565745294.287994</v>
      </c>
      <c r="D69" s="31">
        <f t="shared" ref="D69:E69" si="9">30%*$G$69</f>
        <v>53674308970.715988</v>
      </c>
      <c r="E69" s="31">
        <f t="shared" si="9"/>
        <v>53674308970.715988</v>
      </c>
      <c r="F69" s="32">
        <v>2</v>
      </c>
      <c r="G69" s="31">
        <f>I69*G71</f>
        <v>178914363235.71997</v>
      </c>
      <c r="H69" s="33">
        <f t="shared" si="8"/>
        <v>7332555.8703163918</v>
      </c>
      <c r="I69" s="34">
        <v>0.2</v>
      </c>
      <c r="K69" s="36"/>
      <c r="L69" s="36"/>
      <c r="M69" s="36"/>
      <c r="N69" s="36"/>
      <c r="O69" s="37"/>
    </row>
    <row r="70" spans="1:21" ht="29">
      <c r="B70" s="30" t="s">
        <v>46</v>
      </c>
      <c r="C70" s="31">
        <f>50%*G70</f>
        <v>89457181617.859985</v>
      </c>
      <c r="D70" s="31">
        <f>50%*G70</f>
        <v>89457181617.859985</v>
      </c>
      <c r="E70" s="31"/>
      <c r="F70" s="32">
        <v>2</v>
      </c>
      <c r="G70" s="31">
        <f>I70*G71</f>
        <v>178914363235.71997</v>
      </c>
      <c r="H70" s="33">
        <f t="shared" si="8"/>
        <v>7332555.8703163918</v>
      </c>
      <c r="I70" s="34">
        <v>0.2</v>
      </c>
      <c r="K70" s="36"/>
      <c r="L70" s="36"/>
      <c r="M70" s="36"/>
      <c r="N70" s="36"/>
      <c r="O70" s="37"/>
    </row>
    <row r="71" spans="1:21" ht="14.5">
      <c r="B71" s="40" t="s">
        <v>47</v>
      </c>
      <c r="C71" s="31">
        <f t="shared" ref="C71:E71" si="10">SUM(C67:C70)</f>
        <v>277317263015.36597</v>
      </c>
      <c r="D71" s="31">
        <f t="shared" si="10"/>
        <v>447285908089.29993</v>
      </c>
      <c r="E71" s="31">
        <f t="shared" si="10"/>
        <v>169968645073.93396</v>
      </c>
      <c r="F71" s="38"/>
      <c r="G71" s="41">
        <f>SUM('Bảng tổng 15.11.2024'!J19+'Bảng tổng 15.11.2024'!S19)</f>
        <v>894571816178.59985</v>
      </c>
      <c r="H71" s="42">
        <f t="shared" si="8"/>
        <v>36662779.351581961</v>
      </c>
      <c r="I71" s="43">
        <f>SUM(I67:I70)</f>
        <v>1</v>
      </c>
      <c r="K71" s="36"/>
      <c r="L71" s="36"/>
      <c r="M71" s="36"/>
      <c r="N71" s="36"/>
      <c r="O71" s="37"/>
    </row>
    <row r="72" spans="1:21" ht="14.5">
      <c r="I72" s="44"/>
    </row>
    <row r="73" spans="1:21" ht="14.5">
      <c r="B73" s="301" t="s">
        <v>48</v>
      </c>
      <c r="C73" s="298"/>
      <c r="D73" s="298"/>
      <c r="E73" s="298"/>
      <c r="F73" s="298"/>
      <c r="G73" s="298"/>
      <c r="H73" s="298"/>
      <c r="I73" s="298"/>
    </row>
    <row r="74" spans="1:21" ht="44.25" customHeight="1">
      <c r="B74" s="45" t="s">
        <v>34</v>
      </c>
      <c r="C74" s="45" t="s">
        <v>49</v>
      </c>
      <c r="D74" s="45" t="s">
        <v>50</v>
      </c>
      <c r="E74" s="45" t="s">
        <v>51</v>
      </c>
      <c r="F74" s="45" t="s">
        <v>52</v>
      </c>
      <c r="G74" s="45" t="s">
        <v>53</v>
      </c>
      <c r="H74" s="45" t="s">
        <v>54</v>
      </c>
      <c r="I74" s="45" t="s">
        <v>41</v>
      </c>
    </row>
    <row r="75" spans="1:21" ht="14.5">
      <c r="B75" s="46" t="s">
        <v>42</v>
      </c>
      <c r="C75" s="17">
        <f t="shared" ref="C75:E75" si="11">C67/1000000000</f>
        <v>26.837154485357996</v>
      </c>
      <c r="D75" s="17">
        <f t="shared" si="11"/>
        <v>35.782872647143996</v>
      </c>
      <c r="E75" s="17">
        <f t="shared" si="11"/>
        <v>26.837154485357996</v>
      </c>
      <c r="F75" s="32">
        <v>1</v>
      </c>
      <c r="G75" s="17">
        <f t="shared" ref="G75:G79" si="12">G67/1000000000</f>
        <v>89.457181617859987</v>
      </c>
      <c r="H75" s="19">
        <f t="shared" ref="H75:H79" si="13">H67/1000000</f>
        <v>3.6662779351581958</v>
      </c>
      <c r="I75" s="47">
        <v>0.1</v>
      </c>
    </row>
    <row r="76" spans="1:21" ht="43.5">
      <c r="B76" s="46" t="s">
        <v>44</v>
      </c>
      <c r="C76" s="17">
        <f t="shared" ref="C76:E76" si="14">C68/1000000000</f>
        <v>89.457181617859987</v>
      </c>
      <c r="D76" s="17">
        <f t="shared" si="14"/>
        <v>268.37154485357996</v>
      </c>
      <c r="E76" s="17">
        <f t="shared" si="14"/>
        <v>89.457181617859987</v>
      </c>
      <c r="F76" s="38">
        <v>1</v>
      </c>
      <c r="G76" s="17">
        <f t="shared" si="12"/>
        <v>447.28590808929994</v>
      </c>
      <c r="H76" s="19">
        <f t="shared" si="13"/>
        <v>18.33138967579098</v>
      </c>
      <c r="I76" s="47">
        <v>0.5</v>
      </c>
    </row>
    <row r="77" spans="1:21" ht="14.5">
      <c r="B77" s="46" t="s">
        <v>45</v>
      </c>
      <c r="C77" s="17">
        <f t="shared" ref="C77:E77" si="15">C69/1000000000</f>
        <v>71.565745294287993</v>
      </c>
      <c r="D77" s="17">
        <f t="shared" si="15"/>
        <v>53.674308970715991</v>
      </c>
      <c r="E77" s="17">
        <f t="shared" si="15"/>
        <v>53.674308970715991</v>
      </c>
      <c r="F77" s="32">
        <v>2</v>
      </c>
      <c r="G77" s="17">
        <f t="shared" si="12"/>
        <v>178.91436323571997</v>
      </c>
      <c r="H77" s="19">
        <f t="shared" si="13"/>
        <v>7.3325558703163916</v>
      </c>
      <c r="I77" s="47">
        <v>0.2</v>
      </c>
    </row>
    <row r="78" spans="1:21" ht="29">
      <c r="B78" s="46" t="s">
        <v>46</v>
      </c>
      <c r="C78" s="17">
        <f t="shared" ref="C78:E78" si="16">C70/1000000000</f>
        <v>89.457181617859987</v>
      </c>
      <c r="D78" s="17">
        <f t="shared" si="16"/>
        <v>89.457181617859987</v>
      </c>
      <c r="E78" s="17">
        <f t="shared" si="16"/>
        <v>0</v>
      </c>
      <c r="F78" s="32">
        <v>2</v>
      </c>
      <c r="G78" s="17">
        <f t="shared" si="12"/>
        <v>178.91436323571997</v>
      </c>
      <c r="H78" s="19">
        <f t="shared" si="13"/>
        <v>7.3325558703163916</v>
      </c>
      <c r="I78" s="47">
        <v>0.2</v>
      </c>
    </row>
    <row r="79" spans="1:21" ht="14.5">
      <c r="B79" s="48" t="s">
        <v>47</v>
      </c>
      <c r="C79" s="21">
        <f t="shared" ref="C79:E79" si="17">C71/1000000000</f>
        <v>277.31726301536594</v>
      </c>
      <c r="D79" s="21">
        <f t="shared" si="17"/>
        <v>447.28590808929994</v>
      </c>
      <c r="E79" s="17">
        <f t="shared" si="17"/>
        <v>169.96864507393397</v>
      </c>
      <c r="F79" s="49"/>
      <c r="G79" s="21">
        <f t="shared" si="12"/>
        <v>894.57181617859987</v>
      </c>
      <c r="H79" s="50">
        <f t="shared" si="13"/>
        <v>36.66277935158196</v>
      </c>
      <c r="I79" s="47">
        <v>1</v>
      </c>
    </row>
    <row r="80" spans="1:21" ht="14.5">
      <c r="C80" s="4"/>
      <c r="H80" s="25"/>
      <c r="I80" s="44"/>
    </row>
    <row r="81" spans="1:21" ht="14.5">
      <c r="C81" s="4"/>
      <c r="H81" s="25"/>
      <c r="I81" s="44"/>
    </row>
    <row r="82" spans="1:21" ht="14.5">
      <c r="H82" s="25"/>
      <c r="I82" s="44"/>
    </row>
    <row r="83" spans="1:21" ht="14.5">
      <c r="B83" s="24" t="s">
        <v>55</v>
      </c>
      <c r="I83" s="44"/>
    </row>
    <row r="84" spans="1:21" ht="21">
      <c r="B84" s="51" t="s">
        <v>5</v>
      </c>
      <c r="C84" s="52"/>
      <c r="D84" s="52"/>
      <c r="E84" s="52"/>
      <c r="F84" s="52"/>
      <c r="I84" s="44"/>
    </row>
    <row r="85" spans="1:21" ht="14.5">
      <c r="B85" s="299" t="s">
        <v>56</v>
      </c>
      <c r="C85" s="295" t="s">
        <v>5</v>
      </c>
      <c r="D85" s="296"/>
      <c r="E85" s="54" t="s">
        <v>57</v>
      </c>
      <c r="F85" s="54" t="s">
        <v>58</v>
      </c>
    </row>
    <row r="86" spans="1:21" ht="14.5">
      <c r="B86" s="300"/>
      <c r="C86" s="55" t="s">
        <v>11</v>
      </c>
      <c r="D86" s="55" t="s">
        <v>9</v>
      </c>
      <c r="E86" s="56" t="s">
        <v>9</v>
      </c>
      <c r="F86" s="56"/>
    </row>
    <row r="87" spans="1:21" ht="19.5" customHeight="1">
      <c r="B87" s="57" t="s">
        <v>59</v>
      </c>
      <c r="C87" s="58">
        <f>'Bảng tổng 15.11.2024'!F21</f>
        <v>368632752122.84448</v>
      </c>
      <c r="D87" s="58">
        <f t="shared" ref="D87:D89" si="18">C87/24400</f>
        <v>15107899.677165758</v>
      </c>
      <c r="E87" s="58">
        <f t="shared" ref="E87:E89" si="19">D87</f>
        <v>15107899.677165758</v>
      </c>
      <c r="F87" s="59"/>
      <c r="H87" s="4"/>
      <c r="I87" s="60"/>
    </row>
    <row r="88" spans="1:21" ht="19.5" customHeight="1">
      <c r="B88" s="57" t="s">
        <v>60</v>
      </c>
      <c r="C88" s="58">
        <f>'Bảng tổng 15.11.2024'!O21</f>
        <v>202594556401.95557</v>
      </c>
      <c r="D88" s="58">
        <f t="shared" si="18"/>
        <v>8303055.5902440809</v>
      </c>
      <c r="E88" s="58">
        <f t="shared" si="19"/>
        <v>8303055.5902440809</v>
      </c>
      <c r="F88" s="59"/>
      <c r="H88" s="4"/>
      <c r="I88" s="60"/>
    </row>
    <row r="89" spans="1:21" ht="30.75" customHeight="1">
      <c r="A89" s="61"/>
      <c r="B89" s="57" t="s">
        <v>61</v>
      </c>
      <c r="C89" s="58">
        <f>'Bảng tổng 15.11.2024'!F22+'Bảng tổng 15.11.2024'!O22</f>
        <v>142806827131.20001</v>
      </c>
      <c r="D89" s="58">
        <f t="shared" si="18"/>
        <v>5852738.8168524597</v>
      </c>
      <c r="E89" s="58">
        <f t="shared" si="19"/>
        <v>5852738.8168524597</v>
      </c>
      <c r="F89" s="58"/>
      <c r="G89" s="61"/>
      <c r="H89" s="4"/>
      <c r="I89" s="60"/>
      <c r="J89" s="61"/>
      <c r="K89" s="61"/>
      <c r="L89" s="61"/>
      <c r="M89" s="61"/>
      <c r="N89" s="61"/>
      <c r="O89" s="61"/>
      <c r="P89" s="61"/>
      <c r="Q89" s="61"/>
      <c r="R89" s="61"/>
      <c r="S89" s="61"/>
      <c r="T89" s="61"/>
      <c r="U89" s="61"/>
    </row>
    <row r="90" spans="1:21" ht="14.5">
      <c r="B90" s="27" t="s">
        <v>26</v>
      </c>
      <c r="C90" s="62">
        <f t="shared" ref="C90:E90" si="20">SUM(C87:C89)</f>
        <v>714034135656</v>
      </c>
      <c r="D90" s="62">
        <f t="shared" si="20"/>
        <v>29263694.084262297</v>
      </c>
      <c r="E90" s="62">
        <f t="shared" si="20"/>
        <v>29263694.084262297</v>
      </c>
      <c r="F90" s="62"/>
      <c r="H90" s="4"/>
      <c r="I90" s="60"/>
    </row>
    <row r="91" spans="1:21" ht="14.5">
      <c r="B91" s="63"/>
    </row>
    <row r="92" spans="1:21" ht="14.5">
      <c r="B92" s="297" t="s">
        <v>62</v>
      </c>
      <c r="C92" s="298"/>
      <c r="D92" s="298"/>
      <c r="E92" s="298"/>
      <c r="F92" s="298"/>
    </row>
    <row r="93" spans="1:21" ht="14.5">
      <c r="B93" s="299" t="s">
        <v>56</v>
      </c>
      <c r="C93" s="295" t="s">
        <v>5</v>
      </c>
      <c r="D93" s="296"/>
      <c r="E93" s="54" t="s">
        <v>57</v>
      </c>
      <c r="F93" s="54" t="s">
        <v>58</v>
      </c>
    </row>
    <row r="94" spans="1:21" ht="14.5">
      <c r="B94" s="300"/>
      <c r="C94" s="55" t="s">
        <v>63</v>
      </c>
      <c r="D94" s="55" t="s">
        <v>29</v>
      </c>
      <c r="E94" s="56" t="s">
        <v>29</v>
      </c>
      <c r="F94" s="56"/>
    </row>
    <row r="95" spans="1:21" ht="14.5">
      <c r="B95" s="57" t="s">
        <v>59</v>
      </c>
      <c r="C95" s="64">
        <f>C87/10000000000</f>
        <v>36.863275212284449</v>
      </c>
      <c r="D95" s="64">
        <f t="shared" ref="D95:E95" si="21">D87/1000000</f>
        <v>15.107899677165758</v>
      </c>
      <c r="E95" s="64">
        <f t="shared" si="21"/>
        <v>15.107899677165758</v>
      </c>
      <c r="F95" s="59"/>
    </row>
    <row r="96" spans="1:21" ht="14.5">
      <c r="B96" s="57" t="s">
        <v>60</v>
      </c>
      <c r="C96" s="64">
        <f t="shared" ref="C96:C98" si="22">C88/10000000000</f>
        <v>20.259455640195558</v>
      </c>
      <c r="D96" s="64">
        <f t="shared" ref="D96:E96" si="23">D88/1000000</f>
        <v>8.3030555902440817</v>
      </c>
      <c r="E96" s="64">
        <f t="shared" si="23"/>
        <v>8.3030555902440817</v>
      </c>
      <c r="F96" s="59"/>
    </row>
    <row r="97" spans="1:21" ht="29">
      <c r="B97" s="57" t="s">
        <v>61</v>
      </c>
      <c r="C97" s="64">
        <f t="shared" si="22"/>
        <v>14.280682713120001</v>
      </c>
      <c r="D97" s="64">
        <f t="shared" ref="D97:E97" si="24">D89/1000000</f>
        <v>5.8527388168524599</v>
      </c>
      <c r="E97" s="64">
        <f t="shared" si="24"/>
        <v>5.8527388168524599</v>
      </c>
      <c r="F97" s="58"/>
    </row>
    <row r="98" spans="1:21" ht="14.5">
      <c r="B98" s="291" t="s">
        <v>26</v>
      </c>
      <c r="C98" s="292">
        <f t="shared" si="22"/>
        <v>71.403413565600005</v>
      </c>
      <c r="D98" s="293">
        <f t="shared" ref="D98:E98" si="25">D90/1000000</f>
        <v>29.263694084262298</v>
      </c>
      <c r="E98" s="293">
        <f t="shared" si="25"/>
        <v>29.263694084262298</v>
      </c>
      <c r="F98" s="294"/>
    </row>
    <row r="99" spans="1:21" ht="14.5">
      <c r="B99" s="63"/>
    </row>
    <row r="100" spans="1:21" ht="14.5">
      <c r="B100" s="63"/>
    </row>
    <row r="101" spans="1:21" ht="14.5">
      <c r="B101" s="24" t="s">
        <v>64</v>
      </c>
    </row>
    <row r="102" spans="1:21" ht="22">
      <c r="B102" s="65" t="s">
        <v>6</v>
      </c>
      <c r="C102" s="66"/>
      <c r="D102" s="66"/>
      <c r="E102" s="66"/>
      <c r="F102" s="66"/>
    </row>
    <row r="103" spans="1:21" ht="14.5">
      <c r="B103" s="299" t="s">
        <v>65</v>
      </c>
      <c r="C103" s="295" t="s">
        <v>6</v>
      </c>
      <c r="D103" s="296"/>
      <c r="E103" s="54" t="s">
        <v>57</v>
      </c>
      <c r="F103" s="54" t="s">
        <v>58</v>
      </c>
      <c r="G103" s="299" t="s">
        <v>41</v>
      </c>
    </row>
    <row r="104" spans="1:21" ht="14.5">
      <c r="B104" s="300"/>
      <c r="C104" s="55" t="s">
        <v>8</v>
      </c>
      <c r="D104" s="55" t="s">
        <v>9</v>
      </c>
      <c r="E104" s="55" t="s">
        <v>9</v>
      </c>
      <c r="F104" s="54"/>
      <c r="G104" s="300"/>
      <c r="I104" s="25" t="s">
        <v>63</v>
      </c>
      <c r="J104" s="25" t="s">
        <v>66</v>
      </c>
    </row>
    <row r="105" spans="1:21" ht="14.5">
      <c r="B105" s="57" t="s">
        <v>67</v>
      </c>
      <c r="C105" s="67">
        <f>30%*C108</f>
        <v>48197304156.779999</v>
      </c>
      <c r="D105" s="68">
        <f t="shared" ref="D105:D108" si="26">C105/24400</f>
        <v>1975299.350687705</v>
      </c>
      <c r="E105" s="67">
        <f t="shared" ref="E105:E108" si="27">D105</f>
        <v>1975299.350687705</v>
      </c>
      <c r="F105" s="67"/>
      <c r="G105" s="69">
        <v>0.3</v>
      </c>
      <c r="I105" s="4">
        <f t="shared" ref="I105:J105" si="28">C105/1000000</f>
        <v>48197.304156779996</v>
      </c>
      <c r="J105" s="70">
        <f t="shared" si="28"/>
        <v>1.975299350687705</v>
      </c>
    </row>
    <row r="106" spans="1:21" ht="14.5">
      <c r="B106" s="57" t="s">
        <v>68</v>
      </c>
      <c r="C106" s="67">
        <f>60%*C108</f>
        <v>96394608313.559998</v>
      </c>
      <c r="D106" s="68">
        <f t="shared" si="26"/>
        <v>3950598.70137541</v>
      </c>
      <c r="E106" s="67">
        <f t="shared" si="27"/>
        <v>3950598.70137541</v>
      </c>
      <c r="F106" s="67"/>
      <c r="G106" s="69">
        <v>0.6</v>
      </c>
      <c r="I106" s="4">
        <f t="shared" ref="I106:J106" si="29">C106/1000000</f>
        <v>96394.608313559991</v>
      </c>
      <c r="J106" s="70">
        <f t="shared" si="29"/>
        <v>3.95059870137541</v>
      </c>
    </row>
    <row r="107" spans="1:21" ht="29">
      <c r="B107" s="57" t="s">
        <v>69</v>
      </c>
      <c r="C107" s="67">
        <f>10%*C108</f>
        <v>16065768052.260002</v>
      </c>
      <c r="D107" s="68">
        <f t="shared" si="26"/>
        <v>658433.11689590174</v>
      </c>
      <c r="E107" s="67">
        <f t="shared" si="27"/>
        <v>658433.11689590174</v>
      </c>
      <c r="F107" s="67"/>
      <c r="G107" s="69">
        <v>0.1</v>
      </c>
      <c r="I107" s="4">
        <f t="shared" ref="I107:J107" si="30">C107/1000000</f>
        <v>16065.768052260002</v>
      </c>
      <c r="J107" s="70">
        <f t="shared" si="30"/>
        <v>0.65843311689590178</v>
      </c>
    </row>
    <row r="108" spans="1:21" ht="14.5">
      <c r="A108" s="3"/>
      <c r="B108" s="27" t="s">
        <v>26</v>
      </c>
      <c r="C108" s="71">
        <f>E23</f>
        <v>160657680522.60001</v>
      </c>
      <c r="D108" s="62">
        <f t="shared" si="26"/>
        <v>6584331.1689590169</v>
      </c>
      <c r="E108" s="62">
        <f t="shared" si="27"/>
        <v>6584331.1689590169</v>
      </c>
      <c r="F108" s="72"/>
      <c r="G108" s="73">
        <f>SUM(G105:G107)</f>
        <v>0.99999999999999989</v>
      </c>
      <c r="H108" s="3"/>
      <c r="I108" s="4">
        <f t="shared" ref="I108:J108" si="31">C108/1000000</f>
        <v>160657.68052260001</v>
      </c>
      <c r="J108" s="70">
        <f t="shared" si="31"/>
        <v>6.5843311689590172</v>
      </c>
      <c r="K108" s="3"/>
      <c r="L108" s="3"/>
      <c r="M108" s="3"/>
      <c r="N108" s="3"/>
      <c r="O108" s="3"/>
      <c r="P108" s="3"/>
      <c r="Q108" s="3"/>
      <c r="R108" s="3"/>
      <c r="S108" s="3"/>
      <c r="T108" s="3"/>
      <c r="U108" s="3"/>
    </row>
    <row r="109" spans="1:21" ht="14.5">
      <c r="G109" s="44"/>
    </row>
    <row r="110" spans="1:21" ht="14.5">
      <c r="B110" s="301" t="s">
        <v>70</v>
      </c>
      <c r="C110" s="298"/>
      <c r="D110" s="298"/>
      <c r="E110" s="298"/>
      <c r="F110" s="298"/>
      <c r="G110" s="298"/>
    </row>
    <row r="111" spans="1:21" ht="14.5">
      <c r="B111" s="299" t="s">
        <v>65</v>
      </c>
      <c r="C111" s="295" t="s">
        <v>6</v>
      </c>
      <c r="D111" s="296"/>
      <c r="E111" s="54" t="s">
        <v>57</v>
      </c>
      <c r="F111" s="54" t="s">
        <v>58</v>
      </c>
      <c r="G111" s="299" t="s">
        <v>41</v>
      </c>
    </row>
    <row r="112" spans="1:21" ht="14.5">
      <c r="B112" s="300"/>
      <c r="C112" s="55" t="s">
        <v>63</v>
      </c>
      <c r="D112" s="55" t="s">
        <v>29</v>
      </c>
      <c r="E112" s="55" t="s">
        <v>29</v>
      </c>
      <c r="F112" s="54"/>
      <c r="G112" s="300"/>
    </row>
    <row r="113" spans="2:7" ht="14.5">
      <c r="B113" s="57" t="s">
        <v>67</v>
      </c>
      <c r="C113" s="74">
        <f>C105/1000000000</f>
        <v>48.19730415678</v>
      </c>
      <c r="D113" s="75">
        <f t="shared" ref="D113:E113" si="32">D105/1000000</f>
        <v>1.975299350687705</v>
      </c>
      <c r="E113" s="74">
        <f t="shared" si="32"/>
        <v>1.975299350687705</v>
      </c>
      <c r="F113" s="67"/>
      <c r="G113" s="69">
        <v>0.3</v>
      </c>
    </row>
    <row r="114" spans="2:7" ht="14.5">
      <c r="B114" s="57" t="s">
        <v>68</v>
      </c>
      <c r="C114" s="74">
        <f t="shared" ref="C114:C115" si="33">C106/1000000000</f>
        <v>96.394608313559999</v>
      </c>
      <c r="D114" s="75">
        <f t="shared" ref="D114:E114" si="34">D106/1000000</f>
        <v>3.95059870137541</v>
      </c>
      <c r="E114" s="74">
        <f t="shared" si="34"/>
        <v>3.95059870137541</v>
      </c>
      <c r="F114" s="67"/>
      <c r="G114" s="69">
        <v>0.6</v>
      </c>
    </row>
    <row r="115" spans="2:7" ht="29">
      <c r="B115" s="57" t="s">
        <v>69</v>
      </c>
      <c r="C115" s="74">
        <f t="shared" si="33"/>
        <v>16.065768052260001</v>
      </c>
      <c r="D115" s="75">
        <f t="shared" ref="D115:E115" si="35">D107/1000000</f>
        <v>0.65843311689590178</v>
      </c>
      <c r="E115" s="74">
        <f t="shared" si="35"/>
        <v>0.65843311689590178</v>
      </c>
      <c r="F115" s="67"/>
      <c r="G115" s="69">
        <v>0.1</v>
      </c>
    </row>
    <row r="116" spans="2:7" ht="14.5">
      <c r="B116" s="27" t="s">
        <v>26</v>
      </c>
      <c r="C116" s="285">
        <f>SUM(C113:C115)</f>
        <v>160.6576805226</v>
      </c>
      <c r="D116" s="285">
        <f t="shared" ref="D116:E116" si="36">SUM(D113:D115)</f>
        <v>6.5843311689590163</v>
      </c>
      <c r="E116" s="285">
        <f t="shared" si="36"/>
        <v>6.5843311689590163</v>
      </c>
      <c r="F116" s="72"/>
      <c r="G116" s="73">
        <f>SUM(G113:G115)</f>
        <v>0.99999999999999989</v>
      </c>
    </row>
    <row r="118" spans="2:7" ht="19.5">
      <c r="B118" s="76" t="s">
        <v>71</v>
      </c>
    </row>
    <row r="119" spans="2:7" ht="28">
      <c r="B119" s="77"/>
      <c r="C119" s="78" t="s">
        <v>72</v>
      </c>
      <c r="D119" s="78" t="s">
        <v>73</v>
      </c>
      <c r="E119" s="78" t="s">
        <v>74</v>
      </c>
    </row>
    <row r="120" spans="2:7" ht="15.5">
      <c r="B120" s="79" t="s">
        <v>12</v>
      </c>
      <c r="C120" s="80">
        <v>9</v>
      </c>
      <c r="D120" s="80">
        <v>212</v>
      </c>
      <c r="E120" s="81">
        <v>232</v>
      </c>
      <c r="F120" s="82" t="s">
        <v>75</v>
      </c>
    </row>
    <row r="121" spans="2:7" ht="14.5">
      <c r="B121" s="83" t="s">
        <v>13</v>
      </c>
      <c r="C121" s="80">
        <v>8</v>
      </c>
      <c r="D121" s="80">
        <v>108</v>
      </c>
      <c r="E121" s="84">
        <v>1310</v>
      </c>
      <c r="F121" s="85" t="s">
        <v>76</v>
      </c>
    </row>
    <row r="122" spans="2:7" ht="14.5">
      <c r="B122" s="83" t="s">
        <v>14</v>
      </c>
      <c r="C122" s="80">
        <v>10</v>
      </c>
      <c r="D122" s="80">
        <v>161</v>
      </c>
      <c r="E122" s="84">
        <v>1598</v>
      </c>
      <c r="F122" s="85" t="s">
        <v>76</v>
      </c>
    </row>
    <row r="123" spans="2:7" ht="14.5">
      <c r="B123" s="83" t="s">
        <v>15</v>
      </c>
      <c r="C123" s="80">
        <v>10</v>
      </c>
      <c r="D123" s="80">
        <v>129</v>
      </c>
      <c r="E123" s="84">
        <v>1813</v>
      </c>
      <c r="F123" s="85" t="s">
        <v>76</v>
      </c>
    </row>
    <row r="124" spans="2:7" ht="14.5">
      <c r="B124" s="83" t="s">
        <v>16</v>
      </c>
      <c r="C124" s="80">
        <v>11</v>
      </c>
      <c r="D124" s="80">
        <v>193</v>
      </c>
      <c r="E124" s="81">
        <v>1408</v>
      </c>
      <c r="F124" s="85" t="s">
        <v>76</v>
      </c>
    </row>
    <row r="125" spans="2:7" ht="14.5">
      <c r="B125" s="83" t="s">
        <v>18</v>
      </c>
      <c r="C125" s="80">
        <v>8</v>
      </c>
      <c r="D125" s="80">
        <v>106</v>
      </c>
      <c r="E125" s="84">
        <v>957</v>
      </c>
      <c r="F125" s="85" t="s">
        <v>76</v>
      </c>
    </row>
    <row r="126" spans="2:7" ht="14.5">
      <c r="B126" s="83" t="s">
        <v>19</v>
      </c>
      <c r="C126" s="80">
        <v>11</v>
      </c>
      <c r="D126" s="80">
        <v>200</v>
      </c>
      <c r="E126" s="84">
        <v>1850</v>
      </c>
      <c r="F126" s="85" t="s">
        <v>77</v>
      </c>
    </row>
    <row r="127" spans="2:7" ht="14.5">
      <c r="B127" s="83" t="s">
        <v>20</v>
      </c>
      <c r="C127" s="80">
        <v>9</v>
      </c>
      <c r="D127" s="80">
        <v>151</v>
      </c>
      <c r="E127" s="84">
        <v>1558</v>
      </c>
      <c r="F127" s="85" t="s">
        <v>76</v>
      </c>
    </row>
    <row r="128" spans="2:7" ht="14.5">
      <c r="B128" s="83" t="s">
        <v>23</v>
      </c>
      <c r="C128" s="80">
        <v>9</v>
      </c>
      <c r="D128" s="80">
        <v>177</v>
      </c>
      <c r="E128" s="84">
        <v>2254</v>
      </c>
      <c r="F128" s="85" t="s">
        <v>76</v>
      </c>
    </row>
    <row r="129" spans="2:6" ht="14.5">
      <c r="B129" s="83" t="s">
        <v>24</v>
      </c>
      <c r="C129" s="80">
        <v>7</v>
      </c>
      <c r="D129" s="80">
        <v>137</v>
      </c>
      <c r="E129" s="84">
        <v>1731</v>
      </c>
      <c r="F129" s="85" t="s">
        <v>76</v>
      </c>
    </row>
    <row r="130" spans="2:6" ht="14.5">
      <c r="B130" s="83" t="s">
        <v>25</v>
      </c>
      <c r="C130" s="80">
        <v>9</v>
      </c>
      <c r="D130" s="80">
        <v>173</v>
      </c>
      <c r="E130" s="84">
        <v>1417</v>
      </c>
      <c r="F130" s="25" t="s">
        <v>76</v>
      </c>
    </row>
    <row r="131" spans="2:6" ht="14.5">
      <c r="B131" s="83" t="s">
        <v>22</v>
      </c>
      <c r="C131" s="80">
        <v>13</v>
      </c>
      <c r="D131" s="80">
        <v>171</v>
      </c>
      <c r="E131" s="84">
        <v>1452</v>
      </c>
      <c r="F131" s="85" t="s">
        <v>76</v>
      </c>
    </row>
    <row r="132" spans="2:6" ht="14.5">
      <c r="B132" s="83" t="s">
        <v>17</v>
      </c>
      <c r="C132" s="80">
        <v>15</v>
      </c>
      <c r="D132" s="80">
        <v>217</v>
      </c>
      <c r="E132" s="84">
        <v>2446</v>
      </c>
      <c r="F132" s="85" t="s">
        <v>76</v>
      </c>
    </row>
    <row r="133" spans="2:6" ht="14.5">
      <c r="B133" s="83" t="s">
        <v>21</v>
      </c>
      <c r="C133" s="80">
        <v>13</v>
      </c>
      <c r="D133" s="80">
        <v>225</v>
      </c>
      <c r="E133" s="84">
        <v>2887</v>
      </c>
      <c r="F133" s="85" t="s">
        <v>76</v>
      </c>
    </row>
    <row r="134" spans="2:6" ht="14.5">
      <c r="B134" s="86"/>
      <c r="C134" s="87">
        <v>142</v>
      </c>
      <c r="D134" s="87">
        <v>2360</v>
      </c>
      <c r="E134" s="84">
        <f>SUM(E120:E133)</f>
        <v>22913</v>
      </c>
    </row>
  </sheetData>
  <mergeCells count="26">
    <mergeCell ref="E27:F27"/>
    <mergeCell ref="G27:H27"/>
    <mergeCell ref="B7:B8"/>
    <mergeCell ref="C7:D7"/>
    <mergeCell ref="E7:F7"/>
    <mergeCell ref="G7:H7"/>
    <mergeCell ref="B25:H25"/>
    <mergeCell ref="B27:B28"/>
    <mergeCell ref="C27:D27"/>
    <mergeCell ref="B45:B46"/>
    <mergeCell ref="C45:D45"/>
    <mergeCell ref="E45:F45"/>
    <mergeCell ref="G45:H45"/>
    <mergeCell ref="B73:I73"/>
    <mergeCell ref="C85:D85"/>
    <mergeCell ref="B92:F92"/>
    <mergeCell ref="C93:D93"/>
    <mergeCell ref="C111:D111"/>
    <mergeCell ref="G111:G112"/>
    <mergeCell ref="B85:B86"/>
    <mergeCell ref="B93:B94"/>
    <mergeCell ref="B103:B104"/>
    <mergeCell ref="C103:D103"/>
    <mergeCell ref="G103:G104"/>
    <mergeCell ref="B110:G110"/>
    <mergeCell ref="B111:B112"/>
  </mergeCells>
  <hyperlinks>
    <hyperlink ref="F120" r:id="rId1" xr:uid="{00000000-0004-0000-0000-000000000000}"/>
    <hyperlink ref="F121" r:id="rId2" xr:uid="{00000000-0004-0000-0000-000001000000}"/>
    <hyperlink ref="F122" r:id="rId3" xr:uid="{00000000-0004-0000-0000-000002000000}"/>
    <hyperlink ref="F123" r:id="rId4" location=":~:text=To%C3%A0n%20t%E1%BB%89nh%20c%C3%B3%201.813%20th%C3%B4n,b%E1%BA%A3n%2C%20t%E1%BB%95%20d%C3%A2n%20ph%E1%BB%91)." xr:uid="{00000000-0004-0000-0000-000003000000}"/>
    <hyperlink ref="F124" r:id="rId5" xr:uid="{00000000-0004-0000-0000-000004000000}"/>
    <hyperlink ref="F125" r:id="rId6" location=":~:text=%C4%90%E1%BB%95i%20t%C3%AAn%2052%20th%C3%B4n%2C%20b%E1%BA%A3n,%2C%20T%C3%A2n%20Uy%C3%AAn%2C%20Than%20Uy%C3%AAn.&amp;text=ti%E1%BA%BFt%20k%C3%A8m%20theo)-,4.,d%C3%A2n%20ph%E1%BB%91%2C%20th%C3%B4n%2C%20b%E1%BA%A3n." xr:uid="{00000000-0004-0000-0000-000005000000}"/>
    <hyperlink ref="F126" r:id="rId7" location=":~:text=T%E1%BB%89nh%20L%E1%BA%A1ng%20S%C6%A1n%20c%C3%B3%2011,%2C%20143%20t%E1%BB%95%20d%C3%A2n%20ph%E1%BB%91)." xr:uid="{00000000-0004-0000-0000-000006000000}"/>
    <hyperlink ref="F127" r:id="rId8" xr:uid="{00000000-0004-0000-0000-000007000000}"/>
    <hyperlink ref="F128" r:id="rId9" xr:uid="{00000000-0004-0000-0000-000008000000}"/>
    <hyperlink ref="F129" r:id="rId10" xr:uid="{00000000-0004-0000-0000-000009000000}"/>
    <hyperlink ref="F131" r:id="rId11" xr:uid="{00000000-0004-0000-0000-00000A000000}"/>
    <hyperlink ref="F132" r:id="rId12" location=":~:text=Sau%20khi%20s%E1%BA%AFp%20x%E1%BA%BFp%2C%20s%C3%A1p,v%C3%A0%201.281%20t%E1%BB%95%20d%C3%A2n%20ph%E1%BB%91)." xr:uid="{00000000-0004-0000-0000-00000B000000}"/>
    <hyperlink ref="F133" r:id="rId13" xr:uid="{00000000-0004-0000-0000-00000C000000}"/>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5200C"/>
    <outlinePr summaryBelow="0" summaryRight="0"/>
  </sheetPr>
  <dimension ref="A1:AG1002"/>
  <sheetViews>
    <sheetView topLeftCell="A7" workbookViewId="0">
      <selection activeCell="K22" sqref="K22"/>
    </sheetView>
  </sheetViews>
  <sheetFormatPr defaultColWidth="14.453125" defaultRowHeight="15" customHeight="1"/>
  <cols>
    <col min="1" max="1" width="8.81640625" customWidth="1"/>
    <col min="2" max="2" width="19.7265625" customWidth="1"/>
    <col min="3" max="5" width="9.453125" customWidth="1"/>
    <col min="6" max="7" width="16.7265625" customWidth="1"/>
    <col min="8" max="8" width="19.26953125" customWidth="1"/>
    <col min="9" max="9" width="14" customWidth="1"/>
    <col min="10" max="10" width="16.26953125" customWidth="1"/>
    <col min="11" max="11" width="12.453125" customWidth="1"/>
    <col min="12" max="14" width="11" customWidth="1"/>
    <col min="15" max="15" width="15.08984375" customWidth="1"/>
    <col min="16" max="16" width="12.54296875" customWidth="1"/>
    <col min="17" max="17" width="16.81640625" customWidth="1"/>
    <col min="18" max="18" width="11.26953125" customWidth="1"/>
    <col min="19" max="19" width="16.81640625" customWidth="1"/>
    <col min="20" max="20" width="12.54296875" customWidth="1"/>
    <col min="21" max="21" width="17.81640625" customWidth="1"/>
    <col min="22" max="33" width="8.81640625" customWidth="1"/>
  </cols>
  <sheetData>
    <row r="1" spans="1:33" ht="21">
      <c r="B1" s="312" t="s">
        <v>78</v>
      </c>
      <c r="C1" s="313"/>
      <c r="D1" s="313"/>
      <c r="E1" s="313"/>
      <c r="F1" s="313"/>
      <c r="G1" s="313"/>
      <c r="H1" s="313"/>
      <c r="I1" s="313"/>
      <c r="J1" s="313"/>
      <c r="K1" s="313"/>
      <c r="L1" s="313"/>
      <c r="M1" s="313"/>
      <c r="N1" s="313"/>
      <c r="O1" s="313"/>
      <c r="P1" s="313"/>
      <c r="Q1" s="313"/>
      <c r="R1" s="313"/>
      <c r="S1" s="313"/>
      <c r="T1" s="313"/>
      <c r="U1" s="88"/>
    </row>
    <row r="2" spans="1:33" ht="18.75" customHeight="1">
      <c r="A2" s="314" t="s">
        <v>79</v>
      </c>
      <c r="B2" s="316" t="s">
        <v>4</v>
      </c>
      <c r="C2" s="317" t="s">
        <v>80</v>
      </c>
      <c r="D2" s="318"/>
      <c r="E2" s="318"/>
      <c r="F2" s="318"/>
      <c r="G2" s="318"/>
      <c r="H2" s="318"/>
      <c r="I2" s="318"/>
      <c r="J2" s="318"/>
      <c r="K2" s="296"/>
      <c r="L2" s="319" t="s">
        <v>81</v>
      </c>
      <c r="M2" s="318"/>
      <c r="N2" s="318"/>
      <c r="O2" s="318"/>
      <c r="P2" s="318"/>
      <c r="Q2" s="318"/>
      <c r="R2" s="318"/>
      <c r="S2" s="318"/>
      <c r="T2" s="296"/>
      <c r="U2" s="88"/>
    </row>
    <row r="3" spans="1:33" ht="14.5">
      <c r="A3" s="315"/>
      <c r="B3" s="315"/>
      <c r="C3" s="320" t="s">
        <v>82</v>
      </c>
      <c r="D3" s="320" t="s">
        <v>83</v>
      </c>
      <c r="E3" s="320" t="s">
        <v>84</v>
      </c>
      <c r="F3" s="310" t="s">
        <v>85</v>
      </c>
      <c r="G3" s="296"/>
      <c r="H3" s="310" t="s">
        <v>86</v>
      </c>
      <c r="I3" s="296"/>
      <c r="J3" s="310" t="s">
        <v>87</v>
      </c>
      <c r="K3" s="296"/>
      <c r="L3" s="320" t="s">
        <v>82</v>
      </c>
      <c r="M3" s="320" t="s">
        <v>88</v>
      </c>
      <c r="N3" s="320" t="s">
        <v>84</v>
      </c>
      <c r="O3" s="310" t="s">
        <v>5</v>
      </c>
      <c r="P3" s="296"/>
      <c r="Q3" s="310" t="s">
        <v>86</v>
      </c>
      <c r="R3" s="296"/>
      <c r="S3" s="311" t="s">
        <v>89</v>
      </c>
      <c r="T3" s="296"/>
      <c r="U3" s="88"/>
    </row>
    <row r="4" spans="1:33" ht="14.5">
      <c r="A4" s="300"/>
      <c r="B4" s="300"/>
      <c r="C4" s="300"/>
      <c r="D4" s="300"/>
      <c r="E4" s="300"/>
      <c r="F4" s="89" t="s">
        <v>90</v>
      </c>
      <c r="G4" s="89" t="s">
        <v>91</v>
      </c>
      <c r="H4" s="89" t="s">
        <v>90</v>
      </c>
      <c r="I4" s="89" t="s">
        <v>91</v>
      </c>
      <c r="J4" s="89" t="s">
        <v>90</v>
      </c>
      <c r="K4" s="89" t="s">
        <v>91</v>
      </c>
      <c r="L4" s="300"/>
      <c r="M4" s="300"/>
      <c r="N4" s="300"/>
      <c r="O4" s="89" t="s">
        <v>90</v>
      </c>
      <c r="P4" s="89" t="s">
        <v>91</v>
      </c>
      <c r="Q4" s="89" t="s">
        <v>90</v>
      </c>
      <c r="R4" s="89" t="s">
        <v>91</v>
      </c>
      <c r="S4" s="90" t="s">
        <v>90</v>
      </c>
      <c r="T4" s="90" t="s">
        <v>91</v>
      </c>
      <c r="U4" s="88"/>
    </row>
    <row r="5" spans="1:33" ht="14.5">
      <c r="A5" s="91">
        <v>1</v>
      </c>
      <c r="B5" s="92" t="s">
        <v>12</v>
      </c>
      <c r="C5" s="93">
        <f>'(RAW) Bảng tính'!C5</f>
        <v>13</v>
      </c>
      <c r="D5" s="93">
        <f>'(RAW) Bảng tính'!D5</f>
        <v>19</v>
      </c>
      <c r="E5" s="93">
        <f>'(RAW) Bảng tính'!E5</f>
        <v>27</v>
      </c>
      <c r="F5" s="94">
        <f t="shared" ref="F5:F6" si="0">G29</f>
        <v>218000000</v>
      </c>
      <c r="G5" s="95">
        <f t="shared" ref="G5:G18" si="1">F5/24400</f>
        <v>8934.4262295081971</v>
      </c>
      <c r="H5" s="96">
        <f t="shared" ref="H5:H18" si="2">F5*22.5%</f>
        <v>49050000</v>
      </c>
      <c r="I5" s="97">
        <f t="shared" ref="I5:I18" si="3">H5/24400</f>
        <v>2010.2459016393443</v>
      </c>
      <c r="J5" s="97">
        <f>F5+H5+'Capacity Building'!F6</f>
        <v>967050000</v>
      </c>
      <c r="K5" s="97">
        <f t="shared" ref="K5:K18" si="4">J5/24400</f>
        <v>39633.196721311477</v>
      </c>
      <c r="L5" s="98">
        <f>'(RAW) Bảng tính'!H5</f>
        <v>76</v>
      </c>
      <c r="M5" s="98">
        <f>'(RAW) Bảng tính'!I5</f>
        <v>97</v>
      </c>
      <c r="N5" s="98">
        <f>'(RAW) Bảng tính'!J5</f>
        <v>88</v>
      </c>
      <c r="O5" s="96">
        <f t="shared" ref="O5:O6" si="5">H29</f>
        <v>14169300000</v>
      </c>
      <c r="P5" s="96">
        <f t="shared" ref="P5:P18" si="6">O5/24400</f>
        <v>580709.01639344264</v>
      </c>
      <c r="Q5" s="96">
        <f t="shared" ref="Q5:Q18" si="7">O5*22.5%</f>
        <v>3188092500</v>
      </c>
      <c r="R5" s="96">
        <f t="shared" ref="R5:R18" si="8">Q5/24400</f>
        <v>130659.52868852459</v>
      </c>
      <c r="S5" s="97">
        <f>O5+Q5+'Capacity Building'!F6</f>
        <v>18057392500</v>
      </c>
      <c r="T5" s="97">
        <f t="shared" ref="T5:T19" si="9">S5/24400</f>
        <v>740057.0696721311</v>
      </c>
      <c r="U5" s="88"/>
    </row>
    <row r="6" spans="1:33" ht="14.5">
      <c r="A6" s="91">
        <v>2</v>
      </c>
      <c r="B6" s="7" t="s">
        <v>13</v>
      </c>
      <c r="C6" s="32">
        <f>'(RAW) Bảng tính'!C6</f>
        <v>1</v>
      </c>
      <c r="D6" s="32">
        <f>'(RAW) Bảng tính'!D6</f>
        <v>4</v>
      </c>
      <c r="E6" s="32">
        <f>'(RAW) Bảng tính'!E6</f>
        <v>5</v>
      </c>
      <c r="F6" s="95">
        <f t="shared" si="0"/>
        <v>1416264598</v>
      </c>
      <c r="G6" s="95">
        <f t="shared" si="1"/>
        <v>58043.631065573769</v>
      </c>
      <c r="H6" s="96">
        <f t="shared" si="2"/>
        <v>318659534.55000001</v>
      </c>
      <c r="I6" s="97">
        <f t="shared" si="3"/>
        <v>13059.816989754099</v>
      </c>
      <c r="J6" s="97">
        <f>F6+H6+'Capacity Building'!F7</f>
        <v>2294924132.5500002</v>
      </c>
      <c r="K6" s="97">
        <f t="shared" si="4"/>
        <v>94054.267727459024</v>
      </c>
      <c r="L6" s="99">
        <f>'(RAW) Bảng tính'!H6</f>
        <v>2</v>
      </c>
      <c r="M6" s="99">
        <f>'(RAW) Bảng tính'!I6</f>
        <v>7</v>
      </c>
      <c r="N6" s="99">
        <f>'(RAW) Bảng tính'!J6</f>
        <v>2</v>
      </c>
      <c r="O6" s="96">
        <f t="shared" si="5"/>
        <v>1557891058</v>
      </c>
      <c r="P6" s="96">
        <f t="shared" si="6"/>
        <v>63847.994180327871</v>
      </c>
      <c r="Q6" s="96">
        <f t="shared" si="7"/>
        <v>350525488.05000001</v>
      </c>
      <c r="R6" s="96">
        <f t="shared" si="8"/>
        <v>14365.798690573771</v>
      </c>
      <c r="S6" s="97">
        <f>O6+Q6+'Capacity Building'!F7</f>
        <v>2468416546.0500002</v>
      </c>
      <c r="T6" s="97">
        <f t="shared" si="9"/>
        <v>101164.6125430328</v>
      </c>
      <c r="U6" s="88"/>
    </row>
    <row r="7" spans="1:33" ht="14.5">
      <c r="A7" s="91">
        <v>3</v>
      </c>
      <c r="B7" s="7" t="s">
        <v>14</v>
      </c>
      <c r="C7" s="32">
        <f>'(RAW) Bảng tính'!C7</f>
        <v>0</v>
      </c>
      <c r="D7" s="32">
        <f>'(RAW) Bảng tính'!D7</f>
        <v>17</v>
      </c>
      <c r="E7" s="32">
        <f>'(RAW) Bảng tính'!E7</f>
        <v>0</v>
      </c>
      <c r="F7" s="95">
        <f>'(RAW) Bảng tính'!G7</f>
        <v>34245555555.55555</v>
      </c>
      <c r="G7" s="95">
        <f t="shared" si="1"/>
        <v>1403506.3752276865</v>
      </c>
      <c r="H7" s="96">
        <f t="shared" si="2"/>
        <v>7705249999.999999</v>
      </c>
      <c r="I7" s="97">
        <f t="shared" si="3"/>
        <v>315788.93442622945</v>
      </c>
      <c r="J7" s="97">
        <f>F7+H7+'Capacity Building'!F8</f>
        <v>42650805555.55555</v>
      </c>
      <c r="K7" s="97">
        <f t="shared" si="4"/>
        <v>1747983.8342440799</v>
      </c>
      <c r="L7" s="100">
        <f>'(RAW) Bảng tính'!H7</f>
        <v>0</v>
      </c>
      <c r="M7" s="100">
        <f>'(RAW) Bảng tính'!I7</f>
        <v>5</v>
      </c>
      <c r="N7" s="100">
        <f>'(RAW) Bảng tính'!J7</f>
        <v>0</v>
      </c>
      <c r="O7" s="96">
        <f>'(RAW) Bảng tính'!L7</f>
        <v>9624999999.9999981</v>
      </c>
      <c r="P7" s="96">
        <f t="shared" si="6"/>
        <v>394467.21311475401</v>
      </c>
      <c r="Q7" s="96">
        <f t="shared" si="7"/>
        <v>2165624999.9999995</v>
      </c>
      <c r="R7" s="96">
        <f t="shared" si="8"/>
        <v>88755.122950819656</v>
      </c>
      <c r="S7" s="97">
        <f>O7+Q7+'Capacity Building'!F8</f>
        <v>12490624999.999998</v>
      </c>
      <c r="T7" s="97">
        <f t="shared" si="9"/>
        <v>511910.86065573763</v>
      </c>
      <c r="U7" s="88"/>
    </row>
    <row r="8" spans="1:33" ht="14.5">
      <c r="A8" s="101">
        <v>4</v>
      </c>
      <c r="B8" s="11" t="s">
        <v>15</v>
      </c>
      <c r="C8" s="102">
        <f>'(RAW) Bảng tính'!C8</f>
        <v>0</v>
      </c>
      <c r="D8" s="102">
        <f>'(RAW) Bảng tính'!D8</f>
        <v>0</v>
      </c>
      <c r="E8" s="102">
        <f>'(RAW) Bảng tính'!E8</f>
        <v>0</v>
      </c>
      <c r="F8" s="95">
        <f>'(RAW) Bảng tính'!G8</f>
        <v>0</v>
      </c>
      <c r="G8" s="95">
        <f t="shared" si="1"/>
        <v>0</v>
      </c>
      <c r="H8" s="96">
        <f t="shared" si="2"/>
        <v>0</v>
      </c>
      <c r="I8" s="97">
        <f t="shared" si="3"/>
        <v>0</v>
      </c>
      <c r="J8" s="97">
        <f>F8+H8+'Capacity Building'!F9</f>
        <v>700000000</v>
      </c>
      <c r="K8" s="97">
        <f t="shared" si="4"/>
        <v>28688.524590163935</v>
      </c>
      <c r="L8" s="100">
        <f>'(RAW) Bảng tính'!H8</f>
        <v>1</v>
      </c>
      <c r="M8" s="100">
        <f>'(RAW) Bảng tính'!I8</f>
        <v>3</v>
      </c>
      <c r="N8" s="100">
        <f>'(RAW) Bảng tính'!J8</f>
        <v>1</v>
      </c>
      <c r="O8" s="96">
        <f>'(RAW) Bảng tính'!L8</f>
        <v>9784444444.4444447</v>
      </c>
      <c r="P8" s="96">
        <f t="shared" si="6"/>
        <v>401001.82149362477</v>
      </c>
      <c r="Q8" s="96">
        <f t="shared" si="7"/>
        <v>2201500000</v>
      </c>
      <c r="R8" s="96">
        <f t="shared" si="8"/>
        <v>90225.409836065577</v>
      </c>
      <c r="S8" s="97">
        <f>O8+Q8+'Capacity Building'!F9</f>
        <v>12685944444.444445</v>
      </c>
      <c r="T8" s="97">
        <f t="shared" si="9"/>
        <v>519915.75591985427</v>
      </c>
      <c r="U8" s="103"/>
      <c r="V8" s="104"/>
      <c r="W8" s="104"/>
      <c r="X8" s="104"/>
      <c r="Y8" s="104"/>
      <c r="Z8" s="104"/>
      <c r="AA8" s="104"/>
      <c r="AB8" s="104"/>
      <c r="AC8" s="104"/>
      <c r="AD8" s="104"/>
      <c r="AE8" s="104"/>
      <c r="AF8" s="104"/>
      <c r="AG8" s="104"/>
    </row>
    <row r="9" spans="1:33" ht="14.5">
      <c r="A9" s="91">
        <v>5</v>
      </c>
      <c r="B9" s="7" t="s">
        <v>16</v>
      </c>
      <c r="C9" s="32">
        <f>'(RAW) Bảng tính'!C9</f>
        <v>0</v>
      </c>
      <c r="D9" s="32">
        <f>'(RAW) Bảng tính'!D9</f>
        <v>0</v>
      </c>
      <c r="E9" s="32">
        <f>'(RAW) Bảng tính'!E9</f>
        <v>2</v>
      </c>
      <c r="F9" s="96">
        <f t="shared" ref="F9:F18" si="10">G33</f>
        <v>650000000</v>
      </c>
      <c r="G9" s="95">
        <f t="shared" si="1"/>
        <v>26639.344262295082</v>
      </c>
      <c r="H9" s="96">
        <f t="shared" si="2"/>
        <v>146250000</v>
      </c>
      <c r="I9" s="97">
        <f t="shared" si="3"/>
        <v>5993.8524590163934</v>
      </c>
      <c r="J9" s="97">
        <f>F9+H9+'Capacity Building'!F10</f>
        <v>1566250000</v>
      </c>
      <c r="K9" s="97">
        <f t="shared" si="4"/>
        <v>64190.573770491806</v>
      </c>
      <c r="L9" s="105"/>
      <c r="M9" s="106">
        <f>'(RAW) Bảng tính'!I9</f>
        <v>4</v>
      </c>
      <c r="N9" s="107">
        <f>'(RAW) Bảng tính'!J9</f>
        <v>6</v>
      </c>
      <c r="O9" s="108">
        <f t="shared" ref="O9:O10" si="11">H33</f>
        <v>259400000</v>
      </c>
      <c r="P9" s="96">
        <f t="shared" si="6"/>
        <v>10631.147540983606</v>
      </c>
      <c r="Q9" s="96">
        <f t="shared" si="7"/>
        <v>58365000</v>
      </c>
      <c r="R9" s="96">
        <f t="shared" si="8"/>
        <v>2392.0081967213114</v>
      </c>
      <c r="S9" s="97">
        <f>O9+Q9+'Capacity Building'!F10</f>
        <v>1087765000</v>
      </c>
      <c r="T9" s="97">
        <f t="shared" si="9"/>
        <v>44580.532786885247</v>
      </c>
      <c r="U9" s="88"/>
    </row>
    <row r="10" spans="1:33" ht="14.5">
      <c r="A10" s="91">
        <v>6</v>
      </c>
      <c r="B10" s="92" t="s">
        <v>17</v>
      </c>
      <c r="C10" s="93">
        <f>'(RAW) Bảng tính'!C10</f>
        <v>8</v>
      </c>
      <c r="D10" s="93">
        <f>'(RAW) Bảng tính'!D10</f>
        <v>56</v>
      </c>
      <c r="E10" s="93">
        <f>'(RAW) Bảng tính'!E10</f>
        <v>419</v>
      </c>
      <c r="F10" s="109">
        <f t="shared" si="10"/>
        <v>245227920000</v>
      </c>
      <c r="G10" s="95">
        <f t="shared" si="1"/>
        <v>10050324.590163935</v>
      </c>
      <c r="H10" s="96">
        <f t="shared" si="2"/>
        <v>55176282000</v>
      </c>
      <c r="I10" s="97">
        <f t="shared" si="3"/>
        <v>2261323.0327868853</v>
      </c>
      <c r="J10" s="97">
        <f>F10+H10+'Capacity Building'!F11</f>
        <v>301454202000</v>
      </c>
      <c r="K10" s="97">
        <f t="shared" si="4"/>
        <v>12354680.409836065</v>
      </c>
      <c r="L10" s="100">
        <f>'(RAW) Bảng tính'!H10</f>
        <v>85</v>
      </c>
      <c r="M10" s="100">
        <f>'(RAW) Bảng tính'!I10</f>
        <v>104</v>
      </c>
      <c r="N10" s="100">
        <f>'(RAW) Bảng tính'!J10</f>
        <v>370</v>
      </c>
      <c r="O10" s="95">
        <f t="shared" si="11"/>
        <v>59103160000</v>
      </c>
      <c r="P10" s="96">
        <f t="shared" si="6"/>
        <v>2422260.6557377051</v>
      </c>
      <c r="Q10" s="96">
        <f t="shared" si="7"/>
        <v>13298211000</v>
      </c>
      <c r="R10" s="96">
        <f t="shared" si="8"/>
        <v>545008.64754098363</v>
      </c>
      <c r="S10" s="97">
        <f>O10+Q10+'Capacity Building'!F11</f>
        <v>73451371000</v>
      </c>
      <c r="T10" s="97">
        <f t="shared" si="9"/>
        <v>3010302.0901639345</v>
      </c>
      <c r="U10" s="88"/>
    </row>
    <row r="11" spans="1:33" ht="14.5">
      <c r="A11" s="91">
        <v>7</v>
      </c>
      <c r="B11" s="7" t="s">
        <v>18</v>
      </c>
      <c r="C11" s="32">
        <f>'(RAW) Bảng tính'!C11</f>
        <v>0</v>
      </c>
      <c r="D11" s="32">
        <f>'(RAW) Bảng tính'!D11</f>
        <v>0</v>
      </c>
      <c r="E11" s="110">
        <f>'(RAW) Bảng tính'!E11</f>
        <v>2</v>
      </c>
      <c r="F11" s="95">
        <f t="shared" si="10"/>
        <v>800000000</v>
      </c>
      <c r="G11" s="95">
        <f t="shared" si="1"/>
        <v>32786.885245901642</v>
      </c>
      <c r="H11" s="96">
        <f t="shared" si="2"/>
        <v>180000000</v>
      </c>
      <c r="I11" s="97">
        <f t="shared" si="3"/>
        <v>7377.0491803278692</v>
      </c>
      <c r="J11" s="97">
        <f>F11+H11+'Capacity Building'!F12</f>
        <v>1540000000</v>
      </c>
      <c r="K11" s="97">
        <f t="shared" si="4"/>
        <v>63114.754098360652</v>
      </c>
      <c r="L11" s="111">
        <f>'(RAW) Bảng tính'!H11</f>
        <v>0</v>
      </c>
      <c r="M11" s="99">
        <f>'(RAW) Bảng tính'!I11</f>
        <v>0</v>
      </c>
      <c r="N11" s="106">
        <f>'(RAW) Bảng tính'!J11</f>
        <v>0</v>
      </c>
      <c r="O11" s="112">
        <f>'(RAW) Bảng tính'!L11</f>
        <v>0</v>
      </c>
      <c r="P11" s="96">
        <f t="shared" si="6"/>
        <v>0</v>
      </c>
      <c r="Q11" s="96">
        <f t="shared" si="7"/>
        <v>0</v>
      </c>
      <c r="R11" s="96">
        <f t="shared" si="8"/>
        <v>0</v>
      </c>
      <c r="S11" s="97">
        <f>O11+Q11+'Capacity Building'!F12</f>
        <v>560000000</v>
      </c>
      <c r="T11" s="97">
        <f t="shared" si="9"/>
        <v>22950.819672131147</v>
      </c>
      <c r="U11" s="113"/>
    </row>
    <row r="12" spans="1:33" ht="14.5">
      <c r="A12" s="91">
        <v>8</v>
      </c>
      <c r="B12" s="7" t="s">
        <v>19</v>
      </c>
      <c r="C12" s="114">
        <f>'(RAW) Bảng tính'!C12</f>
        <v>1</v>
      </c>
      <c r="D12" s="32">
        <f>'(RAW) Bảng tính'!D12</f>
        <v>1</v>
      </c>
      <c r="E12" s="32">
        <f>'(RAW) Bảng tính'!E12</f>
        <v>5</v>
      </c>
      <c r="F12" s="96">
        <f t="shared" si="10"/>
        <v>165000000</v>
      </c>
      <c r="G12" s="95">
        <f t="shared" si="1"/>
        <v>6762.2950819672133</v>
      </c>
      <c r="H12" s="96">
        <f t="shared" si="2"/>
        <v>37125000</v>
      </c>
      <c r="I12" s="97">
        <f t="shared" si="3"/>
        <v>1521.516393442623</v>
      </c>
      <c r="J12" s="97">
        <f>F12+H12+'Capacity Building'!F13</f>
        <v>972125000</v>
      </c>
      <c r="K12" s="97">
        <f t="shared" si="4"/>
        <v>39841.188524590165</v>
      </c>
      <c r="L12" s="98">
        <f>'(RAW) Bảng tính'!H12</f>
        <v>1</v>
      </c>
      <c r="M12" s="98">
        <f>'(RAW) Bảng tính'!I12</f>
        <v>4</v>
      </c>
      <c r="N12" s="98">
        <f>'(RAW) Bảng tính'!J12</f>
        <v>18</v>
      </c>
      <c r="O12" s="96">
        <f>H36</f>
        <v>65000000</v>
      </c>
      <c r="P12" s="96">
        <f t="shared" si="6"/>
        <v>2663.9344262295081</v>
      </c>
      <c r="Q12" s="96">
        <f t="shared" si="7"/>
        <v>14625000</v>
      </c>
      <c r="R12" s="96">
        <f t="shared" si="8"/>
        <v>599.38524590163934</v>
      </c>
      <c r="S12" s="97">
        <f>O12+Q12+'Capacity Building'!F13</f>
        <v>849625000</v>
      </c>
      <c r="T12" s="97">
        <f t="shared" si="9"/>
        <v>34820.696721311477</v>
      </c>
      <c r="U12" s="113"/>
    </row>
    <row r="13" spans="1:33" ht="14.5">
      <c r="A13" s="91">
        <v>9</v>
      </c>
      <c r="B13" s="7" t="s">
        <v>20</v>
      </c>
      <c r="C13" s="115">
        <f>'(RAW) Bảng tính'!C13</f>
        <v>0</v>
      </c>
      <c r="D13" s="115">
        <f>'(RAW) Bảng tính'!D13</f>
        <v>0</v>
      </c>
      <c r="E13" s="115">
        <f>'(RAW) Bảng tính'!E13</f>
        <v>10</v>
      </c>
      <c r="F13" s="96">
        <f t="shared" si="10"/>
        <v>4041200000</v>
      </c>
      <c r="G13" s="95">
        <f t="shared" si="1"/>
        <v>165622.95081967214</v>
      </c>
      <c r="H13" s="96">
        <f t="shared" si="2"/>
        <v>909270000</v>
      </c>
      <c r="I13" s="97">
        <f t="shared" si="3"/>
        <v>37265.163934426229</v>
      </c>
      <c r="J13" s="97">
        <f>F13+H13+'Capacity Building'!F14</f>
        <v>5580470000</v>
      </c>
      <c r="K13" s="97">
        <f t="shared" si="4"/>
        <v>228707.78688524591</v>
      </c>
      <c r="L13" s="98">
        <f>'(RAW) Bảng tính'!H13</f>
        <v>0</v>
      </c>
      <c r="M13" s="98">
        <f>'(RAW) Bảng tính'!I13</f>
        <v>0</v>
      </c>
      <c r="N13" s="98">
        <f>'(RAW) Bảng tính'!J13</f>
        <v>47</v>
      </c>
      <c r="O13" s="96">
        <f>'(RAW) Bảng tính'!L13</f>
        <v>0</v>
      </c>
      <c r="P13" s="96">
        <f t="shared" si="6"/>
        <v>0</v>
      </c>
      <c r="Q13" s="96">
        <f t="shared" si="7"/>
        <v>0</v>
      </c>
      <c r="R13" s="96">
        <f t="shared" si="8"/>
        <v>0</v>
      </c>
      <c r="S13" s="97">
        <f>O13+Q13+'Capacity Building'!F14</f>
        <v>630000000</v>
      </c>
      <c r="T13" s="97">
        <f t="shared" si="9"/>
        <v>25819.672131147541</v>
      </c>
      <c r="U13" s="113"/>
    </row>
    <row r="14" spans="1:33" ht="14.5">
      <c r="A14" s="91">
        <v>10</v>
      </c>
      <c r="B14" s="12" t="s">
        <v>21</v>
      </c>
      <c r="C14" s="116">
        <f>'(RAW) Bảng tính'!C14</f>
        <v>0</v>
      </c>
      <c r="D14" s="116">
        <f>'(RAW) Bảng tính'!D14</f>
        <v>0</v>
      </c>
      <c r="E14" s="116">
        <f>'(RAW) Bảng tính'!E14</f>
        <v>6</v>
      </c>
      <c r="F14" s="96">
        <f t="shared" si="10"/>
        <v>1985000000</v>
      </c>
      <c r="G14" s="95">
        <f t="shared" si="1"/>
        <v>81352.459016393448</v>
      </c>
      <c r="H14" s="96">
        <f t="shared" si="2"/>
        <v>446625000</v>
      </c>
      <c r="I14" s="97">
        <f t="shared" si="3"/>
        <v>18304.303278688523</v>
      </c>
      <c r="J14" s="97">
        <f>F14+H14+'Capacity Building'!F15</f>
        <v>3341625000</v>
      </c>
      <c r="K14" s="97">
        <f t="shared" si="4"/>
        <v>136951.84426229508</v>
      </c>
      <c r="L14" s="99">
        <f>'(RAW) Bảng tính'!H14</f>
        <v>0</v>
      </c>
      <c r="M14" s="99">
        <f>'(RAW) Bảng tính'!I14</f>
        <v>0</v>
      </c>
      <c r="N14" s="99">
        <f>'(RAW) Bảng tính'!J14</f>
        <v>29</v>
      </c>
      <c r="O14" s="117">
        <f t="shared" ref="O14:O17" si="12">H38</f>
        <v>470000000</v>
      </c>
      <c r="P14" s="96">
        <f t="shared" si="6"/>
        <v>19262.295081967211</v>
      </c>
      <c r="Q14" s="96">
        <f t="shared" si="7"/>
        <v>105750000</v>
      </c>
      <c r="R14" s="96">
        <f t="shared" si="8"/>
        <v>4334.0163934426228</v>
      </c>
      <c r="S14" s="97">
        <f>O14+Q14+'Capacity Building'!F15</f>
        <v>1485750000</v>
      </c>
      <c r="T14" s="97">
        <f t="shared" si="9"/>
        <v>60891.393442622953</v>
      </c>
      <c r="U14" s="113"/>
      <c r="V14" s="26"/>
      <c r="W14" s="26"/>
      <c r="X14" s="26"/>
      <c r="Y14" s="26"/>
      <c r="Z14" s="26"/>
      <c r="AA14" s="26"/>
      <c r="AB14" s="26"/>
      <c r="AC14" s="26"/>
      <c r="AD14" s="26"/>
      <c r="AE14" s="26"/>
      <c r="AF14" s="26"/>
      <c r="AG14" s="26"/>
    </row>
    <row r="15" spans="1:33" ht="14.5">
      <c r="A15" s="91">
        <v>11</v>
      </c>
      <c r="B15" s="92" t="s">
        <v>22</v>
      </c>
      <c r="C15" s="118">
        <f>'(RAW) Bảng tính'!C15</f>
        <v>0</v>
      </c>
      <c r="D15" s="118">
        <f>'(RAW) Bảng tính'!D15</f>
        <v>0</v>
      </c>
      <c r="E15" s="118">
        <f>'(RAW) Bảng tính'!E15</f>
        <v>227</v>
      </c>
      <c r="F15" s="109">
        <f t="shared" si="10"/>
        <v>161264000000</v>
      </c>
      <c r="G15" s="95">
        <f t="shared" si="1"/>
        <v>6609180.3278688528</v>
      </c>
      <c r="H15" s="96">
        <f t="shared" si="2"/>
        <v>36284400000</v>
      </c>
      <c r="I15" s="97">
        <f t="shared" si="3"/>
        <v>1487065.5737704919</v>
      </c>
      <c r="J15" s="97">
        <f>F15+H15+'Capacity Building'!F16</f>
        <v>198388400000</v>
      </c>
      <c r="K15" s="97">
        <f t="shared" si="4"/>
        <v>8130672.1311475411</v>
      </c>
      <c r="L15" s="99">
        <f>'(RAW) Bảng tính'!H15</f>
        <v>0</v>
      </c>
      <c r="M15" s="99">
        <f>'(RAW) Bảng tính'!I15</f>
        <v>0</v>
      </c>
      <c r="N15" s="99">
        <f>'(RAW) Bảng tính'!J15</f>
        <v>341</v>
      </c>
      <c r="O15" s="96">
        <f t="shared" si="12"/>
        <v>148859000000</v>
      </c>
      <c r="P15" s="96">
        <f t="shared" si="6"/>
        <v>6100778.6885245899</v>
      </c>
      <c r="Q15" s="96">
        <f t="shared" si="7"/>
        <v>33493275000</v>
      </c>
      <c r="R15" s="96">
        <f t="shared" si="8"/>
        <v>1372675.2049180327</v>
      </c>
      <c r="S15" s="97">
        <f>O15+Q15+'Capacity Building'!F16</f>
        <v>183192275000</v>
      </c>
      <c r="T15" s="97">
        <f t="shared" si="9"/>
        <v>7507880.1229508193</v>
      </c>
      <c r="U15" s="113"/>
    </row>
    <row r="16" spans="1:33" ht="15.75" customHeight="1">
      <c r="A16" s="101">
        <v>12</v>
      </c>
      <c r="B16" s="11" t="s">
        <v>23</v>
      </c>
      <c r="C16" s="102">
        <f>'(RAW) Bảng tính'!C16</f>
        <v>0</v>
      </c>
      <c r="D16" s="102">
        <f>'(RAW) Bảng tính'!D16</f>
        <v>2</v>
      </c>
      <c r="E16" s="119">
        <f>'(RAW) Bảng tính'!E16</f>
        <v>2</v>
      </c>
      <c r="F16" s="96">
        <f t="shared" si="10"/>
        <v>303000000</v>
      </c>
      <c r="G16" s="95">
        <f t="shared" si="1"/>
        <v>12418.032786885246</v>
      </c>
      <c r="H16" s="96">
        <f t="shared" si="2"/>
        <v>68175000</v>
      </c>
      <c r="I16" s="97">
        <f t="shared" si="3"/>
        <v>2794.0573770491801</v>
      </c>
      <c r="J16" s="97">
        <f>F16+H16+'Capacity Building'!F17</f>
        <v>1001175000</v>
      </c>
      <c r="K16" s="97">
        <f t="shared" si="4"/>
        <v>41031.762295081964</v>
      </c>
      <c r="L16" s="99">
        <f>'(RAW) Bảng tính'!H16</f>
        <v>0</v>
      </c>
      <c r="M16" s="99">
        <f>'(RAW) Bảng tính'!I16</f>
        <v>0</v>
      </c>
      <c r="N16" s="99">
        <f>'(RAW) Bảng tính'!J16</f>
        <v>3</v>
      </c>
      <c r="O16" s="117">
        <f t="shared" si="12"/>
        <v>375000000</v>
      </c>
      <c r="P16" s="96">
        <f t="shared" si="6"/>
        <v>15368.852459016394</v>
      </c>
      <c r="Q16" s="96">
        <f t="shared" si="7"/>
        <v>84375000</v>
      </c>
      <c r="R16" s="96">
        <f t="shared" si="8"/>
        <v>3457.9918032786886</v>
      </c>
      <c r="S16" s="97">
        <f>O16+Q16+'Capacity Building'!F17</f>
        <v>1089375000</v>
      </c>
      <c r="T16" s="97">
        <f t="shared" si="9"/>
        <v>44646.516393442624</v>
      </c>
      <c r="U16" s="120"/>
      <c r="V16" s="104"/>
      <c r="W16" s="104"/>
      <c r="X16" s="104"/>
      <c r="Y16" s="104"/>
      <c r="Z16" s="104"/>
      <c r="AA16" s="104"/>
      <c r="AB16" s="104"/>
      <c r="AC16" s="104"/>
      <c r="AD16" s="104"/>
      <c r="AE16" s="104"/>
      <c r="AF16" s="104"/>
      <c r="AG16" s="104"/>
    </row>
    <row r="17" spans="1:21" ht="14.5">
      <c r="A17" s="91">
        <v>13</v>
      </c>
      <c r="B17" s="92" t="s">
        <v>24</v>
      </c>
      <c r="C17" s="93">
        <f>'(RAW) Bảng tính'!C17</f>
        <v>0</v>
      </c>
      <c r="D17" s="93">
        <f>'(RAW) Bảng tính'!D17</f>
        <v>0</v>
      </c>
      <c r="E17" s="121">
        <f>'(RAW) Bảng tính'!E17</f>
        <v>19</v>
      </c>
      <c r="F17" s="109">
        <f t="shared" si="10"/>
        <v>475000000</v>
      </c>
      <c r="G17" s="95">
        <f t="shared" si="1"/>
        <v>19467.213114754097</v>
      </c>
      <c r="H17" s="96">
        <f t="shared" si="2"/>
        <v>106875000</v>
      </c>
      <c r="I17" s="97">
        <f t="shared" si="3"/>
        <v>4380.122950819672</v>
      </c>
      <c r="J17" s="97">
        <f>F17+H17+'Capacity Building'!F18</f>
        <v>1071875000</v>
      </c>
      <c r="K17" s="97">
        <f t="shared" si="4"/>
        <v>43929.303278688523</v>
      </c>
      <c r="L17" s="99">
        <f>'(RAW) Bảng tính'!H17</f>
        <v>0</v>
      </c>
      <c r="M17" s="98">
        <f>'(RAW) Bảng tính'!I17</f>
        <v>0</v>
      </c>
      <c r="N17" s="98">
        <f>'(RAW) Bảng tính'!J17</f>
        <v>9</v>
      </c>
      <c r="O17" s="117">
        <f t="shared" si="12"/>
        <v>975000000</v>
      </c>
      <c r="P17" s="96">
        <f t="shared" si="6"/>
        <v>39959.016393442624</v>
      </c>
      <c r="Q17" s="96">
        <f t="shared" si="7"/>
        <v>219375000</v>
      </c>
      <c r="R17" s="96">
        <f t="shared" si="8"/>
        <v>8990.7786885245896</v>
      </c>
      <c r="S17" s="97">
        <f>O17+Q17+'Capacity Building'!F18</f>
        <v>1684375000</v>
      </c>
      <c r="T17" s="97">
        <f t="shared" si="9"/>
        <v>69031.762295081964</v>
      </c>
      <c r="U17" s="113"/>
    </row>
    <row r="18" spans="1:21" ht="14.5">
      <c r="A18" s="91">
        <v>14</v>
      </c>
      <c r="B18" s="7" t="s">
        <v>25</v>
      </c>
      <c r="C18" s="115">
        <f>'(RAW) Bảng tính'!C18</f>
        <v>0</v>
      </c>
      <c r="D18" s="115">
        <f>'(RAW) Bảng tính'!D18</f>
        <v>0</v>
      </c>
      <c r="E18" s="115">
        <f>'(RAW) Bảng tính'!E18</f>
        <v>48</v>
      </c>
      <c r="F18" s="96">
        <f t="shared" si="10"/>
        <v>10000000000</v>
      </c>
      <c r="G18" s="95">
        <f t="shared" si="1"/>
        <v>409836.06557377049</v>
      </c>
      <c r="H18" s="96">
        <f t="shared" si="2"/>
        <v>2250000000</v>
      </c>
      <c r="I18" s="97">
        <f t="shared" si="3"/>
        <v>92213.114754098366</v>
      </c>
      <c r="J18" s="97">
        <f>F18+H18+'Capacity Building'!F19</f>
        <v>12880000000</v>
      </c>
      <c r="K18" s="97">
        <f t="shared" si="4"/>
        <v>527868.85245901637</v>
      </c>
      <c r="L18" s="98">
        <f>'(RAW) Bảng tính'!H18</f>
        <v>2</v>
      </c>
      <c r="M18" s="98">
        <f>'(RAW) Bảng tính'!I18</f>
        <v>0</v>
      </c>
      <c r="N18" s="98">
        <f>'(RAW) Bảng tính'!J18</f>
        <v>32</v>
      </c>
      <c r="O18" s="96">
        <f>'(RAW) Bảng tính'!L18</f>
        <v>8000000000</v>
      </c>
      <c r="P18" s="96">
        <f t="shared" si="6"/>
        <v>327868.85245901637</v>
      </c>
      <c r="Q18" s="96">
        <f t="shared" si="7"/>
        <v>1800000000</v>
      </c>
      <c r="R18" s="96">
        <f t="shared" si="8"/>
        <v>73770.491803278695</v>
      </c>
      <c r="S18" s="97">
        <f>O18+Q18+'Capacity Building'!F19</f>
        <v>10430000000</v>
      </c>
      <c r="T18" s="97">
        <f t="shared" si="9"/>
        <v>427459.01639344264</v>
      </c>
      <c r="U18" s="113"/>
    </row>
    <row r="19" spans="1:21" ht="14.5">
      <c r="A19" s="122"/>
      <c r="B19" s="123" t="s">
        <v>26</v>
      </c>
      <c r="C19" s="124">
        <f t="shared" ref="C19:E19" si="13">SUM(C5:C18)</f>
        <v>23</v>
      </c>
      <c r="D19" s="124">
        <f t="shared" si="13"/>
        <v>99</v>
      </c>
      <c r="E19" s="124">
        <f t="shared" si="13"/>
        <v>772</v>
      </c>
      <c r="F19" s="124">
        <f t="shared" ref="F19:K19" si="14">SUM(F5:F18)</f>
        <v>460790940153.55554</v>
      </c>
      <c r="G19" s="125">
        <f t="shared" si="14"/>
        <v>18884874.596457195</v>
      </c>
      <c r="H19" s="125">
        <f t="shared" si="14"/>
        <v>103677961534.55</v>
      </c>
      <c r="I19" s="125">
        <f t="shared" si="14"/>
        <v>4249096.7842028691</v>
      </c>
      <c r="J19" s="124">
        <f t="shared" si="14"/>
        <v>574408901688.10547</v>
      </c>
      <c r="K19" s="124">
        <f t="shared" si="14"/>
        <v>23541348.429840393</v>
      </c>
      <c r="L19" s="124">
        <f t="shared" ref="L19:N19" si="15">SUM(L5:L18)</f>
        <v>167</v>
      </c>
      <c r="M19" s="124">
        <f t="shared" si="15"/>
        <v>224</v>
      </c>
      <c r="N19" s="124">
        <f t="shared" si="15"/>
        <v>946</v>
      </c>
      <c r="O19" s="126">
        <f t="shared" ref="O19:R19" si="16">SUM(O5:O18)</f>
        <v>253243195502.44446</v>
      </c>
      <c r="P19" s="126">
        <f t="shared" si="16"/>
        <v>10378819.4878051</v>
      </c>
      <c r="Q19" s="126">
        <f t="shared" si="16"/>
        <v>56979718988.050003</v>
      </c>
      <c r="R19" s="126">
        <f t="shared" si="16"/>
        <v>2335234.3847561474</v>
      </c>
      <c r="S19" s="126">
        <f>SUM(S5:S18)</f>
        <v>320162914490.49445</v>
      </c>
      <c r="T19" s="127">
        <f t="shared" si="9"/>
        <v>13121430.921741575</v>
      </c>
      <c r="U19" s="88"/>
    </row>
    <row r="20" spans="1:21" ht="15.75" customHeight="1">
      <c r="C20" s="4"/>
      <c r="D20" s="4"/>
      <c r="E20" s="128">
        <f>SUM(C19:E19)</f>
        <v>894</v>
      </c>
      <c r="F20" s="129"/>
      <c r="G20" s="130"/>
      <c r="H20" s="131">
        <f>H19/J19</f>
        <v>0.18049504669905939</v>
      </c>
      <c r="I20" s="132"/>
      <c r="J20" s="129">
        <f>SUM(E19:J19)</f>
        <v>1138900938119.5918</v>
      </c>
      <c r="K20" s="129"/>
      <c r="L20" s="133"/>
      <c r="M20" s="133"/>
      <c r="N20" s="128">
        <f>SUM(L19:N19)</f>
        <v>1337</v>
      </c>
      <c r="P20" s="134"/>
      <c r="T20" s="135"/>
      <c r="U20" s="88"/>
    </row>
    <row r="21" spans="1:21" ht="17.25" customHeight="1">
      <c r="B21" s="136" t="s">
        <v>92</v>
      </c>
      <c r="C21" s="137"/>
      <c r="D21" s="137"/>
      <c r="E21" s="137"/>
      <c r="F21" s="137">
        <f t="shared" ref="F21:G21" si="17">F19*80%</f>
        <v>368632752122.84448</v>
      </c>
      <c r="G21" s="137">
        <f t="shared" si="17"/>
        <v>15107899.677165756</v>
      </c>
      <c r="H21" s="137">
        <f t="shared" ref="H21:I21" si="18">J19*80%</f>
        <v>459527121350.48438</v>
      </c>
      <c r="I21" s="137">
        <f t="shared" si="18"/>
        <v>18833078.743872315</v>
      </c>
      <c r="J21" s="131"/>
      <c r="K21" s="131"/>
      <c r="L21" s="4"/>
      <c r="M21" s="4"/>
      <c r="N21" s="4"/>
      <c r="O21" s="137">
        <f t="shared" ref="O21:P21" si="19">O19*80%</f>
        <v>202594556401.95557</v>
      </c>
      <c r="P21" s="137">
        <f t="shared" si="19"/>
        <v>8303055.5902440809</v>
      </c>
      <c r="Q21" s="137"/>
      <c r="R21" s="137"/>
      <c r="S21" s="137">
        <f t="shared" ref="S21:T21" si="20">S19*80%</f>
        <v>256130331592.39557</v>
      </c>
      <c r="T21" s="137">
        <f t="shared" si="20"/>
        <v>10497144.73739326</v>
      </c>
      <c r="U21" s="88"/>
    </row>
    <row r="22" spans="1:21" ht="17.25" customHeight="1">
      <c r="B22" s="136" t="s">
        <v>93</v>
      </c>
      <c r="C22" s="137"/>
      <c r="D22" s="137"/>
      <c r="E22" s="137"/>
      <c r="F22" s="137">
        <f t="shared" ref="F22:G22" si="21">F19*20%</f>
        <v>92158188030.711121</v>
      </c>
      <c r="G22" s="137">
        <f t="shared" si="21"/>
        <v>3776974.919291439</v>
      </c>
      <c r="H22" s="137">
        <f t="shared" ref="H22:I22" si="22">J19*20%</f>
        <v>114881780337.62109</v>
      </c>
      <c r="I22" s="137">
        <f t="shared" si="22"/>
        <v>4708269.6859680787</v>
      </c>
      <c r="J22" s="131"/>
      <c r="K22" s="131"/>
      <c r="L22" s="4"/>
      <c r="M22" s="4"/>
      <c r="N22" s="4"/>
      <c r="O22" s="137">
        <f t="shared" ref="O22:P22" si="23">O19*20%</f>
        <v>50648639100.488892</v>
      </c>
      <c r="P22" s="137">
        <f t="shared" si="23"/>
        <v>2075763.8975610202</v>
      </c>
      <c r="Q22" s="137"/>
      <c r="R22" s="137"/>
      <c r="S22" s="137">
        <f t="shared" ref="S22:T22" si="24">S19*20%</f>
        <v>64032582898.098892</v>
      </c>
      <c r="T22" s="137">
        <f t="shared" si="24"/>
        <v>2624286.184348315</v>
      </c>
      <c r="U22" s="88"/>
    </row>
    <row r="23" spans="1:21" ht="17.25" customHeight="1">
      <c r="B23" s="138" t="s">
        <v>94</v>
      </c>
      <c r="C23" s="137"/>
      <c r="D23" s="137"/>
      <c r="E23" s="137"/>
      <c r="F23" s="137">
        <f t="shared" ref="F23:I23" si="25">SUM(F21:F22)</f>
        <v>460790940153.5556</v>
      </c>
      <c r="G23" s="137">
        <f t="shared" si="25"/>
        <v>18884874.596457195</v>
      </c>
      <c r="H23" s="137">
        <f t="shared" si="25"/>
        <v>574408901688.10547</v>
      </c>
      <c r="I23" s="137">
        <f t="shared" si="25"/>
        <v>23541348.429840393</v>
      </c>
      <c r="J23" s="37"/>
      <c r="K23" s="131"/>
      <c r="L23" s="4"/>
      <c r="M23" s="4"/>
      <c r="N23" s="4"/>
      <c r="O23" s="137">
        <f t="shared" ref="O23:P23" si="26">SUM(O21:O22)</f>
        <v>253243195502.44446</v>
      </c>
      <c r="P23" s="137">
        <f t="shared" si="26"/>
        <v>10378819.487805102</v>
      </c>
      <c r="Q23" s="137"/>
      <c r="R23" s="137"/>
      <c r="S23" s="137">
        <f t="shared" ref="S23:T23" si="27">SUM(S21:S22)</f>
        <v>320162914490.49445</v>
      </c>
      <c r="T23" s="137">
        <f t="shared" si="27"/>
        <v>13121430.921741575</v>
      </c>
      <c r="U23" s="88"/>
    </row>
    <row r="24" spans="1:21" ht="17.25" customHeight="1">
      <c r="C24" s="4"/>
      <c r="D24" s="4"/>
      <c r="E24" s="4"/>
      <c r="F24" s="4"/>
      <c r="G24" s="4"/>
      <c r="H24" s="4">
        <f>J20/24400</f>
        <v>46676267.955720976</v>
      </c>
      <c r="I24" s="4"/>
      <c r="J24" s="131"/>
      <c r="K24" s="131"/>
      <c r="L24" s="4"/>
      <c r="M24" s="4"/>
      <c r="N24" s="4"/>
      <c r="O24" s="4"/>
      <c r="P24" s="139"/>
      <c r="Q24" s="4"/>
      <c r="R24" s="4"/>
      <c r="S24" s="4"/>
      <c r="T24" s="135"/>
      <c r="U24" s="88"/>
    </row>
    <row r="25" spans="1:21" ht="15.75" customHeight="1">
      <c r="A25" s="321"/>
      <c r="B25" s="298"/>
      <c r="C25" s="4"/>
      <c r="D25" s="4"/>
      <c r="E25" s="4"/>
      <c r="F25" s="140"/>
      <c r="G25" s="140"/>
      <c r="H25" s="140">
        <f>J5/F5</f>
        <v>4.436009174311927</v>
      </c>
      <c r="I25" s="140"/>
      <c r="J25" s="141"/>
      <c r="K25" s="141"/>
      <c r="L25" s="4"/>
      <c r="M25" s="4"/>
      <c r="N25" s="4"/>
      <c r="O25" s="4"/>
      <c r="P25" s="139"/>
      <c r="Q25" s="4"/>
      <c r="R25" s="4"/>
      <c r="S25" s="4"/>
      <c r="T25" s="135"/>
      <c r="U25" s="88"/>
    </row>
    <row r="26" spans="1:21" ht="15.75" customHeight="1">
      <c r="A26" s="322"/>
      <c r="B26" s="298"/>
      <c r="J26" s="142"/>
      <c r="K26" s="142"/>
      <c r="U26" s="88"/>
    </row>
    <row r="27" spans="1:21" ht="15.75" customHeight="1">
      <c r="A27" s="322"/>
      <c r="B27" s="298"/>
      <c r="F27" s="323" t="s">
        <v>95</v>
      </c>
      <c r="G27" s="318"/>
      <c r="H27" s="296"/>
      <c r="I27" s="143" t="s">
        <v>96</v>
      </c>
      <c r="U27" s="88"/>
    </row>
    <row r="28" spans="1:21" ht="15.75" customHeight="1">
      <c r="F28" s="144"/>
      <c r="G28" s="145" t="s">
        <v>97</v>
      </c>
      <c r="H28" s="145" t="s">
        <v>81</v>
      </c>
      <c r="M28" s="4"/>
      <c r="N28" s="4">
        <f>K19+T19</f>
        <v>36662779.351581968</v>
      </c>
      <c r="U28" s="88"/>
    </row>
    <row r="29" spans="1:21" ht="15.75" customHeight="1">
      <c r="F29" s="7" t="s">
        <v>12</v>
      </c>
      <c r="G29" s="8">
        <v>218000000</v>
      </c>
      <c r="H29" s="8">
        <f>13308000000 + 861300000</f>
        <v>14169300000</v>
      </c>
      <c r="I29" s="146" t="s">
        <v>98</v>
      </c>
      <c r="U29" s="88"/>
    </row>
    <row r="30" spans="1:21" ht="15.75" customHeight="1">
      <c r="F30" s="7" t="s">
        <v>13</v>
      </c>
      <c r="G30" s="8">
        <v>1416264598</v>
      </c>
      <c r="H30" s="8">
        <v>1557891058</v>
      </c>
      <c r="U30" s="88"/>
    </row>
    <row r="31" spans="1:21" ht="15.75" customHeight="1">
      <c r="F31" s="7" t="s">
        <v>14</v>
      </c>
      <c r="G31" s="8"/>
      <c r="H31" s="8"/>
      <c r="I31" s="25" t="s">
        <v>99</v>
      </c>
      <c r="U31" s="88"/>
    </row>
    <row r="32" spans="1:21" ht="15.75" customHeight="1">
      <c r="F32" s="11" t="s">
        <v>15</v>
      </c>
      <c r="G32" s="8"/>
      <c r="H32" s="8"/>
      <c r="I32" s="25" t="s">
        <v>99</v>
      </c>
      <c r="U32" s="88"/>
    </row>
    <row r="33" spans="6:21" ht="15.75" customHeight="1">
      <c r="F33" s="147" t="s">
        <v>16</v>
      </c>
      <c r="G33" s="8">
        <f>250000000 + 400000000</f>
        <v>650000000</v>
      </c>
      <c r="H33" s="8">
        <f>53000000 + 206400000</f>
        <v>259400000</v>
      </c>
      <c r="U33" s="88"/>
    </row>
    <row r="34" spans="6:21" ht="15.75" customHeight="1">
      <c r="F34" s="7" t="s">
        <v>17</v>
      </c>
      <c r="G34" s="8">
        <v>245227920000</v>
      </c>
      <c r="H34" s="8">
        <v>59103160000</v>
      </c>
      <c r="U34" s="88"/>
    </row>
    <row r="35" spans="6:21" ht="15.75" customHeight="1">
      <c r="F35" s="7" t="s">
        <v>18</v>
      </c>
      <c r="G35" s="8">
        <v>800000000</v>
      </c>
      <c r="H35" s="8"/>
      <c r="I35" s="25" t="s">
        <v>100</v>
      </c>
      <c r="U35" s="88"/>
    </row>
    <row r="36" spans="6:21" ht="15.75" customHeight="1">
      <c r="F36" s="7" t="s">
        <v>19</v>
      </c>
      <c r="G36" s="8">
        <v>165000000</v>
      </c>
      <c r="H36" s="8">
        <v>65000000</v>
      </c>
      <c r="U36" s="88"/>
    </row>
    <row r="37" spans="6:21" ht="15.75" customHeight="1">
      <c r="F37" s="147" t="s">
        <v>20</v>
      </c>
      <c r="G37" s="8">
        <v>4041200000</v>
      </c>
      <c r="H37" s="8"/>
      <c r="I37" s="25" t="s">
        <v>101</v>
      </c>
      <c r="U37" s="88"/>
    </row>
    <row r="38" spans="6:21" ht="15.75" customHeight="1">
      <c r="F38" s="12" t="s">
        <v>21</v>
      </c>
      <c r="G38" s="8">
        <v>1985000000</v>
      </c>
      <c r="H38" s="8">
        <v>470000000</v>
      </c>
      <c r="U38" s="88"/>
    </row>
    <row r="39" spans="6:21" ht="15.75" customHeight="1">
      <c r="F39" s="7" t="s">
        <v>22</v>
      </c>
      <c r="G39" s="8">
        <v>161264000000</v>
      </c>
      <c r="H39" s="8">
        <v>148859000000</v>
      </c>
      <c r="U39" s="88"/>
    </row>
    <row r="40" spans="6:21" ht="15.75" customHeight="1">
      <c r="F40" s="11" t="s">
        <v>23</v>
      </c>
      <c r="G40" s="8">
        <v>303000000</v>
      </c>
      <c r="H40" s="8">
        <v>375000000</v>
      </c>
      <c r="U40" s="88"/>
    </row>
    <row r="41" spans="6:21" ht="15.75" customHeight="1">
      <c r="F41" s="7" t="s">
        <v>24</v>
      </c>
      <c r="G41" s="8">
        <f>200000000 + 275000000</f>
        <v>475000000</v>
      </c>
      <c r="H41" s="8">
        <f>75000000+ 100000000+800000000</f>
        <v>975000000</v>
      </c>
      <c r="I41" s="25" t="s">
        <v>102</v>
      </c>
      <c r="U41" s="88"/>
    </row>
    <row r="42" spans="6:21" ht="15.75" customHeight="1">
      <c r="F42" s="7" t="s">
        <v>25</v>
      </c>
      <c r="G42" s="8">
        <v>10000000000</v>
      </c>
      <c r="H42" s="8">
        <v>8000000000</v>
      </c>
      <c r="I42" s="25" t="s">
        <v>99</v>
      </c>
      <c r="U42" s="88"/>
    </row>
    <row r="43" spans="6:21" ht="15.75" customHeight="1">
      <c r="U43" s="88"/>
    </row>
    <row r="44" spans="6:21" ht="15.75" customHeight="1">
      <c r="U44" s="88"/>
    </row>
    <row r="45" spans="6:21" ht="15.75" customHeight="1">
      <c r="U45" s="88"/>
    </row>
    <row r="46" spans="6:21" ht="15.75" customHeight="1">
      <c r="U46" s="88"/>
    </row>
    <row r="47" spans="6:21" ht="15.75" customHeight="1">
      <c r="U47" s="88"/>
    </row>
    <row r="48" spans="6:21" ht="15.75" customHeight="1">
      <c r="U48" s="88"/>
    </row>
    <row r="49" spans="21:21" ht="15.75" customHeight="1">
      <c r="U49" s="88"/>
    </row>
    <row r="50" spans="21:21" ht="15.75" customHeight="1">
      <c r="U50" s="88"/>
    </row>
    <row r="51" spans="21:21" ht="15.75" customHeight="1">
      <c r="U51" s="88"/>
    </row>
    <row r="52" spans="21:21" ht="15.75" customHeight="1">
      <c r="U52" s="88"/>
    </row>
    <row r="53" spans="21:21" ht="15.75" customHeight="1">
      <c r="U53" s="88"/>
    </row>
    <row r="54" spans="21:21" ht="15.75" customHeight="1">
      <c r="U54" s="88"/>
    </row>
    <row r="55" spans="21:21" ht="15.75" customHeight="1">
      <c r="U55" s="88"/>
    </row>
    <row r="56" spans="21:21" ht="15.75" customHeight="1">
      <c r="U56" s="88"/>
    </row>
    <row r="57" spans="21:21" ht="15.75" customHeight="1">
      <c r="U57" s="88"/>
    </row>
    <row r="58" spans="21:21" ht="15.75" customHeight="1">
      <c r="U58" s="88"/>
    </row>
    <row r="59" spans="21:21" ht="15.75" customHeight="1">
      <c r="U59" s="88"/>
    </row>
    <row r="60" spans="21:21" ht="15.75" customHeight="1">
      <c r="U60" s="88"/>
    </row>
    <row r="61" spans="21:21" ht="15.75" customHeight="1">
      <c r="U61" s="88"/>
    </row>
    <row r="62" spans="21:21" ht="15.75" customHeight="1">
      <c r="U62" s="88"/>
    </row>
    <row r="63" spans="21:21" ht="15.75" customHeight="1">
      <c r="U63" s="88"/>
    </row>
    <row r="64" spans="21:21" ht="15.75" customHeight="1">
      <c r="U64" s="88"/>
    </row>
    <row r="65" spans="21:21" ht="15.75" customHeight="1">
      <c r="U65" s="88"/>
    </row>
    <row r="66" spans="21:21" ht="15.75" customHeight="1">
      <c r="U66" s="88"/>
    </row>
    <row r="67" spans="21:21" ht="15.75" customHeight="1">
      <c r="U67" s="88"/>
    </row>
    <row r="68" spans="21:21" ht="15.75" customHeight="1">
      <c r="U68" s="88"/>
    </row>
    <row r="69" spans="21:21" ht="15.75" customHeight="1">
      <c r="U69" s="88"/>
    </row>
    <row r="70" spans="21:21" ht="15.75" customHeight="1">
      <c r="U70" s="88"/>
    </row>
    <row r="71" spans="21:21" ht="15.75" customHeight="1">
      <c r="U71" s="88"/>
    </row>
    <row r="72" spans="21:21" ht="15.75" customHeight="1">
      <c r="U72" s="88"/>
    </row>
    <row r="73" spans="21:21" ht="15.75" customHeight="1">
      <c r="U73" s="88"/>
    </row>
    <row r="74" spans="21:21" ht="15.75" customHeight="1">
      <c r="U74" s="88"/>
    </row>
    <row r="75" spans="21:21" ht="15.75" customHeight="1">
      <c r="U75" s="88"/>
    </row>
    <row r="76" spans="21:21" ht="15.75" customHeight="1">
      <c r="U76" s="88"/>
    </row>
    <row r="77" spans="21:21" ht="15.75" customHeight="1">
      <c r="U77" s="88"/>
    </row>
    <row r="78" spans="21:21" ht="15.75" customHeight="1">
      <c r="U78" s="88"/>
    </row>
    <row r="79" spans="21:21" ht="15.75" customHeight="1">
      <c r="U79" s="88"/>
    </row>
    <row r="80" spans="21:21" ht="15.75" customHeight="1">
      <c r="U80" s="88"/>
    </row>
    <row r="81" spans="21:21" ht="15.75" customHeight="1">
      <c r="U81" s="88"/>
    </row>
    <row r="82" spans="21:21" ht="15.75" customHeight="1">
      <c r="U82" s="88"/>
    </row>
    <row r="83" spans="21:21" ht="15.75" customHeight="1">
      <c r="U83" s="88"/>
    </row>
    <row r="84" spans="21:21" ht="15.75" customHeight="1">
      <c r="U84" s="88"/>
    </row>
    <row r="85" spans="21:21" ht="15.75" customHeight="1">
      <c r="U85" s="88"/>
    </row>
    <row r="86" spans="21:21" ht="15.75" customHeight="1">
      <c r="U86" s="88"/>
    </row>
    <row r="87" spans="21:21" ht="15.75" customHeight="1">
      <c r="U87" s="88"/>
    </row>
    <row r="88" spans="21:21" ht="15.75" customHeight="1">
      <c r="U88" s="88"/>
    </row>
    <row r="89" spans="21:21" ht="15.75" customHeight="1">
      <c r="U89" s="88"/>
    </row>
    <row r="90" spans="21:21" ht="15.75" customHeight="1">
      <c r="U90" s="88"/>
    </row>
    <row r="91" spans="21:21" ht="15.75" customHeight="1">
      <c r="U91" s="88"/>
    </row>
    <row r="92" spans="21:21" ht="15.75" customHeight="1">
      <c r="U92" s="88"/>
    </row>
    <row r="93" spans="21:21" ht="15.75" customHeight="1">
      <c r="U93" s="88"/>
    </row>
    <row r="94" spans="21:21" ht="15.75" customHeight="1">
      <c r="U94" s="88"/>
    </row>
    <row r="95" spans="21:21" ht="15.75" customHeight="1">
      <c r="U95" s="88"/>
    </row>
    <row r="96" spans="21:21" ht="15.75" customHeight="1">
      <c r="U96" s="88"/>
    </row>
    <row r="97" spans="21:21" ht="15.75" customHeight="1">
      <c r="U97" s="88"/>
    </row>
    <row r="98" spans="21:21" ht="15.75" customHeight="1">
      <c r="U98" s="88"/>
    </row>
    <row r="99" spans="21:21" ht="15.75" customHeight="1">
      <c r="U99" s="88"/>
    </row>
    <row r="100" spans="21:21" ht="15.75" customHeight="1">
      <c r="U100" s="88"/>
    </row>
    <row r="101" spans="21:21" ht="15.75" customHeight="1">
      <c r="U101" s="88"/>
    </row>
    <row r="102" spans="21:21" ht="15.75" customHeight="1">
      <c r="U102" s="88"/>
    </row>
    <row r="103" spans="21:21" ht="15.75" customHeight="1">
      <c r="U103" s="88"/>
    </row>
    <row r="104" spans="21:21" ht="15.75" customHeight="1">
      <c r="U104" s="88"/>
    </row>
    <row r="105" spans="21:21" ht="15.75" customHeight="1">
      <c r="U105" s="88"/>
    </row>
    <row r="106" spans="21:21" ht="15.75" customHeight="1">
      <c r="U106" s="88"/>
    </row>
    <row r="107" spans="21:21" ht="15.75" customHeight="1">
      <c r="U107" s="88"/>
    </row>
    <row r="108" spans="21:21" ht="15.75" customHeight="1">
      <c r="U108" s="88"/>
    </row>
    <row r="109" spans="21:21" ht="15.75" customHeight="1">
      <c r="U109" s="88"/>
    </row>
    <row r="110" spans="21:21" ht="15.75" customHeight="1">
      <c r="U110" s="88"/>
    </row>
    <row r="111" spans="21:21" ht="15.75" customHeight="1">
      <c r="U111" s="88"/>
    </row>
    <row r="112" spans="21:21" ht="15.75" customHeight="1">
      <c r="U112" s="88"/>
    </row>
    <row r="113" spans="21:21" ht="15.75" customHeight="1">
      <c r="U113" s="88"/>
    </row>
    <row r="114" spans="21:21" ht="15.75" customHeight="1">
      <c r="U114" s="88"/>
    </row>
    <row r="115" spans="21:21" ht="15.75" customHeight="1">
      <c r="U115" s="88"/>
    </row>
    <row r="116" spans="21:21" ht="15.75" customHeight="1">
      <c r="U116" s="88"/>
    </row>
    <row r="117" spans="21:21" ht="15.75" customHeight="1">
      <c r="U117" s="88"/>
    </row>
    <row r="118" spans="21:21" ht="15.75" customHeight="1">
      <c r="U118" s="88"/>
    </row>
    <row r="119" spans="21:21" ht="15.75" customHeight="1">
      <c r="U119" s="88"/>
    </row>
    <row r="120" spans="21:21" ht="15.75" customHeight="1">
      <c r="U120" s="88"/>
    </row>
    <row r="121" spans="21:21" ht="15.75" customHeight="1">
      <c r="U121" s="88"/>
    </row>
    <row r="122" spans="21:21" ht="15.75" customHeight="1">
      <c r="U122" s="88"/>
    </row>
    <row r="123" spans="21:21" ht="15.75" customHeight="1">
      <c r="U123" s="88"/>
    </row>
    <row r="124" spans="21:21" ht="15.75" customHeight="1">
      <c r="U124" s="88"/>
    </row>
    <row r="125" spans="21:21" ht="15.75" customHeight="1">
      <c r="U125" s="88"/>
    </row>
    <row r="126" spans="21:21" ht="15.75" customHeight="1">
      <c r="U126" s="88"/>
    </row>
    <row r="127" spans="21:21" ht="15.75" customHeight="1">
      <c r="U127" s="88"/>
    </row>
    <row r="128" spans="21:21" ht="15.75" customHeight="1">
      <c r="U128" s="88"/>
    </row>
    <row r="129" spans="21:21" ht="15.75" customHeight="1">
      <c r="U129" s="88"/>
    </row>
    <row r="130" spans="21:21" ht="15.75" customHeight="1">
      <c r="U130" s="88"/>
    </row>
    <row r="131" spans="21:21" ht="15.75" customHeight="1">
      <c r="U131" s="88"/>
    </row>
    <row r="132" spans="21:21" ht="15.75" customHeight="1">
      <c r="U132" s="88"/>
    </row>
    <row r="133" spans="21:21" ht="15.75" customHeight="1">
      <c r="U133" s="88"/>
    </row>
    <row r="134" spans="21:21" ht="15.75" customHeight="1">
      <c r="U134" s="88"/>
    </row>
    <row r="135" spans="21:21" ht="15.75" customHeight="1">
      <c r="U135" s="88"/>
    </row>
    <row r="136" spans="21:21" ht="15.75" customHeight="1">
      <c r="U136" s="88"/>
    </row>
    <row r="137" spans="21:21" ht="15.75" customHeight="1">
      <c r="U137" s="88"/>
    </row>
    <row r="138" spans="21:21" ht="15.75" customHeight="1">
      <c r="U138" s="88"/>
    </row>
    <row r="139" spans="21:21" ht="15.75" customHeight="1">
      <c r="U139" s="88"/>
    </row>
    <row r="140" spans="21:21" ht="15.75" customHeight="1">
      <c r="U140" s="88"/>
    </row>
    <row r="141" spans="21:21" ht="15.75" customHeight="1">
      <c r="U141" s="88"/>
    </row>
    <row r="142" spans="21:21" ht="15.75" customHeight="1">
      <c r="U142" s="88"/>
    </row>
    <row r="143" spans="21:21" ht="15.75" customHeight="1">
      <c r="U143" s="88"/>
    </row>
    <row r="144" spans="21:21" ht="15.75" customHeight="1">
      <c r="U144" s="88"/>
    </row>
    <row r="145" spans="21:21" ht="15.75" customHeight="1">
      <c r="U145" s="88"/>
    </row>
    <row r="146" spans="21:21" ht="15.75" customHeight="1">
      <c r="U146" s="88"/>
    </row>
    <row r="147" spans="21:21" ht="15.75" customHeight="1">
      <c r="U147" s="88"/>
    </row>
    <row r="148" spans="21:21" ht="15.75" customHeight="1">
      <c r="U148" s="88"/>
    </row>
    <row r="149" spans="21:21" ht="15.75" customHeight="1">
      <c r="U149" s="88"/>
    </row>
    <row r="150" spans="21:21" ht="15.75" customHeight="1">
      <c r="U150" s="88"/>
    </row>
    <row r="151" spans="21:21" ht="15.75" customHeight="1">
      <c r="U151" s="88"/>
    </row>
    <row r="152" spans="21:21" ht="15.75" customHeight="1">
      <c r="U152" s="88"/>
    </row>
    <row r="153" spans="21:21" ht="15.75" customHeight="1">
      <c r="U153" s="88"/>
    </row>
    <row r="154" spans="21:21" ht="15.75" customHeight="1">
      <c r="U154" s="88"/>
    </row>
    <row r="155" spans="21:21" ht="15.75" customHeight="1">
      <c r="U155" s="88"/>
    </row>
    <row r="156" spans="21:21" ht="15.75" customHeight="1">
      <c r="U156" s="88"/>
    </row>
    <row r="157" spans="21:21" ht="15.75" customHeight="1">
      <c r="U157" s="88"/>
    </row>
    <row r="158" spans="21:21" ht="15.75" customHeight="1">
      <c r="U158" s="88"/>
    </row>
    <row r="159" spans="21:21" ht="15.75" customHeight="1">
      <c r="U159" s="88"/>
    </row>
    <row r="160" spans="21:21" ht="15.75" customHeight="1">
      <c r="U160" s="88"/>
    </row>
    <row r="161" spans="21:21" ht="15.75" customHeight="1">
      <c r="U161" s="88"/>
    </row>
    <row r="162" spans="21:21" ht="15.75" customHeight="1">
      <c r="U162" s="88"/>
    </row>
    <row r="163" spans="21:21" ht="15.75" customHeight="1">
      <c r="U163" s="88"/>
    </row>
    <row r="164" spans="21:21" ht="15.75" customHeight="1">
      <c r="U164" s="88"/>
    </row>
    <row r="165" spans="21:21" ht="15.75" customHeight="1">
      <c r="U165" s="88"/>
    </row>
    <row r="166" spans="21:21" ht="15.75" customHeight="1">
      <c r="U166" s="88"/>
    </row>
    <row r="167" spans="21:21" ht="15.75" customHeight="1">
      <c r="U167" s="88"/>
    </row>
    <row r="168" spans="21:21" ht="15.75" customHeight="1">
      <c r="U168" s="88"/>
    </row>
    <row r="169" spans="21:21" ht="15.75" customHeight="1">
      <c r="U169" s="88"/>
    </row>
    <row r="170" spans="21:21" ht="15.75" customHeight="1">
      <c r="U170" s="88"/>
    </row>
    <row r="171" spans="21:21" ht="15.75" customHeight="1">
      <c r="U171" s="88"/>
    </row>
    <row r="172" spans="21:21" ht="15.75" customHeight="1">
      <c r="U172" s="88"/>
    </row>
    <row r="173" spans="21:21" ht="15.75" customHeight="1">
      <c r="U173" s="88"/>
    </row>
    <row r="174" spans="21:21" ht="15.75" customHeight="1">
      <c r="U174" s="88"/>
    </row>
    <row r="175" spans="21:21" ht="15.75" customHeight="1">
      <c r="U175" s="88"/>
    </row>
    <row r="176" spans="21:21" ht="15.75" customHeight="1">
      <c r="U176" s="88"/>
    </row>
    <row r="177" spans="21:21" ht="15.75" customHeight="1">
      <c r="U177" s="88"/>
    </row>
    <row r="178" spans="21:21" ht="15.75" customHeight="1">
      <c r="U178" s="88"/>
    </row>
    <row r="179" spans="21:21" ht="15.75" customHeight="1">
      <c r="U179" s="88"/>
    </row>
    <row r="180" spans="21:21" ht="15.75" customHeight="1">
      <c r="U180" s="88"/>
    </row>
    <row r="181" spans="21:21" ht="15.75" customHeight="1">
      <c r="U181" s="88"/>
    </row>
    <row r="182" spans="21:21" ht="15.75" customHeight="1">
      <c r="U182" s="88"/>
    </row>
    <row r="183" spans="21:21" ht="15.75" customHeight="1">
      <c r="U183" s="88"/>
    </row>
    <row r="184" spans="21:21" ht="15.75" customHeight="1">
      <c r="U184" s="88"/>
    </row>
    <row r="185" spans="21:21" ht="15.75" customHeight="1">
      <c r="U185" s="88"/>
    </row>
    <row r="186" spans="21:21" ht="15.75" customHeight="1">
      <c r="U186" s="88"/>
    </row>
    <row r="187" spans="21:21" ht="15.75" customHeight="1">
      <c r="U187" s="88"/>
    </row>
    <row r="188" spans="21:21" ht="15.75" customHeight="1">
      <c r="U188" s="88"/>
    </row>
    <row r="189" spans="21:21" ht="15.75" customHeight="1">
      <c r="U189" s="88"/>
    </row>
    <row r="190" spans="21:21" ht="15.75" customHeight="1">
      <c r="U190" s="88"/>
    </row>
    <row r="191" spans="21:21" ht="15.75" customHeight="1">
      <c r="U191" s="88"/>
    </row>
    <row r="192" spans="21:21" ht="15.75" customHeight="1">
      <c r="U192" s="88"/>
    </row>
    <row r="193" spans="21:21" ht="15.75" customHeight="1">
      <c r="U193" s="88"/>
    </row>
    <row r="194" spans="21:21" ht="15.75" customHeight="1">
      <c r="U194" s="88"/>
    </row>
    <row r="195" spans="21:21" ht="15.75" customHeight="1">
      <c r="U195" s="88"/>
    </row>
    <row r="196" spans="21:21" ht="15.75" customHeight="1">
      <c r="U196" s="88"/>
    </row>
    <row r="197" spans="21:21" ht="15.75" customHeight="1">
      <c r="U197" s="88"/>
    </row>
    <row r="198" spans="21:21" ht="15.75" customHeight="1">
      <c r="U198" s="88"/>
    </row>
    <row r="199" spans="21:21" ht="15.75" customHeight="1">
      <c r="U199" s="88"/>
    </row>
    <row r="200" spans="21:21" ht="15.75" customHeight="1">
      <c r="U200" s="88"/>
    </row>
    <row r="201" spans="21:21" ht="15.75" customHeight="1">
      <c r="U201" s="88"/>
    </row>
    <row r="202" spans="21:21" ht="15.75" customHeight="1">
      <c r="U202" s="88"/>
    </row>
    <row r="203" spans="21:21" ht="15.75" customHeight="1">
      <c r="U203" s="88"/>
    </row>
    <row r="204" spans="21:21" ht="15.75" customHeight="1">
      <c r="U204" s="88"/>
    </row>
    <row r="205" spans="21:21" ht="15.75" customHeight="1">
      <c r="U205" s="88"/>
    </row>
    <row r="206" spans="21:21" ht="15.75" customHeight="1">
      <c r="U206" s="88"/>
    </row>
    <row r="207" spans="21:21" ht="15.75" customHeight="1">
      <c r="U207" s="88"/>
    </row>
    <row r="208" spans="21:21" ht="15.75" customHeight="1">
      <c r="U208" s="88"/>
    </row>
    <row r="209" spans="21:21" ht="15.75" customHeight="1">
      <c r="U209" s="88"/>
    </row>
    <row r="210" spans="21:21" ht="15.75" customHeight="1">
      <c r="U210" s="88"/>
    </row>
    <row r="211" spans="21:21" ht="15.75" customHeight="1">
      <c r="U211" s="88"/>
    </row>
    <row r="212" spans="21:21" ht="15.75" customHeight="1">
      <c r="U212" s="88"/>
    </row>
    <row r="213" spans="21:21" ht="15.75" customHeight="1">
      <c r="U213" s="88"/>
    </row>
    <row r="214" spans="21:21" ht="15.75" customHeight="1">
      <c r="U214" s="88"/>
    </row>
    <row r="215" spans="21:21" ht="15.75" customHeight="1">
      <c r="U215" s="88"/>
    </row>
    <row r="216" spans="21:21" ht="15.75" customHeight="1">
      <c r="U216" s="88"/>
    </row>
    <row r="217" spans="21:21" ht="15.75" customHeight="1">
      <c r="U217" s="88"/>
    </row>
    <row r="218" spans="21:21" ht="15.75" customHeight="1">
      <c r="U218" s="88"/>
    </row>
    <row r="219" spans="21:21" ht="15.75" customHeight="1">
      <c r="U219" s="88"/>
    </row>
    <row r="220" spans="21:21" ht="15.75" customHeight="1">
      <c r="U220" s="88"/>
    </row>
    <row r="221" spans="21:21" ht="15.75" customHeight="1">
      <c r="U221" s="88"/>
    </row>
    <row r="222" spans="21:21" ht="15.75" customHeight="1">
      <c r="U222" s="88"/>
    </row>
    <row r="223" spans="21:21" ht="15.75" customHeight="1">
      <c r="U223" s="88"/>
    </row>
    <row r="224" spans="21:21" ht="15.75" customHeight="1">
      <c r="U224" s="88"/>
    </row>
    <row r="225" spans="21:21" ht="15.75" customHeight="1">
      <c r="U225" s="88"/>
    </row>
    <row r="226" spans="21:21" ht="15.75" customHeight="1">
      <c r="U226" s="88"/>
    </row>
    <row r="227" spans="21:21" ht="15.75" customHeight="1">
      <c r="U227" s="88"/>
    </row>
    <row r="228" spans="21:21" ht="15.75" customHeight="1">
      <c r="U228" s="88"/>
    </row>
    <row r="229" spans="21:21" ht="15.75" customHeight="1">
      <c r="U229" s="88"/>
    </row>
    <row r="230" spans="21:21" ht="15.75" customHeight="1">
      <c r="U230" s="88"/>
    </row>
    <row r="231" spans="21:21" ht="15.75" customHeight="1">
      <c r="U231" s="88"/>
    </row>
    <row r="232" spans="21:21" ht="15.75" customHeight="1">
      <c r="U232" s="88"/>
    </row>
    <row r="233" spans="21:21" ht="15.75" customHeight="1">
      <c r="U233" s="88"/>
    </row>
    <row r="234" spans="21:21" ht="15.75" customHeight="1">
      <c r="U234" s="88"/>
    </row>
    <row r="235" spans="21:21" ht="15.75" customHeight="1">
      <c r="U235" s="88"/>
    </row>
    <row r="236" spans="21:21" ht="15.75" customHeight="1">
      <c r="U236" s="88"/>
    </row>
    <row r="237" spans="21:21" ht="15.75" customHeight="1">
      <c r="U237" s="88"/>
    </row>
    <row r="238" spans="21:21" ht="15.75" customHeight="1">
      <c r="U238" s="88"/>
    </row>
    <row r="239" spans="21:21" ht="15.75" customHeight="1">
      <c r="U239" s="88"/>
    </row>
    <row r="240" spans="21:21" ht="15.75" customHeight="1">
      <c r="U240" s="88"/>
    </row>
    <row r="241" spans="21:21" ht="15.75" customHeight="1">
      <c r="U241" s="88"/>
    </row>
    <row r="242" spans="21:21" ht="15.75" customHeight="1">
      <c r="U242" s="88"/>
    </row>
    <row r="243" spans="21:21" ht="15.75" customHeight="1">
      <c r="U243" s="88"/>
    </row>
    <row r="244" spans="21:21" ht="15.75" customHeight="1">
      <c r="U244" s="88"/>
    </row>
    <row r="245" spans="21:21" ht="15.75" customHeight="1">
      <c r="U245" s="88"/>
    </row>
    <row r="246" spans="21:21" ht="15.75" customHeight="1">
      <c r="U246" s="88"/>
    </row>
    <row r="247" spans="21:21" ht="15.75" customHeight="1">
      <c r="U247" s="88"/>
    </row>
    <row r="248" spans="21:21" ht="15.75" customHeight="1">
      <c r="U248" s="88"/>
    </row>
    <row r="249" spans="21:21" ht="15.75" customHeight="1">
      <c r="U249" s="88"/>
    </row>
    <row r="250" spans="21:21" ht="15.75" customHeight="1">
      <c r="U250" s="88"/>
    </row>
    <row r="251" spans="21:21" ht="15.75" customHeight="1">
      <c r="U251" s="88"/>
    </row>
    <row r="252" spans="21:21" ht="15.75" customHeight="1">
      <c r="U252" s="88"/>
    </row>
    <row r="253" spans="21:21" ht="15.75" customHeight="1">
      <c r="U253" s="88"/>
    </row>
    <row r="254" spans="21:21" ht="15.75" customHeight="1">
      <c r="U254" s="88"/>
    </row>
    <row r="255" spans="21:21" ht="15.75" customHeight="1">
      <c r="U255" s="88"/>
    </row>
    <row r="256" spans="21:21" ht="15.75" customHeight="1">
      <c r="U256" s="88"/>
    </row>
    <row r="257" spans="21:21" ht="15.75" customHeight="1">
      <c r="U257" s="88"/>
    </row>
    <row r="258" spans="21:21" ht="15.75" customHeight="1">
      <c r="U258" s="88"/>
    </row>
    <row r="259" spans="21:21" ht="15.75" customHeight="1">
      <c r="U259" s="88"/>
    </row>
    <row r="260" spans="21:21" ht="15.75" customHeight="1">
      <c r="U260" s="88"/>
    </row>
    <row r="261" spans="21:21" ht="15.75" customHeight="1">
      <c r="U261" s="88"/>
    </row>
    <row r="262" spans="21:21" ht="15.75" customHeight="1">
      <c r="U262" s="88"/>
    </row>
    <row r="263" spans="21:21" ht="15.75" customHeight="1">
      <c r="U263" s="88"/>
    </row>
    <row r="264" spans="21:21" ht="15.75" customHeight="1">
      <c r="U264" s="88"/>
    </row>
    <row r="265" spans="21:21" ht="15.75" customHeight="1">
      <c r="U265" s="88"/>
    </row>
    <row r="266" spans="21:21" ht="15.75" customHeight="1">
      <c r="U266" s="88"/>
    </row>
    <row r="267" spans="21:21" ht="15.75" customHeight="1">
      <c r="U267" s="88"/>
    </row>
    <row r="268" spans="21:21" ht="15.75" customHeight="1">
      <c r="U268" s="88"/>
    </row>
    <row r="269" spans="21:21" ht="15.75" customHeight="1">
      <c r="U269" s="88"/>
    </row>
    <row r="270" spans="21:21" ht="15.75" customHeight="1">
      <c r="U270" s="88"/>
    </row>
    <row r="271" spans="21:21" ht="15.75" customHeight="1">
      <c r="U271" s="88"/>
    </row>
    <row r="272" spans="21:21" ht="15.75" customHeight="1">
      <c r="U272" s="88"/>
    </row>
    <row r="273" spans="21:21" ht="15.75" customHeight="1">
      <c r="U273" s="88"/>
    </row>
    <row r="274" spans="21:21" ht="15.75" customHeight="1">
      <c r="U274" s="88"/>
    </row>
    <row r="275" spans="21:21" ht="15.75" customHeight="1">
      <c r="U275" s="88"/>
    </row>
    <row r="276" spans="21:21" ht="15.75" customHeight="1">
      <c r="U276" s="88"/>
    </row>
    <row r="277" spans="21:21" ht="15.75" customHeight="1">
      <c r="U277" s="88"/>
    </row>
    <row r="278" spans="21:21" ht="15.75" customHeight="1">
      <c r="U278" s="88"/>
    </row>
    <row r="279" spans="21:21" ht="15.75" customHeight="1">
      <c r="U279" s="88"/>
    </row>
    <row r="280" spans="21:21" ht="15.75" customHeight="1">
      <c r="U280" s="88"/>
    </row>
    <row r="281" spans="21:21" ht="15.75" customHeight="1">
      <c r="U281" s="88"/>
    </row>
    <row r="282" spans="21:21" ht="15.75" customHeight="1">
      <c r="U282" s="88"/>
    </row>
    <row r="283" spans="21:21" ht="15.75" customHeight="1">
      <c r="U283" s="88"/>
    </row>
    <row r="284" spans="21:21" ht="15.75" customHeight="1">
      <c r="U284" s="88"/>
    </row>
    <row r="285" spans="21:21" ht="15.75" customHeight="1">
      <c r="U285" s="88"/>
    </row>
    <row r="286" spans="21:21" ht="15.75" customHeight="1">
      <c r="U286" s="88"/>
    </row>
    <row r="287" spans="21:21" ht="15.75" customHeight="1">
      <c r="U287" s="88"/>
    </row>
    <row r="288" spans="21:21" ht="15.75" customHeight="1">
      <c r="U288" s="88"/>
    </row>
    <row r="289" spans="21:21" ht="15.75" customHeight="1">
      <c r="U289" s="88"/>
    </row>
    <row r="290" spans="21:21" ht="15.75" customHeight="1">
      <c r="U290" s="88"/>
    </row>
    <row r="291" spans="21:21" ht="15.75" customHeight="1">
      <c r="U291" s="88"/>
    </row>
    <row r="292" spans="21:21" ht="15.75" customHeight="1">
      <c r="U292" s="88"/>
    </row>
    <row r="293" spans="21:21" ht="15.75" customHeight="1">
      <c r="U293" s="88"/>
    </row>
    <row r="294" spans="21:21" ht="15.75" customHeight="1">
      <c r="U294" s="88"/>
    </row>
    <row r="295" spans="21:21" ht="15.75" customHeight="1">
      <c r="U295" s="88"/>
    </row>
    <row r="296" spans="21:21" ht="15.75" customHeight="1">
      <c r="U296" s="88"/>
    </row>
    <row r="297" spans="21:21" ht="15.75" customHeight="1">
      <c r="U297" s="88"/>
    </row>
    <row r="298" spans="21:21" ht="15.75" customHeight="1">
      <c r="U298" s="88"/>
    </row>
    <row r="299" spans="21:21" ht="15.75" customHeight="1">
      <c r="U299" s="88"/>
    </row>
    <row r="300" spans="21:21" ht="15.75" customHeight="1">
      <c r="U300" s="88"/>
    </row>
    <row r="301" spans="21:21" ht="15.75" customHeight="1">
      <c r="U301" s="88"/>
    </row>
    <row r="302" spans="21:21" ht="15.75" customHeight="1">
      <c r="U302" s="88"/>
    </row>
    <row r="303" spans="21:21" ht="15.75" customHeight="1">
      <c r="U303" s="88"/>
    </row>
    <row r="304" spans="21:21" ht="15.75" customHeight="1">
      <c r="U304" s="88"/>
    </row>
    <row r="305" spans="21:21" ht="15.75" customHeight="1">
      <c r="U305" s="88"/>
    </row>
    <row r="306" spans="21:21" ht="15.75" customHeight="1">
      <c r="U306" s="88"/>
    </row>
    <row r="307" spans="21:21" ht="15.75" customHeight="1">
      <c r="U307" s="88"/>
    </row>
    <row r="308" spans="21:21" ht="15.75" customHeight="1">
      <c r="U308" s="88"/>
    </row>
    <row r="309" spans="21:21" ht="15.75" customHeight="1">
      <c r="U309" s="88"/>
    </row>
    <row r="310" spans="21:21" ht="15.75" customHeight="1">
      <c r="U310" s="88"/>
    </row>
    <row r="311" spans="21:21" ht="15.75" customHeight="1">
      <c r="U311" s="88"/>
    </row>
    <row r="312" spans="21:21" ht="15.75" customHeight="1">
      <c r="U312" s="88"/>
    </row>
    <row r="313" spans="21:21" ht="15.75" customHeight="1">
      <c r="U313" s="88"/>
    </row>
    <row r="314" spans="21:21" ht="15.75" customHeight="1">
      <c r="U314" s="88"/>
    </row>
    <row r="315" spans="21:21" ht="15.75" customHeight="1">
      <c r="U315" s="88"/>
    </row>
    <row r="316" spans="21:21" ht="15.75" customHeight="1">
      <c r="U316" s="88"/>
    </row>
    <row r="317" spans="21:21" ht="15.75" customHeight="1">
      <c r="U317" s="88"/>
    </row>
    <row r="318" spans="21:21" ht="15.75" customHeight="1">
      <c r="U318" s="88"/>
    </row>
    <row r="319" spans="21:21" ht="15.75" customHeight="1">
      <c r="U319" s="88"/>
    </row>
    <row r="320" spans="21:21" ht="15.75" customHeight="1">
      <c r="U320" s="88"/>
    </row>
    <row r="321" spans="21:21" ht="15.75" customHeight="1">
      <c r="U321" s="88"/>
    </row>
    <row r="322" spans="21:21" ht="15.75" customHeight="1">
      <c r="U322" s="88"/>
    </row>
    <row r="323" spans="21:21" ht="15.75" customHeight="1">
      <c r="U323" s="88"/>
    </row>
    <row r="324" spans="21:21" ht="15.75" customHeight="1">
      <c r="U324" s="88"/>
    </row>
    <row r="325" spans="21:21" ht="15.75" customHeight="1">
      <c r="U325" s="88"/>
    </row>
    <row r="326" spans="21:21" ht="15.75" customHeight="1">
      <c r="U326" s="88"/>
    </row>
    <row r="327" spans="21:21" ht="15.75" customHeight="1">
      <c r="U327" s="88"/>
    </row>
    <row r="328" spans="21:21" ht="15.75" customHeight="1">
      <c r="U328" s="88"/>
    </row>
    <row r="329" spans="21:21" ht="15.75" customHeight="1">
      <c r="U329" s="88"/>
    </row>
    <row r="330" spans="21:21" ht="15.75" customHeight="1">
      <c r="U330" s="88"/>
    </row>
    <row r="331" spans="21:21" ht="15.75" customHeight="1">
      <c r="U331" s="88"/>
    </row>
    <row r="332" spans="21:21" ht="15.75" customHeight="1">
      <c r="U332" s="88"/>
    </row>
    <row r="333" spans="21:21" ht="15.75" customHeight="1">
      <c r="U333" s="88"/>
    </row>
    <row r="334" spans="21:21" ht="15.75" customHeight="1">
      <c r="U334" s="88"/>
    </row>
    <row r="335" spans="21:21" ht="15.75" customHeight="1">
      <c r="U335" s="88"/>
    </row>
    <row r="336" spans="21:21" ht="15.75" customHeight="1">
      <c r="U336" s="88"/>
    </row>
    <row r="337" spans="21:21" ht="15.75" customHeight="1">
      <c r="U337" s="88"/>
    </row>
    <row r="338" spans="21:21" ht="15.75" customHeight="1">
      <c r="U338" s="88"/>
    </row>
    <row r="339" spans="21:21" ht="15.75" customHeight="1">
      <c r="U339" s="88"/>
    </row>
    <row r="340" spans="21:21" ht="15.75" customHeight="1">
      <c r="U340" s="88"/>
    </row>
    <row r="341" spans="21:21" ht="15.75" customHeight="1">
      <c r="U341" s="88"/>
    </row>
    <row r="342" spans="21:21" ht="15.75" customHeight="1">
      <c r="U342" s="88"/>
    </row>
    <row r="343" spans="21:21" ht="15.75" customHeight="1">
      <c r="U343" s="88"/>
    </row>
    <row r="344" spans="21:21" ht="15.75" customHeight="1">
      <c r="U344" s="88"/>
    </row>
    <row r="345" spans="21:21" ht="15.75" customHeight="1">
      <c r="U345" s="88"/>
    </row>
    <row r="346" spans="21:21" ht="15.75" customHeight="1">
      <c r="U346" s="88"/>
    </row>
    <row r="347" spans="21:21" ht="15.75" customHeight="1">
      <c r="U347" s="88"/>
    </row>
    <row r="348" spans="21:21" ht="15.75" customHeight="1">
      <c r="U348" s="88"/>
    </row>
    <row r="349" spans="21:21" ht="15.75" customHeight="1">
      <c r="U349" s="88"/>
    </row>
    <row r="350" spans="21:21" ht="15.75" customHeight="1">
      <c r="U350" s="88"/>
    </row>
    <row r="351" spans="21:21" ht="15.75" customHeight="1">
      <c r="U351" s="88"/>
    </row>
    <row r="352" spans="21:21" ht="15.75" customHeight="1">
      <c r="U352" s="88"/>
    </row>
    <row r="353" spans="21:21" ht="15.75" customHeight="1">
      <c r="U353" s="88"/>
    </row>
    <row r="354" spans="21:21" ht="15.75" customHeight="1">
      <c r="U354" s="88"/>
    </row>
    <row r="355" spans="21:21" ht="15.75" customHeight="1">
      <c r="U355" s="88"/>
    </row>
    <row r="356" spans="21:21" ht="15.75" customHeight="1">
      <c r="U356" s="88"/>
    </row>
    <row r="357" spans="21:21" ht="15.75" customHeight="1">
      <c r="U357" s="88"/>
    </row>
    <row r="358" spans="21:21" ht="15.75" customHeight="1">
      <c r="U358" s="88"/>
    </row>
    <row r="359" spans="21:21" ht="15.75" customHeight="1">
      <c r="U359" s="88"/>
    </row>
    <row r="360" spans="21:21" ht="15.75" customHeight="1">
      <c r="U360" s="88"/>
    </row>
    <row r="361" spans="21:21" ht="15.75" customHeight="1">
      <c r="U361" s="88"/>
    </row>
    <row r="362" spans="21:21" ht="15.75" customHeight="1">
      <c r="U362" s="88"/>
    </row>
    <row r="363" spans="21:21" ht="15.75" customHeight="1">
      <c r="U363" s="88"/>
    </row>
    <row r="364" spans="21:21" ht="15.75" customHeight="1">
      <c r="U364" s="88"/>
    </row>
    <row r="365" spans="21:21" ht="15.75" customHeight="1">
      <c r="U365" s="88"/>
    </row>
    <row r="366" spans="21:21" ht="15.75" customHeight="1">
      <c r="U366" s="88"/>
    </row>
    <row r="367" spans="21:21" ht="15.75" customHeight="1">
      <c r="U367" s="88"/>
    </row>
    <row r="368" spans="21:21" ht="15.75" customHeight="1">
      <c r="U368" s="88"/>
    </row>
    <row r="369" spans="21:21" ht="15.75" customHeight="1">
      <c r="U369" s="88"/>
    </row>
    <row r="370" spans="21:21" ht="15.75" customHeight="1">
      <c r="U370" s="88"/>
    </row>
    <row r="371" spans="21:21" ht="15.75" customHeight="1">
      <c r="U371" s="88"/>
    </row>
    <row r="372" spans="21:21" ht="15.75" customHeight="1">
      <c r="U372" s="88"/>
    </row>
    <row r="373" spans="21:21" ht="15.75" customHeight="1">
      <c r="U373" s="88"/>
    </row>
    <row r="374" spans="21:21" ht="15.75" customHeight="1">
      <c r="U374" s="88"/>
    </row>
    <row r="375" spans="21:21" ht="15.75" customHeight="1">
      <c r="U375" s="88"/>
    </row>
    <row r="376" spans="21:21" ht="15.75" customHeight="1">
      <c r="U376" s="88"/>
    </row>
    <row r="377" spans="21:21" ht="15.75" customHeight="1">
      <c r="U377" s="88"/>
    </row>
    <row r="378" spans="21:21" ht="15.75" customHeight="1">
      <c r="U378" s="88"/>
    </row>
    <row r="379" spans="21:21" ht="15.75" customHeight="1">
      <c r="U379" s="88"/>
    </row>
    <row r="380" spans="21:21" ht="15.75" customHeight="1">
      <c r="U380" s="88"/>
    </row>
    <row r="381" spans="21:21" ht="15.75" customHeight="1">
      <c r="U381" s="88"/>
    </row>
    <row r="382" spans="21:21" ht="15.75" customHeight="1">
      <c r="U382" s="88"/>
    </row>
    <row r="383" spans="21:21" ht="15.75" customHeight="1">
      <c r="U383" s="88"/>
    </row>
    <row r="384" spans="21:21" ht="15.75" customHeight="1">
      <c r="U384" s="88"/>
    </row>
    <row r="385" spans="21:21" ht="15.75" customHeight="1">
      <c r="U385" s="88"/>
    </row>
    <row r="386" spans="21:21" ht="15.75" customHeight="1">
      <c r="U386" s="88"/>
    </row>
    <row r="387" spans="21:21" ht="15.75" customHeight="1">
      <c r="U387" s="88"/>
    </row>
    <row r="388" spans="21:21" ht="15.75" customHeight="1">
      <c r="U388" s="88"/>
    </row>
    <row r="389" spans="21:21" ht="15.75" customHeight="1">
      <c r="U389" s="88"/>
    </row>
    <row r="390" spans="21:21" ht="15.75" customHeight="1">
      <c r="U390" s="88"/>
    </row>
    <row r="391" spans="21:21" ht="15.75" customHeight="1">
      <c r="U391" s="88"/>
    </row>
    <row r="392" spans="21:21" ht="15.75" customHeight="1">
      <c r="U392" s="88"/>
    </row>
    <row r="393" spans="21:21" ht="15.75" customHeight="1">
      <c r="U393" s="88"/>
    </row>
    <row r="394" spans="21:21" ht="15.75" customHeight="1">
      <c r="U394" s="88"/>
    </row>
    <row r="395" spans="21:21" ht="15.75" customHeight="1">
      <c r="U395" s="88"/>
    </row>
    <row r="396" spans="21:21" ht="15.75" customHeight="1">
      <c r="U396" s="88"/>
    </row>
    <row r="397" spans="21:21" ht="15.75" customHeight="1">
      <c r="U397" s="88"/>
    </row>
    <row r="398" spans="21:21" ht="15.75" customHeight="1">
      <c r="U398" s="88"/>
    </row>
    <row r="399" spans="21:21" ht="15.75" customHeight="1">
      <c r="U399" s="88"/>
    </row>
    <row r="400" spans="21:21" ht="15.75" customHeight="1">
      <c r="U400" s="88"/>
    </row>
    <row r="401" spans="21:21" ht="15.75" customHeight="1">
      <c r="U401" s="88"/>
    </row>
    <row r="402" spans="21:21" ht="15.75" customHeight="1">
      <c r="U402" s="88"/>
    </row>
    <row r="403" spans="21:21" ht="15.75" customHeight="1">
      <c r="U403" s="88"/>
    </row>
    <row r="404" spans="21:21" ht="15.75" customHeight="1">
      <c r="U404" s="88"/>
    </row>
    <row r="405" spans="21:21" ht="15.75" customHeight="1">
      <c r="U405" s="88"/>
    </row>
    <row r="406" spans="21:21" ht="15.75" customHeight="1">
      <c r="U406" s="88"/>
    </row>
    <row r="407" spans="21:21" ht="15.75" customHeight="1">
      <c r="U407" s="88"/>
    </row>
    <row r="408" spans="21:21" ht="15.75" customHeight="1">
      <c r="U408" s="88"/>
    </row>
    <row r="409" spans="21:21" ht="15.75" customHeight="1">
      <c r="U409" s="88"/>
    </row>
    <row r="410" spans="21:21" ht="15.75" customHeight="1">
      <c r="U410" s="88"/>
    </row>
    <row r="411" spans="21:21" ht="15.75" customHeight="1">
      <c r="U411" s="88"/>
    </row>
    <row r="412" spans="21:21" ht="15.75" customHeight="1">
      <c r="U412" s="88"/>
    </row>
    <row r="413" spans="21:21" ht="15.75" customHeight="1">
      <c r="U413" s="88"/>
    </row>
    <row r="414" spans="21:21" ht="15.75" customHeight="1">
      <c r="U414" s="88"/>
    </row>
    <row r="415" spans="21:21" ht="15.75" customHeight="1">
      <c r="U415" s="88"/>
    </row>
    <row r="416" spans="21:21" ht="15.75" customHeight="1">
      <c r="U416" s="88"/>
    </row>
    <row r="417" spans="21:21" ht="15.75" customHeight="1">
      <c r="U417" s="88"/>
    </row>
    <row r="418" spans="21:21" ht="15.75" customHeight="1">
      <c r="U418" s="88"/>
    </row>
    <row r="419" spans="21:21" ht="15.75" customHeight="1">
      <c r="U419" s="88"/>
    </row>
    <row r="420" spans="21:21" ht="15.75" customHeight="1">
      <c r="U420" s="88"/>
    </row>
    <row r="421" spans="21:21" ht="15.75" customHeight="1">
      <c r="U421" s="88"/>
    </row>
    <row r="422" spans="21:21" ht="15.75" customHeight="1">
      <c r="U422" s="88"/>
    </row>
    <row r="423" spans="21:21" ht="15.75" customHeight="1">
      <c r="U423" s="88"/>
    </row>
    <row r="424" spans="21:21" ht="15.75" customHeight="1">
      <c r="U424" s="88"/>
    </row>
    <row r="425" spans="21:21" ht="15.75" customHeight="1">
      <c r="U425" s="88"/>
    </row>
    <row r="426" spans="21:21" ht="15.75" customHeight="1">
      <c r="U426" s="88"/>
    </row>
    <row r="427" spans="21:21" ht="15.75" customHeight="1">
      <c r="U427" s="88"/>
    </row>
    <row r="428" spans="21:21" ht="15.75" customHeight="1">
      <c r="U428" s="88"/>
    </row>
    <row r="429" spans="21:21" ht="15.75" customHeight="1">
      <c r="U429" s="88"/>
    </row>
    <row r="430" spans="21:21" ht="15.75" customHeight="1">
      <c r="U430" s="88"/>
    </row>
    <row r="431" spans="21:21" ht="15.75" customHeight="1">
      <c r="U431" s="88"/>
    </row>
    <row r="432" spans="21:21" ht="15.75" customHeight="1">
      <c r="U432" s="88"/>
    </row>
    <row r="433" spans="21:21" ht="15.75" customHeight="1">
      <c r="U433" s="88"/>
    </row>
    <row r="434" spans="21:21" ht="15.75" customHeight="1">
      <c r="U434" s="88"/>
    </row>
    <row r="435" spans="21:21" ht="15.75" customHeight="1">
      <c r="U435" s="88"/>
    </row>
    <row r="436" spans="21:21" ht="15.75" customHeight="1">
      <c r="U436" s="88"/>
    </row>
    <row r="437" spans="21:21" ht="15.75" customHeight="1">
      <c r="U437" s="88"/>
    </row>
    <row r="438" spans="21:21" ht="15.75" customHeight="1">
      <c r="U438" s="88"/>
    </row>
    <row r="439" spans="21:21" ht="15.75" customHeight="1">
      <c r="U439" s="88"/>
    </row>
    <row r="440" spans="21:21" ht="15.75" customHeight="1">
      <c r="U440" s="88"/>
    </row>
    <row r="441" spans="21:21" ht="15.75" customHeight="1">
      <c r="U441" s="88"/>
    </row>
    <row r="442" spans="21:21" ht="15.75" customHeight="1">
      <c r="U442" s="88"/>
    </row>
    <row r="443" spans="21:21" ht="15.75" customHeight="1">
      <c r="U443" s="88"/>
    </row>
    <row r="444" spans="21:21" ht="15.75" customHeight="1">
      <c r="U444" s="88"/>
    </row>
    <row r="445" spans="21:21" ht="15.75" customHeight="1">
      <c r="U445" s="88"/>
    </row>
    <row r="446" spans="21:21" ht="15.75" customHeight="1">
      <c r="U446" s="88"/>
    </row>
    <row r="447" spans="21:21" ht="15.75" customHeight="1">
      <c r="U447" s="88"/>
    </row>
    <row r="448" spans="21:21" ht="15.75" customHeight="1">
      <c r="U448" s="88"/>
    </row>
    <row r="449" spans="21:21" ht="15.75" customHeight="1">
      <c r="U449" s="88"/>
    </row>
    <row r="450" spans="21:21" ht="15.75" customHeight="1">
      <c r="U450" s="88"/>
    </row>
    <row r="451" spans="21:21" ht="15.75" customHeight="1">
      <c r="U451" s="88"/>
    </row>
    <row r="452" spans="21:21" ht="15.75" customHeight="1">
      <c r="U452" s="88"/>
    </row>
    <row r="453" spans="21:21" ht="15.75" customHeight="1">
      <c r="U453" s="88"/>
    </row>
    <row r="454" spans="21:21" ht="15.75" customHeight="1">
      <c r="U454" s="88"/>
    </row>
    <row r="455" spans="21:21" ht="15.75" customHeight="1">
      <c r="U455" s="88"/>
    </row>
    <row r="456" spans="21:21" ht="15.75" customHeight="1">
      <c r="U456" s="88"/>
    </row>
    <row r="457" spans="21:21" ht="15.75" customHeight="1">
      <c r="U457" s="88"/>
    </row>
    <row r="458" spans="21:21" ht="15.75" customHeight="1">
      <c r="U458" s="88"/>
    </row>
    <row r="459" spans="21:21" ht="15.75" customHeight="1">
      <c r="U459" s="88"/>
    </row>
    <row r="460" spans="21:21" ht="15.75" customHeight="1">
      <c r="U460" s="88"/>
    </row>
    <row r="461" spans="21:21" ht="15.75" customHeight="1">
      <c r="U461" s="88"/>
    </row>
    <row r="462" spans="21:21" ht="15.75" customHeight="1">
      <c r="U462" s="88"/>
    </row>
    <row r="463" spans="21:21" ht="15.75" customHeight="1">
      <c r="U463" s="88"/>
    </row>
    <row r="464" spans="21:21" ht="15.75" customHeight="1">
      <c r="U464" s="88"/>
    </row>
    <row r="465" spans="21:21" ht="15.75" customHeight="1">
      <c r="U465" s="88"/>
    </row>
    <row r="466" spans="21:21" ht="15.75" customHeight="1">
      <c r="U466" s="88"/>
    </row>
    <row r="467" spans="21:21" ht="15.75" customHeight="1">
      <c r="U467" s="88"/>
    </row>
    <row r="468" spans="21:21" ht="15.75" customHeight="1">
      <c r="U468" s="88"/>
    </row>
    <row r="469" spans="21:21" ht="15.75" customHeight="1">
      <c r="U469" s="88"/>
    </row>
    <row r="470" spans="21:21" ht="15.75" customHeight="1">
      <c r="U470" s="88"/>
    </row>
    <row r="471" spans="21:21" ht="15.75" customHeight="1">
      <c r="U471" s="88"/>
    </row>
    <row r="472" spans="21:21" ht="15.75" customHeight="1">
      <c r="U472" s="88"/>
    </row>
    <row r="473" spans="21:21" ht="15.75" customHeight="1">
      <c r="U473" s="88"/>
    </row>
    <row r="474" spans="21:21" ht="15.75" customHeight="1">
      <c r="U474" s="88"/>
    </row>
    <row r="475" spans="21:21" ht="15.75" customHeight="1">
      <c r="U475" s="88"/>
    </row>
    <row r="476" spans="21:21" ht="15.75" customHeight="1">
      <c r="U476" s="88"/>
    </row>
    <row r="477" spans="21:21" ht="15.75" customHeight="1">
      <c r="U477" s="88"/>
    </row>
    <row r="478" spans="21:21" ht="15.75" customHeight="1">
      <c r="U478" s="88"/>
    </row>
    <row r="479" spans="21:21" ht="15.75" customHeight="1">
      <c r="U479" s="88"/>
    </row>
    <row r="480" spans="21:21" ht="15.75" customHeight="1">
      <c r="U480" s="88"/>
    </row>
    <row r="481" spans="21:21" ht="15.75" customHeight="1">
      <c r="U481" s="88"/>
    </row>
    <row r="482" spans="21:21" ht="15.75" customHeight="1">
      <c r="U482" s="88"/>
    </row>
    <row r="483" spans="21:21" ht="15.75" customHeight="1">
      <c r="U483" s="88"/>
    </row>
    <row r="484" spans="21:21" ht="15.75" customHeight="1">
      <c r="U484" s="88"/>
    </row>
    <row r="485" spans="21:21" ht="15.75" customHeight="1">
      <c r="U485" s="88"/>
    </row>
    <row r="486" spans="21:21" ht="15.75" customHeight="1">
      <c r="U486" s="88"/>
    </row>
    <row r="487" spans="21:21" ht="15.75" customHeight="1">
      <c r="U487" s="88"/>
    </row>
    <row r="488" spans="21:21" ht="15.75" customHeight="1">
      <c r="U488" s="88"/>
    </row>
    <row r="489" spans="21:21" ht="15.75" customHeight="1">
      <c r="U489" s="88"/>
    </row>
    <row r="490" spans="21:21" ht="15.75" customHeight="1">
      <c r="U490" s="88"/>
    </row>
    <row r="491" spans="21:21" ht="15.75" customHeight="1">
      <c r="U491" s="88"/>
    </row>
    <row r="492" spans="21:21" ht="15.75" customHeight="1">
      <c r="U492" s="88"/>
    </row>
    <row r="493" spans="21:21" ht="15.75" customHeight="1">
      <c r="U493" s="88"/>
    </row>
    <row r="494" spans="21:21" ht="15.75" customHeight="1">
      <c r="U494" s="88"/>
    </row>
    <row r="495" spans="21:21" ht="15.75" customHeight="1">
      <c r="U495" s="88"/>
    </row>
    <row r="496" spans="21:21" ht="15.75" customHeight="1">
      <c r="U496" s="88"/>
    </row>
    <row r="497" spans="21:21" ht="15.75" customHeight="1">
      <c r="U497" s="88"/>
    </row>
    <row r="498" spans="21:21" ht="15.75" customHeight="1">
      <c r="U498" s="88"/>
    </row>
    <row r="499" spans="21:21" ht="15.75" customHeight="1">
      <c r="U499" s="88"/>
    </row>
    <row r="500" spans="21:21" ht="15.75" customHeight="1">
      <c r="U500" s="88"/>
    </row>
    <row r="501" spans="21:21" ht="15.75" customHeight="1">
      <c r="U501" s="88"/>
    </row>
    <row r="502" spans="21:21" ht="15.75" customHeight="1">
      <c r="U502" s="88"/>
    </row>
    <row r="503" spans="21:21" ht="15.75" customHeight="1">
      <c r="U503" s="88"/>
    </row>
    <row r="504" spans="21:21" ht="15.75" customHeight="1">
      <c r="U504" s="88"/>
    </row>
    <row r="505" spans="21:21" ht="15.75" customHeight="1">
      <c r="U505" s="88"/>
    </row>
    <row r="506" spans="21:21" ht="15.75" customHeight="1">
      <c r="U506" s="88"/>
    </row>
    <row r="507" spans="21:21" ht="15.75" customHeight="1">
      <c r="U507" s="88"/>
    </row>
    <row r="508" spans="21:21" ht="15.75" customHeight="1">
      <c r="U508" s="88"/>
    </row>
    <row r="509" spans="21:21" ht="15.75" customHeight="1">
      <c r="U509" s="88"/>
    </row>
    <row r="510" spans="21:21" ht="15.75" customHeight="1">
      <c r="U510" s="88"/>
    </row>
    <row r="511" spans="21:21" ht="15.75" customHeight="1">
      <c r="U511" s="88"/>
    </row>
    <row r="512" spans="21:21" ht="15.75" customHeight="1">
      <c r="U512" s="88"/>
    </row>
    <row r="513" spans="21:21" ht="15.75" customHeight="1">
      <c r="U513" s="88"/>
    </row>
    <row r="514" spans="21:21" ht="15.75" customHeight="1">
      <c r="U514" s="88"/>
    </row>
    <row r="515" spans="21:21" ht="15.75" customHeight="1">
      <c r="U515" s="88"/>
    </row>
    <row r="516" spans="21:21" ht="15.75" customHeight="1">
      <c r="U516" s="88"/>
    </row>
    <row r="517" spans="21:21" ht="15.75" customHeight="1">
      <c r="U517" s="88"/>
    </row>
    <row r="518" spans="21:21" ht="15.75" customHeight="1">
      <c r="U518" s="88"/>
    </row>
    <row r="519" spans="21:21" ht="15.75" customHeight="1">
      <c r="U519" s="88"/>
    </row>
    <row r="520" spans="21:21" ht="15.75" customHeight="1">
      <c r="U520" s="88"/>
    </row>
    <row r="521" spans="21:21" ht="15.75" customHeight="1">
      <c r="U521" s="88"/>
    </row>
    <row r="522" spans="21:21" ht="15.75" customHeight="1">
      <c r="U522" s="88"/>
    </row>
    <row r="523" spans="21:21" ht="15.75" customHeight="1">
      <c r="U523" s="88"/>
    </row>
    <row r="524" spans="21:21" ht="15.75" customHeight="1">
      <c r="U524" s="88"/>
    </row>
    <row r="525" spans="21:21" ht="15.75" customHeight="1">
      <c r="U525" s="88"/>
    </row>
    <row r="526" spans="21:21" ht="15.75" customHeight="1">
      <c r="U526" s="88"/>
    </row>
    <row r="527" spans="21:21" ht="15.75" customHeight="1">
      <c r="U527" s="88"/>
    </row>
    <row r="528" spans="21:21" ht="15.75" customHeight="1">
      <c r="U528" s="88"/>
    </row>
    <row r="529" spans="21:21" ht="15.75" customHeight="1">
      <c r="U529" s="88"/>
    </row>
    <row r="530" spans="21:21" ht="15.75" customHeight="1">
      <c r="U530" s="88"/>
    </row>
    <row r="531" spans="21:21" ht="15.75" customHeight="1">
      <c r="U531" s="88"/>
    </row>
    <row r="532" spans="21:21" ht="15.75" customHeight="1">
      <c r="U532" s="88"/>
    </row>
    <row r="533" spans="21:21" ht="15.75" customHeight="1">
      <c r="U533" s="88"/>
    </row>
    <row r="534" spans="21:21" ht="15.75" customHeight="1">
      <c r="U534" s="88"/>
    </row>
    <row r="535" spans="21:21" ht="15.75" customHeight="1">
      <c r="U535" s="88"/>
    </row>
    <row r="536" spans="21:21" ht="15.75" customHeight="1">
      <c r="U536" s="88"/>
    </row>
    <row r="537" spans="21:21" ht="15.75" customHeight="1">
      <c r="U537" s="88"/>
    </row>
    <row r="538" spans="21:21" ht="15.75" customHeight="1">
      <c r="U538" s="88"/>
    </row>
    <row r="539" spans="21:21" ht="15.75" customHeight="1">
      <c r="U539" s="88"/>
    </row>
    <row r="540" spans="21:21" ht="15.75" customHeight="1">
      <c r="U540" s="88"/>
    </row>
    <row r="541" spans="21:21" ht="15.75" customHeight="1">
      <c r="U541" s="88"/>
    </row>
    <row r="542" spans="21:21" ht="15.75" customHeight="1">
      <c r="U542" s="88"/>
    </row>
    <row r="543" spans="21:21" ht="15.75" customHeight="1">
      <c r="U543" s="88"/>
    </row>
    <row r="544" spans="21:21" ht="15.75" customHeight="1">
      <c r="U544" s="88"/>
    </row>
    <row r="545" spans="21:21" ht="15.75" customHeight="1">
      <c r="U545" s="88"/>
    </row>
    <row r="546" spans="21:21" ht="15.75" customHeight="1">
      <c r="U546" s="88"/>
    </row>
    <row r="547" spans="21:21" ht="15.75" customHeight="1">
      <c r="U547" s="88"/>
    </row>
    <row r="548" spans="21:21" ht="15.75" customHeight="1">
      <c r="U548" s="88"/>
    </row>
    <row r="549" spans="21:21" ht="15.75" customHeight="1">
      <c r="U549" s="88"/>
    </row>
    <row r="550" spans="21:21" ht="15.75" customHeight="1">
      <c r="U550" s="88"/>
    </row>
    <row r="551" spans="21:21" ht="15.75" customHeight="1">
      <c r="U551" s="88"/>
    </row>
    <row r="552" spans="21:21" ht="15.75" customHeight="1">
      <c r="U552" s="88"/>
    </row>
    <row r="553" spans="21:21" ht="15.75" customHeight="1">
      <c r="U553" s="88"/>
    </row>
    <row r="554" spans="21:21" ht="15.75" customHeight="1">
      <c r="U554" s="88"/>
    </row>
    <row r="555" spans="21:21" ht="15.75" customHeight="1">
      <c r="U555" s="88"/>
    </row>
    <row r="556" spans="21:21" ht="15.75" customHeight="1">
      <c r="U556" s="88"/>
    </row>
    <row r="557" spans="21:21" ht="15.75" customHeight="1">
      <c r="U557" s="88"/>
    </row>
    <row r="558" spans="21:21" ht="15.75" customHeight="1">
      <c r="U558" s="88"/>
    </row>
    <row r="559" spans="21:21" ht="15.75" customHeight="1">
      <c r="U559" s="88"/>
    </row>
    <row r="560" spans="21:21" ht="15.75" customHeight="1">
      <c r="U560" s="88"/>
    </row>
    <row r="561" spans="21:21" ht="15.75" customHeight="1">
      <c r="U561" s="88"/>
    </row>
    <row r="562" spans="21:21" ht="15.75" customHeight="1">
      <c r="U562" s="88"/>
    </row>
    <row r="563" spans="21:21" ht="15.75" customHeight="1">
      <c r="U563" s="88"/>
    </row>
    <row r="564" spans="21:21" ht="15.75" customHeight="1">
      <c r="U564" s="88"/>
    </row>
    <row r="565" spans="21:21" ht="15.75" customHeight="1">
      <c r="U565" s="88"/>
    </row>
    <row r="566" spans="21:21" ht="15.75" customHeight="1">
      <c r="U566" s="88"/>
    </row>
    <row r="567" spans="21:21" ht="15.75" customHeight="1">
      <c r="U567" s="88"/>
    </row>
    <row r="568" spans="21:21" ht="15.75" customHeight="1">
      <c r="U568" s="88"/>
    </row>
    <row r="569" spans="21:21" ht="15.75" customHeight="1">
      <c r="U569" s="88"/>
    </row>
    <row r="570" spans="21:21" ht="15.75" customHeight="1">
      <c r="U570" s="88"/>
    </row>
    <row r="571" spans="21:21" ht="15.75" customHeight="1">
      <c r="U571" s="88"/>
    </row>
    <row r="572" spans="21:21" ht="15.75" customHeight="1">
      <c r="U572" s="88"/>
    </row>
    <row r="573" spans="21:21" ht="15.75" customHeight="1">
      <c r="U573" s="88"/>
    </row>
    <row r="574" spans="21:21" ht="15.75" customHeight="1">
      <c r="U574" s="88"/>
    </row>
    <row r="575" spans="21:21" ht="15.75" customHeight="1">
      <c r="U575" s="88"/>
    </row>
    <row r="576" spans="21:21" ht="15.75" customHeight="1">
      <c r="U576" s="88"/>
    </row>
    <row r="577" spans="21:21" ht="15.75" customHeight="1">
      <c r="U577" s="88"/>
    </row>
    <row r="578" spans="21:21" ht="15.75" customHeight="1">
      <c r="U578" s="88"/>
    </row>
    <row r="579" spans="21:21" ht="15.75" customHeight="1">
      <c r="U579" s="88"/>
    </row>
    <row r="580" spans="21:21" ht="15.75" customHeight="1">
      <c r="U580" s="88"/>
    </row>
    <row r="581" spans="21:21" ht="15.75" customHeight="1">
      <c r="U581" s="88"/>
    </row>
    <row r="582" spans="21:21" ht="15.75" customHeight="1">
      <c r="U582" s="88"/>
    </row>
    <row r="583" spans="21:21" ht="15.75" customHeight="1">
      <c r="U583" s="88"/>
    </row>
    <row r="584" spans="21:21" ht="15.75" customHeight="1">
      <c r="U584" s="88"/>
    </row>
    <row r="585" spans="21:21" ht="15.75" customHeight="1">
      <c r="U585" s="88"/>
    </row>
    <row r="586" spans="21:21" ht="15.75" customHeight="1">
      <c r="U586" s="88"/>
    </row>
    <row r="587" spans="21:21" ht="15.75" customHeight="1">
      <c r="U587" s="88"/>
    </row>
    <row r="588" spans="21:21" ht="15.75" customHeight="1">
      <c r="U588" s="88"/>
    </row>
    <row r="589" spans="21:21" ht="15.75" customHeight="1">
      <c r="U589" s="88"/>
    </row>
    <row r="590" spans="21:21" ht="15.75" customHeight="1">
      <c r="U590" s="88"/>
    </row>
    <row r="591" spans="21:21" ht="15.75" customHeight="1">
      <c r="U591" s="88"/>
    </row>
    <row r="592" spans="21:21" ht="15.75" customHeight="1">
      <c r="U592" s="88"/>
    </row>
    <row r="593" spans="21:21" ht="15.75" customHeight="1">
      <c r="U593" s="88"/>
    </row>
    <row r="594" spans="21:21" ht="15.75" customHeight="1">
      <c r="U594" s="88"/>
    </row>
    <row r="595" spans="21:21" ht="15.75" customHeight="1">
      <c r="U595" s="88"/>
    </row>
    <row r="596" spans="21:21" ht="15.75" customHeight="1">
      <c r="U596" s="88"/>
    </row>
    <row r="597" spans="21:21" ht="15.75" customHeight="1">
      <c r="U597" s="88"/>
    </row>
    <row r="598" spans="21:21" ht="15.75" customHeight="1">
      <c r="U598" s="88"/>
    </row>
    <row r="599" spans="21:21" ht="15.75" customHeight="1">
      <c r="U599" s="88"/>
    </row>
    <row r="600" spans="21:21" ht="15.75" customHeight="1">
      <c r="U600" s="88"/>
    </row>
    <row r="601" spans="21:21" ht="15.75" customHeight="1">
      <c r="U601" s="88"/>
    </row>
    <row r="602" spans="21:21" ht="15.75" customHeight="1">
      <c r="U602" s="88"/>
    </row>
    <row r="603" spans="21:21" ht="15.75" customHeight="1">
      <c r="U603" s="88"/>
    </row>
    <row r="604" spans="21:21" ht="15.75" customHeight="1">
      <c r="U604" s="88"/>
    </row>
    <row r="605" spans="21:21" ht="15.75" customHeight="1">
      <c r="U605" s="88"/>
    </row>
    <row r="606" spans="21:21" ht="15.75" customHeight="1">
      <c r="U606" s="88"/>
    </row>
    <row r="607" spans="21:21" ht="15.75" customHeight="1">
      <c r="U607" s="88"/>
    </row>
    <row r="608" spans="21:21" ht="15.75" customHeight="1">
      <c r="U608" s="88"/>
    </row>
    <row r="609" spans="21:21" ht="15.75" customHeight="1">
      <c r="U609" s="88"/>
    </row>
    <row r="610" spans="21:21" ht="15.75" customHeight="1">
      <c r="U610" s="88"/>
    </row>
    <row r="611" spans="21:21" ht="15.75" customHeight="1">
      <c r="U611" s="88"/>
    </row>
    <row r="612" spans="21:21" ht="15.75" customHeight="1">
      <c r="U612" s="88"/>
    </row>
    <row r="613" spans="21:21" ht="15.75" customHeight="1">
      <c r="U613" s="88"/>
    </row>
    <row r="614" spans="21:21" ht="15.75" customHeight="1">
      <c r="U614" s="88"/>
    </row>
    <row r="615" spans="21:21" ht="15.75" customHeight="1">
      <c r="U615" s="88"/>
    </row>
    <row r="616" spans="21:21" ht="15.75" customHeight="1">
      <c r="U616" s="88"/>
    </row>
    <row r="617" spans="21:21" ht="15.75" customHeight="1">
      <c r="U617" s="88"/>
    </row>
    <row r="618" spans="21:21" ht="15.75" customHeight="1">
      <c r="U618" s="88"/>
    </row>
    <row r="619" spans="21:21" ht="15.75" customHeight="1">
      <c r="U619" s="88"/>
    </row>
    <row r="620" spans="21:21" ht="15.75" customHeight="1">
      <c r="U620" s="88"/>
    </row>
    <row r="621" spans="21:21" ht="15.75" customHeight="1">
      <c r="U621" s="88"/>
    </row>
    <row r="622" spans="21:21" ht="15.75" customHeight="1">
      <c r="U622" s="88"/>
    </row>
    <row r="623" spans="21:21" ht="15.75" customHeight="1">
      <c r="U623" s="88"/>
    </row>
    <row r="624" spans="21:21" ht="15.75" customHeight="1">
      <c r="U624" s="88"/>
    </row>
    <row r="625" spans="21:21" ht="15.75" customHeight="1">
      <c r="U625" s="88"/>
    </row>
    <row r="626" spans="21:21" ht="15.75" customHeight="1">
      <c r="U626" s="88"/>
    </row>
    <row r="627" spans="21:21" ht="15.75" customHeight="1">
      <c r="U627" s="88"/>
    </row>
    <row r="628" spans="21:21" ht="15.75" customHeight="1">
      <c r="U628" s="88"/>
    </row>
    <row r="629" spans="21:21" ht="15.75" customHeight="1">
      <c r="U629" s="88"/>
    </row>
    <row r="630" spans="21:21" ht="15.75" customHeight="1">
      <c r="U630" s="88"/>
    </row>
    <row r="631" spans="21:21" ht="15.75" customHeight="1">
      <c r="U631" s="88"/>
    </row>
    <row r="632" spans="21:21" ht="15.75" customHeight="1">
      <c r="U632" s="88"/>
    </row>
    <row r="633" spans="21:21" ht="15.75" customHeight="1">
      <c r="U633" s="88"/>
    </row>
    <row r="634" spans="21:21" ht="15.75" customHeight="1">
      <c r="U634" s="88"/>
    </row>
    <row r="635" spans="21:21" ht="15.75" customHeight="1">
      <c r="U635" s="88"/>
    </row>
    <row r="636" spans="21:21" ht="15.75" customHeight="1">
      <c r="U636" s="88"/>
    </row>
    <row r="637" spans="21:21" ht="15.75" customHeight="1">
      <c r="U637" s="88"/>
    </row>
    <row r="638" spans="21:21" ht="15.75" customHeight="1">
      <c r="U638" s="88"/>
    </row>
    <row r="639" spans="21:21" ht="15.75" customHeight="1">
      <c r="U639" s="88"/>
    </row>
    <row r="640" spans="21:21" ht="15.75" customHeight="1">
      <c r="U640" s="88"/>
    </row>
    <row r="641" spans="21:21" ht="15.75" customHeight="1">
      <c r="U641" s="88"/>
    </row>
    <row r="642" spans="21:21" ht="15.75" customHeight="1">
      <c r="U642" s="88"/>
    </row>
    <row r="643" spans="21:21" ht="15.75" customHeight="1">
      <c r="U643" s="88"/>
    </row>
    <row r="644" spans="21:21" ht="15.75" customHeight="1">
      <c r="U644" s="88"/>
    </row>
    <row r="645" spans="21:21" ht="15.75" customHeight="1">
      <c r="U645" s="88"/>
    </row>
    <row r="646" spans="21:21" ht="15.75" customHeight="1">
      <c r="U646" s="88"/>
    </row>
    <row r="647" spans="21:21" ht="15.75" customHeight="1">
      <c r="U647" s="88"/>
    </row>
    <row r="648" spans="21:21" ht="15.75" customHeight="1">
      <c r="U648" s="88"/>
    </row>
    <row r="649" spans="21:21" ht="15.75" customHeight="1">
      <c r="U649" s="88"/>
    </row>
    <row r="650" spans="21:21" ht="15.75" customHeight="1">
      <c r="U650" s="88"/>
    </row>
    <row r="651" spans="21:21" ht="15.75" customHeight="1">
      <c r="U651" s="88"/>
    </row>
    <row r="652" spans="21:21" ht="15.75" customHeight="1">
      <c r="U652" s="88"/>
    </row>
    <row r="653" spans="21:21" ht="15.75" customHeight="1">
      <c r="U653" s="88"/>
    </row>
    <row r="654" spans="21:21" ht="15.75" customHeight="1">
      <c r="U654" s="88"/>
    </row>
    <row r="655" spans="21:21" ht="15.75" customHeight="1">
      <c r="U655" s="88"/>
    </row>
    <row r="656" spans="21:21" ht="15.75" customHeight="1">
      <c r="U656" s="88"/>
    </row>
    <row r="657" spans="21:21" ht="15.75" customHeight="1">
      <c r="U657" s="88"/>
    </row>
    <row r="658" spans="21:21" ht="15.75" customHeight="1">
      <c r="U658" s="88"/>
    </row>
    <row r="659" spans="21:21" ht="15.75" customHeight="1">
      <c r="U659" s="88"/>
    </row>
    <row r="660" spans="21:21" ht="15.75" customHeight="1">
      <c r="U660" s="88"/>
    </row>
    <row r="661" spans="21:21" ht="15.75" customHeight="1">
      <c r="U661" s="88"/>
    </row>
    <row r="662" spans="21:21" ht="15.75" customHeight="1">
      <c r="U662" s="88"/>
    </row>
    <row r="663" spans="21:21" ht="15.75" customHeight="1">
      <c r="U663" s="88"/>
    </row>
    <row r="664" spans="21:21" ht="15.75" customHeight="1">
      <c r="U664" s="88"/>
    </row>
    <row r="665" spans="21:21" ht="15.75" customHeight="1">
      <c r="U665" s="88"/>
    </row>
    <row r="666" spans="21:21" ht="15.75" customHeight="1">
      <c r="U666" s="88"/>
    </row>
    <row r="667" spans="21:21" ht="15.75" customHeight="1">
      <c r="U667" s="88"/>
    </row>
    <row r="668" spans="21:21" ht="15.75" customHeight="1">
      <c r="U668" s="88"/>
    </row>
    <row r="669" spans="21:21" ht="15.75" customHeight="1">
      <c r="U669" s="88"/>
    </row>
    <row r="670" spans="21:21" ht="15.75" customHeight="1">
      <c r="U670" s="88"/>
    </row>
    <row r="671" spans="21:21" ht="15.75" customHeight="1">
      <c r="U671" s="88"/>
    </row>
    <row r="672" spans="21:21" ht="15.75" customHeight="1">
      <c r="U672" s="88"/>
    </row>
    <row r="673" spans="21:21" ht="15.75" customHeight="1">
      <c r="U673" s="88"/>
    </row>
    <row r="674" spans="21:21" ht="15.75" customHeight="1">
      <c r="U674" s="88"/>
    </row>
    <row r="675" spans="21:21" ht="15.75" customHeight="1">
      <c r="U675" s="88"/>
    </row>
    <row r="676" spans="21:21" ht="15.75" customHeight="1">
      <c r="U676" s="88"/>
    </row>
    <row r="677" spans="21:21" ht="15.75" customHeight="1">
      <c r="U677" s="88"/>
    </row>
    <row r="678" spans="21:21" ht="15.75" customHeight="1">
      <c r="U678" s="88"/>
    </row>
    <row r="679" spans="21:21" ht="15.75" customHeight="1">
      <c r="U679" s="88"/>
    </row>
    <row r="680" spans="21:21" ht="15.75" customHeight="1">
      <c r="U680" s="88"/>
    </row>
    <row r="681" spans="21:21" ht="15.75" customHeight="1">
      <c r="U681" s="88"/>
    </row>
    <row r="682" spans="21:21" ht="15.75" customHeight="1">
      <c r="U682" s="88"/>
    </row>
    <row r="683" spans="21:21" ht="15.75" customHeight="1">
      <c r="U683" s="88"/>
    </row>
    <row r="684" spans="21:21" ht="15.75" customHeight="1">
      <c r="U684" s="88"/>
    </row>
    <row r="685" spans="21:21" ht="15.75" customHeight="1">
      <c r="U685" s="88"/>
    </row>
    <row r="686" spans="21:21" ht="15.75" customHeight="1">
      <c r="U686" s="88"/>
    </row>
    <row r="687" spans="21:21" ht="15.75" customHeight="1">
      <c r="U687" s="88"/>
    </row>
    <row r="688" spans="21:21" ht="15.75" customHeight="1">
      <c r="U688" s="88"/>
    </row>
    <row r="689" spans="21:21" ht="15.75" customHeight="1">
      <c r="U689" s="88"/>
    </row>
    <row r="690" spans="21:21" ht="15.75" customHeight="1">
      <c r="U690" s="88"/>
    </row>
    <row r="691" spans="21:21" ht="15.75" customHeight="1">
      <c r="U691" s="88"/>
    </row>
    <row r="692" spans="21:21" ht="15.75" customHeight="1">
      <c r="U692" s="88"/>
    </row>
    <row r="693" spans="21:21" ht="15.75" customHeight="1">
      <c r="U693" s="88"/>
    </row>
    <row r="694" spans="21:21" ht="15.75" customHeight="1">
      <c r="U694" s="88"/>
    </row>
    <row r="695" spans="21:21" ht="15.75" customHeight="1">
      <c r="U695" s="88"/>
    </row>
    <row r="696" spans="21:21" ht="15.75" customHeight="1">
      <c r="U696" s="88"/>
    </row>
    <row r="697" spans="21:21" ht="15.75" customHeight="1">
      <c r="U697" s="88"/>
    </row>
    <row r="698" spans="21:21" ht="15.75" customHeight="1">
      <c r="U698" s="88"/>
    </row>
    <row r="699" spans="21:21" ht="15.75" customHeight="1">
      <c r="U699" s="88"/>
    </row>
    <row r="700" spans="21:21" ht="15.75" customHeight="1">
      <c r="U700" s="88"/>
    </row>
    <row r="701" spans="21:21" ht="15.75" customHeight="1">
      <c r="U701" s="88"/>
    </row>
    <row r="702" spans="21:21" ht="15.75" customHeight="1">
      <c r="U702" s="88"/>
    </row>
    <row r="703" spans="21:21" ht="15.75" customHeight="1">
      <c r="U703" s="88"/>
    </row>
    <row r="704" spans="21:21" ht="15.75" customHeight="1">
      <c r="U704" s="88"/>
    </row>
    <row r="705" spans="21:21" ht="15.75" customHeight="1">
      <c r="U705" s="88"/>
    </row>
    <row r="706" spans="21:21" ht="15.75" customHeight="1">
      <c r="U706" s="88"/>
    </row>
    <row r="707" spans="21:21" ht="15.75" customHeight="1">
      <c r="U707" s="88"/>
    </row>
    <row r="708" spans="21:21" ht="15.75" customHeight="1">
      <c r="U708" s="88"/>
    </row>
    <row r="709" spans="21:21" ht="15.75" customHeight="1">
      <c r="U709" s="88"/>
    </row>
    <row r="710" spans="21:21" ht="15.75" customHeight="1">
      <c r="U710" s="88"/>
    </row>
    <row r="711" spans="21:21" ht="15.75" customHeight="1">
      <c r="U711" s="88"/>
    </row>
    <row r="712" spans="21:21" ht="15.75" customHeight="1">
      <c r="U712" s="88"/>
    </row>
    <row r="713" spans="21:21" ht="15.75" customHeight="1">
      <c r="U713" s="88"/>
    </row>
    <row r="714" spans="21:21" ht="15.75" customHeight="1">
      <c r="U714" s="88"/>
    </row>
    <row r="715" spans="21:21" ht="15.75" customHeight="1">
      <c r="U715" s="88"/>
    </row>
    <row r="716" spans="21:21" ht="15.75" customHeight="1">
      <c r="U716" s="88"/>
    </row>
    <row r="717" spans="21:21" ht="15.75" customHeight="1">
      <c r="U717" s="88"/>
    </row>
    <row r="718" spans="21:21" ht="15.75" customHeight="1">
      <c r="U718" s="88"/>
    </row>
    <row r="719" spans="21:21" ht="15.75" customHeight="1">
      <c r="U719" s="88"/>
    </row>
    <row r="720" spans="21:21" ht="15.75" customHeight="1">
      <c r="U720" s="88"/>
    </row>
    <row r="721" spans="21:21" ht="15.75" customHeight="1">
      <c r="U721" s="88"/>
    </row>
    <row r="722" spans="21:21" ht="15.75" customHeight="1">
      <c r="U722" s="88"/>
    </row>
    <row r="723" spans="21:21" ht="15.75" customHeight="1">
      <c r="U723" s="88"/>
    </row>
    <row r="724" spans="21:21" ht="15.75" customHeight="1">
      <c r="U724" s="88"/>
    </row>
    <row r="725" spans="21:21" ht="15.75" customHeight="1">
      <c r="U725" s="88"/>
    </row>
    <row r="726" spans="21:21" ht="15.75" customHeight="1">
      <c r="U726" s="88"/>
    </row>
    <row r="727" spans="21:21" ht="15.75" customHeight="1">
      <c r="U727" s="88"/>
    </row>
    <row r="728" spans="21:21" ht="15.75" customHeight="1">
      <c r="U728" s="88"/>
    </row>
    <row r="729" spans="21:21" ht="15.75" customHeight="1">
      <c r="U729" s="88"/>
    </row>
    <row r="730" spans="21:21" ht="15.75" customHeight="1">
      <c r="U730" s="88"/>
    </row>
    <row r="731" spans="21:21" ht="15.75" customHeight="1">
      <c r="U731" s="88"/>
    </row>
    <row r="732" spans="21:21" ht="15.75" customHeight="1">
      <c r="U732" s="88"/>
    </row>
    <row r="733" spans="21:21" ht="15.75" customHeight="1">
      <c r="U733" s="88"/>
    </row>
    <row r="734" spans="21:21" ht="15.75" customHeight="1">
      <c r="U734" s="88"/>
    </row>
    <row r="735" spans="21:21" ht="15.75" customHeight="1">
      <c r="U735" s="88"/>
    </row>
    <row r="736" spans="21:21" ht="15.75" customHeight="1">
      <c r="U736" s="88"/>
    </row>
    <row r="737" spans="21:21" ht="15.75" customHeight="1">
      <c r="U737" s="88"/>
    </row>
    <row r="738" spans="21:21" ht="15.75" customHeight="1">
      <c r="U738" s="88"/>
    </row>
    <row r="739" spans="21:21" ht="15.75" customHeight="1">
      <c r="U739" s="88"/>
    </row>
    <row r="740" spans="21:21" ht="15.75" customHeight="1">
      <c r="U740" s="88"/>
    </row>
    <row r="741" spans="21:21" ht="15.75" customHeight="1">
      <c r="U741" s="88"/>
    </row>
    <row r="742" spans="21:21" ht="15.75" customHeight="1">
      <c r="U742" s="88"/>
    </row>
    <row r="743" spans="21:21" ht="15.75" customHeight="1">
      <c r="U743" s="88"/>
    </row>
    <row r="744" spans="21:21" ht="15.75" customHeight="1">
      <c r="U744" s="88"/>
    </row>
    <row r="745" spans="21:21" ht="15.75" customHeight="1">
      <c r="U745" s="88"/>
    </row>
    <row r="746" spans="21:21" ht="15.75" customHeight="1">
      <c r="U746" s="88"/>
    </row>
    <row r="747" spans="21:21" ht="15.75" customHeight="1">
      <c r="U747" s="88"/>
    </row>
    <row r="748" spans="21:21" ht="15.75" customHeight="1">
      <c r="U748" s="88"/>
    </row>
    <row r="749" spans="21:21" ht="15.75" customHeight="1">
      <c r="U749" s="88"/>
    </row>
    <row r="750" spans="21:21" ht="15.75" customHeight="1">
      <c r="U750" s="88"/>
    </row>
    <row r="751" spans="21:21" ht="15.75" customHeight="1">
      <c r="U751" s="88"/>
    </row>
    <row r="752" spans="21:21" ht="15.75" customHeight="1">
      <c r="U752" s="88"/>
    </row>
    <row r="753" spans="21:21" ht="15.75" customHeight="1">
      <c r="U753" s="88"/>
    </row>
    <row r="754" spans="21:21" ht="15.75" customHeight="1">
      <c r="U754" s="88"/>
    </row>
    <row r="755" spans="21:21" ht="15.75" customHeight="1">
      <c r="U755" s="88"/>
    </row>
    <row r="756" spans="21:21" ht="15.75" customHeight="1">
      <c r="U756" s="88"/>
    </row>
    <row r="757" spans="21:21" ht="15.75" customHeight="1">
      <c r="U757" s="88"/>
    </row>
    <row r="758" spans="21:21" ht="15.75" customHeight="1">
      <c r="U758" s="88"/>
    </row>
    <row r="759" spans="21:21" ht="15.75" customHeight="1">
      <c r="U759" s="88"/>
    </row>
    <row r="760" spans="21:21" ht="15.75" customHeight="1">
      <c r="U760" s="88"/>
    </row>
    <row r="761" spans="21:21" ht="15.75" customHeight="1">
      <c r="U761" s="88"/>
    </row>
    <row r="762" spans="21:21" ht="15.75" customHeight="1">
      <c r="U762" s="88"/>
    </row>
    <row r="763" spans="21:21" ht="15.75" customHeight="1">
      <c r="U763" s="88"/>
    </row>
    <row r="764" spans="21:21" ht="15.75" customHeight="1">
      <c r="U764" s="88"/>
    </row>
    <row r="765" spans="21:21" ht="15.75" customHeight="1">
      <c r="U765" s="88"/>
    </row>
    <row r="766" spans="21:21" ht="15.75" customHeight="1">
      <c r="U766" s="88"/>
    </row>
    <row r="767" spans="21:21" ht="15.75" customHeight="1">
      <c r="U767" s="88"/>
    </row>
    <row r="768" spans="21:21" ht="15.75" customHeight="1">
      <c r="U768" s="88"/>
    </row>
    <row r="769" spans="21:21" ht="15.75" customHeight="1">
      <c r="U769" s="88"/>
    </row>
    <row r="770" spans="21:21" ht="15.75" customHeight="1">
      <c r="U770" s="88"/>
    </row>
    <row r="771" spans="21:21" ht="15.75" customHeight="1">
      <c r="U771" s="88"/>
    </row>
    <row r="772" spans="21:21" ht="15.75" customHeight="1">
      <c r="U772" s="88"/>
    </row>
    <row r="773" spans="21:21" ht="15.75" customHeight="1">
      <c r="U773" s="88"/>
    </row>
    <row r="774" spans="21:21" ht="15.75" customHeight="1">
      <c r="U774" s="88"/>
    </row>
    <row r="775" spans="21:21" ht="15.75" customHeight="1">
      <c r="U775" s="88"/>
    </row>
    <row r="776" spans="21:21" ht="15.75" customHeight="1">
      <c r="U776" s="88"/>
    </row>
    <row r="777" spans="21:21" ht="15.75" customHeight="1">
      <c r="U777" s="88"/>
    </row>
    <row r="778" spans="21:21" ht="15.75" customHeight="1">
      <c r="U778" s="88"/>
    </row>
    <row r="779" spans="21:21" ht="15.75" customHeight="1">
      <c r="U779" s="88"/>
    </row>
    <row r="780" spans="21:21" ht="15.75" customHeight="1">
      <c r="U780" s="88"/>
    </row>
    <row r="781" spans="21:21" ht="15.75" customHeight="1">
      <c r="U781" s="88"/>
    </row>
    <row r="782" spans="21:21" ht="15.75" customHeight="1">
      <c r="U782" s="88"/>
    </row>
    <row r="783" spans="21:21" ht="15.75" customHeight="1">
      <c r="U783" s="88"/>
    </row>
    <row r="784" spans="21:21" ht="15.75" customHeight="1">
      <c r="U784" s="88"/>
    </row>
    <row r="785" spans="21:21" ht="15.75" customHeight="1">
      <c r="U785" s="88"/>
    </row>
    <row r="786" spans="21:21" ht="15.75" customHeight="1">
      <c r="U786" s="88"/>
    </row>
    <row r="787" spans="21:21" ht="15.75" customHeight="1">
      <c r="U787" s="88"/>
    </row>
    <row r="788" spans="21:21" ht="15.75" customHeight="1">
      <c r="U788" s="88"/>
    </row>
    <row r="789" spans="21:21" ht="15.75" customHeight="1">
      <c r="U789" s="88"/>
    </row>
    <row r="790" spans="21:21" ht="15.75" customHeight="1">
      <c r="U790" s="88"/>
    </row>
    <row r="791" spans="21:21" ht="15.75" customHeight="1">
      <c r="U791" s="88"/>
    </row>
    <row r="792" spans="21:21" ht="15.75" customHeight="1">
      <c r="U792" s="88"/>
    </row>
    <row r="793" spans="21:21" ht="15.75" customHeight="1">
      <c r="U793" s="88"/>
    </row>
    <row r="794" spans="21:21" ht="15.75" customHeight="1">
      <c r="U794" s="88"/>
    </row>
    <row r="795" spans="21:21" ht="15.75" customHeight="1">
      <c r="U795" s="88"/>
    </row>
    <row r="796" spans="21:21" ht="15.75" customHeight="1">
      <c r="U796" s="88"/>
    </row>
    <row r="797" spans="21:21" ht="15.75" customHeight="1">
      <c r="U797" s="88"/>
    </row>
    <row r="798" spans="21:21" ht="15.75" customHeight="1">
      <c r="U798" s="88"/>
    </row>
    <row r="799" spans="21:21" ht="15.75" customHeight="1">
      <c r="U799" s="88"/>
    </row>
    <row r="800" spans="21:21" ht="15.75" customHeight="1">
      <c r="U800" s="88"/>
    </row>
    <row r="801" spans="21:21" ht="15.75" customHeight="1">
      <c r="U801" s="88"/>
    </row>
    <row r="802" spans="21:21" ht="15.75" customHeight="1">
      <c r="U802" s="88"/>
    </row>
    <row r="803" spans="21:21" ht="15.75" customHeight="1">
      <c r="U803" s="88"/>
    </row>
    <row r="804" spans="21:21" ht="15.75" customHeight="1">
      <c r="U804" s="88"/>
    </row>
    <row r="805" spans="21:21" ht="15.75" customHeight="1">
      <c r="U805" s="88"/>
    </row>
    <row r="806" spans="21:21" ht="15.75" customHeight="1">
      <c r="U806" s="88"/>
    </row>
    <row r="807" spans="21:21" ht="15.75" customHeight="1">
      <c r="U807" s="88"/>
    </row>
    <row r="808" spans="21:21" ht="15.75" customHeight="1">
      <c r="U808" s="88"/>
    </row>
    <row r="809" spans="21:21" ht="15.75" customHeight="1">
      <c r="U809" s="88"/>
    </row>
    <row r="810" spans="21:21" ht="15.75" customHeight="1">
      <c r="U810" s="88"/>
    </row>
    <row r="811" spans="21:21" ht="15.75" customHeight="1">
      <c r="U811" s="88"/>
    </row>
    <row r="812" spans="21:21" ht="15.75" customHeight="1">
      <c r="U812" s="88"/>
    </row>
    <row r="813" spans="21:21" ht="15.75" customHeight="1">
      <c r="U813" s="88"/>
    </row>
    <row r="814" spans="21:21" ht="15.75" customHeight="1">
      <c r="U814" s="88"/>
    </row>
    <row r="815" spans="21:21" ht="15.75" customHeight="1">
      <c r="U815" s="88"/>
    </row>
    <row r="816" spans="21:21" ht="15.75" customHeight="1">
      <c r="U816" s="88"/>
    </row>
    <row r="817" spans="21:21" ht="15.75" customHeight="1">
      <c r="U817" s="88"/>
    </row>
    <row r="818" spans="21:21" ht="15.75" customHeight="1">
      <c r="U818" s="88"/>
    </row>
    <row r="819" spans="21:21" ht="15.75" customHeight="1">
      <c r="U819" s="88"/>
    </row>
    <row r="820" spans="21:21" ht="15.75" customHeight="1">
      <c r="U820" s="88"/>
    </row>
    <row r="821" spans="21:21" ht="15.75" customHeight="1">
      <c r="U821" s="88"/>
    </row>
    <row r="822" spans="21:21" ht="15.75" customHeight="1">
      <c r="U822" s="88"/>
    </row>
    <row r="823" spans="21:21" ht="15.75" customHeight="1">
      <c r="U823" s="88"/>
    </row>
    <row r="824" spans="21:21" ht="15.75" customHeight="1">
      <c r="U824" s="88"/>
    </row>
    <row r="825" spans="21:21" ht="15.75" customHeight="1">
      <c r="U825" s="88"/>
    </row>
    <row r="826" spans="21:21" ht="15.75" customHeight="1">
      <c r="U826" s="88"/>
    </row>
    <row r="827" spans="21:21" ht="15.75" customHeight="1">
      <c r="U827" s="88"/>
    </row>
    <row r="828" spans="21:21" ht="15.75" customHeight="1">
      <c r="U828" s="88"/>
    </row>
    <row r="829" spans="21:21" ht="15.75" customHeight="1">
      <c r="U829" s="88"/>
    </row>
    <row r="830" spans="21:21" ht="15.75" customHeight="1">
      <c r="U830" s="88"/>
    </row>
    <row r="831" spans="21:21" ht="15.75" customHeight="1">
      <c r="U831" s="88"/>
    </row>
    <row r="832" spans="21:21" ht="15.75" customHeight="1">
      <c r="U832" s="88"/>
    </row>
    <row r="833" spans="21:21" ht="15.75" customHeight="1">
      <c r="U833" s="88"/>
    </row>
    <row r="834" spans="21:21" ht="15.75" customHeight="1">
      <c r="U834" s="88"/>
    </row>
    <row r="835" spans="21:21" ht="15.75" customHeight="1">
      <c r="U835" s="88"/>
    </row>
    <row r="836" spans="21:21" ht="15.75" customHeight="1">
      <c r="U836" s="88"/>
    </row>
    <row r="837" spans="21:21" ht="15.75" customHeight="1">
      <c r="U837" s="88"/>
    </row>
    <row r="838" spans="21:21" ht="15.75" customHeight="1">
      <c r="U838" s="88"/>
    </row>
    <row r="839" spans="21:21" ht="15.75" customHeight="1">
      <c r="U839" s="88"/>
    </row>
    <row r="840" spans="21:21" ht="15.75" customHeight="1">
      <c r="U840" s="88"/>
    </row>
    <row r="841" spans="21:21" ht="15.75" customHeight="1">
      <c r="U841" s="88"/>
    </row>
    <row r="842" spans="21:21" ht="15.75" customHeight="1">
      <c r="U842" s="88"/>
    </row>
    <row r="843" spans="21:21" ht="15.75" customHeight="1">
      <c r="U843" s="88"/>
    </row>
    <row r="844" spans="21:21" ht="15.75" customHeight="1">
      <c r="U844" s="88"/>
    </row>
    <row r="845" spans="21:21" ht="15.75" customHeight="1">
      <c r="U845" s="88"/>
    </row>
    <row r="846" spans="21:21" ht="15.75" customHeight="1">
      <c r="U846" s="88"/>
    </row>
    <row r="847" spans="21:21" ht="15.75" customHeight="1">
      <c r="U847" s="88"/>
    </row>
    <row r="848" spans="21:21" ht="15.75" customHeight="1">
      <c r="U848" s="88"/>
    </row>
    <row r="849" spans="21:21" ht="15.75" customHeight="1">
      <c r="U849" s="88"/>
    </row>
    <row r="850" spans="21:21" ht="15.75" customHeight="1">
      <c r="U850" s="88"/>
    </row>
    <row r="851" spans="21:21" ht="15.75" customHeight="1">
      <c r="U851" s="88"/>
    </row>
    <row r="852" spans="21:21" ht="15.75" customHeight="1">
      <c r="U852" s="88"/>
    </row>
    <row r="853" spans="21:21" ht="15.75" customHeight="1">
      <c r="U853" s="88"/>
    </row>
    <row r="854" spans="21:21" ht="15.75" customHeight="1">
      <c r="U854" s="88"/>
    </row>
    <row r="855" spans="21:21" ht="15.75" customHeight="1">
      <c r="U855" s="88"/>
    </row>
    <row r="856" spans="21:21" ht="15.75" customHeight="1">
      <c r="U856" s="88"/>
    </row>
    <row r="857" spans="21:21" ht="15.75" customHeight="1">
      <c r="U857" s="88"/>
    </row>
    <row r="858" spans="21:21" ht="15.75" customHeight="1">
      <c r="U858" s="88"/>
    </row>
    <row r="859" spans="21:21" ht="15.75" customHeight="1">
      <c r="U859" s="88"/>
    </row>
    <row r="860" spans="21:21" ht="15.75" customHeight="1">
      <c r="U860" s="88"/>
    </row>
    <row r="861" spans="21:21" ht="15.75" customHeight="1">
      <c r="U861" s="88"/>
    </row>
    <row r="862" spans="21:21" ht="15.75" customHeight="1">
      <c r="U862" s="88"/>
    </row>
    <row r="863" spans="21:21" ht="15.75" customHeight="1">
      <c r="U863" s="88"/>
    </row>
    <row r="864" spans="21:21" ht="15.75" customHeight="1">
      <c r="U864" s="88"/>
    </row>
    <row r="865" spans="21:21" ht="15.75" customHeight="1">
      <c r="U865" s="88"/>
    </row>
    <row r="866" spans="21:21" ht="15.75" customHeight="1">
      <c r="U866" s="88"/>
    </row>
    <row r="867" spans="21:21" ht="15.75" customHeight="1">
      <c r="U867" s="88"/>
    </row>
    <row r="868" spans="21:21" ht="15.75" customHeight="1">
      <c r="U868" s="88"/>
    </row>
    <row r="869" spans="21:21" ht="15.75" customHeight="1">
      <c r="U869" s="88"/>
    </row>
    <row r="870" spans="21:21" ht="15.75" customHeight="1">
      <c r="U870" s="88"/>
    </row>
    <row r="871" spans="21:21" ht="15.75" customHeight="1">
      <c r="U871" s="88"/>
    </row>
    <row r="872" spans="21:21" ht="15.75" customHeight="1">
      <c r="U872" s="88"/>
    </row>
    <row r="873" spans="21:21" ht="15.75" customHeight="1">
      <c r="U873" s="88"/>
    </row>
    <row r="874" spans="21:21" ht="15.75" customHeight="1">
      <c r="U874" s="88"/>
    </row>
    <row r="875" spans="21:21" ht="15.75" customHeight="1">
      <c r="U875" s="88"/>
    </row>
    <row r="876" spans="21:21" ht="15.75" customHeight="1">
      <c r="U876" s="88"/>
    </row>
    <row r="877" spans="21:21" ht="15.75" customHeight="1">
      <c r="U877" s="88"/>
    </row>
    <row r="878" spans="21:21" ht="15.75" customHeight="1">
      <c r="U878" s="88"/>
    </row>
    <row r="879" spans="21:21" ht="15.75" customHeight="1">
      <c r="U879" s="88"/>
    </row>
    <row r="880" spans="21:21" ht="15.75" customHeight="1">
      <c r="U880" s="88"/>
    </row>
    <row r="881" spans="21:21" ht="15.75" customHeight="1">
      <c r="U881" s="88"/>
    </row>
    <row r="882" spans="21:21" ht="15.75" customHeight="1">
      <c r="U882" s="88"/>
    </row>
    <row r="883" spans="21:21" ht="15.75" customHeight="1">
      <c r="U883" s="88"/>
    </row>
    <row r="884" spans="21:21" ht="15.75" customHeight="1">
      <c r="U884" s="88"/>
    </row>
    <row r="885" spans="21:21" ht="15.75" customHeight="1">
      <c r="U885" s="88"/>
    </row>
    <row r="886" spans="21:21" ht="15.75" customHeight="1">
      <c r="U886" s="88"/>
    </row>
    <row r="887" spans="21:21" ht="15.75" customHeight="1">
      <c r="U887" s="88"/>
    </row>
    <row r="888" spans="21:21" ht="15.75" customHeight="1">
      <c r="U888" s="88"/>
    </row>
    <row r="889" spans="21:21" ht="15.75" customHeight="1">
      <c r="U889" s="88"/>
    </row>
    <row r="890" spans="21:21" ht="15.75" customHeight="1">
      <c r="U890" s="88"/>
    </row>
    <row r="891" spans="21:21" ht="15.75" customHeight="1">
      <c r="U891" s="88"/>
    </row>
    <row r="892" spans="21:21" ht="15.75" customHeight="1">
      <c r="U892" s="88"/>
    </row>
    <row r="893" spans="21:21" ht="15.75" customHeight="1">
      <c r="U893" s="88"/>
    </row>
    <row r="894" spans="21:21" ht="15.75" customHeight="1">
      <c r="U894" s="88"/>
    </row>
    <row r="895" spans="21:21" ht="15.75" customHeight="1">
      <c r="U895" s="88"/>
    </row>
    <row r="896" spans="21:21" ht="15.75" customHeight="1">
      <c r="U896" s="88"/>
    </row>
    <row r="897" spans="21:21" ht="15.75" customHeight="1">
      <c r="U897" s="88"/>
    </row>
    <row r="898" spans="21:21" ht="15.75" customHeight="1">
      <c r="U898" s="88"/>
    </row>
    <row r="899" spans="21:21" ht="15.75" customHeight="1">
      <c r="U899" s="88"/>
    </row>
    <row r="900" spans="21:21" ht="15.75" customHeight="1">
      <c r="U900" s="88"/>
    </row>
    <row r="901" spans="21:21" ht="15.75" customHeight="1">
      <c r="U901" s="88"/>
    </row>
    <row r="902" spans="21:21" ht="15.75" customHeight="1">
      <c r="U902" s="88"/>
    </row>
    <row r="903" spans="21:21" ht="15.75" customHeight="1">
      <c r="U903" s="88"/>
    </row>
    <row r="904" spans="21:21" ht="15.75" customHeight="1">
      <c r="U904" s="88"/>
    </row>
    <row r="905" spans="21:21" ht="15.75" customHeight="1">
      <c r="U905" s="88"/>
    </row>
    <row r="906" spans="21:21" ht="15.75" customHeight="1">
      <c r="U906" s="88"/>
    </row>
    <row r="907" spans="21:21" ht="15.75" customHeight="1">
      <c r="U907" s="88"/>
    </row>
    <row r="908" spans="21:21" ht="15.75" customHeight="1">
      <c r="U908" s="88"/>
    </row>
    <row r="909" spans="21:21" ht="15.75" customHeight="1">
      <c r="U909" s="88"/>
    </row>
    <row r="910" spans="21:21" ht="15.75" customHeight="1">
      <c r="U910" s="88"/>
    </row>
    <row r="911" spans="21:21" ht="15.75" customHeight="1">
      <c r="U911" s="88"/>
    </row>
    <row r="912" spans="21:21" ht="15.75" customHeight="1">
      <c r="U912" s="88"/>
    </row>
    <row r="913" spans="21:21" ht="15.75" customHeight="1">
      <c r="U913" s="88"/>
    </row>
    <row r="914" spans="21:21" ht="15.75" customHeight="1">
      <c r="U914" s="88"/>
    </row>
    <row r="915" spans="21:21" ht="15.75" customHeight="1">
      <c r="U915" s="88"/>
    </row>
    <row r="916" spans="21:21" ht="15.75" customHeight="1">
      <c r="U916" s="88"/>
    </row>
    <row r="917" spans="21:21" ht="15.75" customHeight="1">
      <c r="U917" s="88"/>
    </row>
    <row r="918" spans="21:21" ht="15.75" customHeight="1">
      <c r="U918" s="88"/>
    </row>
    <row r="919" spans="21:21" ht="15.75" customHeight="1">
      <c r="U919" s="88"/>
    </row>
    <row r="920" spans="21:21" ht="15.75" customHeight="1">
      <c r="U920" s="88"/>
    </row>
    <row r="921" spans="21:21" ht="15.75" customHeight="1">
      <c r="U921" s="88"/>
    </row>
    <row r="922" spans="21:21" ht="15.75" customHeight="1">
      <c r="U922" s="88"/>
    </row>
    <row r="923" spans="21:21" ht="15.75" customHeight="1">
      <c r="U923" s="88"/>
    </row>
    <row r="924" spans="21:21" ht="15.75" customHeight="1">
      <c r="U924" s="88"/>
    </row>
    <row r="925" spans="21:21" ht="15.75" customHeight="1">
      <c r="U925" s="88"/>
    </row>
    <row r="926" spans="21:21" ht="15.75" customHeight="1">
      <c r="U926" s="88"/>
    </row>
    <row r="927" spans="21:21" ht="15.75" customHeight="1">
      <c r="U927" s="88"/>
    </row>
    <row r="928" spans="21:21" ht="15.75" customHeight="1">
      <c r="U928" s="88"/>
    </row>
    <row r="929" spans="21:21" ht="15.75" customHeight="1">
      <c r="U929" s="88"/>
    </row>
    <row r="930" spans="21:21" ht="15.75" customHeight="1">
      <c r="U930" s="88"/>
    </row>
    <row r="931" spans="21:21" ht="15.75" customHeight="1">
      <c r="U931" s="88"/>
    </row>
    <row r="932" spans="21:21" ht="15.75" customHeight="1">
      <c r="U932" s="88"/>
    </row>
    <row r="933" spans="21:21" ht="15.75" customHeight="1">
      <c r="U933" s="88"/>
    </row>
    <row r="934" spans="21:21" ht="15.75" customHeight="1">
      <c r="U934" s="88"/>
    </row>
    <row r="935" spans="21:21" ht="15.75" customHeight="1">
      <c r="U935" s="88"/>
    </row>
    <row r="936" spans="21:21" ht="15.75" customHeight="1">
      <c r="U936" s="88"/>
    </row>
    <row r="937" spans="21:21" ht="15.75" customHeight="1">
      <c r="U937" s="88"/>
    </row>
    <row r="938" spans="21:21" ht="15.75" customHeight="1">
      <c r="U938" s="88"/>
    </row>
    <row r="939" spans="21:21" ht="15.75" customHeight="1">
      <c r="U939" s="88"/>
    </row>
    <row r="940" spans="21:21" ht="15.75" customHeight="1">
      <c r="U940" s="88"/>
    </row>
    <row r="941" spans="21:21" ht="15.75" customHeight="1">
      <c r="U941" s="88"/>
    </row>
    <row r="942" spans="21:21" ht="15.75" customHeight="1">
      <c r="U942" s="88"/>
    </row>
    <row r="943" spans="21:21" ht="15.75" customHeight="1">
      <c r="U943" s="88"/>
    </row>
    <row r="944" spans="21:21" ht="15.75" customHeight="1">
      <c r="U944" s="88"/>
    </row>
    <row r="945" spans="21:21" ht="15.75" customHeight="1">
      <c r="U945" s="88"/>
    </row>
    <row r="946" spans="21:21" ht="15.75" customHeight="1">
      <c r="U946" s="88"/>
    </row>
    <row r="947" spans="21:21" ht="15.75" customHeight="1">
      <c r="U947" s="88"/>
    </row>
    <row r="948" spans="21:21" ht="15.75" customHeight="1">
      <c r="U948" s="88"/>
    </row>
    <row r="949" spans="21:21" ht="15.75" customHeight="1">
      <c r="U949" s="88"/>
    </row>
    <row r="950" spans="21:21" ht="15.75" customHeight="1">
      <c r="U950" s="88"/>
    </row>
    <row r="951" spans="21:21" ht="15.75" customHeight="1">
      <c r="U951" s="88"/>
    </row>
    <row r="952" spans="21:21" ht="15.75" customHeight="1">
      <c r="U952" s="88"/>
    </row>
    <row r="953" spans="21:21" ht="15.75" customHeight="1">
      <c r="U953" s="88"/>
    </row>
    <row r="954" spans="21:21" ht="15.75" customHeight="1">
      <c r="U954" s="88"/>
    </row>
    <row r="955" spans="21:21" ht="15.75" customHeight="1">
      <c r="U955" s="88"/>
    </row>
    <row r="956" spans="21:21" ht="15.75" customHeight="1">
      <c r="U956" s="88"/>
    </row>
    <row r="957" spans="21:21" ht="15.75" customHeight="1">
      <c r="U957" s="88"/>
    </row>
    <row r="958" spans="21:21" ht="15.75" customHeight="1">
      <c r="U958" s="88"/>
    </row>
    <row r="959" spans="21:21" ht="15.75" customHeight="1">
      <c r="U959" s="88"/>
    </row>
    <row r="960" spans="21:21" ht="15.75" customHeight="1">
      <c r="U960" s="88"/>
    </row>
    <row r="961" spans="21:21" ht="15.75" customHeight="1">
      <c r="U961" s="88"/>
    </row>
    <row r="962" spans="21:21" ht="15.75" customHeight="1">
      <c r="U962" s="88"/>
    </row>
    <row r="963" spans="21:21" ht="15.75" customHeight="1">
      <c r="U963" s="88"/>
    </row>
    <row r="964" spans="21:21" ht="15.75" customHeight="1">
      <c r="U964" s="88"/>
    </row>
    <row r="965" spans="21:21" ht="15.75" customHeight="1">
      <c r="U965" s="88"/>
    </row>
    <row r="966" spans="21:21" ht="15.75" customHeight="1">
      <c r="U966" s="88"/>
    </row>
    <row r="967" spans="21:21" ht="15.75" customHeight="1">
      <c r="U967" s="88"/>
    </row>
    <row r="968" spans="21:21" ht="15.75" customHeight="1">
      <c r="U968" s="88"/>
    </row>
    <row r="969" spans="21:21" ht="15.75" customHeight="1">
      <c r="U969" s="88"/>
    </row>
    <row r="970" spans="21:21" ht="15.75" customHeight="1">
      <c r="U970" s="88"/>
    </row>
    <row r="971" spans="21:21" ht="15.75" customHeight="1">
      <c r="U971" s="88"/>
    </row>
    <row r="972" spans="21:21" ht="15.75" customHeight="1">
      <c r="U972" s="88"/>
    </row>
    <row r="973" spans="21:21" ht="15.75" customHeight="1">
      <c r="U973" s="88"/>
    </row>
    <row r="974" spans="21:21" ht="15.75" customHeight="1">
      <c r="U974" s="88"/>
    </row>
    <row r="975" spans="21:21" ht="15.75" customHeight="1">
      <c r="U975" s="88"/>
    </row>
    <row r="976" spans="21:21" ht="15.75" customHeight="1">
      <c r="U976" s="88"/>
    </row>
    <row r="977" spans="21:21" ht="15.75" customHeight="1">
      <c r="U977" s="88"/>
    </row>
    <row r="978" spans="21:21" ht="15.75" customHeight="1">
      <c r="U978" s="88"/>
    </row>
    <row r="979" spans="21:21" ht="15.75" customHeight="1">
      <c r="U979" s="88"/>
    </row>
    <row r="980" spans="21:21" ht="15.75" customHeight="1">
      <c r="U980" s="88"/>
    </row>
    <row r="981" spans="21:21" ht="15.75" customHeight="1">
      <c r="U981" s="88"/>
    </row>
    <row r="982" spans="21:21" ht="15.75" customHeight="1">
      <c r="U982" s="88"/>
    </row>
    <row r="983" spans="21:21" ht="15.75" customHeight="1">
      <c r="U983" s="88"/>
    </row>
    <row r="984" spans="21:21" ht="15.75" customHeight="1">
      <c r="U984" s="88"/>
    </row>
    <row r="985" spans="21:21" ht="15.75" customHeight="1">
      <c r="U985" s="88"/>
    </row>
    <row r="986" spans="21:21" ht="15.75" customHeight="1">
      <c r="U986" s="88"/>
    </row>
    <row r="987" spans="21:21" ht="15.75" customHeight="1">
      <c r="U987" s="88"/>
    </row>
    <row r="988" spans="21:21" ht="15.75" customHeight="1">
      <c r="U988" s="88"/>
    </row>
    <row r="989" spans="21:21" ht="15.75" customHeight="1">
      <c r="U989" s="88"/>
    </row>
    <row r="990" spans="21:21" ht="15.75" customHeight="1">
      <c r="U990" s="88"/>
    </row>
    <row r="991" spans="21:21" ht="15.75" customHeight="1">
      <c r="U991" s="88"/>
    </row>
    <row r="992" spans="21:21" ht="15.75" customHeight="1">
      <c r="U992" s="88"/>
    </row>
    <row r="993" spans="21:21" ht="15.75" customHeight="1">
      <c r="U993" s="88"/>
    </row>
    <row r="994" spans="21:21" ht="15.75" customHeight="1">
      <c r="U994" s="88"/>
    </row>
    <row r="995" spans="21:21" ht="15.75" customHeight="1">
      <c r="U995" s="88"/>
    </row>
    <row r="996" spans="21:21" ht="15.75" customHeight="1">
      <c r="U996" s="88"/>
    </row>
    <row r="997" spans="21:21" ht="15.75" customHeight="1">
      <c r="U997" s="88"/>
    </row>
    <row r="998" spans="21:21" ht="15.75" customHeight="1">
      <c r="U998" s="88"/>
    </row>
    <row r="999" spans="21:21" ht="15.75" customHeight="1">
      <c r="U999" s="88"/>
    </row>
    <row r="1000" spans="21:21" ht="15.75" customHeight="1">
      <c r="U1000" s="88"/>
    </row>
    <row r="1001" spans="21:21" ht="15.75" customHeight="1">
      <c r="U1001" s="88"/>
    </row>
    <row r="1002" spans="21:21" ht="15.75" customHeight="1">
      <c r="U1002" s="88"/>
    </row>
  </sheetData>
  <mergeCells count="21">
    <mergeCell ref="A25:B25"/>
    <mergeCell ref="A26:B26"/>
    <mergeCell ref="A27:B27"/>
    <mergeCell ref="F27:H27"/>
    <mergeCell ref="H3:I3"/>
    <mergeCell ref="Q3:R3"/>
    <mergeCell ref="S3:T3"/>
    <mergeCell ref="B1:T1"/>
    <mergeCell ref="A2:A4"/>
    <mergeCell ref="B2:B4"/>
    <mergeCell ref="C2:K2"/>
    <mergeCell ref="L2:T2"/>
    <mergeCell ref="C3:C4"/>
    <mergeCell ref="D3:D4"/>
    <mergeCell ref="J3:K3"/>
    <mergeCell ref="L3:L4"/>
    <mergeCell ref="M3:M4"/>
    <mergeCell ref="N3:N4"/>
    <mergeCell ref="O3:P3"/>
    <mergeCell ref="E3:E4"/>
    <mergeCell ref="F3:G3"/>
  </mergeCells>
  <hyperlinks>
    <hyperlink ref="I29" r:id="rId1" location="gid=637669668" xr:uid="{00000000-0004-0000-01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pane ySplit="4" topLeftCell="A5" activePane="bottomLeft" state="frozen"/>
      <selection pane="bottomLeft" activeCell="B6" sqref="B6"/>
    </sheetView>
  </sheetViews>
  <sheetFormatPr defaultColWidth="14.453125" defaultRowHeight="15" customHeight="1"/>
  <cols>
    <col min="1" max="1" width="8.81640625" customWidth="1"/>
    <col min="2" max="2" width="18.453125" customWidth="1"/>
    <col min="3" max="4" width="9.453125" customWidth="1"/>
    <col min="5" max="5" width="12.81640625" customWidth="1"/>
    <col min="6" max="6" width="15.08984375" customWidth="1"/>
    <col min="7" max="7" width="18.453125" customWidth="1"/>
    <col min="8" max="10" width="11" customWidth="1"/>
    <col min="11" max="11" width="14.7265625" customWidth="1"/>
    <col min="12" max="12" width="19" customWidth="1"/>
    <col min="13" max="13" width="73" customWidth="1"/>
    <col min="14" max="15" width="17.81640625" customWidth="1"/>
    <col min="16" max="16" width="52.81640625" customWidth="1"/>
    <col min="17" max="17" width="17.7265625" customWidth="1"/>
    <col min="18" max="18" width="57.08984375" customWidth="1"/>
    <col min="19" max="27" width="8.81640625" customWidth="1"/>
  </cols>
  <sheetData>
    <row r="1" spans="1:27" ht="21">
      <c r="A1" s="148"/>
      <c r="B1" s="312" t="s">
        <v>78</v>
      </c>
      <c r="C1" s="313"/>
      <c r="D1" s="313"/>
      <c r="E1" s="313"/>
      <c r="F1" s="313"/>
      <c r="G1" s="313"/>
      <c r="H1" s="313"/>
      <c r="I1" s="313"/>
      <c r="J1" s="313"/>
      <c r="K1" s="313"/>
      <c r="L1" s="313"/>
      <c r="M1" s="149"/>
      <c r="N1" s="88"/>
      <c r="O1" s="88"/>
      <c r="P1" s="150"/>
    </row>
    <row r="2" spans="1:27" ht="67.5" customHeight="1">
      <c r="A2" s="314" t="s">
        <v>79</v>
      </c>
      <c r="B2" s="316" t="s">
        <v>4</v>
      </c>
      <c r="C2" s="327" t="s">
        <v>103</v>
      </c>
      <c r="D2" s="318"/>
      <c r="E2" s="318"/>
      <c r="F2" s="318"/>
      <c r="G2" s="296"/>
      <c r="H2" s="328" t="s">
        <v>104</v>
      </c>
      <c r="I2" s="318"/>
      <c r="J2" s="318"/>
      <c r="K2" s="318"/>
      <c r="L2" s="296"/>
      <c r="M2" s="151" t="s">
        <v>105</v>
      </c>
      <c r="N2" s="88"/>
      <c r="O2" s="88"/>
      <c r="P2" s="150"/>
    </row>
    <row r="3" spans="1:27" ht="29">
      <c r="A3" s="315"/>
      <c r="B3" s="315"/>
      <c r="C3" s="325" t="s">
        <v>106</v>
      </c>
      <c r="D3" s="318"/>
      <c r="E3" s="296"/>
      <c r="F3" s="329" t="s">
        <v>107</v>
      </c>
      <c r="G3" s="296"/>
      <c r="H3" s="325" t="s">
        <v>106</v>
      </c>
      <c r="I3" s="318"/>
      <c r="J3" s="296"/>
      <c r="K3" s="326" t="s">
        <v>107</v>
      </c>
      <c r="L3" s="296"/>
      <c r="M3" s="152" t="s">
        <v>108</v>
      </c>
      <c r="N3" s="324" t="s">
        <v>109</v>
      </c>
      <c r="O3" s="152" t="s">
        <v>110</v>
      </c>
      <c r="P3" s="153" t="s">
        <v>111</v>
      </c>
      <c r="Q3" s="25" t="s">
        <v>112</v>
      </c>
    </row>
    <row r="4" spans="1:27" ht="29">
      <c r="A4" s="300"/>
      <c r="B4" s="300"/>
      <c r="C4" s="89" t="s">
        <v>82</v>
      </c>
      <c r="D4" s="89" t="s">
        <v>83</v>
      </c>
      <c r="E4" s="89" t="s">
        <v>84</v>
      </c>
      <c r="F4" s="89" t="s">
        <v>113</v>
      </c>
      <c r="G4" s="154" t="s">
        <v>114</v>
      </c>
      <c r="H4" s="89" t="s">
        <v>82</v>
      </c>
      <c r="I4" s="89" t="s">
        <v>88</v>
      </c>
      <c r="J4" s="89" t="s">
        <v>84</v>
      </c>
      <c r="K4" s="154" t="s">
        <v>113</v>
      </c>
      <c r="L4" s="89" t="s">
        <v>114</v>
      </c>
      <c r="M4" s="155"/>
      <c r="N4" s="298"/>
      <c r="O4" s="88"/>
      <c r="P4" s="150"/>
    </row>
    <row r="5" spans="1:27" ht="232">
      <c r="A5" s="156">
        <v>1</v>
      </c>
      <c r="B5" s="32" t="s">
        <v>12</v>
      </c>
      <c r="C5" s="157">
        <v>13</v>
      </c>
      <c r="D5" s="157">
        <f>59-E5-C5</f>
        <v>19</v>
      </c>
      <c r="E5" s="157">
        <v>27</v>
      </c>
      <c r="F5" s="158"/>
      <c r="G5" s="159">
        <v>218000000</v>
      </c>
      <c r="H5" s="160">
        <v>76</v>
      </c>
      <c r="I5" s="160">
        <v>97</v>
      </c>
      <c r="J5" s="160">
        <v>88</v>
      </c>
      <c r="K5" s="158"/>
      <c r="L5" s="161">
        <f>13308000000 + 861300000</f>
        <v>14169300000</v>
      </c>
      <c r="M5" s="162" t="s">
        <v>115</v>
      </c>
      <c r="N5" s="88" t="b">
        <v>1</v>
      </c>
      <c r="O5" s="88"/>
      <c r="P5" s="163" t="s">
        <v>116</v>
      </c>
      <c r="Q5" s="25" t="b">
        <v>1</v>
      </c>
    </row>
    <row r="6" spans="1:27" ht="87">
      <c r="A6" s="156">
        <v>2</v>
      </c>
      <c r="B6" s="32" t="s">
        <v>13</v>
      </c>
      <c r="C6" s="157">
        <v>1</v>
      </c>
      <c r="D6" s="157">
        <f>10-C6-E6</f>
        <v>4</v>
      </c>
      <c r="E6" s="157">
        <v>5</v>
      </c>
      <c r="F6" s="158"/>
      <c r="G6" s="164">
        <f>(3*UNIT!D6)+(6*UNIT!E6)+(E6*UNIT!F6)+180000000</f>
        <v>25216666666.666664</v>
      </c>
      <c r="H6" s="160">
        <v>2</v>
      </c>
      <c r="I6" s="160">
        <f>11-H6-J6</f>
        <v>7</v>
      </c>
      <c r="J6" s="160">
        <v>2</v>
      </c>
      <c r="K6" s="158"/>
      <c r="L6" s="165">
        <f>H6*UNIT!L6+I6*UNIT!M6+J6*UNIT!N6</f>
        <v>20625000000</v>
      </c>
      <c r="M6" s="166" t="s">
        <v>117</v>
      </c>
      <c r="N6" s="88" t="b">
        <v>0</v>
      </c>
      <c r="O6" s="88" t="s">
        <v>118</v>
      </c>
      <c r="P6" s="167" t="s">
        <v>119</v>
      </c>
      <c r="Q6" s="25" t="b">
        <v>1</v>
      </c>
      <c r="R6" s="168"/>
    </row>
    <row r="7" spans="1:27" ht="174">
      <c r="A7" s="156">
        <v>3</v>
      </c>
      <c r="B7" s="32" t="s">
        <v>14</v>
      </c>
      <c r="C7" s="157"/>
      <c r="D7" s="157">
        <f>17-C7-E7</f>
        <v>17</v>
      </c>
      <c r="E7" s="157"/>
      <c r="F7" s="158"/>
      <c r="G7" s="164">
        <f>(C7*UNIT!D6)+(D7*UNIT!E6)+(E7*UNIT!F6)</f>
        <v>34245555555.55555</v>
      </c>
      <c r="H7" s="157"/>
      <c r="I7" s="157">
        <f>5-H7-J7</f>
        <v>5</v>
      </c>
      <c r="J7" s="157"/>
      <c r="K7" s="158"/>
      <c r="L7" s="165">
        <f>(H7*UNIT!L6)+(I7*UNIT!M6)+(J7*UNIT!N6)</f>
        <v>9624999999.9999981</v>
      </c>
      <c r="M7" s="169" t="s">
        <v>120</v>
      </c>
      <c r="N7" s="88" t="b">
        <v>0</v>
      </c>
      <c r="O7" s="88"/>
      <c r="P7" s="170" t="s">
        <v>121</v>
      </c>
      <c r="Q7" s="25" t="b">
        <v>1</v>
      </c>
      <c r="R7" s="171" t="s">
        <v>122</v>
      </c>
    </row>
    <row r="8" spans="1:27" ht="87">
      <c r="A8" s="156">
        <v>4</v>
      </c>
      <c r="B8" s="172" t="s">
        <v>15</v>
      </c>
      <c r="C8" s="173"/>
      <c r="D8" s="173"/>
      <c r="E8" s="173"/>
      <c r="F8" s="158"/>
      <c r="G8" s="174"/>
      <c r="H8" s="175">
        <v>1</v>
      </c>
      <c r="I8" s="175">
        <f>5-H8-J8</f>
        <v>3</v>
      </c>
      <c r="J8" s="175">
        <v>1</v>
      </c>
      <c r="K8" s="158"/>
      <c r="L8" s="165">
        <f>H8*UNIT!D6+I8*UNIT!E6+J8*UNIT!F6</f>
        <v>9784444444.4444447</v>
      </c>
      <c r="M8" s="167" t="s">
        <v>123</v>
      </c>
      <c r="N8" s="88" t="b">
        <v>0</v>
      </c>
      <c r="O8" s="88"/>
      <c r="P8" s="170" t="s">
        <v>124</v>
      </c>
      <c r="Q8" s="25" t="b">
        <v>0</v>
      </c>
    </row>
    <row r="9" spans="1:27" ht="116">
      <c r="A9" s="156">
        <v>5</v>
      </c>
      <c r="B9" s="90" t="s">
        <v>16</v>
      </c>
      <c r="C9" s="176"/>
      <c r="D9" s="176"/>
      <c r="E9" s="176">
        <v>2</v>
      </c>
      <c r="F9" s="158"/>
      <c r="G9" s="177">
        <f>250000000 + 400000000</f>
        <v>650000000</v>
      </c>
      <c r="H9" s="178"/>
      <c r="I9" s="176">
        <v>4</v>
      </c>
      <c r="J9" s="179">
        <v>6</v>
      </c>
      <c r="K9" s="158"/>
      <c r="L9" s="177">
        <f>53000000 + 206400000</f>
        <v>259400000</v>
      </c>
      <c r="M9" s="180" t="s">
        <v>125</v>
      </c>
      <c r="N9" s="88" t="b">
        <v>1</v>
      </c>
      <c r="O9" s="88"/>
      <c r="P9" s="181" t="s">
        <v>126</v>
      </c>
      <c r="Q9" s="25" t="b">
        <v>1</v>
      </c>
    </row>
    <row r="10" spans="1:27" ht="290">
      <c r="A10" s="156">
        <v>6</v>
      </c>
      <c r="B10" s="32" t="s">
        <v>17</v>
      </c>
      <c r="C10" s="7">
        <v>8</v>
      </c>
      <c r="D10" s="7">
        <v>56</v>
      </c>
      <c r="E10" s="7">
        <v>419</v>
      </c>
      <c r="F10" s="20"/>
      <c r="G10" s="182">
        <v>245277920000</v>
      </c>
      <c r="H10" s="7">
        <v>85</v>
      </c>
      <c r="I10" s="7">
        <f>33+71</f>
        <v>104</v>
      </c>
      <c r="J10" s="7">
        <v>370</v>
      </c>
      <c r="K10" s="20"/>
      <c r="L10" s="183">
        <v>68204780000</v>
      </c>
      <c r="M10" s="184" t="s">
        <v>127</v>
      </c>
      <c r="N10" s="88" t="b">
        <v>1</v>
      </c>
      <c r="O10" s="88"/>
      <c r="P10" s="185" t="s">
        <v>128</v>
      </c>
      <c r="Q10" s="25" t="b">
        <v>1</v>
      </c>
    </row>
    <row r="11" spans="1:27" ht="87">
      <c r="A11" s="156">
        <v>7</v>
      </c>
      <c r="B11" s="32" t="s">
        <v>18</v>
      </c>
      <c r="C11" s="186"/>
      <c r="D11" s="186"/>
      <c r="E11" s="7">
        <v>2</v>
      </c>
      <c r="F11" s="158"/>
      <c r="G11" s="177">
        <v>800000000</v>
      </c>
      <c r="H11" s="187"/>
      <c r="I11" s="187"/>
      <c r="J11" s="188"/>
      <c r="K11" s="158"/>
      <c r="L11" s="122"/>
      <c r="M11" s="155" t="s">
        <v>129</v>
      </c>
      <c r="N11" s="88" t="b">
        <v>1</v>
      </c>
      <c r="O11" s="113" t="s">
        <v>130</v>
      </c>
      <c r="P11" s="185" t="s">
        <v>131</v>
      </c>
      <c r="Q11" s="25" t="b">
        <v>1</v>
      </c>
    </row>
    <row r="12" spans="1:27" ht="159.5">
      <c r="A12" s="156">
        <v>8</v>
      </c>
      <c r="B12" s="32" t="s">
        <v>19</v>
      </c>
      <c r="C12" s="189">
        <v>1</v>
      </c>
      <c r="D12" s="186">
        <v>1</v>
      </c>
      <c r="E12" s="7">
        <v>5</v>
      </c>
      <c r="F12" s="158"/>
      <c r="G12" s="190">
        <v>164000000</v>
      </c>
      <c r="H12" s="160">
        <v>1</v>
      </c>
      <c r="I12" s="160">
        <v>4</v>
      </c>
      <c r="J12" s="160">
        <v>18</v>
      </c>
      <c r="K12" s="158"/>
      <c r="L12" s="191"/>
      <c r="M12" s="192" t="s">
        <v>132</v>
      </c>
      <c r="N12" s="88" t="b">
        <v>1</v>
      </c>
      <c r="O12" s="113" t="s">
        <v>133</v>
      </c>
      <c r="P12" s="193" t="s">
        <v>134</v>
      </c>
      <c r="Q12" s="25" t="b">
        <v>1</v>
      </c>
    </row>
    <row r="13" spans="1:27" ht="116">
      <c r="A13" s="156">
        <v>9</v>
      </c>
      <c r="B13" s="90" t="s">
        <v>20</v>
      </c>
      <c r="C13" s="194"/>
      <c r="D13" s="194"/>
      <c r="E13" s="194">
        <v>10</v>
      </c>
      <c r="F13" s="158"/>
      <c r="G13" s="195">
        <v>4041200000</v>
      </c>
      <c r="H13" s="160"/>
      <c r="I13" s="160"/>
      <c r="J13" s="160">
        <v>47</v>
      </c>
      <c r="K13" s="158"/>
      <c r="L13" s="196"/>
      <c r="M13" s="197" t="s">
        <v>135</v>
      </c>
      <c r="N13" s="88" t="b">
        <v>0</v>
      </c>
      <c r="O13" s="113"/>
      <c r="P13" s="193" t="s">
        <v>136</v>
      </c>
      <c r="Q13" s="25" t="b">
        <v>1</v>
      </c>
      <c r="R13" s="85" t="s">
        <v>137</v>
      </c>
    </row>
    <row r="14" spans="1:27" ht="87">
      <c r="A14" s="156">
        <v>10</v>
      </c>
      <c r="B14" s="90" t="s">
        <v>21</v>
      </c>
      <c r="C14" s="194"/>
      <c r="D14" s="194"/>
      <c r="E14" s="194">
        <v>6</v>
      </c>
      <c r="F14" s="158"/>
      <c r="G14" s="198">
        <v>1985000000</v>
      </c>
      <c r="H14" s="160"/>
      <c r="I14" s="160"/>
      <c r="J14" s="160">
        <v>29</v>
      </c>
      <c r="K14" s="158"/>
      <c r="L14" s="199">
        <f>700000000+470000000</f>
        <v>1170000000</v>
      </c>
      <c r="M14" s="200" t="s">
        <v>138</v>
      </c>
      <c r="N14" s="88" t="b">
        <v>1</v>
      </c>
      <c r="O14" s="113"/>
      <c r="P14" s="201" t="s">
        <v>139</v>
      </c>
      <c r="Q14" s="25" t="b">
        <v>1</v>
      </c>
      <c r="R14" s="26">
        <f>Q14*13</f>
        <v>13</v>
      </c>
      <c r="S14" s="26"/>
      <c r="T14" s="26"/>
      <c r="U14" s="26"/>
      <c r="V14" s="26"/>
      <c r="W14" s="26"/>
      <c r="X14" s="26"/>
      <c r="Y14" s="26"/>
      <c r="Z14" s="26"/>
      <c r="AA14" s="26"/>
    </row>
    <row r="15" spans="1:27" ht="276.75" customHeight="1">
      <c r="A15" s="115">
        <v>11</v>
      </c>
      <c r="B15" s="32" t="s">
        <v>22</v>
      </c>
      <c r="C15" s="115"/>
      <c r="D15" s="115"/>
      <c r="E15" s="115">
        <v>227</v>
      </c>
      <c r="F15" s="20"/>
      <c r="G15" s="202">
        <v>161264000000</v>
      </c>
      <c r="H15" s="115"/>
      <c r="I15" s="115"/>
      <c r="J15" s="115">
        <v>341</v>
      </c>
      <c r="K15" s="20"/>
      <c r="L15" s="183">
        <v>148859000000</v>
      </c>
      <c r="M15" s="203" t="s">
        <v>140</v>
      </c>
      <c r="N15" s="88" t="b">
        <v>1</v>
      </c>
      <c r="O15" s="113"/>
      <c r="P15" s="193" t="s">
        <v>141</v>
      </c>
      <c r="Q15" s="25" t="b">
        <v>1</v>
      </c>
      <c r="R15" s="88"/>
    </row>
    <row r="16" spans="1:27" ht="101.5">
      <c r="A16" s="156">
        <v>12</v>
      </c>
      <c r="B16" s="172" t="s">
        <v>23</v>
      </c>
      <c r="C16" s="173"/>
      <c r="D16" s="173">
        <v>2</v>
      </c>
      <c r="E16" s="204">
        <v>2</v>
      </c>
      <c r="F16" s="158"/>
      <c r="G16" s="199">
        <v>303000000</v>
      </c>
      <c r="H16" s="204"/>
      <c r="I16" s="204"/>
      <c r="J16" s="204">
        <v>3</v>
      </c>
      <c r="K16" s="158"/>
      <c r="L16" s="199">
        <v>2335780000</v>
      </c>
      <c r="M16" s="192" t="s">
        <v>142</v>
      </c>
      <c r="N16" s="88" t="b">
        <v>1</v>
      </c>
      <c r="O16" s="113"/>
      <c r="P16" s="193" t="s">
        <v>143</v>
      </c>
      <c r="Q16" s="25" t="b">
        <v>0</v>
      </c>
    </row>
    <row r="17" spans="1:18" ht="174">
      <c r="A17" s="156">
        <v>13</v>
      </c>
      <c r="B17" s="32" t="s">
        <v>24</v>
      </c>
      <c r="C17" s="205"/>
      <c r="D17" s="205"/>
      <c r="E17" s="194">
        <v>19</v>
      </c>
      <c r="F17" s="158"/>
      <c r="G17" s="198">
        <f>200000000 + 275000000</f>
        <v>475000000</v>
      </c>
      <c r="H17" s="196"/>
      <c r="I17" s="206"/>
      <c r="J17" s="194">
        <v>9</v>
      </c>
      <c r="K17" s="207">
        <f>SUM(H17:J17)</f>
        <v>9</v>
      </c>
      <c r="L17" s="199">
        <f>75000000+ 100000000+800000000</f>
        <v>975000000</v>
      </c>
      <c r="M17" s="166" t="s">
        <v>144</v>
      </c>
      <c r="N17" s="88" t="b">
        <v>0</v>
      </c>
      <c r="O17" s="113"/>
      <c r="P17" s="185" t="s">
        <v>145</v>
      </c>
      <c r="Q17" s="25" t="b">
        <v>1</v>
      </c>
      <c r="R17" s="171" t="s">
        <v>146</v>
      </c>
    </row>
    <row r="18" spans="1:18" ht="232">
      <c r="A18" s="156">
        <v>14</v>
      </c>
      <c r="B18" s="32" t="s">
        <v>25</v>
      </c>
      <c r="C18" s="194"/>
      <c r="D18" s="194"/>
      <c r="E18" s="194">
        <v>48</v>
      </c>
      <c r="F18" s="158">
        <f>SUM(C18:E18)</f>
        <v>48</v>
      </c>
      <c r="G18" s="198">
        <v>10000000000</v>
      </c>
      <c r="H18" s="160">
        <f>2</f>
        <v>2</v>
      </c>
      <c r="I18" s="160"/>
      <c r="J18" s="160">
        <v>32</v>
      </c>
      <c r="K18" s="158"/>
      <c r="L18" s="199">
        <f>3000000000+5000000000</f>
        <v>8000000000</v>
      </c>
      <c r="M18" s="162" t="s">
        <v>147</v>
      </c>
      <c r="N18" s="88" t="b">
        <v>1</v>
      </c>
      <c r="O18" s="113"/>
      <c r="P18" s="185" t="s">
        <v>148</v>
      </c>
      <c r="Q18" s="25" t="b">
        <v>1</v>
      </c>
      <c r="R18" s="171" t="s">
        <v>149</v>
      </c>
    </row>
    <row r="19" spans="1:18" ht="29">
      <c r="A19" s="156">
        <v>15</v>
      </c>
      <c r="B19" s="32" t="s">
        <v>150</v>
      </c>
      <c r="C19" s="194"/>
      <c r="D19" s="194"/>
      <c r="E19" s="194"/>
      <c r="F19" s="194"/>
      <c r="G19" s="208"/>
      <c r="H19" s="194"/>
      <c r="I19" s="194"/>
      <c r="J19" s="194"/>
      <c r="K19" s="209"/>
      <c r="L19" s="122"/>
      <c r="M19" s="155"/>
      <c r="N19" s="88"/>
      <c r="O19" s="88"/>
      <c r="P19" s="150"/>
    </row>
    <row r="20" spans="1:18" ht="14.5">
      <c r="A20" s="210"/>
      <c r="B20" s="211" t="s">
        <v>26</v>
      </c>
      <c r="C20" s="212">
        <f t="shared" ref="C20:L20" si="0">SUM(C5:C19)</f>
        <v>23</v>
      </c>
      <c r="D20" s="212">
        <f t="shared" si="0"/>
        <v>99</v>
      </c>
      <c r="E20" s="212">
        <f t="shared" si="0"/>
        <v>772</v>
      </c>
      <c r="F20" s="212">
        <f t="shared" si="0"/>
        <v>48</v>
      </c>
      <c r="G20" s="213">
        <f t="shared" si="0"/>
        <v>484640342222.22223</v>
      </c>
      <c r="H20" s="212">
        <f t="shared" si="0"/>
        <v>167</v>
      </c>
      <c r="I20" s="212">
        <f t="shared" si="0"/>
        <v>224</v>
      </c>
      <c r="J20" s="212">
        <f t="shared" si="0"/>
        <v>946</v>
      </c>
      <c r="K20" s="212">
        <f t="shared" si="0"/>
        <v>9</v>
      </c>
      <c r="L20" s="214">
        <f t="shared" si="0"/>
        <v>284007704444.44446</v>
      </c>
      <c r="M20" s="155"/>
      <c r="N20" s="88"/>
      <c r="O20" s="88"/>
      <c r="P20" s="150"/>
    </row>
    <row r="21" spans="1:18" ht="15.75" customHeight="1">
      <c r="A21" s="148"/>
      <c r="B21" s="26"/>
      <c r="E21" s="3">
        <f>SUM(C20:E20)</f>
        <v>894</v>
      </c>
      <c r="F21" s="3"/>
      <c r="G21" s="215"/>
      <c r="H21" s="3"/>
      <c r="I21" s="3"/>
      <c r="J21" s="3">
        <f>SUM(H20:J20)</f>
        <v>1337</v>
      </c>
      <c r="K21" s="216"/>
      <c r="M21" s="155"/>
      <c r="N21" s="88"/>
      <c r="O21" s="88"/>
      <c r="P21" s="150"/>
    </row>
    <row r="22" spans="1:18" ht="15.75" customHeight="1">
      <c r="A22" s="148"/>
      <c r="B22" s="26"/>
      <c r="D22" s="140">
        <f>D20/E21</f>
        <v>0.11073825503355705</v>
      </c>
      <c r="G22" s="216"/>
      <c r="K22" s="216"/>
      <c r="M22" s="155"/>
      <c r="N22" s="88"/>
      <c r="O22" s="88"/>
      <c r="P22" s="150"/>
    </row>
    <row r="23" spans="1:18" ht="15.75" customHeight="1">
      <c r="A23" s="148"/>
      <c r="B23" s="26"/>
      <c r="G23" s="216"/>
      <c r="K23" s="216"/>
      <c r="M23" s="155"/>
      <c r="N23" s="88"/>
      <c r="O23" s="88"/>
      <c r="P23" s="150"/>
    </row>
    <row r="24" spans="1:18" ht="15.75" customHeight="1">
      <c r="A24" s="148"/>
      <c r="B24" s="26"/>
      <c r="G24" s="216"/>
      <c r="K24" s="216"/>
      <c r="M24" s="149"/>
      <c r="N24" s="88"/>
      <c r="O24" s="88"/>
      <c r="P24" s="150"/>
    </row>
    <row r="25" spans="1:18" ht="15.75" customHeight="1">
      <c r="A25" s="148"/>
      <c r="B25" s="26"/>
      <c r="G25" s="216"/>
      <c r="K25" s="216"/>
      <c r="M25" s="149"/>
      <c r="N25" s="88"/>
      <c r="O25" s="88"/>
      <c r="P25" s="150"/>
    </row>
    <row r="26" spans="1:18" ht="15.75" customHeight="1">
      <c r="A26" s="148"/>
      <c r="B26" s="26"/>
      <c r="G26" s="216"/>
      <c r="K26" s="216"/>
      <c r="M26" s="149"/>
      <c r="N26" s="88"/>
      <c r="O26" s="88"/>
      <c r="P26" s="150"/>
    </row>
    <row r="27" spans="1:18" ht="15.75" customHeight="1">
      <c r="A27" s="148"/>
      <c r="B27" s="26"/>
      <c r="G27" s="216"/>
      <c r="K27" s="216"/>
      <c r="M27" s="149"/>
      <c r="N27" s="88"/>
      <c r="O27" s="88"/>
      <c r="P27" s="150"/>
    </row>
    <row r="28" spans="1:18" ht="15.75" customHeight="1">
      <c r="A28" s="148"/>
      <c r="B28" s="26"/>
      <c r="G28" s="216"/>
      <c r="K28" s="216"/>
      <c r="M28" s="149"/>
      <c r="N28" s="88"/>
      <c r="O28" s="88"/>
      <c r="P28" s="150"/>
    </row>
    <row r="29" spans="1:18" ht="15.75" customHeight="1">
      <c r="A29" s="148"/>
      <c r="B29" s="26"/>
      <c r="G29" s="216"/>
      <c r="K29" s="216"/>
      <c r="M29" s="149"/>
      <c r="N29" s="88"/>
      <c r="O29" s="88"/>
      <c r="P29" s="150"/>
    </row>
    <row r="30" spans="1:18" ht="15.75" customHeight="1">
      <c r="A30" s="148"/>
      <c r="B30" s="26"/>
      <c r="G30" s="216"/>
      <c r="K30" s="216"/>
      <c r="M30" s="149"/>
      <c r="N30" s="88"/>
      <c r="O30" s="88"/>
      <c r="P30" s="150"/>
    </row>
    <row r="31" spans="1:18" ht="15.75" customHeight="1">
      <c r="A31" s="148"/>
      <c r="B31" s="26"/>
      <c r="G31" s="216"/>
      <c r="K31" s="216"/>
      <c r="M31" s="149"/>
      <c r="N31" s="88"/>
      <c r="O31" s="88"/>
      <c r="P31" s="150"/>
    </row>
    <row r="32" spans="1:18" ht="15.75" customHeight="1">
      <c r="A32" s="148"/>
      <c r="B32" s="26"/>
      <c r="G32" s="216"/>
      <c r="K32" s="216"/>
      <c r="M32" s="149"/>
      <c r="N32" s="88"/>
      <c r="O32" s="88"/>
      <c r="P32" s="150"/>
    </row>
    <row r="33" spans="1:16" ht="15.75" customHeight="1">
      <c r="A33" s="148"/>
      <c r="B33" s="26"/>
      <c r="G33" s="216"/>
      <c r="K33" s="216"/>
      <c r="M33" s="149"/>
      <c r="N33" s="88"/>
      <c r="O33" s="88"/>
      <c r="P33" s="150"/>
    </row>
    <row r="34" spans="1:16" ht="15.75" customHeight="1">
      <c r="A34" s="148"/>
      <c r="B34" s="26"/>
      <c r="G34" s="216"/>
      <c r="K34" s="216"/>
      <c r="M34" s="149"/>
      <c r="N34" s="88"/>
      <c r="O34" s="88"/>
      <c r="P34" s="150"/>
    </row>
    <row r="35" spans="1:16" ht="15.75" customHeight="1">
      <c r="A35" s="148"/>
      <c r="B35" s="26"/>
      <c r="G35" s="216"/>
      <c r="K35" s="216"/>
      <c r="M35" s="149"/>
      <c r="N35" s="88"/>
      <c r="O35" s="88"/>
      <c r="P35" s="150"/>
    </row>
    <row r="36" spans="1:16" ht="15.75" customHeight="1">
      <c r="A36" s="148"/>
      <c r="B36" s="26"/>
      <c r="G36" s="216"/>
      <c r="K36" s="216"/>
      <c r="M36" s="149"/>
      <c r="N36" s="88"/>
      <c r="O36" s="88"/>
      <c r="P36" s="150"/>
    </row>
    <row r="37" spans="1:16" ht="15.75" customHeight="1">
      <c r="A37" s="148"/>
      <c r="B37" s="26"/>
      <c r="G37" s="216"/>
      <c r="K37" s="216"/>
      <c r="M37" s="149"/>
      <c r="N37" s="88"/>
      <c r="O37" s="88"/>
      <c r="P37" s="150"/>
    </row>
    <row r="38" spans="1:16" ht="15.75" customHeight="1">
      <c r="A38" s="148"/>
      <c r="B38" s="26"/>
      <c r="G38" s="216"/>
      <c r="K38" s="216"/>
      <c r="M38" s="149"/>
      <c r="N38" s="88"/>
      <c r="O38" s="88"/>
      <c r="P38" s="150"/>
    </row>
    <row r="39" spans="1:16" ht="15.75" customHeight="1">
      <c r="A39" s="148"/>
      <c r="B39" s="26"/>
      <c r="G39" s="216"/>
      <c r="K39" s="216"/>
      <c r="M39" s="149"/>
      <c r="N39" s="88"/>
      <c r="O39" s="88"/>
      <c r="P39" s="150"/>
    </row>
    <row r="40" spans="1:16" ht="15.75" customHeight="1">
      <c r="A40" s="148"/>
      <c r="B40" s="26"/>
      <c r="G40" s="216"/>
      <c r="K40" s="216"/>
      <c r="M40" s="149"/>
      <c r="N40" s="88"/>
      <c r="O40" s="88"/>
      <c r="P40" s="150"/>
    </row>
    <row r="41" spans="1:16" ht="15.75" customHeight="1">
      <c r="A41" s="148"/>
      <c r="B41" s="26"/>
      <c r="G41" s="216"/>
      <c r="K41" s="216"/>
      <c r="M41" s="149"/>
      <c r="N41" s="88"/>
      <c r="O41" s="88"/>
      <c r="P41" s="150"/>
    </row>
    <row r="42" spans="1:16" ht="15.75" customHeight="1">
      <c r="A42" s="148"/>
      <c r="B42" s="26"/>
      <c r="G42" s="216"/>
      <c r="K42" s="216"/>
      <c r="M42" s="149"/>
      <c r="N42" s="88"/>
      <c r="O42" s="88"/>
      <c r="P42" s="150"/>
    </row>
    <row r="43" spans="1:16" ht="15.75" customHeight="1">
      <c r="A43" s="148"/>
      <c r="B43" s="26"/>
      <c r="G43" s="216"/>
      <c r="K43" s="216"/>
      <c r="M43" s="149"/>
      <c r="N43" s="88"/>
      <c r="O43" s="88"/>
      <c r="P43" s="150"/>
    </row>
    <row r="44" spans="1:16" ht="15.75" customHeight="1">
      <c r="A44" s="148"/>
      <c r="B44" s="26"/>
      <c r="G44" s="216"/>
      <c r="K44" s="216"/>
      <c r="M44" s="149"/>
      <c r="N44" s="88"/>
      <c r="O44" s="88"/>
      <c r="P44" s="150"/>
    </row>
    <row r="45" spans="1:16" ht="15.75" customHeight="1">
      <c r="A45" s="148"/>
      <c r="B45" s="26"/>
      <c r="G45" s="216"/>
      <c r="K45" s="216"/>
      <c r="M45" s="149"/>
      <c r="N45" s="88"/>
      <c r="O45" s="88"/>
      <c r="P45" s="150"/>
    </row>
    <row r="46" spans="1:16" ht="15.75" customHeight="1">
      <c r="A46" s="148"/>
      <c r="B46" s="26"/>
      <c r="G46" s="216"/>
      <c r="K46" s="216"/>
      <c r="M46" s="149"/>
      <c r="N46" s="88"/>
      <c r="O46" s="88"/>
      <c r="P46" s="150"/>
    </row>
    <row r="47" spans="1:16" ht="15.75" customHeight="1">
      <c r="A47" s="148"/>
      <c r="B47" s="26"/>
      <c r="G47" s="216"/>
      <c r="K47" s="216"/>
      <c r="M47" s="149"/>
      <c r="N47" s="88"/>
      <c r="O47" s="88"/>
      <c r="P47" s="150"/>
    </row>
    <row r="48" spans="1:16" ht="15.75" customHeight="1">
      <c r="A48" s="148"/>
      <c r="B48" s="26"/>
      <c r="G48" s="216"/>
      <c r="K48" s="216"/>
      <c r="M48" s="149"/>
      <c r="N48" s="88"/>
      <c r="O48" s="88"/>
      <c r="P48" s="150"/>
    </row>
    <row r="49" spans="1:16" ht="15.75" customHeight="1">
      <c r="A49" s="148"/>
      <c r="B49" s="26"/>
      <c r="G49" s="216"/>
      <c r="K49" s="216"/>
      <c r="M49" s="149"/>
      <c r="N49" s="88"/>
      <c r="O49" s="88"/>
      <c r="P49" s="150"/>
    </row>
    <row r="50" spans="1:16" ht="15.75" customHeight="1">
      <c r="A50" s="148"/>
      <c r="B50" s="26"/>
      <c r="G50" s="216"/>
      <c r="K50" s="216"/>
      <c r="M50" s="149"/>
      <c r="N50" s="88"/>
      <c r="O50" s="88"/>
      <c r="P50" s="150"/>
    </row>
    <row r="51" spans="1:16" ht="15.75" customHeight="1">
      <c r="A51" s="148"/>
      <c r="B51" s="26"/>
      <c r="G51" s="216"/>
      <c r="K51" s="216"/>
      <c r="M51" s="149"/>
      <c r="N51" s="88"/>
      <c r="O51" s="88"/>
      <c r="P51" s="150"/>
    </row>
    <row r="52" spans="1:16" ht="15.75" customHeight="1">
      <c r="A52" s="148"/>
      <c r="B52" s="26"/>
      <c r="G52" s="216"/>
      <c r="K52" s="216"/>
      <c r="M52" s="149"/>
      <c r="N52" s="88"/>
      <c r="O52" s="88"/>
      <c r="P52" s="150"/>
    </row>
    <row r="53" spans="1:16" ht="15.75" customHeight="1">
      <c r="A53" s="148"/>
      <c r="B53" s="26"/>
      <c r="G53" s="216"/>
      <c r="K53" s="216"/>
      <c r="M53" s="149"/>
      <c r="N53" s="88"/>
      <c r="O53" s="88"/>
      <c r="P53" s="150"/>
    </row>
    <row r="54" spans="1:16" ht="15.75" customHeight="1">
      <c r="A54" s="148"/>
      <c r="B54" s="26"/>
      <c r="G54" s="216"/>
      <c r="K54" s="216"/>
      <c r="M54" s="149"/>
      <c r="N54" s="88"/>
      <c r="O54" s="88"/>
      <c r="P54" s="150"/>
    </row>
    <row r="55" spans="1:16" ht="15.75" customHeight="1">
      <c r="A55" s="148"/>
      <c r="B55" s="26"/>
      <c r="G55" s="216"/>
      <c r="K55" s="216"/>
      <c r="M55" s="149"/>
      <c r="N55" s="88"/>
      <c r="O55" s="88"/>
      <c r="P55" s="150"/>
    </row>
    <row r="56" spans="1:16" ht="15.75" customHeight="1">
      <c r="A56" s="148"/>
      <c r="B56" s="26"/>
      <c r="G56" s="216"/>
      <c r="K56" s="216"/>
      <c r="M56" s="149"/>
      <c r="N56" s="88"/>
      <c r="O56" s="88"/>
      <c r="P56" s="150"/>
    </row>
    <row r="57" spans="1:16" ht="15.75" customHeight="1">
      <c r="A57" s="148"/>
      <c r="B57" s="26"/>
      <c r="G57" s="216"/>
      <c r="K57" s="216"/>
      <c r="M57" s="149"/>
      <c r="N57" s="88"/>
      <c r="O57" s="88"/>
      <c r="P57" s="150"/>
    </row>
    <row r="58" spans="1:16" ht="15.75" customHeight="1">
      <c r="A58" s="148"/>
      <c r="B58" s="26"/>
      <c r="G58" s="216"/>
      <c r="K58" s="216"/>
      <c r="M58" s="149"/>
      <c r="N58" s="88"/>
      <c r="O58" s="88"/>
      <c r="P58" s="150"/>
    </row>
    <row r="59" spans="1:16" ht="15.75" customHeight="1">
      <c r="A59" s="148"/>
      <c r="B59" s="26"/>
      <c r="G59" s="216"/>
      <c r="K59" s="216"/>
      <c r="M59" s="149"/>
      <c r="N59" s="88"/>
      <c r="O59" s="88"/>
      <c r="P59" s="150"/>
    </row>
    <row r="60" spans="1:16" ht="15.75" customHeight="1">
      <c r="A60" s="148"/>
      <c r="B60" s="26"/>
      <c r="G60" s="216"/>
      <c r="K60" s="216"/>
      <c r="M60" s="149"/>
      <c r="N60" s="88"/>
      <c r="O60" s="88"/>
      <c r="P60" s="150"/>
    </row>
    <row r="61" spans="1:16" ht="15.75" customHeight="1">
      <c r="A61" s="148"/>
      <c r="B61" s="26"/>
      <c r="G61" s="216"/>
      <c r="K61" s="216"/>
      <c r="M61" s="149"/>
      <c r="N61" s="88"/>
      <c r="O61" s="88"/>
      <c r="P61" s="150"/>
    </row>
    <row r="62" spans="1:16" ht="15.75" customHeight="1">
      <c r="A62" s="148"/>
      <c r="B62" s="26"/>
      <c r="G62" s="216"/>
      <c r="K62" s="216"/>
      <c r="M62" s="149"/>
      <c r="N62" s="88"/>
      <c r="O62" s="88"/>
      <c r="P62" s="150"/>
    </row>
    <row r="63" spans="1:16" ht="15.75" customHeight="1">
      <c r="A63" s="148"/>
      <c r="B63" s="26"/>
      <c r="G63" s="216"/>
      <c r="K63" s="216"/>
      <c r="M63" s="149"/>
      <c r="N63" s="88"/>
      <c r="O63" s="88"/>
      <c r="P63" s="150"/>
    </row>
    <row r="64" spans="1:16" ht="15.75" customHeight="1">
      <c r="A64" s="148"/>
      <c r="B64" s="26"/>
      <c r="G64" s="216"/>
      <c r="K64" s="216"/>
      <c r="M64" s="149"/>
      <c r="N64" s="88"/>
      <c r="O64" s="88"/>
      <c r="P64" s="150"/>
    </row>
    <row r="65" spans="1:16" ht="15.75" customHeight="1">
      <c r="A65" s="148"/>
      <c r="B65" s="26"/>
      <c r="G65" s="216"/>
      <c r="K65" s="216"/>
      <c r="M65" s="149"/>
      <c r="N65" s="88"/>
      <c r="O65" s="88"/>
      <c r="P65" s="150"/>
    </row>
    <row r="66" spans="1:16" ht="15.75" customHeight="1">
      <c r="A66" s="148"/>
      <c r="B66" s="26"/>
      <c r="G66" s="216"/>
      <c r="K66" s="216"/>
      <c r="M66" s="149"/>
      <c r="N66" s="88"/>
      <c r="O66" s="88"/>
      <c r="P66" s="150"/>
    </row>
    <row r="67" spans="1:16" ht="15.75" customHeight="1">
      <c r="A67" s="148"/>
      <c r="B67" s="26"/>
      <c r="G67" s="216"/>
      <c r="K67" s="216"/>
      <c r="M67" s="149"/>
      <c r="N67" s="88"/>
      <c r="O67" s="88"/>
      <c r="P67" s="150"/>
    </row>
    <row r="68" spans="1:16" ht="15.75" customHeight="1">
      <c r="A68" s="148"/>
      <c r="B68" s="26"/>
      <c r="G68" s="216"/>
      <c r="K68" s="216"/>
      <c r="M68" s="149"/>
      <c r="N68" s="88"/>
      <c r="O68" s="88"/>
      <c r="P68" s="150"/>
    </row>
    <row r="69" spans="1:16" ht="15.75" customHeight="1">
      <c r="A69" s="148"/>
      <c r="B69" s="26"/>
      <c r="G69" s="216"/>
      <c r="K69" s="216"/>
      <c r="M69" s="149"/>
      <c r="N69" s="88"/>
      <c r="O69" s="88"/>
      <c r="P69" s="150"/>
    </row>
    <row r="70" spans="1:16" ht="15.75" customHeight="1">
      <c r="A70" s="148"/>
      <c r="B70" s="26"/>
      <c r="G70" s="216"/>
      <c r="K70" s="216"/>
      <c r="M70" s="149"/>
      <c r="N70" s="88"/>
      <c r="O70" s="88"/>
      <c r="P70" s="150"/>
    </row>
    <row r="71" spans="1:16" ht="15.75" customHeight="1">
      <c r="A71" s="148"/>
      <c r="B71" s="26"/>
      <c r="G71" s="216"/>
      <c r="K71" s="216"/>
      <c r="M71" s="149"/>
      <c r="N71" s="88"/>
      <c r="O71" s="88"/>
      <c r="P71" s="150"/>
    </row>
    <row r="72" spans="1:16" ht="15.75" customHeight="1">
      <c r="A72" s="148"/>
      <c r="B72" s="26"/>
      <c r="G72" s="216"/>
      <c r="K72" s="216"/>
      <c r="M72" s="149"/>
      <c r="N72" s="88"/>
      <c r="O72" s="88"/>
      <c r="P72" s="150"/>
    </row>
    <row r="73" spans="1:16" ht="15.75" customHeight="1">
      <c r="A73" s="148"/>
      <c r="B73" s="26"/>
      <c r="G73" s="216"/>
      <c r="K73" s="216"/>
      <c r="M73" s="149"/>
      <c r="N73" s="88"/>
      <c r="O73" s="88"/>
      <c r="P73" s="150"/>
    </row>
    <row r="74" spans="1:16" ht="15.75" customHeight="1">
      <c r="A74" s="148"/>
      <c r="B74" s="26"/>
      <c r="G74" s="216"/>
      <c r="K74" s="216"/>
      <c r="M74" s="149"/>
      <c r="N74" s="88"/>
      <c r="O74" s="88"/>
      <c r="P74" s="150"/>
    </row>
    <row r="75" spans="1:16" ht="15.75" customHeight="1">
      <c r="A75" s="148"/>
      <c r="B75" s="26"/>
      <c r="G75" s="216"/>
      <c r="K75" s="216"/>
      <c r="M75" s="149"/>
      <c r="N75" s="88"/>
      <c r="O75" s="88"/>
      <c r="P75" s="150"/>
    </row>
    <row r="76" spans="1:16" ht="15.75" customHeight="1">
      <c r="A76" s="148"/>
      <c r="B76" s="26"/>
      <c r="G76" s="216"/>
      <c r="K76" s="216"/>
      <c r="M76" s="149"/>
      <c r="N76" s="88"/>
      <c r="O76" s="88"/>
      <c r="P76" s="150"/>
    </row>
    <row r="77" spans="1:16" ht="15.75" customHeight="1">
      <c r="A77" s="148"/>
      <c r="B77" s="26"/>
      <c r="G77" s="216"/>
      <c r="K77" s="216"/>
      <c r="M77" s="149"/>
      <c r="N77" s="88"/>
      <c r="O77" s="88"/>
      <c r="P77" s="150"/>
    </row>
    <row r="78" spans="1:16" ht="15.75" customHeight="1">
      <c r="A78" s="148"/>
      <c r="B78" s="26"/>
      <c r="G78" s="216"/>
      <c r="K78" s="216"/>
      <c r="M78" s="149"/>
      <c r="N78" s="88"/>
      <c r="O78" s="88"/>
      <c r="P78" s="150"/>
    </row>
    <row r="79" spans="1:16" ht="15.75" customHeight="1">
      <c r="A79" s="148"/>
      <c r="B79" s="26"/>
      <c r="G79" s="216"/>
      <c r="K79" s="216"/>
      <c r="M79" s="149"/>
      <c r="N79" s="88"/>
      <c r="O79" s="88"/>
      <c r="P79" s="150"/>
    </row>
    <row r="80" spans="1:16" ht="15.75" customHeight="1">
      <c r="A80" s="148"/>
      <c r="B80" s="26"/>
      <c r="G80" s="216"/>
      <c r="K80" s="216"/>
      <c r="M80" s="149"/>
      <c r="N80" s="88"/>
      <c r="O80" s="88"/>
      <c r="P80" s="150"/>
    </row>
    <row r="81" spans="1:16" ht="15.75" customHeight="1">
      <c r="A81" s="148"/>
      <c r="B81" s="26"/>
      <c r="G81" s="216"/>
      <c r="K81" s="216"/>
      <c r="M81" s="149"/>
      <c r="N81" s="88"/>
      <c r="O81" s="88"/>
      <c r="P81" s="150"/>
    </row>
    <row r="82" spans="1:16" ht="15.75" customHeight="1">
      <c r="A82" s="148"/>
      <c r="B82" s="26"/>
      <c r="G82" s="216"/>
      <c r="K82" s="216"/>
      <c r="M82" s="149"/>
      <c r="N82" s="88"/>
      <c r="O82" s="88"/>
      <c r="P82" s="150"/>
    </row>
    <row r="83" spans="1:16" ht="15.75" customHeight="1">
      <c r="A83" s="148"/>
      <c r="B83" s="26"/>
      <c r="G83" s="216"/>
      <c r="K83" s="216"/>
      <c r="M83" s="149"/>
      <c r="N83" s="88"/>
      <c r="O83" s="88"/>
      <c r="P83" s="150"/>
    </row>
    <row r="84" spans="1:16" ht="15.75" customHeight="1">
      <c r="A84" s="148"/>
      <c r="B84" s="26"/>
      <c r="G84" s="216"/>
      <c r="K84" s="216"/>
      <c r="M84" s="149"/>
      <c r="N84" s="88"/>
      <c r="O84" s="88"/>
      <c r="P84" s="150"/>
    </row>
    <row r="85" spans="1:16" ht="15.75" customHeight="1">
      <c r="A85" s="148"/>
      <c r="B85" s="26"/>
      <c r="G85" s="216"/>
      <c r="K85" s="216"/>
      <c r="M85" s="149"/>
      <c r="N85" s="88"/>
      <c r="O85" s="88"/>
      <c r="P85" s="150"/>
    </row>
    <row r="86" spans="1:16" ht="15.75" customHeight="1">
      <c r="A86" s="148"/>
      <c r="B86" s="26"/>
      <c r="G86" s="216"/>
      <c r="K86" s="216"/>
      <c r="M86" s="149"/>
      <c r="N86" s="88"/>
      <c r="O86" s="88"/>
      <c r="P86" s="150"/>
    </row>
    <row r="87" spans="1:16" ht="15.75" customHeight="1">
      <c r="A87" s="148"/>
      <c r="B87" s="26"/>
      <c r="G87" s="216"/>
      <c r="K87" s="216"/>
      <c r="M87" s="149"/>
      <c r="N87" s="88"/>
      <c r="O87" s="88"/>
      <c r="P87" s="150"/>
    </row>
    <row r="88" spans="1:16" ht="15.75" customHeight="1">
      <c r="A88" s="148"/>
      <c r="B88" s="26"/>
      <c r="G88" s="216"/>
      <c r="K88" s="216"/>
      <c r="M88" s="149"/>
      <c r="N88" s="88"/>
      <c r="O88" s="88"/>
      <c r="P88" s="150"/>
    </row>
    <row r="89" spans="1:16" ht="15.75" customHeight="1">
      <c r="A89" s="148"/>
      <c r="B89" s="26"/>
      <c r="G89" s="216"/>
      <c r="K89" s="216"/>
      <c r="M89" s="149"/>
      <c r="N89" s="88"/>
      <c r="O89" s="88"/>
      <c r="P89" s="150"/>
    </row>
    <row r="90" spans="1:16" ht="15.75" customHeight="1">
      <c r="A90" s="148"/>
      <c r="B90" s="26"/>
      <c r="G90" s="216"/>
      <c r="K90" s="216"/>
      <c r="M90" s="149"/>
      <c r="N90" s="88"/>
      <c r="O90" s="88"/>
      <c r="P90" s="150"/>
    </row>
    <row r="91" spans="1:16" ht="15.75" customHeight="1">
      <c r="A91" s="148"/>
      <c r="B91" s="26"/>
      <c r="G91" s="216"/>
      <c r="K91" s="216"/>
      <c r="M91" s="149"/>
      <c r="N91" s="88"/>
      <c r="O91" s="88"/>
      <c r="P91" s="150"/>
    </row>
    <row r="92" spans="1:16" ht="15.75" customHeight="1">
      <c r="A92" s="148"/>
      <c r="B92" s="26"/>
      <c r="G92" s="216"/>
      <c r="K92" s="216"/>
      <c r="M92" s="149"/>
      <c r="N92" s="88"/>
      <c r="O92" s="88"/>
      <c r="P92" s="150"/>
    </row>
    <row r="93" spans="1:16" ht="15.75" customHeight="1">
      <c r="A93" s="148"/>
      <c r="B93" s="26"/>
      <c r="G93" s="216"/>
      <c r="K93" s="216"/>
      <c r="M93" s="149"/>
      <c r="N93" s="88"/>
      <c r="O93" s="88"/>
      <c r="P93" s="150"/>
    </row>
    <row r="94" spans="1:16" ht="15.75" customHeight="1">
      <c r="A94" s="148"/>
      <c r="B94" s="26"/>
      <c r="G94" s="216"/>
      <c r="K94" s="216"/>
      <c r="M94" s="149"/>
      <c r="N94" s="88"/>
      <c r="O94" s="88"/>
      <c r="P94" s="150"/>
    </row>
    <row r="95" spans="1:16" ht="15.75" customHeight="1">
      <c r="A95" s="148"/>
      <c r="B95" s="26"/>
      <c r="G95" s="216"/>
      <c r="K95" s="216"/>
      <c r="M95" s="149"/>
      <c r="N95" s="88"/>
      <c r="O95" s="88"/>
      <c r="P95" s="150"/>
    </row>
    <row r="96" spans="1:16" ht="15.75" customHeight="1">
      <c r="A96" s="148"/>
      <c r="B96" s="26"/>
      <c r="G96" s="216"/>
      <c r="K96" s="216"/>
      <c r="M96" s="149"/>
      <c r="N96" s="88"/>
      <c r="O96" s="88"/>
      <c r="P96" s="150"/>
    </row>
    <row r="97" spans="1:16" ht="15.75" customHeight="1">
      <c r="A97" s="148"/>
      <c r="B97" s="26"/>
      <c r="G97" s="216"/>
      <c r="K97" s="216"/>
      <c r="M97" s="149"/>
      <c r="N97" s="88"/>
      <c r="O97" s="88"/>
      <c r="P97" s="150"/>
    </row>
    <row r="98" spans="1:16" ht="15.75" customHeight="1">
      <c r="A98" s="148"/>
      <c r="B98" s="26"/>
      <c r="G98" s="216"/>
      <c r="K98" s="216"/>
      <c r="M98" s="149"/>
      <c r="N98" s="88"/>
      <c r="O98" s="88"/>
      <c r="P98" s="150"/>
    </row>
    <row r="99" spans="1:16" ht="15.75" customHeight="1">
      <c r="A99" s="148"/>
      <c r="B99" s="26"/>
      <c r="G99" s="216"/>
      <c r="K99" s="216"/>
      <c r="M99" s="149"/>
      <c r="N99" s="88"/>
      <c r="O99" s="88"/>
      <c r="P99" s="150"/>
    </row>
    <row r="100" spans="1:16" ht="15.75" customHeight="1">
      <c r="A100" s="148"/>
      <c r="B100" s="26"/>
      <c r="G100" s="216"/>
      <c r="K100" s="216"/>
      <c r="M100" s="149"/>
      <c r="N100" s="88"/>
      <c r="O100" s="88"/>
      <c r="P100" s="150"/>
    </row>
    <row r="101" spans="1:16" ht="15.75" customHeight="1">
      <c r="A101" s="148"/>
      <c r="B101" s="26"/>
      <c r="G101" s="216"/>
      <c r="K101" s="216"/>
      <c r="M101" s="149"/>
      <c r="N101" s="88"/>
      <c r="O101" s="88"/>
      <c r="P101" s="150"/>
    </row>
    <row r="102" spans="1:16" ht="15.75" customHeight="1">
      <c r="A102" s="148"/>
      <c r="B102" s="26"/>
      <c r="G102" s="216"/>
      <c r="K102" s="216"/>
      <c r="M102" s="149"/>
      <c r="N102" s="88"/>
      <c r="O102" s="88"/>
      <c r="P102" s="150"/>
    </row>
    <row r="103" spans="1:16" ht="15.75" customHeight="1">
      <c r="A103" s="148"/>
      <c r="B103" s="26"/>
      <c r="G103" s="216"/>
      <c r="K103" s="216"/>
      <c r="M103" s="149"/>
      <c r="N103" s="88"/>
      <c r="O103" s="88"/>
      <c r="P103" s="150"/>
    </row>
    <row r="104" spans="1:16" ht="15.75" customHeight="1">
      <c r="A104" s="148"/>
      <c r="B104" s="26"/>
      <c r="G104" s="216"/>
      <c r="K104" s="216"/>
      <c r="M104" s="149"/>
      <c r="N104" s="88"/>
      <c r="O104" s="88"/>
      <c r="P104" s="150"/>
    </row>
    <row r="105" spans="1:16" ht="15.75" customHeight="1">
      <c r="A105" s="148"/>
      <c r="B105" s="26"/>
      <c r="G105" s="216"/>
      <c r="K105" s="216"/>
      <c r="M105" s="149"/>
      <c r="N105" s="88"/>
      <c r="O105" s="88"/>
      <c r="P105" s="150"/>
    </row>
    <row r="106" spans="1:16" ht="15.75" customHeight="1">
      <c r="A106" s="148"/>
      <c r="B106" s="26"/>
      <c r="G106" s="216"/>
      <c r="K106" s="216"/>
      <c r="M106" s="149"/>
      <c r="N106" s="88"/>
      <c r="O106" s="88"/>
      <c r="P106" s="150"/>
    </row>
    <row r="107" spans="1:16" ht="15.75" customHeight="1">
      <c r="A107" s="148"/>
      <c r="B107" s="26"/>
      <c r="G107" s="216"/>
      <c r="K107" s="216"/>
      <c r="M107" s="149"/>
      <c r="N107" s="88"/>
      <c r="O107" s="88"/>
      <c r="P107" s="150"/>
    </row>
    <row r="108" spans="1:16" ht="15.75" customHeight="1">
      <c r="A108" s="148"/>
      <c r="B108" s="26"/>
      <c r="G108" s="216"/>
      <c r="K108" s="216"/>
      <c r="M108" s="149"/>
      <c r="N108" s="88"/>
      <c r="O108" s="88"/>
      <c r="P108" s="150"/>
    </row>
    <row r="109" spans="1:16" ht="15.75" customHeight="1">
      <c r="A109" s="148"/>
      <c r="B109" s="26"/>
      <c r="G109" s="216"/>
      <c r="K109" s="216"/>
      <c r="M109" s="149"/>
      <c r="N109" s="88"/>
      <c r="O109" s="88"/>
      <c r="P109" s="150"/>
    </row>
    <row r="110" spans="1:16" ht="15.75" customHeight="1">
      <c r="A110" s="148"/>
      <c r="B110" s="26"/>
      <c r="G110" s="216"/>
      <c r="K110" s="216"/>
      <c r="M110" s="149"/>
      <c r="N110" s="88"/>
      <c r="O110" s="88"/>
      <c r="P110" s="150"/>
    </row>
    <row r="111" spans="1:16" ht="15.75" customHeight="1">
      <c r="A111" s="148"/>
      <c r="B111" s="26"/>
      <c r="G111" s="216"/>
      <c r="K111" s="216"/>
      <c r="M111" s="149"/>
      <c r="N111" s="88"/>
      <c r="O111" s="88"/>
      <c r="P111" s="150"/>
    </row>
    <row r="112" spans="1:16" ht="15.75" customHeight="1">
      <c r="A112" s="148"/>
      <c r="B112" s="26"/>
      <c r="G112" s="216"/>
      <c r="K112" s="216"/>
      <c r="M112" s="149"/>
      <c r="N112" s="88"/>
      <c r="O112" s="88"/>
      <c r="P112" s="150"/>
    </row>
    <row r="113" spans="1:16" ht="15.75" customHeight="1">
      <c r="A113" s="148"/>
      <c r="B113" s="26"/>
      <c r="G113" s="216"/>
      <c r="K113" s="216"/>
      <c r="M113" s="149"/>
      <c r="N113" s="88"/>
      <c r="O113" s="88"/>
      <c r="P113" s="150"/>
    </row>
    <row r="114" spans="1:16" ht="15.75" customHeight="1">
      <c r="A114" s="148"/>
      <c r="B114" s="26"/>
      <c r="G114" s="216"/>
      <c r="K114" s="216"/>
      <c r="M114" s="149"/>
      <c r="N114" s="88"/>
      <c r="O114" s="88"/>
      <c r="P114" s="150"/>
    </row>
    <row r="115" spans="1:16" ht="15.75" customHeight="1">
      <c r="A115" s="148"/>
      <c r="B115" s="26"/>
      <c r="G115" s="216"/>
      <c r="K115" s="216"/>
      <c r="M115" s="149"/>
      <c r="N115" s="88"/>
      <c r="O115" s="88"/>
      <c r="P115" s="150"/>
    </row>
    <row r="116" spans="1:16" ht="15.75" customHeight="1">
      <c r="A116" s="148"/>
      <c r="B116" s="26"/>
      <c r="G116" s="216"/>
      <c r="K116" s="216"/>
      <c r="M116" s="149"/>
      <c r="N116" s="88"/>
      <c r="O116" s="88"/>
      <c r="P116" s="150"/>
    </row>
    <row r="117" spans="1:16" ht="15.75" customHeight="1">
      <c r="A117" s="148"/>
      <c r="B117" s="26"/>
      <c r="G117" s="216"/>
      <c r="K117" s="216"/>
      <c r="M117" s="149"/>
      <c r="N117" s="88"/>
      <c r="O117" s="88"/>
      <c r="P117" s="150"/>
    </row>
    <row r="118" spans="1:16" ht="15.75" customHeight="1">
      <c r="A118" s="148"/>
      <c r="B118" s="26"/>
      <c r="G118" s="216"/>
      <c r="K118" s="216"/>
      <c r="M118" s="149"/>
      <c r="N118" s="88"/>
      <c r="O118" s="88"/>
      <c r="P118" s="150"/>
    </row>
    <row r="119" spans="1:16" ht="15.75" customHeight="1">
      <c r="A119" s="148"/>
      <c r="B119" s="26"/>
      <c r="G119" s="216"/>
      <c r="K119" s="216"/>
      <c r="M119" s="149"/>
      <c r="N119" s="88"/>
      <c r="O119" s="88"/>
      <c r="P119" s="150"/>
    </row>
    <row r="120" spans="1:16" ht="15.75" customHeight="1">
      <c r="A120" s="148"/>
      <c r="B120" s="26"/>
      <c r="G120" s="216"/>
      <c r="K120" s="216"/>
      <c r="M120" s="149"/>
      <c r="N120" s="88"/>
      <c r="O120" s="88"/>
      <c r="P120" s="150"/>
    </row>
    <row r="121" spans="1:16" ht="15.75" customHeight="1">
      <c r="A121" s="148"/>
      <c r="B121" s="26"/>
      <c r="G121" s="216"/>
      <c r="K121" s="216"/>
      <c r="M121" s="149"/>
      <c r="N121" s="88"/>
      <c r="O121" s="88"/>
      <c r="P121" s="150"/>
    </row>
    <row r="122" spans="1:16" ht="15.75" customHeight="1">
      <c r="A122" s="148"/>
      <c r="B122" s="26"/>
      <c r="G122" s="216"/>
      <c r="K122" s="216"/>
      <c r="M122" s="149"/>
      <c r="N122" s="88"/>
      <c r="O122" s="88"/>
      <c r="P122" s="150"/>
    </row>
    <row r="123" spans="1:16" ht="15.75" customHeight="1">
      <c r="A123" s="148"/>
      <c r="B123" s="26"/>
      <c r="G123" s="216"/>
      <c r="K123" s="216"/>
      <c r="M123" s="149"/>
      <c r="N123" s="88"/>
      <c r="O123" s="88"/>
      <c r="P123" s="150"/>
    </row>
    <row r="124" spans="1:16" ht="15.75" customHeight="1">
      <c r="A124" s="148"/>
      <c r="B124" s="26"/>
      <c r="G124" s="216"/>
      <c r="K124" s="216"/>
      <c r="M124" s="149"/>
      <c r="N124" s="88"/>
      <c r="O124" s="88"/>
      <c r="P124" s="150"/>
    </row>
    <row r="125" spans="1:16" ht="15.75" customHeight="1">
      <c r="A125" s="148"/>
      <c r="B125" s="26"/>
      <c r="G125" s="216"/>
      <c r="K125" s="216"/>
      <c r="M125" s="149"/>
      <c r="N125" s="88"/>
      <c r="O125" s="88"/>
      <c r="P125" s="150"/>
    </row>
    <row r="126" spans="1:16" ht="15.75" customHeight="1">
      <c r="A126" s="148"/>
      <c r="B126" s="26"/>
      <c r="G126" s="216"/>
      <c r="K126" s="216"/>
      <c r="M126" s="149"/>
      <c r="N126" s="88"/>
      <c r="O126" s="88"/>
      <c r="P126" s="150"/>
    </row>
    <row r="127" spans="1:16" ht="15.75" customHeight="1">
      <c r="A127" s="148"/>
      <c r="B127" s="26"/>
      <c r="G127" s="216"/>
      <c r="K127" s="216"/>
      <c r="M127" s="149"/>
      <c r="N127" s="88"/>
      <c r="O127" s="88"/>
      <c r="P127" s="150"/>
    </row>
    <row r="128" spans="1:16" ht="15.75" customHeight="1">
      <c r="A128" s="148"/>
      <c r="B128" s="26"/>
      <c r="G128" s="216"/>
      <c r="K128" s="216"/>
      <c r="M128" s="149"/>
      <c r="N128" s="88"/>
      <c r="O128" s="88"/>
      <c r="P128" s="150"/>
    </row>
    <row r="129" spans="1:16" ht="15.75" customHeight="1">
      <c r="A129" s="148"/>
      <c r="B129" s="26"/>
      <c r="G129" s="216"/>
      <c r="K129" s="216"/>
      <c r="M129" s="149"/>
      <c r="N129" s="88"/>
      <c r="O129" s="88"/>
      <c r="P129" s="150"/>
    </row>
    <row r="130" spans="1:16" ht="15.75" customHeight="1">
      <c r="A130" s="148"/>
      <c r="B130" s="26"/>
      <c r="G130" s="216"/>
      <c r="K130" s="216"/>
      <c r="M130" s="149"/>
      <c r="N130" s="88"/>
      <c r="O130" s="88"/>
      <c r="P130" s="150"/>
    </row>
    <row r="131" spans="1:16" ht="15.75" customHeight="1">
      <c r="A131" s="148"/>
      <c r="B131" s="26"/>
      <c r="G131" s="216"/>
      <c r="K131" s="216"/>
      <c r="M131" s="149"/>
      <c r="N131" s="88"/>
      <c r="O131" s="88"/>
      <c r="P131" s="150"/>
    </row>
    <row r="132" spans="1:16" ht="15.75" customHeight="1">
      <c r="A132" s="148"/>
      <c r="B132" s="26"/>
      <c r="G132" s="216"/>
      <c r="K132" s="216"/>
      <c r="M132" s="149"/>
      <c r="N132" s="88"/>
      <c r="O132" s="88"/>
      <c r="P132" s="150"/>
    </row>
    <row r="133" spans="1:16" ht="15.75" customHeight="1">
      <c r="A133" s="148"/>
      <c r="B133" s="26"/>
      <c r="G133" s="216"/>
      <c r="K133" s="216"/>
      <c r="M133" s="149"/>
      <c r="N133" s="88"/>
      <c r="O133" s="88"/>
      <c r="P133" s="150"/>
    </row>
    <row r="134" spans="1:16" ht="15.75" customHeight="1">
      <c r="A134" s="148"/>
      <c r="B134" s="26"/>
      <c r="G134" s="216"/>
      <c r="K134" s="216"/>
      <c r="M134" s="149"/>
      <c r="N134" s="88"/>
      <c r="O134" s="88"/>
      <c r="P134" s="150"/>
    </row>
    <row r="135" spans="1:16" ht="15.75" customHeight="1">
      <c r="A135" s="148"/>
      <c r="B135" s="26"/>
      <c r="G135" s="216"/>
      <c r="K135" s="216"/>
      <c r="M135" s="149"/>
      <c r="N135" s="88"/>
      <c r="O135" s="88"/>
      <c r="P135" s="150"/>
    </row>
    <row r="136" spans="1:16" ht="15.75" customHeight="1">
      <c r="A136" s="148"/>
      <c r="B136" s="26"/>
      <c r="G136" s="216"/>
      <c r="K136" s="216"/>
      <c r="M136" s="149"/>
      <c r="N136" s="88"/>
      <c r="O136" s="88"/>
      <c r="P136" s="150"/>
    </row>
    <row r="137" spans="1:16" ht="15.75" customHeight="1">
      <c r="A137" s="148"/>
      <c r="B137" s="26"/>
      <c r="G137" s="216"/>
      <c r="K137" s="216"/>
      <c r="M137" s="149"/>
      <c r="N137" s="88"/>
      <c r="O137" s="88"/>
      <c r="P137" s="150"/>
    </row>
    <row r="138" spans="1:16" ht="15.75" customHeight="1">
      <c r="A138" s="148"/>
      <c r="B138" s="26"/>
      <c r="G138" s="216"/>
      <c r="K138" s="216"/>
      <c r="M138" s="149"/>
      <c r="N138" s="88"/>
      <c r="O138" s="88"/>
      <c r="P138" s="150"/>
    </row>
    <row r="139" spans="1:16" ht="15.75" customHeight="1">
      <c r="A139" s="148"/>
      <c r="B139" s="26"/>
      <c r="G139" s="216"/>
      <c r="K139" s="216"/>
      <c r="M139" s="149"/>
      <c r="N139" s="88"/>
      <c r="O139" s="88"/>
      <c r="P139" s="150"/>
    </row>
    <row r="140" spans="1:16" ht="15.75" customHeight="1">
      <c r="A140" s="148"/>
      <c r="B140" s="26"/>
      <c r="G140" s="216"/>
      <c r="K140" s="216"/>
      <c r="M140" s="149"/>
      <c r="N140" s="88"/>
      <c r="O140" s="88"/>
      <c r="P140" s="150"/>
    </row>
    <row r="141" spans="1:16" ht="15.75" customHeight="1">
      <c r="A141" s="148"/>
      <c r="B141" s="26"/>
      <c r="G141" s="216"/>
      <c r="K141" s="216"/>
      <c r="M141" s="149"/>
      <c r="N141" s="88"/>
      <c r="O141" s="88"/>
      <c r="P141" s="150"/>
    </row>
    <row r="142" spans="1:16" ht="15.75" customHeight="1">
      <c r="A142" s="148"/>
      <c r="B142" s="26"/>
      <c r="G142" s="216"/>
      <c r="K142" s="216"/>
      <c r="M142" s="149"/>
      <c r="N142" s="88"/>
      <c r="O142" s="88"/>
      <c r="P142" s="150"/>
    </row>
    <row r="143" spans="1:16" ht="15.75" customHeight="1">
      <c r="A143" s="148"/>
      <c r="B143" s="26"/>
      <c r="G143" s="216"/>
      <c r="K143" s="216"/>
      <c r="M143" s="149"/>
      <c r="N143" s="88"/>
      <c r="O143" s="88"/>
      <c r="P143" s="150"/>
    </row>
    <row r="144" spans="1:16" ht="15.75" customHeight="1">
      <c r="A144" s="148"/>
      <c r="B144" s="26"/>
      <c r="G144" s="216"/>
      <c r="K144" s="216"/>
      <c r="M144" s="149"/>
      <c r="N144" s="88"/>
      <c r="O144" s="88"/>
      <c r="P144" s="150"/>
    </row>
    <row r="145" spans="1:16" ht="15.75" customHeight="1">
      <c r="A145" s="148"/>
      <c r="B145" s="26"/>
      <c r="G145" s="216"/>
      <c r="K145" s="216"/>
      <c r="M145" s="149"/>
      <c r="N145" s="88"/>
      <c r="O145" s="88"/>
      <c r="P145" s="150"/>
    </row>
    <row r="146" spans="1:16" ht="15.75" customHeight="1">
      <c r="A146" s="148"/>
      <c r="B146" s="26"/>
      <c r="G146" s="216"/>
      <c r="K146" s="216"/>
      <c r="M146" s="149"/>
      <c r="N146" s="88"/>
      <c r="O146" s="88"/>
      <c r="P146" s="150"/>
    </row>
    <row r="147" spans="1:16" ht="15.75" customHeight="1">
      <c r="A147" s="148"/>
      <c r="B147" s="26"/>
      <c r="G147" s="216"/>
      <c r="K147" s="216"/>
      <c r="M147" s="149"/>
      <c r="N147" s="88"/>
      <c r="O147" s="88"/>
      <c r="P147" s="150"/>
    </row>
    <row r="148" spans="1:16" ht="15.75" customHeight="1">
      <c r="A148" s="148"/>
      <c r="B148" s="26"/>
      <c r="G148" s="216"/>
      <c r="K148" s="216"/>
      <c r="M148" s="149"/>
      <c r="N148" s="88"/>
      <c r="O148" s="88"/>
      <c r="P148" s="150"/>
    </row>
    <row r="149" spans="1:16" ht="15.75" customHeight="1">
      <c r="A149" s="148"/>
      <c r="B149" s="26"/>
      <c r="G149" s="216"/>
      <c r="K149" s="216"/>
      <c r="M149" s="149"/>
      <c r="N149" s="88"/>
      <c r="O149" s="88"/>
      <c r="P149" s="150"/>
    </row>
    <row r="150" spans="1:16" ht="15.75" customHeight="1">
      <c r="A150" s="148"/>
      <c r="B150" s="26"/>
      <c r="G150" s="216"/>
      <c r="K150" s="216"/>
      <c r="M150" s="149"/>
      <c r="N150" s="88"/>
      <c r="O150" s="88"/>
      <c r="P150" s="150"/>
    </row>
    <row r="151" spans="1:16" ht="15.75" customHeight="1">
      <c r="A151" s="148"/>
      <c r="B151" s="26"/>
      <c r="G151" s="216"/>
      <c r="K151" s="216"/>
      <c r="M151" s="149"/>
      <c r="N151" s="88"/>
      <c r="O151" s="88"/>
      <c r="P151" s="150"/>
    </row>
    <row r="152" spans="1:16" ht="15.75" customHeight="1">
      <c r="A152" s="148"/>
      <c r="B152" s="26"/>
      <c r="G152" s="216"/>
      <c r="K152" s="216"/>
      <c r="M152" s="149"/>
      <c r="N152" s="88"/>
      <c r="O152" s="88"/>
      <c r="P152" s="150"/>
    </row>
    <row r="153" spans="1:16" ht="15.75" customHeight="1">
      <c r="A153" s="148"/>
      <c r="B153" s="26"/>
      <c r="G153" s="216"/>
      <c r="K153" s="216"/>
      <c r="M153" s="149"/>
      <c r="N153" s="88"/>
      <c r="O153" s="88"/>
      <c r="P153" s="150"/>
    </row>
    <row r="154" spans="1:16" ht="15.75" customHeight="1">
      <c r="A154" s="148"/>
      <c r="B154" s="26"/>
      <c r="G154" s="216"/>
      <c r="K154" s="216"/>
      <c r="M154" s="149"/>
      <c r="N154" s="88"/>
      <c r="O154" s="88"/>
      <c r="P154" s="150"/>
    </row>
    <row r="155" spans="1:16" ht="15.75" customHeight="1">
      <c r="A155" s="148"/>
      <c r="B155" s="26"/>
      <c r="G155" s="216"/>
      <c r="K155" s="216"/>
      <c r="M155" s="149"/>
      <c r="N155" s="88"/>
      <c r="O155" s="88"/>
      <c r="P155" s="150"/>
    </row>
    <row r="156" spans="1:16" ht="15.75" customHeight="1">
      <c r="A156" s="148"/>
      <c r="B156" s="26"/>
      <c r="G156" s="216"/>
      <c r="K156" s="216"/>
      <c r="M156" s="149"/>
      <c r="N156" s="88"/>
      <c r="O156" s="88"/>
      <c r="P156" s="150"/>
    </row>
    <row r="157" spans="1:16" ht="15.75" customHeight="1">
      <c r="A157" s="148"/>
      <c r="B157" s="26"/>
      <c r="G157" s="216"/>
      <c r="K157" s="216"/>
      <c r="M157" s="149"/>
      <c r="N157" s="88"/>
      <c r="O157" s="88"/>
      <c r="P157" s="150"/>
    </row>
    <row r="158" spans="1:16" ht="15.75" customHeight="1">
      <c r="A158" s="148"/>
      <c r="B158" s="26"/>
      <c r="G158" s="216"/>
      <c r="K158" s="216"/>
      <c r="M158" s="149"/>
      <c r="N158" s="88"/>
      <c r="O158" s="88"/>
      <c r="P158" s="150"/>
    </row>
    <row r="159" spans="1:16" ht="15.75" customHeight="1">
      <c r="A159" s="148"/>
      <c r="B159" s="26"/>
      <c r="G159" s="216"/>
      <c r="K159" s="216"/>
      <c r="M159" s="149"/>
      <c r="N159" s="88"/>
      <c r="O159" s="88"/>
      <c r="P159" s="150"/>
    </row>
    <row r="160" spans="1:16" ht="15.75" customHeight="1">
      <c r="A160" s="148"/>
      <c r="B160" s="26"/>
      <c r="G160" s="216"/>
      <c r="K160" s="216"/>
      <c r="M160" s="149"/>
      <c r="N160" s="88"/>
      <c r="O160" s="88"/>
      <c r="P160" s="150"/>
    </row>
    <row r="161" spans="1:16" ht="15.75" customHeight="1">
      <c r="A161" s="148"/>
      <c r="B161" s="26"/>
      <c r="G161" s="216"/>
      <c r="K161" s="216"/>
      <c r="M161" s="149"/>
      <c r="N161" s="88"/>
      <c r="O161" s="88"/>
      <c r="P161" s="150"/>
    </row>
    <row r="162" spans="1:16" ht="15.75" customHeight="1">
      <c r="A162" s="148"/>
      <c r="B162" s="26"/>
      <c r="G162" s="216"/>
      <c r="K162" s="216"/>
      <c r="M162" s="149"/>
      <c r="N162" s="88"/>
      <c r="O162" s="88"/>
      <c r="P162" s="150"/>
    </row>
    <row r="163" spans="1:16" ht="15.75" customHeight="1">
      <c r="A163" s="148"/>
      <c r="B163" s="26"/>
      <c r="G163" s="216"/>
      <c r="K163" s="216"/>
      <c r="M163" s="149"/>
      <c r="N163" s="88"/>
      <c r="O163" s="88"/>
      <c r="P163" s="150"/>
    </row>
    <row r="164" spans="1:16" ht="15.75" customHeight="1">
      <c r="A164" s="148"/>
      <c r="B164" s="26"/>
      <c r="G164" s="216"/>
      <c r="K164" s="216"/>
      <c r="M164" s="149"/>
      <c r="N164" s="88"/>
      <c r="O164" s="88"/>
      <c r="P164" s="150"/>
    </row>
    <row r="165" spans="1:16" ht="15.75" customHeight="1">
      <c r="A165" s="148"/>
      <c r="B165" s="26"/>
      <c r="G165" s="216"/>
      <c r="K165" s="216"/>
      <c r="M165" s="149"/>
      <c r="N165" s="88"/>
      <c r="O165" s="88"/>
      <c r="P165" s="150"/>
    </row>
    <row r="166" spans="1:16" ht="15.75" customHeight="1">
      <c r="A166" s="148"/>
      <c r="B166" s="26"/>
      <c r="G166" s="216"/>
      <c r="K166" s="216"/>
      <c r="M166" s="149"/>
      <c r="N166" s="88"/>
      <c r="O166" s="88"/>
      <c r="P166" s="150"/>
    </row>
    <row r="167" spans="1:16" ht="15.75" customHeight="1">
      <c r="A167" s="148"/>
      <c r="B167" s="26"/>
      <c r="G167" s="216"/>
      <c r="K167" s="216"/>
      <c r="M167" s="149"/>
      <c r="N167" s="88"/>
      <c r="O167" s="88"/>
      <c r="P167" s="150"/>
    </row>
    <row r="168" spans="1:16" ht="15.75" customHeight="1">
      <c r="A168" s="148"/>
      <c r="B168" s="26"/>
      <c r="G168" s="216"/>
      <c r="K168" s="216"/>
      <c r="M168" s="149"/>
      <c r="N168" s="88"/>
      <c r="O168" s="88"/>
      <c r="P168" s="150"/>
    </row>
    <row r="169" spans="1:16" ht="15.75" customHeight="1">
      <c r="A169" s="148"/>
      <c r="B169" s="26"/>
      <c r="G169" s="216"/>
      <c r="K169" s="216"/>
      <c r="M169" s="149"/>
      <c r="N169" s="88"/>
      <c r="O169" s="88"/>
      <c r="P169" s="150"/>
    </row>
    <row r="170" spans="1:16" ht="15.75" customHeight="1">
      <c r="A170" s="148"/>
      <c r="B170" s="26"/>
      <c r="G170" s="216"/>
      <c r="K170" s="216"/>
      <c r="M170" s="149"/>
      <c r="N170" s="88"/>
      <c r="O170" s="88"/>
      <c r="P170" s="150"/>
    </row>
    <row r="171" spans="1:16" ht="15.75" customHeight="1">
      <c r="A171" s="148"/>
      <c r="B171" s="26"/>
      <c r="G171" s="216"/>
      <c r="K171" s="216"/>
      <c r="M171" s="149"/>
      <c r="N171" s="88"/>
      <c r="O171" s="88"/>
      <c r="P171" s="150"/>
    </row>
    <row r="172" spans="1:16" ht="15.75" customHeight="1">
      <c r="A172" s="148"/>
      <c r="B172" s="26"/>
      <c r="G172" s="216"/>
      <c r="K172" s="216"/>
      <c r="M172" s="149"/>
      <c r="N172" s="88"/>
      <c r="O172" s="88"/>
      <c r="P172" s="150"/>
    </row>
    <row r="173" spans="1:16" ht="15.75" customHeight="1">
      <c r="A173" s="148"/>
      <c r="B173" s="26"/>
      <c r="G173" s="216"/>
      <c r="K173" s="216"/>
      <c r="M173" s="149"/>
      <c r="N173" s="88"/>
      <c r="O173" s="88"/>
      <c r="P173" s="150"/>
    </row>
    <row r="174" spans="1:16" ht="15.75" customHeight="1">
      <c r="A174" s="148"/>
      <c r="B174" s="26"/>
      <c r="G174" s="216"/>
      <c r="K174" s="216"/>
      <c r="M174" s="149"/>
      <c r="N174" s="88"/>
      <c r="O174" s="88"/>
      <c r="P174" s="150"/>
    </row>
    <row r="175" spans="1:16" ht="15.75" customHeight="1">
      <c r="A175" s="148"/>
      <c r="B175" s="26"/>
      <c r="G175" s="216"/>
      <c r="K175" s="216"/>
      <c r="M175" s="149"/>
      <c r="N175" s="88"/>
      <c r="O175" s="88"/>
      <c r="P175" s="150"/>
    </row>
    <row r="176" spans="1:16" ht="15.75" customHeight="1">
      <c r="A176" s="148"/>
      <c r="B176" s="26"/>
      <c r="G176" s="216"/>
      <c r="K176" s="216"/>
      <c r="M176" s="149"/>
      <c r="N176" s="88"/>
      <c r="O176" s="88"/>
      <c r="P176" s="150"/>
    </row>
    <row r="177" spans="1:16" ht="15.75" customHeight="1">
      <c r="A177" s="148"/>
      <c r="B177" s="26"/>
      <c r="G177" s="216"/>
      <c r="K177" s="216"/>
      <c r="M177" s="149"/>
      <c r="N177" s="88"/>
      <c r="O177" s="88"/>
      <c r="P177" s="150"/>
    </row>
    <row r="178" spans="1:16" ht="15.75" customHeight="1">
      <c r="A178" s="148"/>
      <c r="B178" s="26"/>
      <c r="G178" s="216"/>
      <c r="K178" s="216"/>
      <c r="M178" s="149"/>
      <c r="N178" s="88"/>
      <c r="O178" s="88"/>
      <c r="P178" s="150"/>
    </row>
    <row r="179" spans="1:16" ht="15.75" customHeight="1">
      <c r="A179" s="148"/>
      <c r="B179" s="26"/>
      <c r="G179" s="216"/>
      <c r="K179" s="216"/>
      <c r="M179" s="149"/>
      <c r="N179" s="88"/>
      <c r="O179" s="88"/>
      <c r="P179" s="150"/>
    </row>
    <row r="180" spans="1:16" ht="15.75" customHeight="1">
      <c r="A180" s="148"/>
      <c r="B180" s="26"/>
      <c r="G180" s="216"/>
      <c r="K180" s="216"/>
      <c r="M180" s="149"/>
      <c r="N180" s="88"/>
      <c r="O180" s="88"/>
      <c r="P180" s="150"/>
    </row>
    <row r="181" spans="1:16" ht="15.75" customHeight="1">
      <c r="A181" s="148"/>
      <c r="B181" s="26"/>
      <c r="G181" s="216"/>
      <c r="K181" s="216"/>
      <c r="M181" s="149"/>
      <c r="N181" s="88"/>
      <c r="O181" s="88"/>
      <c r="P181" s="150"/>
    </row>
    <row r="182" spans="1:16" ht="15.75" customHeight="1">
      <c r="A182" s="148"/>
      <c r="B182" s="26"/>
      <c r="G182" s="216"/>
      <c r="K182" s="216"/>
      <c r="M182" s="149"/>
      <c r="N182" s="88"/>
      <c r="O182" s="88"/>
      <c r="P182" s="150"/>
    </row>
    <row r="183" spans="1:16" ht="15.75" customHeight="1">
      <c r="A183" s="148"/>
      <c r="B183" s="26"/>
      <c r="G183" s="216"/>
      <c r="K183" s="216"/>
      <c r="M183" s="149"/>
      <c r="N183" s="88"/>
      <c r="O183" s="88"/>
      <c r="P183" s="150"/>
    </row>
    <row r="184" spans="1:16" ht="15.75" customHeight="1">
      <c r="A184" s="148"/>
      <c r="B184" s="26"/>
      <c r="G184" s="216"/>
      <c r="K184" s="216"/>
      <c r="M184" s="149"/>
      <c r="N184" s="88"/>
      <c r="O184" s="88"/>
      <c r="P184" s="150"/>
    </row>
    <row r="185" spans="1:16" ht="15.75" customHeight="1">
      <c r="A185" s="148"/>
      <c r="B185" s="26"/>
      <c r="G185" s="216"/>
      <c r="K185" s="216"/>
      <c r="M185" s="149"/>
      <c r="N185" s="88"/>
      <c r="O185" s="88"/>
      <c r="P185" s="150"/>
    </row>
    <row r="186" spans="1:16" ht="15.75" customHeight="1">
      <c r="A186" s="148"/>
      <c r="B186" s="26"/>
      <c r="G186" s="216"/>
      <c r="K186" s="216"/>
      <c r="M186" s="149"/>
      <c r="N186" s="88"/>
      <c r="O186" s="88"/>
      <c r="P186" s="150"/>
    </row>
    <row r="187" spans="1:16" ht="15.75" customHeight="1">
      <c r="A187" s="148"/>
      <c r="B187" s="26"/>
      <c r="G187" s="216"/>
      <c r="K187" s="216"/>
      <c r="M187" s="149"/>
      <c r="N187" s="88"/>
      <c r="O187" s="88"/>
      <c r="P187" s="150"/>
    </row>
    <row r="188" spans="1:16" ht="15.75" customHeight="1">
      <c r="A188" s="148"/>
      <c r="B188" s="26"/>
      <c r="G188" s="216"/>
      <c r="K188" s="216"/>
      <c r="M188" s="149"/>
      <c r="N188" s="88"/>
      <c r="O188" s="88"/>
      <c r="P188" s="150"/>
    </row>
    <row r="189" spans="1:16" ht="15.75" customHeight="1">
      <c r="A189" s="148"/>
      <c r="B189" s="26"/>
      <c r="G189" s="216"/>
      <c r="K189" s="216"/>
      <c r="M189" s="149"/>
      <c r="N189" s="88"/>
      <c r="O189" s="88"/>
      <c r="P189" s="150"/>
    </row>
    <row r="190" spans="1:16" ht="15.75" customHeight="1">
      <c r="A190" s="148"/>
      <c r="B190" s="26"/>
      <c r="G190" s="216"/>
      <c r="K190" s="216"/>
      <c r="M190" s="149"/>
      <c r="N190" s="88"/>
      <c r="O190" s="88"/>
      <c r="P190" s="150"/>
    </row>
    <row r="191" spans="1:16" ht="15.75" customHeight="1">
      <c r="A191" s="148"/>
      <c r="B191" s="26"/>
      <c r="G191" s="216"/>
      <c r="K191" s="216"/>
      <c r="M191" s="149"/>
      <c r="N191" s="88"/>
      <c r="O191" s="88"/>
      <c r="P191" s="150"/>
    </row>
    <row r="192" spans="1:16" ht="15.75" customHeight="1">
      <c r="A192" s="148"/>
      <c r="B192" s="26"/>
      <c r="G192" s="216"/>
      <c r="K192" s="216"/>
      <c r="M192" s="149"/>
      <c r="N192" s="88"/>
      <c r="O192" s="88"/>
      <c r="P192" s="150"/>
    </row>
    <row r="193" spans="1:16" ht="15.75" customHeight="1">
      <c r="A193" s="148"/>
      <c r="B193" s="26"/>
      <c r="G193" s="216"/>
      <c r="K193" s="216"/>
      <c r="M193" s="149"/>
      <c r="N193" s="88"/>
      <c r="O193" s="88"/>
      <c r="P193" s="150"/>
    </row>
    <row r="194" spans="1:16" ht="15.75" customHeight="1">
      <c r="A194" s="148"/>
      <c r="B194" s="26"/>
      <c r="G194" s="216"/>
      <c r="K194" s="216"/>
      <c r="M194" s="149"/>
      <c r="N194" s="88"/>
      <c r="O194" s="88"/>
      <c r="P194" s="150"/>
    </row>
    <row r="195" spans="1:16" ht="15.75" customHeight="1">
      <c r="A195" s="148"/>
      <c r="B195" s="26"/>
      <c r="G195" s="216"/>
      <c r="K195" s="216"/>
      <c r="M195" s="149"/>
      <c r="N195" s="88"/>
      <c r="O195" s="88"/>
      <c r="P195" s="150"/>
    </row>
    <row r="196" spans="1:16" ht="15.75" customHeight="1">
      <c r="A196" s="148"/>
      <c r="B196" s="26"/>
      <c r="G196" s="216"/>
      <c r="K196" s="216"/>
      <c r="M196" s="149"/>
      <c r="N196" s="88"/>
      <c r="O196" s="88"/>
      <c r="P196" s="150"/>
    </row>
    <row r="197" spans="1:16" ht="15.75" customHeight="1">
      <c r="A197" s="148"/>
      <c r="B197" s="26"/>
      <c r="G197" s="216"/>
      <c r="K197" s="216"/>
      <c r="M197" s="149"/>
      <c r="N197" s="88"/>
      <c r="O197" s="88"/>
      <c r="P197" s="150"/>
    </row>
    <row r="198" spans="1:16" ht="15.75" customHeight="1">
      <c r="A198" s="148"/>
      <c r="B198" s="26"/>
      <c r="G198" s="216"/>
      <c r="K198" s="216"/>
      <c r="M198" s="149"/>
      <c r="N198" s="88"/>
      <c r="O198" s="88"/>
      <c r="P198" s="150"/>
    </row>
    <row r="199" spans="1:16" ht="15.75" customHeight="1">
      <c r="A199" s="148"/>
      <c r="B199" s="26"/>
      <c r="G199" s="216"/>
      <c r="K199" s="216"/>
      <c r="M199" s="149"/>
      <c r="N199" s="88"/>
      <c r="O199" s="88"/>
      <c r="P199" s="150"/>
    </row>
    <row r="200" spans="1:16" ht="15.75" customHeight="1">
      <c r="A200" s="148"/>
      <c r="B200" s="26"/>
      <c r="G200" s="216"/>
      <c r="K200" s="216"/>
      <c r="M200" s="149"/>
      <c r="N200" s="88"/>
      <c r="O200" s="88"/>
      <c r="P200" s="150"/>
    </row>
    <row r="201" spans="1:16" ht="15.75" customHeight="1">
      <c r="A201" s="148"/>
      <c r="B201" s="26"/>
      <c r="G201" s="216"/>
      <c r="K201" s="216"/>
      <c r="M201" s="149"/>
      <c r="N201" s="88"/>
      <c r="O201" s="88"/>
      <c r="P201" s="150"/>
    </row>
    <row r="202" spans="1:16" ht="15.75" customHeight="1">
      <c r="A202" s="148"/>
      <c r="B202" s="26"/>
      <c r="G202" s="216"/>
      <c r="K202" s="216"/>
      <c r="M202" s="149"/>
      <c r="N202" s="88"/>
      <c r="O202" s="88"/>
      <c r="P202" s="150"/>
    </row>
    <row r="203" spans="1:16" ht="15.75" customHeight="1">
      <c r="A203" s="148"/>
      <c r="B203" s="26"/>
      <c r="G203" s="216"/>
      <c r="K203" s="216"/>
      <c r="M203" s="149"/>
      <c r="N203" s="88"/>
      <c r="O203" s="88"/>
      <c r="P203" s="150"/>
    </row>
    <row r="204" spans="1:16" ht="15.75" customHeight="1">
      <c r="A204" s="148"/>
      <c r="B204" s="26"/>
      <c r="G204" s="216"/>
      <c r="K204" s="216"/>
      <c r="M204" s="149"/>
      <c r="N204" s="88"/>
      <c r="O204" s="88"/>
      <c r="P204" s="150"/>
    </row>
    <row r="205" spans="1:16" ht="15.75" customHeight="1">
      <c r="A205" s="148"/>
      <c r="B205" s="26"/>
      <c r="G205" s="216"/>
      <c r="K205" s="216"/>
      <c r="M205" s="149"/>
      <c r="N205" s="88"/>
      <c r="O205" s="88"/>
      <c r="P205" s="150"/>
    </row>
    <row r="206" spans="1:16" ht="15.75" customHeight="1">
      <c r="A206" s="148"/>
      <c r="B206" s="26"/>
      <c r="G206" s="216"/>
      <c r="K206" s="216"/>
      <c r="M206" s="149"/>
      <c r="N206" s="88"/>
      <c r="O206" s="88"/>
      <c r="P206" s="150"/>
    </row>
    <row r="207" spans="1:16" ht="15.75" customHeight="1">
      <c r="A207" s="148"/>
      <c r="B207" s="26"/>
      <c r="G207" s="216"/>
      <c r="K207" s="216"/>
      <c r="M207" s="149"/>
      <c r="N207" s="88"/>
      <c r="O207" s="88"/>
      <c r="P207" s="150"/>
    </row>
    <row r="208" spans="1:16" ht="15.75" customHeight="1">
      <c r="A208" s="148"/>
      <c r="B208" s="26"/>
      <c r="G208" s="216"/>
      <c r="K208" s="216"/>
      <c r="M208" s="149"/>
      <c r="N208" s="88"/>
      <c r="O208" s="88"/>
      <c r="P208" s="150"/>
    </row>
    <row r="209" spans="1:16" ht="15.75" customHeight="1">
      <c r="A209" s="148"/>
      <c r="B209" s="26"/>
      <c r="G209" s="216"/>
      <c r="K209" s="216"/>
      <c r="M209" s="149"/>
      <c r="N209" s="88"/>
      <c r="O209" s="88"/>
      <c r="P209" s="150"/>
    </row>
    <row r="210" spans="1:16" ht="15.75" customHeight="1">
      <c r="A210" s="148"/>
      <c r="B210" s="26"/>
      <c r="G210" s="216"/>
      <c r="K210" s="216"/>
      <c r="M210" s="149"/>
      <c r="N210" s="88"/>
      <c r="O210" s="88"/>
      <c r="P210" s="150"/>
    </row>
    <row r="211" spans="1:16" ht="15.75" customHeight="1">
      <c r="A211" s="148"/>
      <c r="B211" s="26"/>
      <c r="G211" s="216"/>
      <c r="K211" s="216"/>
      <c r="M211" s="149"/>
      <c r="N211" s="88"/>
      <c r="O211" s="88"/>
      <c r="P211" s="150"/>
    </row>
    <row r="212" spans="1:16" ht="15.75" customHeight="1">
      <c r="A212" s="148"/>
      <c r="B212" s="26"/>
      <c r="G212" s="216"/>
      <c r="K212" s="216"/>
      <c r="M212" s="149"/>
      <c r="N212" s="88"/>
      <c r="O212" s="88"/>
      <c r="P212" s="150"/>
    </row>
    <row r="213" spans="1:16" ht="15.75" customHeight="1">
      <c r="A213" s="148"/>
      <c r="B213" s="26"/>
      <c r="G213" s="216"/>
      <c r="K213" s="216"/>
      <c r="M213" s="149"/>
      <c r="N213" s="88"/>
      <c r="O213" s="88"/>
      <c r="P213" s="150"/>
    </row>
    <row r="214" spans="1:16" ht="15.75" customHeight="1">
      <c r="A214" s="148"/>
      <c r="B214" s="26"/>
      <c r="G214" s="216"/>
      <c r="K214" s="216"/>
      <c r="M214" s="149"/>
      <c r="N214" s="88"/>
      <c r="O214" s="88"/>
      <c r="P214" s="150"/>
    </row>
    <row r="215" spans="1:16" ht="15.75" customHeight="1">
      <c r="A215" s="148"/>
      <c r="B215" s="26"/>
      <c r="G215" s="216"/>
      <c r="K215" s="216"/>
      <c r="M215" s="149"/>
      <c r="N215" s="88"/>
      <c r="O215" s="88"/>
      <c r="P215" s="150"/>
    </row>
    <row r="216" spans="1:16" ht="15.75" customHeight="1">
      <c r="A216" s="148"/>
      <c r="B216" s="26"/>
      <c r="G216" s="216"/>
      <c r="K216" s="216"/>
      <c r="M216" s="149"/>
      <c r="N216" s="88"/>
      <c r="O216" s="88"/>
      <c r="P216" s="150"/>
    </row>
    <row r="217" spans="1:16" ht="15.75" customHeight="1">
      <c r="A217" s="148"/>
      <c r="B217" s="26"/>
      <c r="G217" s="216"/>
      <c r="K217" s="216"/>
      <c r="M217" s="149"/>
      <c r="N217" s="88"/>
      <c r="O217" s="88"/>
      <c r="P217" s="150"/>
    </row>
    <row r="218" spans="1:16" ht="15.75" customHeight="1">
      <c r="A218" s="148"/>
      <c r="B218" s="26"/>
      <c r="G218" s="216"/>
      <c r="K218" s="216"/>
      <c r="M218" s="149"/>
      <c r="N218" s="88"/>
      <c r="O218" s="88"/>
      <c r="P218" s="150"/>
    </row>
    <row r="219" spans="1:16" ht="15.75" customHeight="1">
      <c r="A219" s="148"/>
      <c r="B219" s="26"/>
      <c r="G219" s="216"/>
      <c r="K219" s="216"/>
      <c r="M219" s="149"/>
      <c r="N219" s="88"/>
      <c r="O219" s="88"/>
      <c r="P219" s="150"/>
    </row>
    <row r="220" spans="1:16" ht="15.75" customHeight="1">
      <c r="A220" s="148"/>
      <c r="B220" s="26"/>
      <c r="G220" s="216"/>
      <c r="K220" s="216"/>
      <c r="M220" s="149"/>
      <c r="N220" s="88"/>
      <c r="O220" s="88"/>
      <c r="P220" s="150"/>
    </row>
    <row r="221" spans="1:16" ht="15.75" customHeight="1">
      <c r="A221" s="148"/>
      <c r="B221" s="26"/>
      <c r="G221" s="216"/>
      <c r="K221" s="216"/>
      <c r="M221" s="149"/>
      <c r="N221" s="88"/>
      <c r="O221" s="88"/>
      <c r="P221" s="150"/>
    </row>
    <row r="222" spans="1:16" ht="15.75" customHeight="1">
      <c r="A222" s="148"/>
      <c r="B222" s="26"/>
      <c r="G222" s="216"/>
      <c r="K222" s="216"/>
      <c r="M222" s="149"/>
      <c r="N222" s="88"/>
      <c r="O222" s="88"/>
      <c r="P222" s="150"/>
    </row>
    <row r="223" spans="1:16" ht="15.75" customHeight="1">
      <c r="A223" s="148"/>
      <c r="B223" s="26"/>
      <c r="G223" s="216"/>
      <c r="K223" s="216"/>
      <c r="M223" s="149"/>
      <c r="N223" s="88"/>
      <c r="O223" s="88"/>
      <c r="P223" s="150"/>
    </row>
    <row r="224" spans="1:16" ht="15.75" customHeight="1">
      <c r="A224" s="148"/>
      <c r="B224" s="26"/>
      <c r="G224" s="216"/>
      <c r="K224" s="216"/>
      <c r="M224" s="149"/>
      <c r="N224" s="88"/>
      <c r="O224" s="88"/>
      <c r="P224" s="150"/>
    </row>
    <row r="225" spans="1:16" ht="15.75" customHeight="1">
      <c r="A225" s="148"/>
      <c r="B225" s="26"/>
      <c r="G225" s="216"/>
      <c r="K225" s="216"/>
      <c r="M225" s="149"/>
      <c r="N225" s="88"/>
      <c r="O225" s="88"/>
      <c r="P225" s="150"/>
    </row>
    <row r="226" spans="1:16" ht="15.75" customHeight="1">
      <c r="A226" s="148"/>
      <c r="B226" s="26"/>
      <c r="G226" s="216"/>
      <c r="K226" s="216"/>
      <c r="M226" s="149"/>
      <c r="N226" s="88"/>
      <c r="O226" s="88"/>
      <c r="P226" s="150"/>
    </row>
    <row r="227" spans="1:16" ht="15.75" customHeight="1">
      <c r="A227" s="148"/>
      <c r="B227" s="26"/>
      <c r="G227" s="216"/>
      <c r="K227" s="216"/>
      <c r="M227" s="149"/>
      <c r="N227" s="88"/>
      <c r="O227" s="88"/>
      <c r="P227" s="150"/>
    </row>
    <row r="228" spans="1:16" ht="15.75" customHeight="1">
      <c r="A228" s="148"/>
      <c r="B228" s="26"/>
      <c r="G228" s="216"/>
      <c r="K228" s="216"/>
      <c r="M228" s="149"/>
      <c r="N228" s="88"/>
      <c r="O228" s="88"/>
      <c r="P228" s="150"/>
    </row>
    <row r="229" spans="1:16" ht="15.75" customHeight="1">
      <c r="A229" s="148"/>
      <c r="B229" s="26"/>
      <c r="G229" s="216"/>
      <c r="K229" s="216"/>
      <c r="M229" s="149"/>
      <c r="N229" s="88"/>
      <c r="O229" s="88"/>
      <c r="P229" s="150"/>
    </row>
    <row r="230" spans="1:16" ht="15.75" customHeight="1">
      <c r="A230" s="148"/>
      <c r="B230" s="26"/>
      <c r="G230" s="216"/>
      <c r="K230" s="216"/>
      <c r="M230" s="149"/>
      <c r="N230" s="88"/>
      <c r="O230" s="88"/>
      <c r="P230" s="150"/>
    </row>
    <row r="231" spans="1:16" ht="15.75" customHeight="1">
      <c r="A231" s="148"/>
      <c r="B231" s="26"/>
      <c r="G231" s="216"/>
      <c r="K231" s="216"/>
      <c r="M231" s="149"/>
      <c r="N231" s="88"/>
      <c r="O231" s="88"/>
      <c r="P231" s="150"/>
    </row>
    <row r="232" spans="1:16" ht="15.75" customHeight="1">
      <c r="A232" s="148"/>
      <c r="B232" s="26"/>
      <c r="G232" s="216"/>
      <c r="K232" s="216"/>
      <c r="M232" s="149"/>
      <c r="N232" s="88"/>
      <c r="O232" s="88"/>
      <c r="P232" s="150"/>
    </row>
    <row r="233" spans="1:16" ht="15.75" customHeight="1">
      <c r="A233" s="148"/>
      <c r="B233" s="26"/>
      <c r="G233" s="216"/>
      <c r="K233" s="216"/>
      <c r="M233" s="149"/>
      <c r="N233" s="88"/>
      <c r="O233" s="88"/>
      <c r="P233" s="150"/>
    </row>
    <row r="234" spans="1:16" ht="15.75" customHeight="1">
      <c r="A234" s="148"/>
      <c r="B234" s="26"/>
      <c r="G234" s="216"/>
      <c r="K234" s="216"/>
      <c r="M234" s="149"/>
      <c r="N234" s="88"/>
      <c r="O234" s="88"/>
      <c r="P234" s="150"/>
    </row>
    <row r="235" spans="1:16" ht="15.75" customHeight="1">
      <c r="A235" s="148"/>
      <c r="B235" s="26"/>
      <c r="G235" s="216"/>
      <c r="K235" s="216"/>
      <c r="M235" s="149"/>
      <c r="N235" s="88"/>
      <c r="O235" s="88"/>
      <c r="P235" s="150"/>
    </row>
    <row r="236" spans="1:16" ht="15.75" customHeight="1">
      <c r="A236" s="148"/>
      <c r="B236" s="26"/>
      <c r="G236" s="216"/>
      <c r="K236" s="216"/>
      <c r="M236" s="149"/>
      <c r="N236" s="88"/>
      <c r="O236" s="88"/>
      <c r="P236" s="150"/>
    </row>
    <row r="237" spans="1:16" ht="15.75" customHeight="1">
      <c r="A237" s="148"/>
      <c r="B237" s="26"/>
      <c r="G237" s="216"/>
      <c r="K237" s="216"/>
      <c r="M237" s="149"/>
      <c r="N237" s="88"/>
      <c r="O237" s="88"/>
      <c r="P237" s="150"/>
    </row>
    <row r="238" spans="1:16" ht="15.75" customHeight="1">
      <c r="A238" s="148"/>
      <c r="B238" s="26"/>
      <c r="G238" s="216"/>
      <c r="K238" s="216"/>
      <c r="M238" s="149"/>
      <c r="N238" s="88"/>
      <c r="O238" s="88"/>
      <c r="P238" s="150"/>
    </row>
    <row r="239" spans="1:16" ht="15.75" customHeight="1">
      <c r="A239" s="148"/>
      <c r="B239" s="26"/>
      <c r="G239" s="216"/>
      <c r="K239" s="216"/>
      <c r="M239" s="149"/>
      <c r="N239" s="88"/>
      <c r="O239" s="88"/>
      <c r="P239" s="150"/>
    </row>
    <row r="240" spans="1:16" ht="15.75" customHeight="1">
      <c r="A240" s="148"/>
      <c r="B240" s="26"/>
      <c r="G240" s="216"/>
      <c r="K240" s="216"/>
      <c r="M240" s="149"/>
      <c r="N240" s="88"/>
      <c r="O240" s="88"/>
      <c r="P240" s="150"/>
    </row>
    <row r="241" spans="1:16" ht="15.75" customHeight="1">
      <c r="A241" s="148"/>
      <c r="B241" s="26"/>
      <c r="G241" s="216"/>
      <c r="K241" s="216"/>
      <c r="M241" s="149"/>
      <c r="N241" s="88"/>
      <c r="O241" s="88"/>
      <c r="P241" s="150"/>
    </row>
    <row r="242" spans="1:16" ht="15.75" customHeight="1">
      <c r="A242" s="148"/>
      <c r="B242" s="26"/>
      <c r="G242" s="216"/>
      <c r="K242" s="216"/>
      <c r="M242" s="149"/>
      <c r="N242" s="88"/>
      <c r="O242" s="88"/>
      <c r="P242" s="150"/>
    </row>
    <row r="243" spans="1:16" ht="15.75" customHeight="1">
      <c r="A243" s="148"/>
      <c r="B243" s="26"/>
      <c r="G243" s="216"/>
      <c r="K243" s="216"/>
      <c r="M243" s="149"/>
      <c r="N243" s="88"/>
      <c r="O243" s="88"/>
      <c r="P243" s="150"/>
    </row>
    <row r="244" spans="1:16" ht="15.75" customHeight="1">
      <c r="A244" s="148"/>
      <c r="B244" s="26"/>
      <c r="G244" s="216"/>
      <c r="K244" s="216"/>
      <c r="M244" s="149"/>
      <c r="N244" s="88"/>
      <c r="O244" s="88"/>
      <c r="P244" s="150"/>
    </row>
    <row r="245" spans="1:16" ht="15.75" customHeight="1">
      <c r="A245" s="148"/>
      <c r="B245" s="26"/>
      <c r="G245" s="216"/>
      <c r="K245" s="216"/>
      <c r="M245" s="149"/>
      <c r="N245" s="88"/>
      <c r="O245" s="88"/>
      <c r="P245" s="150"/>
    </row>
    <row r="246" spans="1:16" ht="15.75" customHeight="1">
      <c r="A246" s="148"/>
      <c r="B246" s="26"/>
      <c r="G246" s="216"/>
      <c r="K246" s="216"/>
      <c r="M246" s="149"/>
      <c r="N246" s="88"/>
      <c r="O246" s="88"/>
      <c r="P246" s="150"/>
    </row>
    <row r="247" spans="1:16" ht="15.75" customHeight="1">
      <c r="A247" s="148"/>
      <c r="B247" s="26"/>
      <c r="G247" s="216"/>
      <c r="K247" s="216"/>
      <c r="M247" s="149"/>
      <c r="N247" s="88"/>
      <c r="O247" s="88"/>
      <c r="P247" s="150"/>
    </row>
    <row r="248" spans="1:16" ht="15.75" customHeight="1">
      <c r="A248" s="148"/>
      <c r="B248" s="26"/>
      <c r="G248" s="216"/>
      <c r="K248" s="216"/>
      <c r="M248" s="149"/>
      <c r="N248" s="88"/>
      <c r="O248" s="88"/>
      <c r="P248" s="150"/>
    </row>
    <row r="249" spans="1:16" ht="15.75" customHeight="1">
      <c r="A249" s="148"/>
      <c r="B249" s="26"/>
      <c r="G249" s="216"/>
      <c r="K249" s="216"/>
      <c r="M249" s="149"/>
      <c r="N249" s="88"/>
      <c r="O249" s="88"/>
      <c r="P249" s="150"/>
    </row>
    <row r="250" spans="1:16" ht="15.75" customHeight="1">
      <c r="A250" s="148"/>
      <c r="B250" s="26"/>
      <c r="G250" s="216"/>
      <c r="K250" s="216"/>
      <c r="M250" s="149"/>
      <c r="N250" s="88"/>
      <c r="O250" s="88"/>
      <c r="P250" s="150"/>
    </row>
    <row r="251" spans="1:16" ht="15.75" customHeight="1">
      <c r="A251" s="148"/>
      <c r="B251" s="26"/>
      <c r="G251" s="216"/>
      <c r="K251" s="216"/>
      <c r="M251" s="149"/>
      <c r="N251" s="88"/>
      <c r="O251" s="88"/>
      <c r="P251" s="150"/>
    </row>
    <row r="252" spans="1:16" ht="15.75" customHeight="1">
      <c r="A252" s="148"/>
      <c r="B252" s="26"/>
      <c r="G252" s="216"/>
      <c r="K252" s="216"/>
      <c r="M252" s="149"/>
      <c r="N252" s="88"/>
      <c r="O252" s="88"/>
      <c r="P252" s="150"/>
    </row>
    <row r="253" spans="1:16" ht="15.75" customHeight="1">
      <c r="A253" s="148"/>
      <c r="B253" s="26"/>
      <c r="G253" s="216"/>
      <c r="K253" s="216"/>
      <c r="M253" s="149"/>
      <c r="N253" s="88"/>
      <c r="O253" s="88"/>
      <c r="P253" s="150"/>
    </row>
    <row r="254" spans="1:16" ht="15.75" customHeight="1">
      <c r="A254" s="148"/>
      <c r="B254" s="26"/>
      <c r="G254" s="216"/>
      <c r="K254" s="216"/>
      <c r="M254" s="149"/>
      <c r="N254" s="88"/>
      <c r="O254" s="88"/>
      <c r="P254" s="150"/>
    </row>
    <row r="255" spans="1:16" ht="15.75" customHeight="1">
      <c r="A255" s="148"/>
      <c r="B255" s="26"/>
      <c r="G255" s="216"/>
      <c r="K255" s="216"/>
      <c r="M255" s="149"/>
      <c r="N255" s="88"/>
      <c r="O255" s="88"/>
      <c r="P255" s="150"/>
    </row>
    <row r="256" spans="1:16" ht="15.75" customHeight="1">
      <c r="A256" s="148"/>
      <c r="B256" s="26"/>
      <c r="G256" s="216"/>
      <c r="K256" s="216"/>
      <c r="M256" s="149"/>
      <c r="N256" s="88"/>
      <c r="O256" s="88"/>
      <c r="P256" s="150"/>
    </row>
    <row r="257" spans="1:16" ht="15.75" customHeight="1">
      <c r="A257" s="148"/>
      <c r="B257" s="26"/>
      <c r="G257" s="216"/>
      <c r="K257" s="216"/>
      <c r="M257" s="149"/>
      <c r="N257" s="88"/>
      <c r="O257" s="88"/>
      <c r="P257" s="150"/>
    </row>
    <row r="258" spans="1:16" ht="15.75" customHeight="1">
      <c r="A258" s="148"/>
      <c r="B258" s="26"/>
      <c r="G258" s="216"/>
      <c r="K258" s="216"/>
      <c r="M258" s="149"/>
      <c r="N258" s="88"/>
      <c r="O258" s="88"/>
      <c r="P258" s="150"/>
    </row>
    <row r="259" spans="1:16" ht="15.75" customHeight="1">
      <c r="A259" s="148"/>
      <c r="B259" s="26"/>
      <c r="G259" s="216"/>
      <c r="K259" s="216"/>
      <c r="M259" s="149"/>
      <c r="N259" s="88"/>
      <c r="O259" s="88"/>
      <c r="P259" s="150"/>
    </row>
    <row r="260" spans="1:16" ht="15.75" customHeight="1">
      <c r="A260" s="148"/>
      <c r="B260" s="26"/>
      <c r="G260" s="216"/>
      <c r="K260" s="216"/>
      <c r="M260" s="149"/>
      <c r="N260" s="88"/>
      <c r="O260" s="88"/>
      <c r="P260" s="150"/>
    </row>
    <row r="261" spans="1:16" ht="15.75" customHeight="1">
      <c r="A261" s="148"/>
      <c r="B261" s="26"/>
      <c r="G261" s="216"/>
      <c r="K261" s="216"/>
      <c r="M261" s="149"/>
      <c r="N261" s="88"/>
      <c r="O261" s="88"/>
      <c r="P261" s="150"/>
    </row>
    <row r="262" spans="1:16" ht="15.75" customHeight="1">
      <c r="A262" s="148"/>
      <c r="B262" s="26"/>
      <c r="G262" s="216"/>
      <c r="K262" s="216"/>
      <c r="M262" s="149"/>
      <c r="N262" s="88"/>
      <c r="O262" s="88"/>
      <c r="P262" s="150"/>
    </row>
    <row r="263" spans="1:16" ht="15.75" customHeight="1">
      <c r="A263" s="148"/>
      <c r="B263" s="26"/>
      <c r="G263" s="216"/>
      <c r="K263" s="216"/>
      <c r="M263" s="149"/>
      <c r="N263" s="88"/>
      <c r="O263" s="88"/>
      <c r="P263" s="150"/>
    </row>
    <row r="264" spans="1:16" ht="15.75" customHeight="1">
      <c r="A264" s="148"/>
      <c r="B264" s="26"/>
      <c r="G264" s="216"/>
      <c r="K264" s="216"/>
      <c r="M264" s="149"/>
      <c r="N264" s="88"/>
      <c r="O264" s="88"/>
      <c r="P264" s="150"/>
    </row>
    <row r="265" spans="1:16" ht="15.75" customHeight="1">
      <c r="A265" s="148"/>
      <c r="B265" s="26"/>
      <c r="G265" s="216"/>
      <c r="K265" s="216"/>
      <c r="M265" s="149"/>
      <c r="N265" s="88"/>
      <c r="O265" s="88"/>
      <c r="P265" s="150"/>
    </row>
    <row r="266" spans="1:16" ht="15.75" customHeight="1">
      <c r="A266" s="148"/>
      <c r="B266" s="26"/>
      <c r="G266" s="216"/>
      <c r="K266" s="216"/>
      <c r="M266" s="149"/>
      <c r="N266" s="88"/>
      <c r="O266" s="88"/>
      <c r="P266" s="150"/>
    </row>
    <row r="267" spans="1:16" ht="15.75" customHeight="1">
      <c r="A267" s="148"/>
      <c r="B267" s="26"/>
      <c r="G267" s="216"/>
      <c r="K267" s="216"/>
      <c r="M267" s="149"/>
      <c r="N267" s="88"/>
      <c r="O267" s="88"/>
      <c r="P267" s="150"/>
    </row>
    <row r="268" spans="1:16" ht="15.75" customHeight="1">
      <c r="A268" s="148"/>
      <c r="B268" s="26"/>
      <c r="G268" s="216"/>
      <c r="K268" s="216"/>
      <c r="M268" s="149"/>
      <c r="N268" s="88"/>
      <c r="O268" s="88"/>
      <c r="P268" s="150"/>
    </row>
    <row r="269" spans="1:16" ht="15.75" customHeight="1">
      <c r="A269" s="148"/>
      <c r="B269" s="26"/>
      <c r="G269" s="216"/>
      <c r="K269" s="216"/>
      <c r="M269" s="149"/>
      <c r="N269" s="88"/>
      <c r="O269" s="88"/>
      <c r="P269" s="150"/>
    </row>
    <row r="270" spans="1:16" ht="15.75" customHeight="1">
      <c r="A270" s="148"/>
      <c r="B270" s="26"/>
      <c r="G270" s="216"/>
      <c r="K270" s="216"/>
      <c r="M270" s="149"/>
      <c r="N270" s="88"/>
      <c r="O270" s="88"/>
      <c r="P270" s="150"/>
    </row>
    <row r="271" spans="1:16" ht="15.75" customHeight="1">
      <c r="A271" s="148"/>
      <c r="B271" s="26"/>
      <c r="G271" s="216"/>
      <c r="K271" s="216"/>
      <c r="M271" s="149"/>
      <c r="N271" s="88"/>
      <c r="O271" s="88"/>
      <c r="P271" s="150"/>
    </row>
    <row r="272" spans="1:16" ht="15.75" customHeight="1">
      <c r="A272" s="148"/>
      <c r="B272" s="26"/>
      <c r="G272" s="216"/>
      <c r="K272" s="216"/>
      <c r="M272" s="149"/>
      <c r="N272" s="88"/>
      <c r="O272" s="88"/>
      <c r="P272" s="150"/>
    </row>
    <row r="273" spans="1:16" ht="15.75" customHeight="1">
      <c r="A273" s="148"/>
      <c r="B273" s="26"/>
      <c r="G273" s="216"/>
      <c r="K273" s="216"/>
      <c r="M273" s="149"/>
      <c r="N273" s="88"/>
      <c r="O273" s="88"/>
      <c r="P273" s="150"/>
    </row>
    <row r="274" spans="1:16" ht="15.75" customHeight="1">
      <c r="A274" s="148"/>
      <c r="B274" s="26"/>
      <c r="G274" s="216"/>
      <c r="K274" s="216"/>
      <c r="M274" s="149"/>
      <c r="N274" s="88"/>
      <c r="O274" s="88"/>
      <c r="P274" s="150"/>
    </row>
    <row r="275" spans="1:16" ht="15.75" customHeight="1">
      <c r="A275" s="148"/>
      <c r="B275" s="26"/>
      <c r="G275" s="216"/>
      <c r="K275" s="216"/>
      <c r="M275" s="149"/>
      <c r="N275" s="88"/>
      <c r="O275" s="88"/>
      <c r="P275" s="150"/>
    </row>
    <row r="276" spans="1:16" ht="15.75" customHeight="1">
      <c r="A276" s="148"/>
      <c r="B276" s="26"/>
      <c r="G276" s="216"/>
      <c r="K276" s="216"/>
      <c r="M276" s="149"/>
      <c r="N276" s="88"/>
      <c r="O276" s="88"/>
      <c r="P276" s="150"/>
    </row>
    <row r="277" spans="1:16" ht="15.75" customHeight="1">
      <c r="A277" s="148"/>
      <c r="B277" s="26"/>
      <c r="G277" s="216"/>
      <c r="K277" s="216"/>
      <c r="M277" s="149"/>
      <c r="N277" s="88"/>
      <c r="O277" s="88"/>
      <c r="P277" s="150"/>
    </row>
    <row r="278" spans="1:16" ht="15.75" customHeight="1">
      <c r="A278" s="148"/>
      <c r="B278" s="26"/>
      <c r="G278" s="216"/>
      <c r="K278" s="216"/>
      <c r="M278" s="149"/>
      <c r="N278" s="88"/>
      <c r="O278" s="88"/>
      <c r="P278" s="150"/>
    </row>
    <row r="279" spans="1:16" ht="15.75" customHeight="1">
      <c r="A279" s="148"/>
      <c r="B279" s="26"/>
      <c r="G279" s="216"/>
      <c r="K279" s="216"/>
      <c r="M279" s="149"/>
      <c r="N279" s="88"/>
      <c r="O279" s="88"/>
      <c r="P279" s="150"/>
    </row>
    <row r="280" spans="1:16" ht="15.75" customHeight="1">
      <c r="A280" s="148"/>
      <c r="B280" s="26"/>
      <c r="G280" s="216"/>
      <c r="K280" s="216"/>
      <c r="M280" s="149"/>
      <c r="N280" s="88"/>
      <c r="O280" s="88"/>
      <c r="P280" s="150"/>
    </row>
    <row r="281" spans="1:16" ht="15.75" customHeight="1">
      <c r="A281" s="148"/>
      <c r="B281" s="26"/>
      <c r="G281" s="216"/>
      <c r="K281" s="216"/>
      <c r="M281" s="149"/>
      <c r="N281" s="88"/>
      <c r="O281" s="88"/>
      <c r="P281" s="150"/>
    </row>
    <row r="282" spans="1:16" ht="15.75" customHeight="1">
      <c r="A282" s="148"/>
      <c r="B282" s="26"/>
      <c r="G282" s="216"/>
      <c r="K282" s="216"/>
      <c r="M282" s="149"/>
      <c r="N282" s="88"/>
      <c r="O282" s="88"/>
      <c r="P282" s="150"/>
    </row>
    <row r="283" spans="1:16" ht="15.75" customHeight="1">
      <c r="A283" s="148"/>
      <c r="B283" s="26"/>
      <c r="G283" s="216"/>
      <c r="K283" s="216"/>
      <c r="M283" s="149"/>
      <c r="N283" s="88"/>
      <c r="O283" s="88"/>
      <c r="P283" s="150"/>
    </row>
    <row r="284" spans="1:16" ht="15.75" customHeight="1">
      <c r="A284" s="148"/>
      <c r="B284" s="26"/>
      <c r="G284" s="216"/>
      <c r="K284" s="216"/>
      <c r="M284" s="149"/>
      <c r="N284" s="88"/>
      <c r="O284" s="88"/>
      <c r="P284" s="150"/>
    </row>
    <row r="285" spans="1:16" ht="15.75" customHeight="1">
      <c r="A285" s="148"/>
      <c r="B285" s="26"/>
      <c r="G285" s="216"/>
      <c r="K285" s="216"/>
      <c r="M285" s="149"/>
      <c r="N285" s="88"/>
      <c r="O285" s="88"/>
      <c r="P285" s="150"/>
    </row>
    <row r="286" spans="1:16" ht="15.75" customHeight="1">
      <c r="A286" s="148"/>
      <c r="B286" s="26"/>
      <c r="G286" s="216"/>
      <c r="K286" s="216"/>
      <c r="M286" s="149"/>
      <c r="N286" s="88"/>
      <c r="O286" s="88"/>
      <c r="P286" s="150"/>
    </row>
    <row r="287" spans="1:16" ht="15.75" customHeight="1">
      <c r="A287" s="148"/>
      <c r="B287" s="26"/>
      <c r="G287" s="216"/>
      <c r="K287" s="216"/>
      <c r="M287" s="149"/>
      <c r="N287" s="88"/>
      <c r="O287" s="88"/>
      <c r="P287" s="150"/>
    </row>
    <row r="288" spans="1:16" ht="15.75" customHeight="1">
      <c r="A288" s="148"/>
      <c r="B288" s="26"/>
      <c r="G288" s="216"/>
      <c r="K288" s="216"/>
      <c r="M288" s="149"/>
      <c r="N288" s="88"/>
      <c r="O288" s="88"/>
      <c r="P288" s="150"/>
    </row>
    <row r="289" spans="1:16" ht="15.75" customHeight="1">
      <c r="A289" s="148"/>
      <c r="B289" s="26"/>
      <c r="G289" s="216"/>
      <c r="K289" s="216"/>
      <c r="M289" s="149"/>
      <c r="N289" s="88"/>
      <c r="O289" s="88"/>
      <c r="P289" s="150"/>
    </row>
    <row r="290" spans="1:16" ht="15.75" customHeight="1">
      <c r="A290" s="148"/>
      <c r="B290" s="26"/>
      <c r="G290" s="216"/>
      <c r="K290" s="216"/>
      <c r="M290" s="149"/>
      <c r="N290" s="88"/>
      <c r="O290" s="88"/>
      <c r="P290" s="150"/>
    </row>
    <row r="291" spans="1:16" ht="15.75" customHeight="1">
      <c r="A291" s="148"/>
      <c r="B291" s="26"/>
      <c r="G291" s="216"/>
      <c r="K291" s="216"/>
      <c r="M291" s="149"/>
      <c r="N291" s="88"/>
      <c r="O291" s="88"/>
      <c r="P291" s="150"/>
    </row>
    <row r="292" spans="1:16" ht="15.75" customHeight="1">
      <c r="A292" s="148"/>
      <c r="B292" s="26"/>
      <c r="G292" s="216"/>
      <c r="K292" s="216"/>
      <c r="M292" s="149"/>
      <c r="N292" s="88"/>
      <c r="O292" s="88"/>
      <c r="P292" s="150"/>
    </row>
    <row r="293" spans="1:16" ht="15.75" customHeight="1">
      <c r="A293" s="148"/>
      <c r="B293" s="26"/>
      <c r="G293" s="216"/>
      <c r="K293" s="216"/>
      <c r="M293" s="149"/>
      <c r="N293" s="88"/>
      <c r="O293" s="88"/>
      <c r="P293" s="150"/>
    </row>
    <row r="294" spans="1:16" ht="15.75" customHeight="1">
      <c r="A294" s="148"/>
      <c r="B294" s="26"/>
      <c r="G294" s="216"/>
      <c r="K294" s="216"/>
      <c r="M294" s="149"/>
      <c r="N294" s="88"/>
      <c r="O294" s="88"/>
      <c r="P294" s="150"/>
    </row>
    <row r="295" spans="1:16" ht="15.75" customHeight="1">
      <c r="A295" s="148"/>
      <c r="B295" s="26"/>
      <c r="G295" s="216"/>
      <c r="K295" s="216"/>
      <c r="M295" s="149"/>
      <c r="N295" s="88"/>
      <c r="O295" s="88"/>
      <c r="P295" s="150"/>
    </row>
    <row r="296" spans="1:16" ht="15.75" customHeight="1">
      <c r="A296" s="148"/>
      <c r="B296" s="26"/>
      <c r="G296" s="216"/>
      <c r="K296" s="216"/>
      <c r="M296" s="149"/>
      <c r="N296" s="88"/>
      <c r="O296" s="88"/>
      <c r="P296" s="150"/>
    </row>
    <row r="297" spans="1:16" ht="15.75" customHeight="1">
      <c r="A297" s="148"/>
      <c r="B297" s="26"/>
      <c r="G297" s="216"/>
      <c r="K297" s="216"/>
      <c r="M297" s="149"/>
      <c r="N297" s="88"/>
      <c r="O297" s="88"/>
      <c r="P297" s="150"/>
    </row>
    <row r="298" spans="1:16" ht="15.75" customHeight="1">
      <c r="A298" s="148"/>
      <c r="B298" s="26"/>
      <c r="G298" s="216"/>
      <c r="K298" s="216"/>
      <c r="M298" s="149"/>
      <c r="N298" s="88"/>
      <c r="O298" s="88"/>
      <c r="P298" s="150"/>
    </row>
    <row r="299" spans="1:16" ht="15.75" customHeight="1">
      <c r="A299" s="148"/>
      <c r="B299" s="26"/>
      <c r="G299" s="216"/>
      <c r="K299" s="216"/>
      <c r="M299" s="149"/>
      <c r="N299" s="88"/>
      <c r="O299" s="88"/>
      <c r="P299" s="150"/>
    </row>
    <row r="300" spans="1:16" ht="15.75" customHeight="1">
      <c r="A300" s="148"/>
      <c r="B300" s="26"/>
      <c r="G300" s="216"/>
      <c r="K300" s="216"/>
      <c r="M300" s="149"/>
      <c r="N300" s="88"/>
      <c r="O300" s="88"/>
      <c r="P300" s="150"/>
    </row>
    <row r="301" spans="1:16" ht="15.75" customHeight="1">
      <c r="A301" s="148"/>
      <c r="B301" s="26"/>
      <c r="G301" s="216"/>
      <c r="K301" s="216"/>
      <c r="M301" s="149"/>
      <c r="N301" s="88"/>
      <c r="O301" s="88"/>
      <c r="P301" s="150"/>
    </row>
    <row r="302" spans="1:16" ht="15.75" customHeight="1">
      <c r="A302" s="148"/>
      <c r="B302" s="26"/>
      <c r="G302" s="216"/>
      <c r="K302" s="216"/>
      <c r="M302" s="149"/>
      <c r="N302" s="88"/>
      <c r="O302" s="88"/>
      <c r="P302" s="150"/>
    </row>
    <row r="303" spans="1:16" ht="15.75" customHeight="1">
      <c r="A303" s="148"/>
      <c r="B303" s="26"/>
      <c r="G303" s="216"/>
      <c r="K303" s="216"/>
      <c r="M303" s="149"/>
      <c r="N303" s="88"/>
      <c r="O303" s="88"/>
      <c r="P303" s="150"/>
    </row>
    <row r="304" spans="1:16" ht="15.75" customHeight="1">
      <c r="A304" s="148"/>
      <c r="B304" s="26"/>
      <c r="G304" s="216"/>
      <c r="K304" s="216"/>
      <c r="M304" s="149"/>
      <c r="N304" s="88"/>
      <c r="O304" s="88"/>
      <c r="P304" s="150"/>
    </row>
    <row r="305" spans="1:16" ht="15.75" customHeight="1">
      <c r="A305" s="148"/>
      <c r="B305" s="26"/>
      <c r="G305" s="216"/>
      <c r="K305" s="216"/>
      <c r="M305" s="149"/>
      <c r="N305" s="88"/>
      <c r="O305" s="88"/>
      <c r="P305" s="150"/>
    </row>
    <row r="306" spans="1:16" ht="15.75" customHeight="1">
      <c r="A306" s="148"/>
      <c r="B306" s="26"/>
      <c r="G306" s="216"/>
      <c r="K306" s="216"/>
      <c r="M306" s="149"/>
      <c r="N306" s="88"/>
      <c r="O306" s="88"/>
      <c r="P306" s="150"/>
    </row>
    <row r="307" spans="1:16" ht="15.75" customHeight="1">
      <c r="A307" s="148"/>
      <c r="B307" s="26"/>
      <c r="G307" s="216"/>
      <c r="K307" s="216"/>
      <c r="M307" s="149"/>
      <c r="N307" s="88"/>
      <c r="O307" s="88"/>
      <c r="P307" s="150"/>
    </row>
    <row r="308" spans="1:16" ht="15.75" customHeight="1">
      <c r="A308" s="148"/>
      <c r="B308" s="26"/>
      <c r="G308" s="216"/>
      <c r="K308" s="216"/>
      <c r="M308" s="149"/>
      <c r="N308" s="88"/>
      <c r="O308" s="88"/>
      <c r="P308" s="150"/>
    </row>
    <row r="309" spans="1:16" ht="15.75" customHeight="1">
      <c r="A309" s="148"/>
      <c r="B309" s="26"/>
      <c r="G309" s="216"/>
      <c r="K309" s="216"/>
      <c r="M309" s="149"/>
      <c r="N309" s="88"/>
      <c r="O309" s="88"/>
      <c r="P309" s="150"/>
    </row>
    <row r="310" spans="1:16" ht="15.75" customHeight="1">
      <c r="A310" s="148"/>
      <c r="B310" s="26"/>
      <c r="G310" s="216"/>
      <c r="K310" s="216"/>
      <c r="M310" s="149"/>
      <c r="N310" s="88"/>
      <c r="O310" s="88"/>
      <c r="P310" s="150"/>
    </row>
    <row r="311" spans="1:16" ht="15.75" customHeight="1">
      <c r="A311" s="148"/>
      <c r="B311" s="26"/>
      <c r="G311" s="216"/>
      <c r="K311" s="216"/>
      <c r="M311" s="149"/>
      <c r="N311" s="88"/>
      <c r="O311" s="88"/>
      <c r="P311" s="150"/>
    </row>
    <row r="312" spans="1:16" ht="15.75" customHeight="1">
      <c r="A312" s="148"/>
      <c r="B312" s="26"/>
      <c r="G312" s="216"/>
      <c r="K312" s="216"/>
      <c r="M312" s="149"/>
      <c r="N312" s="88"/>
      <c r="O312" s="88"/>
      <c r="P312" s="150"/>
    </row>
    <row r="313" spans="1:16" ht="15.75" customHeight="1">
      <c r="A313" s="148"/>
      <c r="B313" s="26"/>
      <c r="G313" s="216"/>
      <c r="K313" s="216"/>
      <c r="M313" s="149"/>
      <c r="N313" s="88"/>
      <c r="O313" s="88"/>
      <c r="P313" s="150"/>
    </row>
    <row r="314" spans="1:16" ht="15.75" customHeight="1">
      <c r="A314" s="148"/>
      <c r="B314" s="26"/>
      <c r="G314" s="216"/>
      <c r="K314" s="216"/>
      <c r="M314" s="149"/>
      <c r="N314" s="88"/>
      <c r="O314" s="88"/>
      <c r="P314" s="150"/>
    </row>
    <row r="315" spans="1:16" ht="15.75" customHeight="1">
      <c r="A315" s="148"/>
      <c r="B315" s="26"/>
      <c r="G315" s="216"/>
      <c r="K315" s="216"/>
      <c r="M315" s="149"/>
      <c r="N315" s="88"/>
      <c r="O315" s="88"/>
      <c r="P315" s="150"/>
    </row>
    <row r="316" spans="1:16" ht="15.75" customHeight="1">
      <c r="A316" s="148"/>
      <c r="B316" s="26"/>
      <c r="G316" s="216"/>
      <c r="K316" s="216"/>
      <c r="M316" s="149"/>
      <c r="N316" s="88"/>
      <c r="O316" s="88"/>
      <c r="P316" s="150"/>
    </row>
    <row r="317" spans="1:16" ht="15.75" customHeight="1">
      <c r="A317" s="148"/>
      <c r="B317" s="26"/>
      <c r="G317" s="216"/>
      <c r="K317" s="216"/>
      <c r="M317" s="149"/>
      <c r="N317" s="88"/>
      <c r="O317" s="88"/>
      <c r="P317" s="150"/>
    </row>
    <row r="318" spans="1:16" ht="15.75" customHeight="1">
      <c r="A318" s="148"/>
      <c r="B318" s="26"/>
      <c r="G318" s="216"/>
      <c r="K318" s="216"/>
      <c r="M318" s="149"/>
      <c r="N318" s="88"/>
      <c r="O318" s="88"/>
      <c r="P318" s="150"/>
    </row>
    <row r="319" spans="1:16" ht="15.75" customHeight="1">
      <c r="A319" s="148"/>
      <c r="B319" s="26"/>
      <c r="G319" s="216"/>
      <c r="K319" s="216"/>
      <c r="M319" s="149"/>
      <c r="N319" s="88"/>
      <c r="O319" s="88"/>
      <c r="P319" s="150"/>
    </row>
    <row r="320" spans="1:16" ht="15.75" customHeight="1">
      <c r="A320" s="148"/>
      <c r="B320" s="26"/>
      <c r="G320" s="216"/>
      <c r="K320" s="216"/>
      <c r="M320" s="149"/>
      <c r="N320" s="88"/>
      <c r="O320" s="88"/>
      <c r="P320" s="150"/>
    </row>
    <row r="321" spans="1:16" ht="15.75" customHeight="1">
      <c r="A321" s="148"/>
      <c r="B321" s="26"/>
      <c r="G321" s="216"/>
      <c r="K321" s="216"/>
      <c r="M321" s="149"/>
      <c r="N321" s="88"/>
      <c r="O321" s="88"/>
      <c r="P321" s="150"/>
    </row>
    <row r="322" spans="1:16" ht="15.75" customHeight="1">
      <c r="A322" s="148"/>
      <c r="B322" s="26"/>
      <c r="G322" s="216"/>
      <c r="K322" s="216"/>
      <c r="M322" s="149"/>
      <c r="N322" s="88"/>
      <c r="O322" s="88"/>
      <c r="P322" s="150"/>
    </row>
    <row r="323" spans="1:16" ht="15.75" customHeight="1">
      <c r="A323" s="148"/>
      <c r="B323" s="26"/>
      <c r="G323" s="216"/>
      <c r="K323" s="216"/>
      <c r="M323" s="149"/>
      <c r="N323" s="88"/>
      <c r="O323" s="88"/>
      <c r="P323" s="150"/>
    </row>
    <row r="324" spans="1:16" ht="15.75" customHeight="1">
      <c r="A324" s="148"/>
      <c r="B324" s="26"/>
      <c r="G324" s="216"/>
      <c r="K324" s="216"/>
      <c r="M324" s="149"/>
      <c r="N324" s="88"/>
      <c r="O324" s="88"/>
      <c r="P324" s="150"/>
    </row>
    <row r="325" spans="1:16" ht="15.75" customHeight="1">
      <c r="A325" s="148"/>
      <c r="B325" s="26"/>
      <c r="G325" s="216"/>
      <c r="K325" s="216"/>
      <c r="M325" s="149"/>
      <c r="N325" s="88"/>
      <c r="O325" s="88"/>
      <c r="P325" s="150"/>
    </row>
    <row r="326" spans="1:16" ht="15.75" customHeight="1">
      <c r="A326" s="148"/>
      <c r="B326" s="26"/>
      <c r="G326" s="216"/>
      <c r="K326" s="216"/>
      <c r="M326" s="149"/>
      <c r="N326" s="88"/>
      <c r="O326" s="88"/>
      <c r="P326" s="150"/>
    </row>
    <row r="327" spans="1:16" ht="15.75" customHeight="1">
      <c r="A327" s="148"/>
      <c r="B327" s="26"/>
      <c r="G327" s="216"/>
      <c r="K327" s="216"/>
      <c r="M327" s="149"/>
      <c r="N327" s="88"/>
      <c r="O327" s="88"/>
      <c r="P327" s="150"/>
    </row>
    <row r="328" spans="1:16" ht="15.75" customHeight="1">
      <c r="A328" s="148"/>
      <c r="B328" s="26"/>
      <c r="G328" s="216"/>
      <c r="K328" s="216"/>
      <c r="M328" s="149"/>
      <c r="N328" s="88"/>
      <c r="O328" s="88"/>
      <c r="P328" s="150"/>
    </row>
    <row r="329" spans="1:16" ht="15.75" customHeight="1">
      <c r="A329" s="148"/>
      <c r="B329" s="26"/>
      <c r="G329" s="216"/>
      <c r="K329" s="216"/>
      <c r="M329" s="149"/>
      <c r="N329" s="88"/>
      <c r="O329" s="88"/>
      <c r="P329" s="150"/>
    </row>
    <row r="330" spans="1:16" ht="15.75" customHeight="1">
      <c r="A330" s="148"/>
      <c r="B330" s="26"/>
      <c r="G330" s="216"/>
      <c r="K330" s="216"/>
      <c r="M330" s="149"/>
      <c r="N330" s="88"/>
      <c r="O330" s="88"/>
      <c r="P330" s="150"/>
    </row>
    <row r="331" spans="1:16" ht="15.75" customHeight="1">
      <c r="A331" s="148"/>
      <c r="B331" s="26"/>
      <c r="G331" s="216"/>
      <c r="K331" s="216"/>
      <c r="M331" s="149"/>
      <c r="N331" s="88"/>
      <c r="O331" s="88"/>
      <c r="P331" s="150"/>
    </row>
    <row r="332" spans="1:16" ht="15.75" customHeight="1">
      <c r="A332" s="148"/>
      <c r="B332" s="26"/>
      <c r="G332" s="216"/>
      <c r="K332" s="216"/>
      <c r="M332" s="149"/>
      <c r="N332" s="88"/>
      <c r="O332" s="88"/>
      <c r="P332" s="150"/>
    </row>
    <row r="333" spans="1:16" ht="15.75" customHeight="1">
      <c r="A333" s="148"/>
      <c r="B333" s="26"/>
      <c r="G333" s="216"/>
      <c r="K333" s="216"/>
      <c r="M333" s="149"/>
      <c r="N333" s="88"/>
      <c r="O333" s="88"/>
      <c r="P333" s="150"/>
    </row>
    <row r="334" spans="1:16" ht="15.75" customHeight="1">
      <c r="A334" s="148"/>
      <c r="B334" s="26"/>
      <c r="G334" s="216"/>
      <c r="K334" s="216"/>
      <c r="M334" s="149"/>
      <c r="N334" s="88"/>
      <c r="O334" s="88"/>
      <c r="P334" s="150"/>
    </row>
    <row r="335" spans="1:16" ht="15.75" customHeight="1">
      <c r="A335" s="148"/>
      <c r="B335" s="26"/>
      <c r="G335" s="216"/>
      <c r="K335" s="216"/>
      <c r="M335" s="149"/>
      <c r="N335" s="88"/>
      <c r="O335" s="88"/>
      <c r="P335" s="150"/>
    </row>
    <row r="336" spans="1:16" ht="15.75" customHeight="1">
      <c r="A336" s="148"/>
      <c r="B336" s="26"/>
      <c r="G336" s="216"/>
      <c r="K336" s="216"/>
      <c r="M336" s="149"/>
      <c r="N336" s="88"/>
      <c r="O336" s="88"/>
      <c r="P336" s="150"/>
    </row>
    <row r="337" spans="1:16" ht="15.75" customHeight="1">
      <c r="A337" s="148"/>
      <c r="B337" s="26"/>
      <c r="G337" s="216"/>
      <c r="K337" s="216"/>
      <c r="M337" s="149"/>
      <c r="N337" s="88"/>
      <c r="O337" s="88"/>
      <c r="P337" s="150"/>
    </row>
    <row r="338" spans="1:16" ht="15.75" customHeight="1">
      <c r="A338" s="148"/>
      <c r="B338" s="26"/>
      <c r="G338" s="216"/>
      <c r="K338" s="216"/>
      <c r="M338" s="149"/>
      <c r="N338" s="88"/>
      <c r="O338" s="88"/>
      <c r="P338" s="150"/>
    </row>
    <row r="339" spans="1:16" ht="15.75" customHeight="1">
      <c r="A339" s="148"/>
      <c r="B339" s="26"/>
      <c r="G339" s="216"/>
      <c r="K339" s="216"/>
      <c r="M339" s="149"/>
      <c r="N339" s="88"/>
      <c r="O339" s="88"/>
      <c r="P339" s="150"/>
    </row>
    <row r="340" spans="1:16" ht="15.75" customHeight="1">
      <c r="A340" s="148"/>
      <c r="B340" s="26"/>
      <c r="G340" s="216"/>
      <c r="K340" s="216"/>
      <c r="M340" s="149"/>
      <c r="N340" s="88"/>
      <c r="O340" s="88"/>
      <c r="P340" s="150"/>
    </row>
    <row r="341" spans="1:16" ht="15.75" customHeight="1">
      <c r="A341" s="148"/>
      <c r="B341" s="26"/>
      <c r="G341" s="216"/>
      <c r="K341" s="216"/>
      <c r="M341" s="149"/>
      <c r="N341" s="88"/>
      <c r="O341" s="88"/>
      <c r="P341" s="150"/>
    </row>
    <row r="342" spans="1:16" ht="15.75" customHeight="1">
      <c r="A342" s="148"/>
      <c r="B342" s="26"/>
      <c r="G342" s="216"/>
      <c r="K342" s="216"/>
      <c r="M342" s="149"/>
      <c r="N342" s="88"/>
      <c r="O342" s="88"/>
      <c r="P342" s="150"/>
    </row>
    <row r="343" spans="1:16" ht="15.75" customHeight="1">
      <c r="A343" s="148"/>
      <c r="B343" s="26"/>
      <c r="G343" s="216"/>
      <c r="K343" s="216"/>
      <c r="M343" s="149"/>
      <c r="N343" s="88"/>
      <c r="O343" s="88"/>
      <c r="P343" s="150"/>
    </row>
    <row r="344" spans="1:16" ht="15.75" customHeight="1">
      <c r="A344" s="148"/>
      <c r="B344" s="26"/>
      <c r="G344" s="216"/>
      <c r="K344" s="216"/>
      <c r="M344" s="149"/>
      <c r="N344" s="88"/>
      <c r="O344" s="88"/>
      <c r="P344" s="150"/>
    </row>
    <row r="345" spans="1:16" ht="15.75" customHeight="1">
      <c r="A345" s="148"/>
      <c r="B345" s="26"/>
      <c r="G345" s="216"/>
      <c r="K345" s="216"/>
      <c r="M345" s="149"/>
      <c r="N345" s="88"/>
      <c r="O345" s="88"/>
      <c r="P345" s="150"/>
    </row>
    <row r="346" spans="1:16" ht="15.75" customHeight="1">
      <c r="A346" s="148"/>
      <c r="B346" s="26"/>
      <c r="G346" s="216"/>
      <c r="K346" s="216"/>
      <c r="M346" s="149"/>
      <c r="N346" s="88"/>
      <c r="O346" s="88"/>
      <c r="P346" s="150"/>
    </row>
    <row r="347" spans="1:16" ht="15.75" customHeight="1">
      <c r="A347" s="148"/>
      <c r="B347" s="26"/>
      <c r="G347" s="216"/>
      <c r="K347" s="216"/>
      <c r="M347" s="149"/>
      <c r="N347" s="88"/>
      <c r="O347" s="88"/>
      <c r="P347" s="150"/>
    </row>
    <row r="348" spans="1:16" ht="15.75" customHeight="1">
      <c r="A348" s="148"/>
      <c r="B348" s="26"/>
      <c r="G348" s="216"/>
      <c r="K348" s="216"/>
      <c r="M348" s="149"/>
      <c r="N348" s="88"/>
      <c r="O348" s="88"/>
      <c r="P348" s="150"/>
    </row>
    <row r="349" spans="1:16" ht="15.75" customHeight="1">
      <c r="A349" s="148"/>
      <c r="B349" s="26"/>
      <c r="G349" s="216"/>
      <c r="K349" s="216"/>
      <c r="M349" s="149"/>
      <c r="N349" s="88"/>
      <c r="O349" s="88"/>
      <c r="P349" s="150"/>
    </row>
    <row r="350" spans="1:16" ht="15.75" customHeight="1">
      <c r="A350" s="148"/>
      <c r="B350" s="26"/>
      <c r="G350" s="216"/>
      <c r="K350" s="216"/>
      <c r="M350" s="149"/>
      <c r="N350" s="88"/>
      <c r="O350" s="88"/>
      <c r="P350" s="150"/>
    </row>
    <row r="351" spans="1:16" ht="15.75" customHeight="1">
      <c r="A351" s="148"/>
      <c r="B351" s="26"/>
      <c r="G351" s="216"/>
      <c r="K351" s="216"/>
      <c r="M351" s="149"/>
      <c r="N351" s="88"/>
      <c r="O351" s="88"/>
      <c r="P351" s="150"/>
    </row>
    <row r="352" spans="1:16" ht="15.75" customHeight="1">
      <c r="A352" s="148"/>
      <c r="B352" s="26"/>
      <c r="G352" s="216"/>
      <c r="K352" s="216"/>
      <c r="M352" s="149"/>
      <c r="N352" s="88"/>
      <c r="O352" s="88"/>
      <c r="P352" s="150"/>
    </row>
    <row r="353" spans="1:16" ht="15.75" customHeight="1">
      <c r="A353" s="148"/>
      <c r="B353" s="26"/>
      <c r="G353" s="216"/>
      <c r="K353" s="216"/>
      <c r="M353" s="149"/>
      <c r="N353" s="88"/>
      <c r="O353" s="88"/>
      <c r="P353" s="150"/>
    </row>
    <row r="354" spans="1:16" ht="15.75" customHeight="1">
      <c r="A354" s="148"/>
      <c r="B354" s="26"/>
      <c r="G354" s="216"/>
      <c r="K354" s="216"/>
      <c r="M354" s="149"/>
      <c r="N354" s="88"/>
      <c r="O354" s="88"/>
      <c r="P354" s="150"/>
    </row>
    <row r="355" spans="1:16" ht="15.75" customHeight="1">
      <c r="A355" s="148"/>
      <c r="B355" s="26"/>
      <c r="G355" s="216"/>
      <c r="K355" s="216"/>
      <c r="M355" s="149"/>
      <c r="N355" s="88"/>
      <c r="O355" s="88"/>
      <c r="P355" s="150"/>
    </row>
    <row r="356" spans="1:16" ht="15.75" customHeight="1">
      <c r="A356" s="148"/>
      <c r="B356" s="26"/>
      <c r="G356" s="216"/>
      <c r="K356" s="216"/>
      <c r="M356" s="149"/>
      <c r="N356" s="88"/>
      <c r="O356" s="88"/>
      <c r="P356" s="150"/>
    </row>
    <row r="357" spans="1:16" ht="15.75" customHeight="1">
      <c r="A357" s="148"/>
      <c r="B357" s="26"/>
      <c r="G357" s="216"/>
      <c r="K357" s="216"/>
      <c r="M357" s="149"/>
      <c r="N357" s="88"/>
      <c r="O357" s="88"/>
      <c r="P357" s="150"/>
    </row>
    <row r="358" spans="1:16" ht="15.75" customHeight="1">
      <c r="A358" s="148"/>
      <c r="B358" s="26"/>
      <c r="G358" s="216"/>
      <c r="K358" s="216"/>
      <c r="M358" s="149"/>
      <c r="N358" s="88"/>
      <c r="O358" s="88"/>
      <c r="P358" s="150"/>
    </row>
    <row r="359" spans="1:16" ht="15.75" customHeight="1">
      <c r="A359" s="148"/>
      <c r="B359" s="26"/>
      <c r="G359" s="216"/>
      <c r="K359" s="216"/>
      <c r="M359" s="149"/>
      <c r="N359" s="88"/>
      <c r="O359" s="88"/>
      <c r="P359" s="150"/>
    </row>
    <row r="360" spans="1:16" ht="15.75" customHeight="1">
      <c r="A360" s="148"/>
      <c r="B360" s="26"/>
      <c r="G360" s="216"/>
      <c r="K360" s="216"/>
      <c r="M360" s="149"/>
      <c r="N360" s="88"/>
      <c r="O360" s="88"/>
      <c r="P360" s="150"/>
    </row>
    <row r="361" spans="1:16" ht="15.75" customHeight="1">
      <c r="A361" s="148"/>
      <c r="B361" s="26"/>
      <c r="G361" s="216"/>
      <c r="K361" s="216"/>
      <c r="M361" s="149"/>
      <c r="N361" s="88"/>
      <c r="O361" s="88"/>
      <c r="P361" s="150"/>
    </row>
    <row r="362" spans="1:16" ht="15.75" customHeight="1">
      <c r="A362" s="148"/>
      <c r="B362" s="26"/>
      <c r="G362" s="216"/>
      <c r="K362" s="216"/>
      <c r="M362" s="149"/>
      <c r="N362" s="88"/>
      <c r="O362" s="88"/>
      <c r="P362" s="150"/>
    </row>
    <row r="363" spans="1:16" ht="15.75" customHeight="1">
      <c r="A363" s="148"/>
      <c r="B363" s="26"/>
      <c r="G363" s="216"/>
      <c r="K363" s="216"/>
      <c r="M363" s="149"/>
      <c r="N363" s="88"/>
      <c r="O363" s="88"/>
      <c r="P363" s="150"/>
    </row>
    <row r="364" spans="1:16" ht="15.75" customHeight="1">
      <c r="A364" s="148"/>
      <c r="B364" s="26"/>
      <c r="G364" s="216"/>
      <c r="K364" s="216"/>
      <c r="M364" s="149"/>
      <c r="N364" s="88"/>
      <c r="O364" s="88"/>
      <c r="P364" s="150"/>
    </row>
    <row r="365" spans="1:16" ht="15.75" customHeight="1">
      <c r="A365" s="148"/>
      <c r="B365" s="26"/>
      <c r="G365" s="216"/>
      <c r="K365" s="216"/>
      <c r="M365" s="149"/>
      <c r="N365" s="88"/>
      <c r="O365" s="88"/>
      <c r="P365" s="150"/>
    </row>
    <row r="366" spans="1:16" ht="15.75" customHeight="1">
      <c r="A366" s="148"/>
      <c r="B366" s="26"/>
      <c r="G366" s="216"/>
      <c r="K366" s="216"/>
      <c r="M366" s="149"/>
      <c r="N366" s="88"/>
      <c r="O366" s="88"/>
      <c r="P366" s="150"/>
    </row>
    <row r="367" spans="1:16" ht="15.75" customHeight="1">
      <c r="A367" s="148"/>
      <c r="B367" s="26"/>
      <c r="G367" s="216"/>
      <c r="K367" s="216"/>
      <c r="M367" s="149"/>
      <c r="N367" s="88"/>
      <c r="O367" s="88"/>
      <c r="P367" s="150"/>
    </row>
    <row r="368" spans="1:16" ht="15.75" customHeight="1">
      <c r="A368" s="148"/>
      <c r="B368" s="26"/>
      <c r="G368" s="216"/>
      <c r="K368" s="216"/>
      <c r="M368" s="149"/>
      <c r="N368" s="88"/>
      <c r="O368" s="88"/>
      <c r="P368" s="150"/>
    </row>
    <row r="369" spans="1:16" ht="15.75" customHeight="1">
      <c r="A369" s="148"/>
      <c r="B369" s="26"/>
      <c r="G369" s="216"/>
      <c r="K369" s="216"/>
      <c r="M369" s="149"/>
      <c r="N369" s="88"/>
      <c r="O369" s="88"/>
      <c r="P369" s="150"/>
    </row>
    <row r="370" spans="1:16" ht="15.75" customHeight="1">
      <c r="A370" s="148"/>
      <c r="B370" s="26"/>
      <c r="G370" s="216"/>
      <c r="K370" s="216"/>
      <c r="M370" s="149"/>
      <c r="N370" s="88"/>
      <c r="O370" s="88"/>
      <c r="P370" s="150"/>
    </row>
    <row r="371" spans="1:16" ht="15.75" customHeight="1">
      <c r="A371" s="148"/>
      <c r="B371" s="26"/>
      <c r="G371" s="216"/>
      <c r="K371" s="216"/>
      <c r="M371" s="149"/>
      <c r="N371" s="88"/>
      <c r="O371" s="88"/>
      <c r="P371" s="150"/>
    </row>
    <row r="372" spans="1:16" ht="15.75" customHeight="1">
      <c r="A372" s="148"/>
      <c r="B372" s="26"/>
      <c r="G372" s="216"/>
      <c r="K372" s="216"/>
      <c r="M372" s="149"/>
      <c r="N372" s="88"/>
      <c r="O372" s="88"/>
      <c r="P372" s="150"/>
    </row>
    <row r="373" spans="1:16" ht="15.75" customHeight="1">
      <c r="A373" s="148"/>
      <c r="B373" s="26"/>
      <c r="G373" s="216"/>
      <c r="K373" s="216"/>
      <c r="M373" s="149"/>
      <c r="N373" s="88"/>
      <c r="O373" s="88"/>
      <c r="P373" s="150"/>
    </row>
    <row r="374" spans="1:16" ht="15.75" customHeight="1">
      <c r="A374" s="148"/>
      <c r="B374" s="26"/>
      <c r="G374" s="216"/>
      <c r="K374" s="216"/>
      <c r="M374" s="149"/>
      <c r="N374" s="88"/>
      <c r="O374" s="88"/>
      <c r="P374" s="150"/>
    </row>
    <row r="375" spans="1:16" ht="15.75" customHeight="1">
      <c r="A375" s="148"/>
      <c r="B375" s="26"/>
      <c r="G375" s="216"/>
      <c r="K375" s="216"/>
      <c r="M375" s="149"/>
      <c r="N375" s="88"/>
      <c r="O375" s="88"/>
      <c r="P375" s="150"/>
    </row>
    <row r="376" spans="1:16" ht="15.75" customHeight="1">
      <c r="A376" s="148"/>
      <c r="B376" s="26"/>
      <c r="G376" s="216"/>
      <c r="K376" s="216"/>
      <c r="M376" s="149"/>
      <c r="N376" s="88"/>
      <c r="O376" s="88"/>
      <c r="P376" s="150"/>
    </row>
    <row r="377" spans="1:16" ht="15.75" customHeight="1">
      <c r="A377" s="148"/>
      <c r="B377" s="26"/>
      <c r="G377" s="216"/>
      <c r="K377" s="216"/>
      <c r="M377" s="149"/>
      <c r="N377" s="88"/>
      <c r="O377" s="88"/>
      <c r="P377" s="150"/>
    </row>
    <row r="378" spans="1:16" ht="15.75" customHeight="1">
      <c r="A378" s="148"/>
      <c r="B378" s="26"/>
      <c r="G378" s="216"/>
      <c r="K378" s="216"/>
      <c r="M378" s="149"/>
      <c r="N378" s="88"/>
      <c r="O378" s="88"/>
      <c r="P378" s="150"/>
    </row>
    <row r="379" spans="1:16" ht="15.75" customHeight="1">
      <c r="A379" s="148"/>
      <c r="B379" s="26"/>
      <c r="G379" s="216"/>
      <c r="K379" s="216"/>
      <c r="M379" s="149"/>
      <c r="N379" s="88"/>
      <c r="O379" s="88"/>
      <c r="P379" s="150"/>
    </row>
    <row r="380" spans="1:16" ht="15.75" customHeight="1">
      <c r="A380" s="148"/>
      <c r="B380" s="26"/>
      <c r="G380" s="216"/>
      <c r="K380" s="216"/>
      <c r="M380" s="149"/>
      <c r="N380" s="88"/>
      <c r="O380" s="88"/>
      <c r="P380" s="150"/>
    </row>
    <row r="381" spans="1:16" ht="15.75" customHeight="1">
      <c r="A381" s="148"/>
      <c r="B381" s="26"/>
      <c r="G381" s="216"/>
      <c r="K381" s="216"/>
      <c r="M381" s="149"/>
      <c r="N381" s="88"/>
      <c r="O381" s="88"/>
      <c r="P381" s="150"/>
    </row>
    <row r="382" spans="1:16" ht="15.75" customHeight="1">
      <c r="A382" s="148"/>
      <c r="B382" s="26"/>
      <c r="G382" s="216"/>
      <c r="K382" s="216"/>
      <c r="M382" s="149"/>
      <c r="N382" s="88"/>
      <c r="O382" s="88"/>
      <c r="P382" s="150"/>
    </row>
    <row r="383" spans="1:16" ht="15.75" customHeight="1">
      <c r="A383" s="148"/>
      <c r="B383" s="26"/>
      <c r="G383" s="216"/>
      <c r="K383" s="216"/>
      <c r="M383" s="149"/>
      <c r="N383" s="88"/>
      <c r="O383" s="88"/>
      <c r="P383" s="150"/>
    </row>
    <row r="384" spans="1:16" ht="15.75" customHeight="1">
      <c r="A384" s="148"/>
      <c r="B384" s="26"/>
      <c r="G384" s="216"/>
      <c r="K384" s="216"/>
      <c r="M384" s="149"/>
      <c r="N384" s="88"/>
      <c r="O384" s="88"/>
      <c r="P384" s="150"/>
    </row>
    <row r="385" spans="1:16" ht="15.75" customHeight="1">
      <c r="A385" s="148"/>
      <c r="B385" s="26"/>
      <c r="G385" s="216"/>
      <c r="K385" s="216"/>
      <c r="M385" s="149"/>
      <c r="N385" s="88"/>
      <c r="O385" s="88"/>
      <c r="P385" s="150"/>
    </row>
    <row r="386" spans="1:16" ht="15.75" customHeight="1">
      <c r="A386" s="148"/>
      <c r="B386" s="26"/>
      <c r="G386" s="216"/>
      <c r="K386" s="216"/>
      <c r="M386" s="149"/>
      <c r="N386" s="88"/>
      <c r="O386" s="88"/>
      <c r="P386" s="150"/>
    </row>
    <row r="387" spans="1:16" ht="15.75" customHeight="1">
      <c r="A387" s="148"/>
      <c r="B387" s="26"/>
      <c r="G387" s="216"/>
      <c r="K387" s="216"/>
      <c r="M387" s="149"/>
      <c r="N387" s="88"/>
      <c r="O387" s="88"/>
      <c r="P387" s="150"/>
    </row>
    <row r="388" spans="1:16" ht="15.75" customHeight="1">
      <c r="A388" s="148"/>
      <c r="B388" s="26"/>
      <c r="G388" s="216"/>
      <c r="K388" s="216"/>
      <c r="M388" s="149"/>
      <c r="N388" s="88"/>
      <c r="O388" s="88"/>
      <c r="P388" s="150"/>
    </row>
    <row r="389" spans="1:16" ht="15.75" customHeight="1">
      <c r="A389" s="148"/>
      <c r="B389" s="26"/>
      <c r="G389" s="216"/>
      <c r="K389" s="216"/>
      <c r="M389" s="149"/>
      <c r="N389" s="88"/>
      <c r="O389" s="88"/>
      <c r="P389" s="150"/>
    </row>
    <row r="390" spans="1:16" ht="15.75" customHeight="1">
      <c r="A390" s="148"/>
      <c r="B390" s="26"/>
      <c r="G390" s="216"/>
      <c r="K390" s="216"/>
      <c r="M390" s="149"/>
      <c r="N390" s="88"/>
      <c r="O390" s="88"/>
      <c r="P390" s="150"/>
    </row>
    <row r="391" spans="1:16" ht="15.75" customHeight="1">
      <c r="A391" s="148"/>
      <c r="B391" s="26"/>
      <c r="G391" s="216"/>
      <c r="K391" s="216"/>
      <c r="M391" s="149"/>
      <c r="N391" s="88"/>
      <c r="O391" s="88"/>
      <c r="P391" s="150"/>
    </row>
    <row r="392" spans="1:16" ht="15.75" customHeight="1">
      <c r="A392" s="148"/>
      <c r="B392" s="26"/>
      <c r="G392" s="216"/>
      <c r="K392" s="216"/>
      <c r="M392" s="149"/>
      <c r="N392" s="88"/>
      <c r="O392" s="88"/>
      <c r="P392" s="150"/>
    </row>
    <row r="393" spans="1:16" ht="15.75" customHeight="1">
      <c r="A393" s="148"/>
      <c r="B393" s="26"/>
      <c r="G393" s="216"/>
      <c r="K393" s="216"/>
      <c r="M393" s="149"/>
      <c r="N393" s="88"/>
      <c r="O393" s="88"/>
      <c r="P393" s="150"/>
    </row>
    <row r="394" spans="1:16" ht="15.75" customHeight="1">
      <c r="A394" s="148"/>
      <c r="B394" s="26"/>
      <c r="G394" s="216"/>
      <c r="K394" s="216"/>
      <c r="M394" s="149"/>
      <c r="N394" s="88"/>
      <c r="O394" s="88"/>
      <c r="P394" s="150"/>
    </row>
    <row r="395" spans="1:16" ht="15.75" customHeight="1">
      <c r="A395" s="148"/>
      <c r="B395" s="26"/>
      <c r="G395" s="216"/>
      <c r="K395" s="216"/>
      <c r="M395" s="149"/>
      <c r="N395" s="88"/>
      <c r="O395" s="88"/>
      <c r="P395" s="150"/>
    </row>
    <row r="396" spans="1:16" ht="15.75" customHeight="1">
      <c r="A396" s="148"/>
      <c r="B396" s="26"/>
      <c r="G396" s="216"/>
      <c r="K396" s="216"/>
      <c r="M396" s="149"/>
      <c r="N396" s="88"/>
      <c r="O396" s="88"/>
      <c r="P396" s="150"/>
    </row>
    <row r="397" spans="1:16" ht="15.75" customHeight="1">
      <c r="A397" s="148"/>
      <c r="B397" s="26"/>
      <c r="G397" s="216"/>
      <c r="K397" s="216"/>
      <c r="M397" s="149"/>
      <c r="N397" s="88"/>
      <c r="O397" s="88"/>
      <c r="P397" s="150"/>
    </row>
    <row r="398" spans="1:16" ht="15.75" customHeight="1">
      <c r="A398" s="148"/>
      <c r="B398" s="26"/>
      <c r="G398" s="216"/>
      <c r="K398" s="216"/>
      <c r="M398" s="149"/>
      <c r="N398" s="88"/>
      <c r="O398" s="88"/>
      <c r="P398" s="150"/>
    </row>
    <row r="399" spans="1:16" ht="15.75" customHeight="1">
      <c r="A399" s="148"/>
      <c r="B399" s="26"/>
      <c r="G399" s="216"/>
      <c r="K399" s="216"/>
      <c r="M399" s="149"/>
      <c r="N399" s="88"/>
      <c r="O399" s="88"/>
      <c r="P399" s="150"/>
    </row>
    <row r="400" spans="1:16" ht="15.75" customHeight="1">
      <c r="A400" s="148"/>
      <c r="B400" s="26"/>
      <c r="G400" s="216"/>
      <c r="K400" s="216"/>
      <c r="M400" s="149"/>
      <c r="N400" s="88"/>
      <c r="O400" s="88"/>
      <c r="P400" s="150"/>
    </row>
    <row r="401" spans="1:16" ht="15.75" customHeight="1">
      <c r="A401" s="148"/>
      <c r="B401" s="26"/>
      <c r="G401" s="216"/>
      <c r="K401" s="216"/>
      <c r="M401" s="149"/>
      <c r="N401" s="88"/>
      <c r="O401" s="88"/>
      <c r="P401" s="150"/>
    </row>
    <row r="402" spans="1:16" ht="15.75" customHeight="1">
      <c r="A402" s="148"/>
      <c r="B402" s="26"/>
      <c r="G402" s="216"/>
      <c r="K402" s="216"/>
      <c r="M402" s="149"/>
      <c r="N402" s="88"/>
      <c r="O402" s="88"/>
      <c r="P402" s="150"/>
    </row>
    <row r="403" spans="1:16" ht="15.75" customHeight="1">
      <c r="A403" s="148"/>
      <c r="B403" s="26"/>
      <c r="G403" s="216"/>
      <c r="K403" s="216"/>
      <c r="M403" s="149"/>
      <c r="N403" s="88"/>
      <c r="O403" s="88"/>
      <c r="P403" s="150"/>
    </row>
    <row r="404" spans="1:16" ht="15.75" customHeight="1">
      <c r="A404" s="148"/>
      <c r="B404" s="26"/>
      <c r="G404" s="216"/>
      <c r="K404" s="216"/>
      <c r="M404" s="149"/>
      <c r="N404" s="88"/>
      <c r="O404" s="88"/>
      <c r="P404" s="150"/>
    </row>
    <row r="405" spans="1:16" ht="15.75" customHeight="1">
      <c r="A405" s="148"/>
      <c r="B405" s="26"/>
      <c r="G405" s="216"/>
      <c r="K405" s="216"/>
      <c r="M405" s="149"/>
      <c r="N405" s="88"/>
      <c r="O405" s="88"/>
      <c r="P405" s="150"/>
    </row>
    <row r="406" spans="1:16" ht="15.75" customHeight="1">
      <c r="A406" s="148"/>
      <c r="B406" s="26"/>
      <c r="G406" s="216"/>
      <c r="K406" s="216"/>
      <c r="M406" s="149"/>
      <c r="N406" s="88"/>
      <c r="O406" s="88"/>
      <c r="P406" s="150"/>
    </row>
    <row r="407" spans="1:16" ht="15.75" customHeight="1">
      <c r="A407" s="148"/>
      <c r="B407" s="26"/>
      <c r="G407" s="216"/>
      <c r="K407" s="216"/>
      <c r="M407" s="149"/>
      <c r="N407" s="88"/>
      <c r="O407" s="88"/>
      <c r="P407" s="150"/>
    </row>
    <row r="408" spans="1:16" ht="15.75" customHeight="1">
      <c r="A408" s="148"/>
      <c r="B408" s="26"/>
      <c r="G408" s="216"/>
      <c r="K408" s="216"/>
      <c r="M408" s="149"/>
      <c r="N408" s="88"/>
      <c r="O408" s="88"/>
      <c r="P408" s="150"/>
    </row>
    <row r="409" spans="1:16" ht="15.75" customHeight="1">
      <c r="A409" s="148"/>
      <c r="B409" s="26"/>
      <c r="G409" s="216"/>
      <c r="K409" s="216"/>
      <c r="M409" s="149"/>
      <c r="N409" s="88"/>
      <c r="O409" s="88"/>
      <c r="P409" s="150"/>
    </row>
    <row r="410" spans="1:16" ht="15.75" customHeight="1">
      <c r="A410" s="148"/>
      <c r="B410" s="26"/>
      <c r="G410" s="216"/>
      <c r="K410" s="216"/>
      <c r="M410" s="149"/>
      <c r="N410" s="88"/>
      <c r="O410" s="88"/>
      <c r="P410" s="150"/>
    </row>
    <row r="411" spans="1:16" ht="15.75" customHeight="1">
      <c r="A411" s="148"/>
      <c r="B411" s="26"/>
      <c r="G411" s="216"/>
      <c r="K411" s="216"/>
      <c r="M411" s="149"/>
      <c r="N411" s="88"/>
      <c r="O411" s="88"/>
      <c r="P411" s="150"/>
    </row>
    <row r="412" spans="1:16" ht="15.75" customHeight="1">
      <c r="A412" s="148"/>
      <c r="B412" s="26"/>
      <c r="G412" s="216"/>
      <c r="K412" s="216"/>
      <c r="M412" s="149"/>
      <c r="N412" s="88"/>
      <c r="O412" s="88"/>
      <c r="P412" s="150"/>
    </row>
    <row r="413" spans="1:16" ht="15.75" customHeight="1">
      <c r="A413" s="148"/>
      <c r="B413" s="26"/>
      <c r="G413" s="216"/>
      <c r="K413" s="216"/>
      <c r="M413" s="149"/>
      <c r="N413" s="88"/>
      <c r="O413" s="88"/>
      <c r="P413" s="150"/>
    </row>
    <row r="414" spans="1:16" ht="15.75" customHeight="1">
      <c r="A414" s="148"/>
      <c r="B414" s="26"/>
      <c r="G414" s="216"/>
      <c r="K414" s="216"/>
      <c r="M414" s="149"/>
      <c r="N414" s="88"/>
      <c r="O414" s="88"/>
      <c r="P414" s="150"/>
    </row>
    <row r="415" spans="1:16" ht="15.75" customHeight="1">
      <c r="A415" s="148"/>
      <c r="B415" s="26"/>
      <c r="G415" s="216"/>
      <c r="K415" s="216"/>
      <c r="M415" s="149"/>
      <c r="N415" s="88"/>
      <c r="O415" s="88"/>
      <c r="P415" s="150"/>
    </row>
    <row r="416" spans="1:16" ht="15.75" customHeight="1">
      <c r="A416" s="148"/>
      <c r="B416" s="26"/>
      <c r="G416" s="216"/>
      <c r="K416" s="216"/>
      <c r="M416" s="149"/>
      <c r="N416" s="88"/>
      <c r="O416" s="88"/>
      <c r="P416" s="150"/>
    </row>
    <row r="417" spans="1:16" ht="15.75" customHeight="1">
      <c r="A417" s="148"/>
      <c r="B417" s="26"/>
      <c r="G417" s="216"/>
      <c r="K417" s="216"/>
      <c r="M417" s="149"/>
      <c r="N417" s="88"/>
      <c r="O417" s="88"/>
      <c r="P417" s="150"/>
    </row>
    <row r="418" spans="1:16" ht="15.75" customHeight="1">
      <c r="A418" s="148"/>
      <c r="B418" s="26"/>
      <c r="G418" s="216"/>
      <c r="K418" s="216"/>
      <c r="M418" s="149"/>
      <c r="N418" s="88"/>
      <c r="O418" s="88"/>
      <c r="P418" s="150"/>
    </row>
    <row r="419" spans="1:16" ht="15.75" customHeight="1">
      <c r="A419" s="148"/>
      <c r="B419" s="26"/>
      <c r="G419" s="216"/>
      <c r="K419" s="216"/>
      <c r="M419" s="149"/>
      <c r="N419" s="88"/>
      <c r="O419" s="88"/>
      <c r="P419" s="150"/>
    </row>
    <row r="420" spans="1:16" ht="15.75" customHeight="1">
      <c r="A420" s="148"/>
      <c r="B420" s="26"/>
      <c r="G420" s="216"/>
      <c r="K420" s="216"/>
      <c r="M420" s="149"/>
      <c r="N420" s="88"/>
      <c r="O420" s="88"/>
      <c r="P420" s="150"/>
    </row>
    <row r="421" spans="1:16" ht="15.75" customHeight="1">
      <c r="A421" s="148"/>
      <c r="B421" s="26"/>
      <c r="G421" s="216"/>
      <c r="K421" s="216"/>
      <c r="M421" s="149"/>
      <c r="N421" s="88"/>
      <c r="O421" s="88"/>
      <c r="P421" s="150"/>
    </row>
    <row r="422" spans="1:16" ht="15.75" customHeight="1">
      <c r="A422" s="148"/>
      <c r="B422" s="26"/>
      <c r="G422" s="216"/>
      <c r="K422" s="216"/>
      <c r="M422" s="149"/>
      <c r="N422" s="88"/>
      <c r="O422" s="88"/>
      <c r="P422" s="150"/>
    </row>
    <row r="423" spans="1:16" ht="15.75" customHeight="1">
      <c r="A423" s="148"/>
      <c r="B423" s="26"/>
      <c r="G423" s="216"/>
      <c r="K423" s="216"/>
      <c r="M423" s="149"/>
      <c r="N423" s="88"/>
      <c r="O423" s="88"/>
      <c r="P423" s="150"/>
    </row>
    <row r="424" spans="1:16" ht="15.75" customHeight="1">
      <c r="A424" s="148"/>
      <c r="B424" s="26"/>
      <c r="G424" s="216"/>
      <c r="K424" s="216"/>
      <c r="M424" s="149"/>
      <c r="N424" s="88"/>
      <c r="O424" s="88"/>
      <c r="P424" s="150"/>
    </row>
    <row r="425" spans="1:16" ht="15.75" customHeight="1">
      <c r="A425" s="148"/>
      <c r="B425" s="26"/>
      <c r="G425" s="216"/>
      <c r="K425" s="216"/>
      <c r="M425" s="149"/>
      <c r="N425" s="88"/>
      <c r="O425" s="88"/>
      <c r="P425" s="150"/>
    </row>
    <row r="426" spans="1:16" ht="15.75" customHeight="1">
      <c r="A426" s="148"/>
      <c r="B426" s="26"/>
      <c r="G426" s="216"/>
      <c r="K426" s="216"/>
      <c r="M426" s="149"/>
      <c r="N426" s="88"/>
      <c r="O426" s="88"/>
      <c r="P426" s="150"/>
    </row>
    <row r="427" spans="1:16" ht="15.75" customHeight="1">
      <c r="A427" s="148"/>
      <c r="B427" s="26"/>
      <c r="G427" s="216"/>
      <c r="K427" s="216"/>
      <c r="M427" s="149"/>
      <c r="N427" s="88"/>
      <c r="O427" s="88"/>
      <c r="P427" s="150"/>
    </row>
    <row r="428" spans="1:16" ht="15.75" customHeight="1">
      <c r="A428" s="148"/>
      <c r="B428" s="26"/>
      <c r="G428" s="216"/>
      <c r="K428" s="216"/>
      <c r="M428" s="149"/>
      <c r="N428" s="88"/>
      <c r="O428" s="88"/>
      <c r="P428" s="150"/>
    </row>
    <row r="429" spans="1:16" ht="15.75" customHeight="1">
      <c r="A429" s="148"/>
      <c r="B429" s="26"/>
      <c r="G429" s="216"/>
      <c r="K429" s="216"/>
      <c r="M429" s="149"/>
      <c r="N429" s="88"/>
      <c r="O429" s="88"/>
      <c r="P429" s="150"/>
    </row>
    <row r="430" spans="1:16" ht="15.75" customHeight="1">
      <c r="A430" s="148"/>
      <c r="B430" s="26"/>
      <c r="G430" s="216"/>
      <c r="K430" s="216"/>
      <c r="M430" s="149"/>
      <c r="N430" s="88"/>
      <c r="O430" s="88"/>
      <c r="P430" s="150"/>
    </row>
    <row r="431" spans="1:16" ht="15.75" customHeight="1">
      <c r="A431" s="148"/>
      <c r="B431" s="26"/>
      <c r="G431" s="216"/>
      <c r="K431" s="216"/>
      <c r="M431" s="149"/>
      <c r="N431" s="88"/>
      <c r="O431" s="88"/>
      <c r="P431" s="150"/>
    </row>
    <row r="432" spans="1:16" ht="15.75" customHeight="1">
      <c r="A432" s="148"/>
      <c r="B432" s="26"/>
      <c r="G432" s="216"/>
      <c r="K432" s="216"/>
      <c r="M432" s="149"/>
      <c r="N432" s="88"/>
      <c r="O432" s="88"/>
      <c r="P432" s="150"/>
    </row>
    <row r="433" spans="1:16" ht="15.75" customHeight="1">
      <c r="A433" s="148"/>
      <c r="B433" s="26"/>
      <c r="G433" s="216"/>
      <c r="K433" s="216"/>
      <c r="M433" s="149"/>
      <c r="N433" s="88"/>
      <c r="O433" s="88"/>
      <c r="P433" s="150"/>
    </row>
    <row r="434" spans="1:16" ht="15.75" customHeight="1">
      <c r="A434" s="148"/>
      <c r="B434" s="26"/>
      <c r="G434" s="216"/>
      <c r="K434" s="216"/>
      <c r="M434" s="149"/>
      <c r="N434" s="88"/>
      <c r="O434" s="88"/>
      <c r="P434" s="150"/>
    </row>
    <row r="435" spans="1:16" ht="15.75" customHeight="1">
      <c r="A435" s="148"/>
      <c r="B435" s="26"/>
      <c r="G435" s="216"/>
      <c r="K435" s="216"/>
      <c r="M435" s="149"/>
      <c r="N435" s="88"/>
      <c r="O435" s="88"/>
      <c r="P435" s="150"/>
    </row>
    <row r="436" spans="1:16" ht="15.75" customHeight="1">
      <c r="A436" s="148"/>
      <c r="B436" s="26"/>
      <c r="G436" s="216"/>
      <c r="K436" s="216"/>
      <c r="M436" s="149"/>
      <c r="N436" s="88"/>
      <c r="O436" s="88"/>
      <c r="P436" s="150"/>
    </row>
    <row r="437" spans="1:16" ht="15.75" customHeight="1">
      <c r="A437" s="148"/>
      <c r="B437" s="26"/>
      <c r="G437" s="216"/>
      <c r="K437" s="216"/>
      <c r="M437" s="149"/>
      <c r="N437" s="88"/>
      <c r="O437" s="88"/>
      <c r="P437" s="150"/>
    </row>
    <row r="438" spans="1:16" ht="15.75" customHeight="1">
      <c r="A438" s="148"/>
      <c r="B438" s="26"/>
      <c r="G438" s="216"/>
      <c r="K438" s="216"/>
      <c r="M438" s="149"/>
      <c r="N438" s="88"/>
      <c r="O438" s="88"/>
      <c r="P438" s="150"/>
    </row>
    <row r="439" spans="1:16" ht="15.75" customHeight="1">
      <c r="A439" s="148"/>
      <c r="B439" s="26"/>
      <c r="G439" s="216"/>
      <c r="K439" s="216"/>
      <c r="M439" s="149"/>
      <c r="N439" s="88"/>
      <c r="O439" s="88"/>
      <c r="P439" s="150"/>
    </row>
    <row r="440" spans="1:16" ht="15.75" customHeight="1">
      <c r="A440" s="148"/>
      <c r="B440" s="26"/>
      <c r="G440" s="216"/>
      <c r="K440" s="216"/>
      <c r="M440" s="149"/>
      <c r="N440" s="88"/>
      <c r="O440" s="88"/>
      <c r="P440" s="150"/>
    </row>
    <row r="441" spans="1:16" ht="15.75" customHeight="1">
      <c r="A441" s="148"/>
      <c r="B441" s="26"/>
      <c r="G441" s="216"/>
      <c r="K441" s="216"/>
      <c r="M441" s="149"/>
      <c r="N441" s="88"/>
      <c r="O441" s="88"/>
      <c r="P441" s="150"/>
    </row>
    <row r="442" spans="1:16" ht="15.75" customHeight="1">
      <c r="A442" s="148"/>
      <c r="B442" s="26"/>
      <c r="G442" s="216"/>
      <c r="K442" s="216"/>
      <c r="M442" s="149"/>
      <c r="N442" s="88"/>
      <c r="O442" s="88"/>
      <c r="P442" s="150"/>
    </row>
    <row r="443" spans="1:16" ht="15.75" customHeight="1">
      <c r="A443" s="148"/>
      <c r="B443" s="26"/>
      <c r="G443" s="216"/>
      <c r="K443" s="216"/>
      <c r="M443" s="149"/>
      <c r="N443" s="88"/>
      <c r="O443" s="88"/>
      <c r="P443" s="150"/>
    </row>
    <row r="444" spans="1:16" ht="15.75" customHeight="1">
      <c r="A444" s="148"/>
      <c r="B444" s="26"/>
      <c r="G444" s="216"/>
      <c r="K444" s="216"/>
      <c r="M444" s="149"/>
      <c r="N444" s="88"/>
      <c r="O444" s="88"/>
      <c r="P444" s="150"/>
    </row>
    <row r="445" spans="1:16" ht="15.75" customHeight="1">
      <c r="A445" s="148"/>
      <c r="B445" s="26"/>
      <c r="G445" s="216"/>
      <c r="K445" s="216"/>
      <c r="M445" s="149"/>
      <c r="N445" s="88"/>
      <c r="O445" s="88"/>
      <c r="P445" s="150"/>
    </row>
    <row r="446" spans="1:16" ht="15.75" customHeight="1">
      <c r="A446" s="148"/>
      <c r="B446" s="26"/>
      <c r="G446" s="216"/>
      <c r="K446" s="216"/>
      <c r="M446" s="149"/>
      <c r="N446" s="88"/>
      <c r="O446" s="88"/>
      <c r="P446" s="150"/>
    </row>
    <row r="447" spans="1:16" ht="15.75" customHeight="1">
      <c r="A447" s="148"/>
      <c r="B447" s="26"/>
      <c r="G447" s="216"/>
      <c r="K447" s="216"/>
      <c r="M447" s="149"/>
      <c r="N447" s="88"/>
      <c r="O447" s="88"/>
      <c r="P447" s="150"/>
    </row>
    <row r="448" spans="1:16" ht="15.75" customHeight="1">
      <c r="A448" s="148"/>
      <c r="B448" s="26"/>
      <c r="G448" s="216"/>
      <c r="K448" s="216"/>
      <c r="M448" s="149"/>
      <c r="N448" s="88"/>
      <c r="O448" s="88"/>
      <c r="P448" s="150"/>
    </row>
    <row r="449" spans="1:16" ht="15.75" customHeight="1">
      <c r="A449" s="148"/>
      <c r="B449" s="26"/>
      <c r="G449" s="216"/>
      <c r="K449" s="216"/>
      <c r="M449" s="149"/>
      <c r="N449" s="88"/>
      <c r="O449" s="88"/>
      <c r="P449" s="150"/>
    </row>
    <row r="450" spans="1:16" ht="15.75" customHeight="1">
      <c r="A450" s="148"/>
      <c r="B450" s="26"/>
      <c r="G450" s="216"/>
      <c r="K450" s="216"/>
      <c r="M450" s="149"/>
      <c r="N450" s="88"/>
      <c r="O450" s="88"/>
      <c r="P450" s="150"/>
    </row>
    <row r="451" spans="1:16" ht="15.75" customHeight="1">
      <c r="A451" s="148"/>
      <c r="B451" s="26"/>
      <c r="G451" s="216"/>
      <c r="K451" s="216"/>
      <c r="M451" s="149"/>
      <c r="N451" s="88"/>
      <c r="O451" s="88"/>
      <c r="P451" s="150"/>
    </row>
    <row r="452" spans="1:16" ht="15.75" customHeight="1">
      <c r="A452" s="148"/>
      <c r="B452" s="26"/>
      <c r="G452" s="216"/>
      <c r="K452" s="216"/>
      <c r="M452" s="149"/>
      <c r="N452" s="88"/>
      <c r="O452" s="88"/>
      <c r="P452" s="150"/>
    </row>
    <row r="453" spans="1:16" ht="15.75" customHeight="1">
      <c r="A453" s="148"/>
      <c r="B453" s="26"/>
      <c r="G453" s="216"/>
      <c r="K453" s="216"/>
      <c r="M453" s="149"/>
      <c r="N453" s="88"/>
      <c r="O453" s="88"/>
      <c r="P453" s="150"/>
    </row>
    <row r="454" spans="1:16" ht="15.75" customHeight="1">
      <c r="A454" s="148"/>
      <c r="B454" s="26"/>
      <c r="G454" s="216"/>
      <c r="K454" s="216"/>
      <c r="M454" s="149"/>
      <c r="N454" s="88"/>
      <c r="O454" s="88"/>
      <c r="P454" s="150"/>
    </row>
    <row r="455" spans="1:16" ht="15.75" customHeight="1">
      <c r="A455" s="148"/>
      <c r="B455" s="26"/>
      <c r="G455" s="216"/>
      <c r="K455" s="216"/>
      <c r="M455" s="149"/>
      <c r="N455" s="88"/>
      <c r="O455" s="88"/>
      <c r="P455" s="150"/>
    </row>
    <row r="456" spans="1:16" ht="15.75" customHeight="1">
      <c r="A456" s="148"/>
      <c r="B456" s="26"/>
      <c r="G456" s="216"/>
      <c r="K456" s="216"/>
      <c r="M456" s="149"/>
      <c r="N456" s="88"/>
      <c r="O456" s="88"/>
      <c r="P456" s="150"/>
    </row>
    <row r="457" spans="1:16" ht="15.75" customHeight="1">
      <c r="A457" s="148"/>
      <c r="B457" s="26"/>
      <c r="G457" s="216"/>
      <c r="K457" s="216"/>
      <c r="M457" s="149"/>
      <c r="N457" s="88"/>
      <c r="O457" s="88"/>
      <c r="P457" s="150"/>
    </row>
    <row r="458" spans="1:16" ht="15.75" customHeight="1">
      <c r="A458" s="148"/>
      <c r="B458" s="26"/>
      <c r="G458" s="216"/>
      <c r="K458" s="216"/>
      <c r="M458" s="149"/>
      <c r="N458" s="88"/>
      <c r="O458" s="88"/>
      <c r="P458" s="150"/>
    </row>
    <row r="459" spans="1:16" ht="15.75" customHeight="1">
      <c r="A459" s="148"/>
      <c r="B459" s="26"/>
      <c r="G459" s="216"/>
      <c r="K459" s="216"/>
      <c r="M459" s="149"/>
      <c r="N459" s="88"/>
      <c r="O459" s="88"/>
      <c r="P459" s="150"/>
    </row>
    <row r="460" spans="1:16" ht="15.75" customHeight="1">
      <c r="A460" s="148"/>
      <c r="B460" s="26"/>
      <c r="G460" s="216"/>
      <c r="K460" s="216"/>
      <c r="M460" s="149"/>
      <c r="N460" s="88"/>
      <c r="O460" s="88"/>
      <c r="P460" s="150"/>
    </row>
    <row r="461" spans="1:16" ht="15.75" customHeight="1">
      <c r="A461" s="148"/>
      <c r="B461" s="26"/>
      <c r="G461" s="216"/>
      <c r="K461" s="216"/>
      <c r="M461" s="149"/>
      <c r="N461" s="88"/>
      <c r="O461" s="88"/>
      <c r="P461" s="150"/>
    </row>
    <row r="462" spans="1:16" ht="15.75" customHeight="1">
      <c r="A462" s="148"/>
      <c r="B462" s="26"/>
      <c r="G462" s="216"/>
      <c r="K462" s="216"/>
      <c r="M462" s="149"/>
      <c r="N462" s="88"/>
      <c r="O462" s="88"/>
      <c r="P462" s="150"/>
    </row>
    <row r="463" spans="1:16" ht="15.75" customHeight="1">
      <c r="A463" s="148"/>
      <c r="B463" s="26"/>
      <c r="G463" s="216"/>
      <c r="K463" s="216"/>
      <c r="M463" s="149"/>
      <c r="N463" s="88"/>
      <c r="O463" s="88"/>
      <c r="P463" s="150"/>
    </row>
    <row r="464" spans="1:16" ht="15.75" customHeight="1">
      <c r="A464" s="148"/>
      <c r="B464" s="26"/>
      <c r="G464" s="216"/>
      <c r="K464" s="216"/>
      <c r="M464" s="149"/>
      <c r="N464" s="88"/>
      <c r="O464" s="88"/>
      <c r="P464" s="150"/>
    </row>
    <row r="465" spans="1:16" ht="15.75" customHeight="1">
      <c r="A465" s="148"/>
      <c r="B465" s="26"/>
      <c r="G465" s="216"/>
      <c r="K465" s="216"/>
      <c r="M465" s="149"/>
      <c r="N465" s="88"/>
      <c r="O465" s="88"/>
      <c r="P465" s="150"/>
    </row>
    <row r="466" spans="1:16" ht="15.75" customHeight="1">
      <c r="A466" s="148"/>
      <c r="B466" s="26"/>
      <c r="G466" s="216"/>
      <c r="K466" s="216"/>
      <c r="M466" s="149"/>
      <c r="N466" s="88"/>
      <c r="O466" s="88"/>
      <c r="P466" s="150"/>
    </row>
    <row r="467" spans="1:16" ht="15.75" customHeight="1">
      <c r="A467" s="148"/>
      <c r="B467" s="26"/>
      <c r="G467" s="216"/>
      <c r="K467" s="216"/>
      <c r="M467" s="149"/>
      <c r="N467" s="88"/>
      <c r="O467" s="88"/>
      <c r="P467" s="150"/>
    </row>
    <row r="468" spans="1:16" ht="15.75" customHeight="1">
      <c r="A468" s="148"/>
      <c r="B468" s="26"/>
      <c r="G468" s="216"/>
      <c r="K468" s="216"/>
      <c r="M468" s="149"/>
      <c r="N468" s="88"/>
      <c r="O468" s="88"/>
      <c r="P468" s="150"/>
    </row>
    <row r="469" spans="1:16" ht="15.75" customHeight="1">
      <c r="A469" s="148"/>
      <c r="B469" s="26"/>
      <c r="G469" s="216"/>
      <c r="K469" s="216"/>
      <c r="M469" s="149"/>
      <c r="N469" s="88"/>
      <c r="O469" s="88"/>
      <c r="P469" s="150"/>
    </row>
    <row r="470" spans="1:16" ht="15.75" customHeight="1">
      <c r="A470" s="148"/>
      <c r="B470" s="26"/>
      <c r="G470" s="216"/>
      <c r="K470" s="216"/>
      <c r="M470" s="149"/>
      <c r="N470" s="88"/>
      <c r="O470" s="88"/>
      <c r="P470" s="150"/>
    </row>
    <row r="471" spans="1:16" ht="15.75" customHeight="1">
      <c r="A471" s="148"/>
      <c r="B471" s="26"/>
      <c r="G471" s="216"/>
      <c r="K471" s="216"/>
      <c r="M471" s="149"/>
      <c r="N471" s="88"/>
      <c r="O471" s="88"/>
      <c r="P471" s="150"/>
    </row>
    <row r="472" spans="1:16" ht="15.75" customHeight="1">
      <c r="A472" s="148"/>
      <c r="B472" s="26"/>
      <c r="G472" s="216"/>
      <c r="K472" s="216"/>
      <c r="M472" s="149"/>
      <c r="N472" s="88"/>
      <c r="O472" s="88"/>
      <c r="P472" s="150"/>
    </row>
    <row r="473" spans="1:16" ht="15.75" customHeight="1">
      <c r="A473" s="148"/>
      <c r="B473" s="26"/>
      <c r="G473" s="216"/>
      <c r="K473" s="216"/>
      <c r="M473" s="149"/>
      <c r="N473" s="88"/>
      <c r="O473" s="88"/>
      <c r="P473" s="150"/>
    </row>
    <row r="474" spans="1:16" ht="15.75" customHeight="1">
      <c r="A474" s="148"/>
      <c r="B474" s="26"/>
      <c r="G474" s="216"/>
      <c r="K474" s="216"/>
      <c r="M474" s="149"/>
      <c r="N474" s="88"/>
      <c r="O474" s="88"/>
      <c r="P474" s="150"/>
    </row>
    <row r="475" spans="1:16" ht="15.75" customHeight="1">
      <c r="A475" s="148"/>
      <c r="B475" s="26"/>
      <c r="G475" s="216"/>
      <c r="K475" s="216"/>
      <c r="M475" s="149"/>
      <c r="N475" s="88"/>
      <c r="O475" s="88"/>
      <c r="P475" s="150"/>
    </row>
    <row r="476" spans="1:16" ht="15.75" customHeight="1">
      <c r="A476" s="148"/>
      <c r="B476" s="26"/>
      <c r="G476" s="216"/>
      <c r="K476" s="216"/>
      <c r="M476" s="149"/>
      <c r="N476" s="88"/>
      <c r="O476" s="88"/>
      <c r="P476" s="150"/>
    </row>
    <row r="477" spans="1:16" ht="15.75" customHeight="1">
      <c r="A477" s="148"/>
      <c r="B477" s="26"/>
      <c r="G477" s="216"/>
      <c r="K477" s="216"/>
      <c r="M477" s="149"/>
      <c r="N477" s="88"/>
      <c r="O477" s="88"/>
      <c r="P477" s="150"/>
    </row>
    <row r="478" spans="1:16" ht="15.75" customHeight="1">
      <c r="A478" s="148"/>
      <c r="B478" s="26"/>
      <c r="G478" s="216"/>
      <c r="K478" s="216"/>
      <c r="M478" s="149"/>
      <c r="N478" s="88"/>
      <c r="O478" s="88"/>
      <c r="P478" s="150"/>
    </row>
    <row r="479" spans="1:16" ht="15.75" customHeight="1">
      <c r="A479" s="148"/>
      <c r="B479" s="26"/>
      <c r="G479" s="216"/>
      <c r="K479" s="216"/>
      <c r="M479" s="149"/>
      <c r="N479" s="88"/>
      <c r="O479" s="88"/>
      <c r="P479" s="150"/>
    </row>
    <row r="480" spans="1:16" ht="15.75" customHeight="1">
      <c r="A480" s="148"/>
      <c r="B480" s="26"/>
      <c r="G480" s="216"/>
      <c r="K480" s="216"/>
      <c r="M480" s="149"/>
      <c r="N480" s="88"/>
      <c r="O480" s="88"/>
      <c r="P480" s="150"/>
    </row>
    <row r="481" spans="1:16" ht="15.75" customHeight="1">
      <c r="A481" s="148"/>
      <c r="B481" s="26"/>
      <c r="G481" s="216"/>
      <c r="K481" s="216"/>
      <c r="M481" s="149"/>
      <c r="N481" s="88"/>
      <c r="O481" s="88"/>
      <c r="P481" s="150"/>
    </row>
    <row r="482" spans="1:16" ht="15.75" customHeight="1">
      <c r="A482" s="148"/>
      <c r="B482" s="26"/>
      <c r="G482" s="216"/>
      <c r="K482" s="216"/>
      <c r="M482" s="149"/>
      <c r="N482" s="88"/>
      <c r="O482" s="88"/>
      <c r="P482" s="150"/>
    </row>
    <row r="483" spans="1:16" ht="15.75" customHeight="1">
      <c r="A483" s="148"/>
      <c r="B483" s="26"/>
      <c r="G483" s="216"/>
      <c r="K483" s="216"/>
      <c r="M483" s="149"/>
      <c r="N483" s="88"/>
      <c r="O483" s="88"/>
      <c r="P483" s="150"/>
    </row>
    <row r="484" spans="1:16" ht="15.75" customHeight="1">
      <c r="A484" s="148"/>
      <c r="B484" s="26"/>
      <c r="G484" s="216"/>
      <c r="K484" s="216"/>
      <c r="M484" s="149"/>
      <c r="N484" s="88"/>
      <c r="O484" s="88"/>
      <c r="P484" s="150"/>
    </row>
    <row r="485" spans="1:16" ht="15.75" customHeight="1">
      <c r="A485" s="148"/>
      <c r="B485" s="26"/>
      <c r="G485" s="216"/>
      <c r="K485" s="216"/>
      <c r="M485" s="149"/>
      <c r="N485" s="88"/>
      <c r="O485" s="88"/>
      <c r="P485" s="150"/>
    </row>
    <row r="486" spans="1:16" ht="15.75" customHeight="1">
      <c r="A486" s="148"/>
      <c r="B486" s="26"/>
      <c r="G486" s="216"/>
      <c r="K486" s="216"/>
      <c r="M486" s="149"/>
      <c r="N486" s="88"/>
      <c r="O486" s="88"/>
      <c r="P486" s="150"/>
    </row>
    <row r="487" spans="1:16" ht="15.75" customHeight="1">
      <c r="A487" s="148"/>
      <c r="B487" s="26"/>
      <c r="G487" s="216"/>
      <c r="K487" s="216"/>
      <c r="M487" s="149"/>
      <c r="N487" s="88"/>
      <c r="O487" s="88"/>
      <c r="P487" s="150"/>
    </row>
    <row r="488" spans="1:16" ht="15.75" customHeight="1">
      <c r="A488" s="148"/>
      <c r="B488" s="26"/>
      <c r="G488" s="216"/>
      <c r="K488" s="216"/>
      <c r="M488" s="149"/>
      <c r="N488" s="88"/>
      <c r="O488" s="88"/>
      <c r="P488" s="150"/>
    </row>
    <row r="489" spans="1:16" ht="15.75" customHeight="1">
      <c r="A489" s="148"/>
      <c r="B489" s="26"/>
      <c r="G489" s="216"/>
      <c r="K489" s="216"/>
      <c r="M489" s="149"/>
      <c r="N489" s="88"/>
      <c r="O489" s="88"/>
      <c r="P489" s="150"/>
    </row>
    <row r="490" spans="1:16" ht="15.75" customHeight="1">
      <c r="A490" s="148"/>
      <c r="B490" s="26"/>
      <c r="G490" s="216"/>
      <c r="K490" s="216"/>
      <c r="M490" s="149"/>
      <c r="N490" s="88"/>
      <c r="O490" s="88"/>
      <c r="P490" s="150"/>
    </row>
    <row r="491" spans="1:16" ht="15.75" customHeight="1">
      <c r="A491" s="148"/>
      <c r="B491" s="26"/>
      <c r="G491" s="216"/>
      <c r="K491" s="216"/>
      <c r="M491" s="149"/>
      <c r="N491" s="88"/>
      <c r="O491" s="88"/>
      <c r="P491" s="150"/>
    </row>
    <row r="492" spans="1:16" ht="15.75" customHeight="1">
      <c r="A492" s="148"/>
      <c r="B492" s="26"/>
      <c r="G492" s="216"/>
      <c r="K492" s="216"/>
      <c r="M492" s="149"/>
      <c r="N492" s="88"/>
      <c r="O492" s="88"/>
      <c r="P492" s="150"/>
    </row>
    <row r="493" spans="1:16" ht="15.75" customHeight="1">
      <c r="A493" s="148"/>
      <c r="B493" s="26"/>
      <c r="G493" s="216"/>
      <c r="K493" s="216"/>
      <c r="M493" s="149"/>
      <c r="N493" s="88"/>
      <c r="O493" s="88"/>
      <c r="P493" s="150"/>
    </row>
    <row r="494" spans="1:16" ht="15.75" customHeight="1">
      <c r="A494" s="148"/>
      <c r="B494" s="26"/>
      <c r="G494" s="216"/>
      <c r="K494" s="216"/>
      <c r="M494" s="149"/>
      <c r="N494" s="88"/>
      <c r="O494" s="88"/>
      <c r="P494" s="150"/>
    </row>
    <row r="495" spans="1:16" ht="15.75" customHeight="1">
      <c r="A495" s="148"/>
      <c r="B495" s="26"/>
      <c r="G495" s="216"/>
      <c r="K495" s="216"/>
      <c r="M495" s="149"/>
      <c r="N495" s="88"/>
      <c r="O495" s="88"/>
      <c r="P495" s="150"/>
    </row>
    <row r="496" spans="1:16" ht="15.75" customHeight="1">
      <c r="A496" s="148"/>
      <c r="B496" s="26"/>
      <c r="G496" s="216"/>
      <c r="K496" s="216"/>
      <c r="M496" s="149"/>
      <c r="N496" s="88"/>
      <c r="O496" s="88"/>
      <c r="P496" s="150"/>
    </row>
    <row r="497" spans="1:16" ht="15.75" customHeight="1">
      <c r="A497" s="148"/>
      <c r="B497" s="26"/>
      <c r="G497" s="216"/>
      <c r="K497" s="216"/>
      <c r="M497" s="149"/>
      <c r="N497" s="88"/>
      <c r="O497" s="88"/>
      <c r="P497" s="150"/>
    </row>
    <row r="498" spans="1:16" ht="15.75" customHeight="1">
      <c r="A498" s="148"/>
      <c r="B498" s="26"/>
      <c r="G498" s="216"/>
      <c r="K498" s="216"/>
      <c r="M498" s="149"/>
      <c r="N498" s="88"/>
      <c r="O498" s="88"/>
      <c r="P498" s="150"/>
    </row>
    <row r="499" spans="1:16" ht="15.75" customHeight="1">
      <c r="A499" s="148"/>
      <c r="B499" s="26"/>
      <c r="G499" s="216"/>
      <c r="K499" s="216"/>
      <c r="M499" s="149"/>
      <c r="N499" s="88"/>
      <c r="O499" s="88"/>
      <c r="P499" s="150"/>
    </row>
    <row r="500" spans="1:16" ht="15.75" customHeight="1">
      <c r="A500" s="148"/>
      <c r="B500" s="26"/>
      <c r="G500" s="216"/>
      <c r="K500" s="216"/>
      <c r="M500" s="149"/>
      <c r="N500" s="88"/>
      <c r="O500" s="88"/>
      <c r="P500" s="150"/>
    </row>
    <row r="501" spans="1:16" ht="15.75" customHeight="1">
      <c r="A501" s="148"/>
      <c r="B501" s="26"/>
      <c r="G501" s="216"/>
      <c r="K501" s="216"/>
      <c r="M501" s="149"/>
      <c r="N501" s="88"/>
      <c r="O501" s="88"/>
      <c r="P501" s="150"/>
    </row>
    <row r="502" spans="1:16" ht="15.75" customHeight="1">
      <c r="A502" s="148"/>
      <c r="B502" s="26"/>
      <c r="G502" s="216"/>
      <c r="K502" s="216"/>
      <c r="M502" s="149"/>
      <c r="N502" s="88"/>
      <c r="O502" s="88"/>
      <c r="P502" s="150"/>
    </row>
    <row r="503" spans="1:16" ht="15.75" customHeight="1">
      <c r="A503" s="148"/>
      <c r="B503" s="26"/>
      <c r="G503" s="216"/>
      <c r="K503" s="216"/>
      <c r="M503" s="149"/>
      <c r="N503" s="88"/>
      <c r="O503" s="88"/>
      <c r="P503" s="150"/>
    </row>
    <row r="504" spans="1:16" ht="15.75" customHeight="1">
      <c r="A504" s="148"/>
      <c r="B504" s="26"/>
      <c r="G504" s="216"/>
      <c r="K504" s="216"/>
      <c r="M504" s="149"/>
      <c r="N504" s="88"/>
      <c r="O504" s="88"/>
      <c r="P504" s="150"/>
    </row>
    <row r="505" spans="1:16" ht="15.75" customHeight="1">
      <c r="A505" s="148"/>
      <c r="B505" s="26"/>
      <c r="G505" s="216"/>
      <c r="K505" s="216"/>
      <c r="M505" s="149"/>
      <c r="N505" s="88"/>
      <c r="O505" s="88"/>
      <c r="P505" s="150"/>
    </row>
    <row r="506" spans="1:16" ht="15.75" customHeight="1">
      <c r="A506" s="148"/>
      <c r="B506" s="26"/>
      <c r="G506" s="216"/>
      <c r="K506" s="216"/>
      <c r="M506" s="149"/>
      <c r="N506" s="88"/>
      <c r="O506" s="88"/>
      <c r="P506" s="150"/>
    </row>
    <row r="507" spans="1:16" ht="15.75" customHeight="1">
      <c r="A507" s="148"/>
      <c r="B507" s="26"/>
      <c r="G507" s="216"/>
      <c r="K507" s="216"/>
      <c r="M507" s="149"/>
      <c r="N507" s="88"/>
      <c r="O507" s="88"/>
      <c r="P507" s="150"/>
    </row>
    <row r="508" spans="1:16" ht="15.75" customHeight="1">
      <c r="A508" s="148"/>
      <c r="B508" s="26"/>
      <c r="G508" s="216"/>
      <c r="K508" s="216"/>
      <c r="M508" s="149"/>
      <c r="N508" s="88"/>
      <c r="O508" s="88"/>
      <c r="P508" s="150"/>
    </row>
    <row r="509" spans="1:16" ht="15.75" customHeight="1">
      <c r="A509" s="148"/>
      <c r="B509" s="26"/>
      <c r="G509" s="216"/>
      <c r="K509" s="216"/>
      <c r="M509" s="149"/>
      <c r="N509" s="88"/>
      <c r="O509" s="88"/>
      <c r="P509" s="150"/>
    </row>
    <row r="510" spans="1:16" ht="15.75" customHeight="1">
      <c r="A510" s="148"/>
      <c r="B510" s="26"/>
      <c r="G510" s="216"/>
      <c r="K510" s="216"/>
      <c r="M510" s="149"/>
      <c r="N510" s="88"/>
      <c r="O510" s="88"/>
      <c r="P510" s="150"/>
    </row>
    <row r="511" spans="1:16" ht="15.75" customHeight="1">
      <c r="A511" s="148"/>
      <c r="B511" s="26"/>
      <c r="G511" s="216"/>
      <c r="K511" s="216"/>
      <c r="M511" s="149"/>
      <c r="N511" s="88"/>
      <c r="O511" s="88"/>
      <c r="P511" s="150"/>
    </row>
    <row r="512" spans="1:16" ht="15.75" customHeight="1">
      <c r="A512" s="148"/>
      <c r="B512" s="26"/>
      <c r="G512" s="216"/>
      <c r="K512" s="216"/>
      <c r="M512" s="149"/>
      <c r="N512" s="88"/>
      <c r="O512" s="88"/>
      <c r="P512" s="150"/>
    </row>
    <row r="513" spans="1:16" ht="15.75" customHeight="1">
      <c r="A513" s="148"/>
      <c r="B513" s="26"/>
      <c r="G513" s="216"/>
      <c r="K513" s="216"/>
      <c r="M513" s="149"/>
      <c r="N513" s="88"/>
      <c r="O513" s="88"/>
      <c r="P513" s="150"/>
    </row>
    <row r="514" spans="1:16" ht="15.75" customHeight="1">
      <c r="A514" s="148"/>
      <c r="B514" s="26"/>
      <c r="G514" s="216"/>
      <c r="K514" s="216"/>
      <c r="M514" s="149"/>
      <c r="N514" s="88"/>
      <c r="O514" s="88"/>
      <c r="P514" s="150"/>
    </row>
    <row r="515" spans="1:16" ht="15.75" customHeight="1">
      <c r="A515" s="148"/>
      <c r="B515" s="26"/>
      <c r="G515" s="216"/>
      <c r="K515" s="216"/>
      <c r="M515" s="149"/>
      <c r="N515" s="88"/>
      <c r="O515" s="88"/>
      <c r="P515" s="150"/>
    </row>
    <row r="516" spans="1:16" ht="15.75" customHeight="1">
      <c r="A516" s="148"/>
      <c r="B516" s="26"/>
      <c r="G516" s="216"/>
      <c r="K516" s="216"/>
      <c r="M516" s="149"/>
      <c r="N516" s="88"/>
      <c r="O516" s="88"/>
      <c r="P516" s="150"/>
    </row>
    <row r="517" spans="1:16" ht="15.75" customHeight="1">
      <c r="A517" s="148"/>
      <c r="B517" s="26"/>
      <c r="G517" s="216"/>
      <c r="K517" s="216"/>
      <c r="M517" s="149"/>
      <c r="N517" s="88"/>
      <c r="O517" s="88"/>
      <c r="P517" s="150"/>
    </row>
    <row r="518" spans="1:16" ht="15.75" customHeight="1">
      <c r="A518" s="148"/>
      <c r="B518" s="26"/>
      <c r="G518" s="216"/>
      <c r="K518" s="216"/>
      <c r="M518" s="149"/>
      <c r="N518" s="88"/>
      <c r="O518" s="88"/>
      <c r="P518" s="150"/>
    </row>
    <row r="519" spans="1:16" ht="15.75" customHeight="1">
      <c r="A519" s="148"/>
      <c r="B519" s="26"/>
      <c r="G519" s="216"/>
      <c r="K519" s="216"/>
      <c r="M519" s="149"/>
      <c r="N519" s="88"/>
      <c r="O519" s="88"/>
      <c r="P519" s="150"/>
    </row>
    <row r="520" spans="1:16" ht="15.75" customHeight="1">
      <c r="A520" s="148"/>
      <c r="B520" s="26"/>
      <c r="G520" s="216"/>
      <c r="K520" s="216"/>
      <c r="M520" s="149"/>
      <c r="N520" s="88"/>
      <c r="O520" s="88"/>
      <c r="P520" s="150"/>
    </row>
    <row r="521" spans="1:16" ht="15.75" customHeight="1">
      <c r="A521" s="148"/>
      <c r="B521" s="26"/>
      <c r="G521" s="216"/>
      <c r="K521" s="216"/>
      <c r="M521" s="149"/>
      <c r="N521" s="88"/>
      <c r="O521" s="88"/>
      <c r="P521" s="150"/>
    </row>
    <row r="522" spans="1:16" ht="15.75" customHeight="1">
      <c r="A522" s="148"/>
      <c r="B522" s="26"/>
      <c r="G522" s="216"/>
      <c r="K522" s="216"/>
      <c r="M522" s="149"/>
      <c r="N522" s="88"/>
      <c r="O522" s="88"/>
      <c r="P522" s="150"/>
    </row>
    <row r="523" spans="1:16" ht="15.75" customHeight="1">
      <c r="A523" s="148"/>
      <c r="B523" s="26"/>
      <c r="G523" s="216"/>
      <c r="K523" s="216"/>
      <c r="M523" s="149"/>
      <c r="N523" s="88"/>
      <c r="O523" s="88"/>
      <c r="P523" s="150"/>
    </row>
    <row r="524" spans="1:16" ht="15.75" customHeight="1">
      <c r="A524" s="148"/>
      <c r="B524" s="26"/>
      <c r="G524" s="216"/>
      <c r="K524" s="216"/>
      <c r="M524" s="149"/>
      <c r="N524" s="88"/>
      <c r="O524" s="88"/>
      <c r="P524" s="150"/>
    </row>
    <row r="525" spans="1:16" ht="15.75" customHeight="1">
      <c r="A525" s="148"/>
      <c r="B525" s="26"/>
      <c r="G525" s="216"/>
      <c r="K525" s="216"/>
      <c r="M525" s="149"/>
      <c r="N525" s="88"/>
      <c r="O525" s="88"/>
      <c r="P525" s="150"/>
    </row>
    <row r="526" spans="1:16" ht="15.75" customHeight="1">
      <c r="A526" s="148"/>
      <c r="B526" s="26"/>
      <c r="G526" s="216"/>
      <c r="K526" s="216"/>
      <c r="M526" s="149"/>
      <c r="N526" s="88"/>
      <c r="O526" s="88"/>
      <c r="P526" s="150"/>
    </row>
    <row r="527" spans="1:16" ht="15.75" customHeight="1">
      <c r="A527" s="148"/>
      <c r="B527" s="26"/>
      <c r="G527" s="216"/>
      <c r="K527" s="216"/>
      <c r="M527" s="149"/>
      <c r="N527" s="88"/>
      <c r="O527" s="88"/>
      <c r="P527" s="150"/>
    </row>
    <row r="528" spans="1:16" ht="15.75" customHeight="1">
      <c r="A528" s="148"/>
      <c r="B528" s="26"/>
      <c r="G528" s="216"/>
      <c r="K528" s="216"/>
      <c r="M528" s="149"/>
      <c r="N528" s="88"/>
      <c r="O528" s="88"/>
      <c r="P528" s="150"/>
    </row>
    <row r="529" spans="1:16" ht="15.75" customHeight="1">
      <c r="A529" s="148"/>
      <c r="B529" s="26"/>
      <c r="G529" s="216"/>
      <c r="K529" s="216"/>
      <c r="M529" s="149"/>
      <c r="N529" s="88"/>
      <c r="O529" s="88"/>
      <c r="P529" s="150"/>
    </row>
    <row r="530" spans="1:16" ht="15.75" customHeight="1">
      <c r="A530" s="148"/>
      <c r="B530" s="26"/>
      <c r="G530" s="216"/>
      <c r="K530" s="216"/>
      <c r="M530" s="149"/>
      <c r="N530" s="88"/>
      <c r="O530" s="88"/>
      <c r="P530" s="150"/>
    </row>
    <row r="531" spans="1:16" ht="15.75" customHeight="1">
      <c r="A531" s="148"/>
      <c r="B531" s="26"/>
      <c r="G531" s="216"/>
      <c r="K531" s="216"/>
      <c r="M531" s="149"/>
      <c r="N531" s="88"/>
      <c r="O531" s="88"/>
      <c r="P531" s="150"/>
    </row>
    <row r="532" spans="1:16" ht="15.75" customHeight="1">
      <c r="A532" s="148"/>
      <c r="B532" s="26"/>
      <c r="G532" s="216"/>
      <c r="K532" s="216"/>
      <c r="M532" s="149"/>
      <c r="N532" s="88"/>
      <c r="O532" s="88"/>
      <c r="P532" s="150"/>
    </row>
    <row r="533" spans="1:16" ht="15.75" customHeight="1">
      <c r="A533" s="148"/>
      <c r="B533" s="26"/>
      <c r="G533" s="216"/>
      <c r="K533" s="216"/>
      <c r="M533" s="149"/>
      <c r="N533" s="88"/>
      <c r="O533" s="88"/>
      <c r="P533" s="150"/>
    </row>
    <row r="534" spans="1:16" ht="15.75" customHeight="1">
      <c r="A534" s="148"/>
      <c r="B534" s="26"/>
      <c r="G534" s="216"/>
      <c r="K534" s="216"/>
      <c r="M534" s="149"/>
      <c r="N534" s="88"/>
      <c r="O534" s="88"/>
      <c r="P534" s="150"/>
    </row>
    <row r="535" spans="1:16" ht="15.75" customHeight="1">
      <c r="A535" s="148"/>
      <c r="B535" s="26"/>
      <c r="G535" s="216"/>
      <c r="K535" s="216"/>
      <c r="M535" s="149"/>
      <c r="N535" s="88"/>
      <c r="O535" s="88"/>
      <c r="P535" s="150"/>
    </row>
    <row r="536" spans="1:16" ht="15.75" customHeight="1">
      <c r="A536" s="148"/>
      <c r="B536" s="26"/>
      <c r="G536" s="216"/>
      <c r="K536" s="216"/>
      <c r="M536" s="149"/>
      <c r="N536" s="88"/>
      <c r="O536" s="88"/>
      <c r="P536" s="150"/>
    </row>
    <row r="537" spans="1:16" ht="15.75" customHeight="1">
      <c r="A537" s="148"/>
      <c r="B537" s="26"/>
      <c r="G537" s="216"/>
      <c r="K537" s="216"/>
      <c r="M537" s="149"/>
      <c r="N537" s="88"/>
      <c r="O537" s="88"/>
      <c r="P537" s="150"/>
    </row>
    <row r="538" spans="1:16" ht="15.75" customHeight="1">
      <c r="A538" s="148"/>
      <c r="B538" s="26"/>
      <c r="G538" s="216"/>
      <c r="K538" s="216"/>
      <c r="M538" s="149"/>
      <c r="N538" s="88"/>
      <c r="O538" s="88"/>
      <c r="P538" s="150"/>
    </row>
    <row r="539" spans="1:16" ht="15.75" customHeight="1">
      <c r="A539" s="148"/>
      <c r="B539" s="26"/>
      <c r="G539" s="216"/>
      <c r="K539" s="216"/>
      <c r="M539" s="149"/>
      <c r="N539" s="88"/>
      <c r="O539" s="88"/>
      <c r="P539" s="150"/>
    </row>
    <row r="540" spans="1:16" ht="15.75" customHeight="1">
      <c r="A540" s="148"/>
      <c r="B540" s="26"/>
      <c r="G540" s="216"/>
      <c r="K540" s="216"/>
      <c r="M540" s="149"/>
      <c r="N540" s="88"/>
      <c r="O540" s="88"/>
      <c r="P540" s="150"/>
    </row>
    <row r="541" spans="1:16" ht="15.75" customHeight="1">
      <c r="A541" s="148"/>
      <c r="B541" s="26"/>
      <c r="G541" s="216"/>
      <c r="K541" s="216"/>
      <c r="M541" s="149"/>
      <c r="N541" s="88"/>
      <c r="O541" s="88"/>
      <c r="P541" s="150"/>
    </row>
    <row r="542" spans="1:16" ht="15.75" customHeight="1">
      <c r="A542" s="148"/>
      <c r="B542" s="26"/>
      <c r="G542" s="216"/>
      <c r="K542" s="216"/>
      <c r="M542" s="149"/>
      <c r="N542" s="88"/>
      <c r="O542" s="88"/>
      <c r="P542" s="150"/>
    </row>
    <row r="543" spans="1:16" ht="15.75" customHeight="1">
      <c r="A543" s="148"/>
      <c r="B543" s="26"/>
      <c r="G543" s="216"/>
      <c r="K543" s="216"/>
      <c r="M543" s="149"/>
      <c r="N543" s="88"/>
      <c r="O543" s="88"/>
      <c r="P543" s="150"/>
    </row>
    <row r="544" spans="1:16" ht="15.75" customHeight="1">
      <c r="A544" s="148"/>
      <c r="B544" s="26"/>
      <c r="G544" s="216"/>
      <c r="K544" s="216"/>
      <c r="M544" s="149"/>
      <c r="N544" s="88"/>
      <c r="O544" s="88"/>
      <c r="P544" s="150"/>
    </row>
    <row r="545" spans="1:16" ht="15.75" customHeight="1">
      <c r="A545" s="148"/>
      <c r="B545" s="26"/>
      <c r="G545" s="216"/>
      <c r="K545" s="216"/>
      <c r="M545" s="149"/>
      <c r="N545" s="88"/>
      <c r="O545" s="88"/>
      <c r="P545" s="150"/>
    </row>
    <row r="546" spans="1:16" ht="15.75" customHeight="1">
      <c r="A546" s="148"/>
      <c r="B546" s="26"/>
      <c r="G546" s="216"/>
      <c r="K546" s="216"/>
      <c r="M546" s="149"/>
      <c r="N546" s="88"/>
      <c r="O546" s="88"/>
      <c r="P546" s="150"/>
    </row>
    <row r="547" spans="1:16" ht="15.75" customHeight="1">
      <c r="A547" s="148"/>
      <c r="B547" s="26"/>
      <c r="G547" s="216"/>
      <c r="K547" s="216"/>
      <c r="M547" s="149"/>
      <c r="N547" s="88"/>
      <c r="O547" s="88"/>
      <c r="P547" s="150"/>
    </row>
    <row r="548" spans="1:16" ht="15.75" customHeight="1">
      <c r="A548" s="148"/>
      <c r="B548" s="26"/>
      <c r="G548" s="216"/>
      <c r="K548" s="216"/>
      <c r="M548" s="149"/>
      <c r="N548" s="88"/>
      <c r="O548" s="88"/>
      <c r="P548" s="150"/>
    </row>
    <row r="549" spans="1:16" ht="15.75" customHeight="1">
      <c r="A549" s="148"/>
      <c r="B549" s="26"/>
      <c r="G549" s="216"/>
      <c r="K549" s="216"/>
      <c r="M549" s="149"/>
      <c r="N549" s="88"/>
      <c r="O549" s="88"/>
      <c r="P549" s="150"/>
    </row>
    <row r="550" spans="1:16" ht="15.75" customHeight="1">
      <c r="A550" s="148"/>
      <c r="B550" s="26"/>
      <c r="G550" s="216"/>
      <c r="K550" s="216"/>
      <c r="M550" s="149"/>
      <c r="N550" s="88"/>
      <c r="O550" s="88"/>
      <c r="P550" s="150"/>
    </row>
    <row r="551" spans="1:16" ht="15.75" customHeight="1">
      <c r="A551" s="148"/>
      <c r="B551" s="26"/>
      <c r="G551" s="216"/>
      <c r="K551" s="216"/>
      <c r="M551" s="149"/>
      <c r="N551" s="88"/>
      <c r="O551" s="88"/>
      <c r="P551" s="150"/>
    </row>
    <row r="552" spans="1:16" ht="15.75" customHeight="1">
      <c r="A552" s="148"/>
      <c r="B552" s="26"/>
      <c r="G552" s="216"/>
      <c r="K552" s="216"/>
      <c r="M552" s="149"/>
      <c r="N552" s="88"/>
      <c r="O552" s="88"/>
      <c r="P552" s="150"/>
    </row>
    <row r="553" spans="1:16" ht="15.75" customHeight="1">
      <c r="A553" s="148"/>
      <c r="B553" s="26"/>
      <c r="G553" s="216"/>
      <c r="K553" s="216"/>
      <c r="M553" s="149"/>
      <c r="N553" s="88"/>
      <c r="O553" s="88"/>
      <c r="P553" s="150"/>
    </row>
    <row r="554" spans="1:16" ht="15.75" customHeight="1">
      <c r="A554" s="148"/>
      <c r="B554" s="26"/>
      <c r="G554" s="216"/>
      <c r="K554" s="216"/>
      <c r="M554" s="149"/>
      <c r="N554" s="88"/>
      <c r="O554" s="88"/>
      <c r="P554" s="150"/>
    </row>
    <row r="555" spans="1:16" ht="15.75" customHeight="1">
      <c r="A555" s="148"/>
      <c r="B555" s="26"/>
      <c r="G555" s="216"/>
      <c r="K555" s="216"/>
      <c r="M555" s="149"/>
      <c r="N555" s="88"/>
      <c r="O555" s="88"/>
      <c r="P555" s="150"/>
    </row>
    <row r="556" spans="1:16" ht="15.75" customHeight="1">
      <c r="A556" s="148"/>
      <c r="B556" s="26"/>
      <c r="G556" s="216"/>
      <c r="K556" s="216"/>
      <c r="M556" s="149"/>
      <c r="N556" s="88"/>
      <c r="O556" s="88"/>
      <c r="P556" s="150"/>
    </row>
    <row r="557" spans="1:16" ht="15.75" customHeight="1">
      <c r="A557" s="148"/>
      <c r="B557" s="26"/>
      <c r="G557" s="216"/>
      <c r="K557" s="216"/>
      <c r="M557" s="149"/>
      <c r="N557" s="88"/>
      <c r="O557" s="88"/>
      <c r="P557" s="150"/>
    </row>
    <row r="558" spans="1:16" ht="15.75" customHeight="1">
      <c r="A558" s="148"/>
      <c r="B558" s="26"/>
      <c r="G558" s="216"/>
      <c r="K558" s="216"/>
      <c r="M558" s="149"/>
      <c r="N558" s="88"/>
      <c r="O558" s="88"/>
      <c r="P558" s="150"/>
    </row>
    <row r="559" spans="1:16" ht="15.75" customHeight="1">
      <c r="A559" s="148"/>
      <c r="B559" s="26"/>
      <c r="G559" s="216"/>
      <c r="K559" s="216"/>
      <c r="M559" s="149"/>
      <c r="N559" s="88"/>
      <c r="O559" s="88"/>
      <c r="P559" s="150"/>
    </row>
    <row r="560" spans="1:16" ht="15.75" customHeight="1">
      <c r="A560" s="148"/>
      <c r="B560" s="26"/>
      <c r="G560" s="216"/>
      <c r="K560" s="216"/>
      <c r="M560" s="149"/>
      <c r="N560" s="88"/>
      <c r="O560" s="88"/>
      <c r="P560" s="150"/>
    </row>
    <row r="561" spans="1:16" ht="15.75" customHeight="1">
      <c r="A561" s="148"/>
      <c r="B561" s="26"/>
      <c r="G561" s="216"/>
      <c r="K561" s="216"/>
      <c r="M561" s="149"/>
      <c r="N561" s="88"/>
      <c r="O561" s="88"/>
      <c r="P561" s="150"/>
    </row>
    <row r="562" spans="1:16" ht="15.75" customHeight="1">
      <c r="A562" s="148"/>
      <c r="B562" s="26"/>
      <c r="G562" s="216"/>
      <c r="K562" s="216"/>
      <c r="M562" s="149"/>
      <c r="N562" s="88"/>
      <c r="O562" s="88"/>
      <c r="P562" s="150"/>
    </row>
    <row r="563" spans="1:16" ht="15.75" customHeight="1">
      <c r="A563" s="148"/>
      <c r="B563" s="26"/>
      <c r="G563" s="216"/>
      <c r="K563" s="216"/>
      <c r="M563" s="149"/>
      <c r="N563" s="88"/>
      <c r="O563" s="88"/>
      <c r="P563" s="150"/>
    </row>
    <row r="564" spans="1:16" ht="15.75" customHeight="1">
      <c r="A564" s="148"/>
      <c r="B564" s="26"/>
      <c r="G564" s="216"/>
      <c r="K564" s="216"/>
      <c r="M564" s="149"/>
      <c r="N564" s="88"/>
      <c r="O564" s="88"/>
      <c r="P564" s="150"/>
    </row>
    <row r="565" spans="1:16" ht="15.75" customHeight="1">
      <c r="A565" s="148"/>
      <c r="B565" s="26"/>
      <c r="G565" s="216"/>
      <c r="K565" s="216"/>
      <c r="M565" s="149"/>
      <c r="N565" s="88"/>
      <c r="O565" s="88"/>
      <c r="P565" s="150"/>
    </row>
    <row r="566" spans="1:16" ht="15.75" customHeight="1">
      <c r="A566" s="148"/>
      <c r="B566" s="26"/>
      <c r="G566" s="216"/>
      <c r="K566" s="216"/>
      <c r="M566" s="149"/>
      <c r="N566" s="88"/>
      <c r="O566" s="88"/>
      <c r="P566" s="150"/>
    </row>
    <row r="567" spans="1:16" ht="15.75" customHeight="1">
      <c r="A567" s="148"/>
      <c r="B567" s="26"/>
      <c r="G567" s="216"/>
      <c r="K567" s="216"/>
      <c r="M567" s="149"/>
      <c r="N567" s="88"/>
      <c r="O567" s="88"/>
      <c r="P567" s="150"/>
    </row>
    <row r="568" spans="1:16" ht="15.75" customHeight="1">
      <c r="A568" s="148"/>
      <c r="B568" s="26"/>
      <c r="G568" s="216"/>
      <c r="K568" s="216"/>
      <c r="M568" s="149"/>
      <c r="N568" s="88"/>
      <c r="O568" s="88"/>
      <c r="P568" s="150"/>
    </row>
    <row r="569" spans="1:16" ht="15.75" customHeight="1">
      <c r="A569" s="148"/>
      <c r="B569" s="26"/>
      <c r="G569" s="216"/>
      <c r="K569" s="216"/>
      <c r="M569" s="149"/>
      <c r="N569" s="88"/>
      <c r="O569" s="88"/>
      <c r="P569" s="150"/>
    </row>
    <row r="570" spans="1:16" ht="15.75" customHeight="1">
      <c r="A570" s="148"/>
      <c r="B570" s="26"/>
      <c r="G570" s="216"/>
      <c r="K570" s="216"/>
      <c r="M570" s="149"/>
      <c r="N570" s="88"/>
      <c r="O570" s="88"/>
      <c r="P570" s="150"/>
    </row>
    <row r="571" spans="1:16" ht="15.75" customHeight="1">
      <c r="A571" s="148"/>
      <c r="B571" s="26"/>
      <c r="G571" s="216"/>
      <c r="K571" s="216"/>
      <c r="M571" s="149"/>
      <c r="N571" s="88"/>
      <c r="O571" s="88"/>
      <c r="P571" s="150"/>
    </row>
    <row r="572" spans="1:16" ht="15.75" customHeight="1">
      <c r="A572" s="148"/>
      <c r="B572" s="26"/>
      <c r="G572" s="216"/>
      <c r="K572" s="216"/>
      <c r="M572" s="149"/>
      <c r="N572" s="88"/>
      <c r="O572" s="88"/>
      <c r="P572" s="150"/>
    </row>
    <row r="573" spans="1:16" ht="15.75" customHeight="1">
      <c r="A573" s="148"/>
      <c r="B573" s="26"/>
      <c r="G573" s="216"/>
      <c r="K573" s="216"/>
      <c r="M573" s="149"/>
      <c r="N573" s="88"/>
      <c r="O573" s="88"/>
      <c r="P573" s="150"/>
    </row>
    <row r="574" spans="1:16" ht="15.75" customHeight="1">
      <c r="A574" s="148"/>
      <c r="B574" s="26"/>
      <c r="G574" s="216"/>
      <c r="K574" s="216"/>
      <c r="M574" s="149"/>
      <c r="N574" s="88"/>
      <c r="O574" s="88"/>
      <c r="P574" s="150"/>
    </row>
    <row r="575" spans="1:16" ht="15.75" customHeight="1">
      <c r="A575" s="148"/>
      <c r="B575" s="26"/>
      <c r="G575" s="216"/>
      <c r="K575" s="216"/>
      <c r="M575" s="149"/>
      <c r="N575" s="88"/>
      <c r="O575" s="88"/>
      <c r="P575" s="150"/>
    </row>
    <row r="576" spans="1:16" ht="15.75" customHeight="1">
      <c r="A576" s="148"/>
      <c r="B576" s="26"/>
      <c r="G576" s="216"/>
      <c r="K576" s="216"/>
      <c r="M576" s="149"/>
      <c r="N576" s="88"/>
      <c r="O576" s="88"/>
      <c r="P576" s="150"/>
    </row>
    <row r="577" spans="1:16" ht="15.75" customHeight="1">
      <c r="A577" s="148"/>
      <c r="B577" s="26"/>
      <c r="G577" s="216"/>
      <c r="K577" s="216"/>
      <c r="M577" s="149"/>
      <c r="N577" s="88"/>
      <c r="O577" s="88"/>
      <c r="P577" s="150"/>
    </row>
    <row r="578" spans="1:16" ht="15.75" customHeight="1">
      <c r="A578" s="148"/>
      <c r="B578" s="26"/>
      <c r="G578" s="216"/>
      <c r="K578" s="216"/>
      <c r="M578" s="149"/>
      <c r="N578" s="88"/>
      <c r="O578" s="88"/>
      <c r="P578" s="150"/>
    </row>
    <row r="579" spans="1:16" ht="15.75" customHeight="1">
      <c r="A579" s="148"/>
      <c r="B579" s="26"/>
      <c r="G579" s="216"/>
      <c r="K579" s="216"/>
      <c r="M579" s="149"/>
      <c r="N579" s="88"/>
      <c r="O579" s="88"/>
      <c r="P579" s="150"/>
    </row>
    <row r="580" spans="1:16" ht="15.75" customHeight="1">
      <c r="A580" s="148"/>
      <c r="B580" s="26"/>
      <c r="G580" s="216"/>
      <c r="K580" s="216"/>
      <c r="M580" s="149"/>
      <c r="N580" s="88"/>
      <c r="O580" s="88"/>
      <c r="P580" s="150"/>
    </row>
    <row r="581" spans="1:16" ht="15.75" customHeight="1">
      <c r="A581" s="148"/>
      <c r="B581" s="26"/>
      <c r="G581" s="216"/>
      <c r="K581" s="216"/>
      <c r="M581" s="149"/>
      <c r="N581" s="88"/>
      <c r="O581" s="88"/>
      <c r="P581" s="150"/>
    </row>
    <row r="582" spans="1:16" ht="15.75" customHeight="1">
      <c r="A582" s="148"/>
      <c r="B582" s="26"/>
      <c r="G582" s="216"/>
      <c r="K582" s="216"/>
      <c r="M582" s="149"/>
      <c r="N582" s="88"/>
      <c r="O582" s="88"/>
      <c r="P582" s="150"/>
    </row>
    <row r="583" spans="1:16" ht="15.75" customHeight="1">
      <c r="A583" s="148"/>
      <c r="B583" s="26"/>
      <c r="G583" s="216"/>
      <c r="K583" s="216"/>
      <c r="M583" s="149"/>
      <c r="N583" s="88"/>
      <c r="O583" s="88"/>
      <c r="P583" s="150"/>
    </row>
    <row r="584" spans="1:16" ht="15.75" customHeight="1">
      <c r="A584" s="148"/>
      <c r="B584" s="26"/>
      <c r="G584" s="216"/>
      <c r="K584" s="216"/>
      <c r="M584" s="149"/>
      <c r="N584" s="88"/>
      <c r="O584" s="88"/>
      <c r="P584" s="150"/>
    </row>
    <row r="585" spans="1:16" ht="15.75" customHeight="1">
      <c r="A585" s="148"/>
      <c r="B585" s="26"/>
      <c r="G585" s="216"/>
      <c r="K585" s="216"/>
      <c r="M585" s="149"/>
      <c r="N585" s="88"/>
      <c r="O585" s="88"/>
      <c r="P585" s="150"/>
    </row>
    <row r="586" spans="1:16" ht="15.75" customHeight="1">
      <c r="A586" s="148"/>
      <c r="B586" s="26"/>
      <c r="G586" s="216"/>
      <c r="K586" s="216"/>
      <c r="M586" s="149"/>
      <c r="N586" s="88"/>
      <c r="O586" s="88"/>
      <c r="P586" s="150"/>
    </row>
    <row r="587" spans="1:16" ht="15.75" customHeight="1">
      <c r="A587" s="148"/>
      <c r="B587" s="26"/>
      <c r="G587" s="216"/>
      <c r="K587" s="216"/>
      <c r="M587" s="149"/>
      <c r="N587" s="88"/>
      <c r="O587" s="88"/>
      <c r="P587" s="150"/>
    </row>
    <row r="588" spans="1:16" ht="15.75" customHeight="1">
      <c r="A588" s="148"/>
      <c r="B588" s="26"/>
      <c r="G588" s="216"/>
      <c r="K588" s="216"/>
      <c r="M588" s="149"/>
      <c r="N588" s="88"/>
      <c r="O588" s="88"/>
      <c r="P588" s="150"/>
    </row>
    <row r="589" spans="1:16" ht="15.75" customHeight="1">
      <c r="A589" s="148"/>
      <c r="B589" s="26"/>
      <c r="G589" s="216"/>
      <c r="K589" s="216"/>
      <c r="M589" s="149"/>
      <c r="N589" s="88"/>
      <c r="O589" s="88"/>
      <c r="P589" s="150"/>
    </row>
    <row r="590" spans="1:16" ht="15.75" customHeight="1">
      <c r="A590" s="148"/>
      <c r="B590" s="26"/>
      <c r="G590" s="216"/>
      <c r="K590" s="216"/>
      <c r="M590" s="149"/>
      <c r="N590" s="88"/>
      <c r="O590" s="88"/>
      <c r="P590" s="150"/>
    </row>
    <row r="591" spans="1:16" ht="15.75" customHeight="1">
      <c r="A591" s="148"/>
      <c r="B591" s="26"/>
      <c r="G591" s="216"/>
      <c r="K591" s="216"/>
      <c r="M591" s="149"/>
      <c r="N591" s="88"/>
      <c r="O591" s="88"/>
      <c r="P591" s="150"/>
    </row>
    <row r="592" spans="1:16" ht="15.75" customHeight="1">
      <c r="A592" s="148"/>
      <c r="B592" s="26"/>
      <c r="G592" s="216"/>
      <c r="K592" s="216"/>
      <c r="M592" s="149"/>
      <c r="N592" s="88"/>
      <c r="O592" s="88"/>
      <c r="P592" s="150"/>
    </row>
    <row r="593" spans="1:16" ht="15.75" customHeight="1">
      <c r="A593" s="148"/>
      <c r="B593" s="26"/>
      <c r="G593" s="216"/>
      <c r="K593" s="216"/>
      <c r="M593" s="149"/>
      <c r="N593" s="88"/>
      <c r="O593" s="88"/>
      <c r="P593" s="150"/>
    </row>
    <row r="594" spans="1:16" ht="15.75" customHeight="1">
      <c r="A594" s="148"/>
      <c r="B594" s="26"/>
      <c r="G594" s="216"/>
      <c r="K594" s="216"/>
      <c r="M594" s="149"/>
      <c r="N594" s="88"/>
      <c r="O594" s="88"/>
      <c r="P594" s="150"/>
    </row>
    <row r="595" spans="1:16" ht="15.75" customHeight="1">
      <c r="A595" s="148"/>
      <c r="B595" s="26"/>
      <c r="G595" s="216"/>
      <c r="K595" s="216"/>
      <c r="M595" s="149"/>
      <c r="N595" s="88"/>
      <c r="O595" s="88"/>
      <c r="P595" s="150"/>
    </row>
    <row r="596" spans="1:16" ht="15.75" customHeight="1">
      <c r="A596" s="148"/>
      <c r="B596" s="26"/>
      <c r="G596" s="216"/>
      <c r="K596" s="216"/>
      <c r="M596" s="149"/>
      <c r="N596" s="88"/>
      <c r="O596" s="88"/>
      <c r="P596" s="150"/>
    </row>
    <row r="597" spans="1:16" ht="15.75" customHeight="1">
      <c r="A597" s="148"/>
      <c r="B597" s="26"/>
      <c r="G597" s="216"/>
      <c r="K597" s="216"/>
      <c r="M597" s="149"/>
      <c r="N597" s="88"/>
      <c r="O597" s="88"/>
      <c r="P597" s="150"/>
    </row>
    <row r="598" spans="1:16" ht="15.75" customHeight="1">
      <c r="A598" s="148"/>
      <c r="B598" s="26"/>
      <c r="G598" s="216"/>
      <c r="K598" s="216"/>
      <c r="M598" s="149"/>
      <c r="N598" s="88"/>
      <c r="O598" s="88"/>
      <c r="P598" s="150"/>
    </row>
    <row r="599" spans="1:16" ht="15.75" customHeight="1">
      <c r="A599" s="148"/>
      <c r="B599" s="26"/>
      <c r="G599" s="216"/>
      <c r="K599" s="216"/>
      <c r="M599" s="149"/>
      <c r="N599" s="88"/>
      <c r="O599" s="88"/>
      <c r="P599" s="150"/>
    </row>
    <row r="600" spans="1:16" ht="15.75" customHeight="1">
      <c r="A600" s="148"/>
      <c r="B600" s="26"/>
      <c r="G600" s="216"/>
      <c r="K600" s="216"/>
      <c r="M600" s="149"/>
      <c r="N600" s="88"/>
      <c r="O600" s="88"/>
      <c r="P600" s="150"/>
    </row>
    <row r="601" spans="1:16" ht="15.75" customHeight="1">
      <c r="A601" s="148"/>
      <c r="B601" s="26"/>
      <c r="G601" s="216"/>
      <c r="K601" s="216"/>
      <c r="M601" s="149"/>
      <c r="N601" s="88"/>
      <c r="O601" s="88"/>
      <c r="P601" s="150"/>
    </row>
    <row r="602" spans="1:16" ht="15.75" customHeight="1">
      <c r="A602" s="148"/>
      <c r="B602" s="26"/>
      <c r="G602" s="216"/>
      <c r="K602" s="216"/>
      <c r="M602" s="149"/>
      <c r="N602" s="88"/>
      <c r="O602" s="88"/>
      <c r="P602" s="150"/>
    </row>
    <row r="603" spans="1:16" ht="15.75" customHeight="1">
      <c r="A603" s="148"/>
      <c r="B603" s="26"/>
      <c r="G603" s="216"/>
      <c r="K603" s="216"/>
      <c r="M603" s="149"/>
      <c r="N603" s="88"/>
      <c r="O603" s="88"/>
      <c r="P603" s="150"/>
    </row>
    <row r="604" spans="1:16" ht="15.75" customHeight="1">
      <c r="A604" s="148"/>
      <c r="B604" s="26"/>
      <c r="G604" s="216"/>
      <c r="K604" s="216"/>
      <c r="M604" s="149"/>
      <c r="N604" s="88"/>
      <c r="O604" s="88"/>
      <c r="P604" s="150"/>
    </row>
    <row r="605" spans="1:16" ht="15.75" customHeight="1">
      <c r="A605" s="148"/>
      <c r="B605" s="26"/>
      <c r="G605" s="216"/>
      <c r="K605" s="216"/>
      <c r="M605" s="149"/>
      <c r="N605" s="88"/>
      <c r="O605" s="88"/>
      <c r="P605" s="150"/>
    </row>
    <row r="606" spans="1:16" ht="15.75" customHeight="1">
      <c r="A606" s="148"/>
      <c r="B606" s="26"/>
      <c r="G606" s="216"/>
      <c r="K606" s="216"/>
      <c r="M606" s="149"/>
      <c r="N606" s="88"/>
      <c r="O606" s="88"/>
      <c r="P606" s="150"/>
    </row>
    <row r="607" spans="1:16" ht="15.75" customHeight="1">
      <c r="A607" s="148"/>
      <c r="B607" s="26"/>
      <c r="G607" s="216"/>
      <c r="K607" s="216"/>
      <c r="M607" s="149"/>
      <c r="N607" s="88"/>
      <c r="O607" s="88"/>
      <c r="P607" s="150"/>
    </row>
    <row r="608" spans="1:16" ht="15.75" customHeight="1">
      <c r="A608" s="148"/>
      <c r="B608" s="26"/>
      <c r="G608" s="216"/>
      <c r="K608" s="216"/>
      <c r="M608" s="149"/>
      <c r="N608" s="88"/>
      <c r="O608" s="88"/>
      <c r="P608" s="150"/>
    </row>
    <row r="609" spans="1:16" ht="15.75" customHeight="1">
      <c r="A609" s="148"/>
      <c r="B609" s="26"/>
      <c r="G609" s="216"/>
      <c r="K609" s="216"/>
      <c r="M609" s="149"/>
      <c r="N609" s="88"/>
      <c r="O609" s="88"/>
      <c r="P609" s="150"/>
    </row>
    <row r="610" spans="1:16" ht="15.75" customHeight="1">
      <c r="A610" s="148"/>
      <c r="B610" s="26"/>
      <c r="G610" s="216"/>
      <c r="K610" s="216"/>
      <c r="M610" s="149"/>
      <c r="N610" s="88"/>
      <c r="O610" s="88"/>
      <c r="P610" s="150"/>
    </row>
    <row r="611" spans="1:16" ht="15.75" customHeight="1">
      <c r="A611" s="148"/>
      <c r="B611" s="26"/>
      <c r="G611" s="216"/>
      <c r="K611" s="216"/>
      <c r="M611" s="149"/>
      <c r="N611" s="88"/>
      <c r="O611" s="88"/>
      <c r="P611" s="150"/>
    </row>
    <row r="612" spans="1:16" ht="15.75" customHeight="1">
      <c r="A612" s="148"/>
      <c r="B612" s="26"/>
      <c r="G612" s="216"/>
      <c r="K612" s="216"/>
      <c r="M612" s="149"/>
      <c r="N612" s="88"/>
      <c r="O612" s="88"/>
      <c r="P612" s="150"/>
    </row>
    <row r="613" spans="1:16" ht="15.75" customHeight="1">
      <c r="A613" s="148"/>
      <c r="B613" s="26"/>
      <c r="G613" s="216"/>
      <c r="K613" s="216"/>
      <c r="M613" s="149"/>
      <c r="N613" s="88"/>
      <c r="O613" s="88"/>
      <c r="P613" s="150"/>
    </row>
    <row r="614" spans="1:16" ht="15.75" customHeight="1">
      <c r="A614" s="148"/>
      <c r="B614" s="26"/>
      <c r="G614" s="216"/>
      <c r="K614" s="216"/>
      <c r="M614" s="149"/>
      <c r="N614" s="88"/>
      <c r="O614" s="88"/>
      <c r="P614" s="150"/>
    </row>
    <row r="615" spans="1:16" ht="15.75" customHeight="1">
      <c r="A615" s="148"/>
      <c r="B615" s="26"/>
      <c r="G615" s="216"/>
      <c r="K615" s="216"/>
      <c r="M615" s="149"/>
      <c r="N615" s="88"/>
      <c r="O615" s="88"/>
      <c r="P615" s="150"/>
    </row>
    <row r="616" spans="1:16" ht="15.75" customHeight="1">
      <c r="A616" s="148"/>
      <c r="B616" s="26"/>
      <c r="G616" s="216"/>
      <c r="K616" s="216"/>
      <c r="M616" s="149"/>
      <c r="N616" s="88"/>
      <c r="O616" s="88"/>
      <c r="P616" s="150"/>
    </row>
    <row r="617" spans="1:16" ht="15.75" customHeight="1">
      <c r="A617" s="148"/>
      <c r="B617" s="26"/>
      <c r="G617" s="216"/>
      <c r="K617" s="216"/>
      <c r="M617" s="149"/>
      <c r="N617" s="88"/>
      <c r="O617" s="88"/>
      <c r="P617" s="150"/>
    </row>
    <row r="618" spans="1:16" ht="15.75" customHeight="1">
      <c r="A618" s="148"/>
      <c r="B618" s="26"/>
      <c r="G618" s="216"/>
      <c r="K618" s="216"/>
      <c r="M618" s="149"/>
      <c r="N618" s="88"/>
      <c r="O618" s="88"/>
      <c r="P618" s="150"/>
    </row>
    <row r="619" spans="1:16" ht="15.75" customHeight="1">
      <c r="A619" s="148"/>
      <c r="B619" s="26"/>
      <c r="G619" s="216"/>
      <c r="K619" s="216"/>
      <c r="M619" s="149"/>
      <c r="N619" s="88"/>
      <c r="O619" s="88"/>
      <c r="P619" s="150"/>
    </row>
    <row r="620" spans="1:16" ht="15.75" customHeight="1">
      <c r="A620" s="148"/>
      <c r="B620" s="26"/>
      <c r="G620" s="216"/>
      <c r="K620" s="216"/>
      <c r="M620" s="149"/>
      <c r="N620" s="88"/>
      <c r="O620" s="88"/>
      <c r="P620" s="150"/>
    </row>
    <row r="621" spans="1:16" ht="15.75" customHeight="1">
      <c r="A621" s="148"/>
      <c r="B621" s="26"/>
      <c r="G621" s="216"/>
      <c r="K621" s="216"/>
      <c r="M621" s="149"/>
      <c r="N621" s="88"/>
      <c r="O621" s="88"/>
      <c r="P621" s="150"/>
    </row>
    <row r="622" spans="1:16" ht="15.75" customHeight="1">
      <c r="A622" s="148"/>
      <c r="B622" s="26"/>
      <c r="G622" s="216"/>
      <c r="K622" s="216"/>
      <c r="M622" s="149"/>
      <c r="N622" s="88"/>
      <c r="O622" s="88"/>
      <c r="P622" s="150"/>
    </row>
    <row r="623" spans="1:16" ht="15.75" customHeight="1">
      <c r="A623" s="148"/>
      <c r="B623" s="26"/>
      <c r="G623" s="216"/>
      <c r="K623" s="216"/>
      <c r="M623" s="149"/>
      <c r="N623" s="88"/>
      <c r="O623" s="88"/>
      <c r="P623" s="150"/>
    </row>
    <row r="624" spans="1:16" ht="15.75" customHeight="1">
      <c r="A624" s="148"/>
      <c r="B624" s="26"/>
      <c r="G624" s="216"/>
      <c r="K624" s="216"/>
      <c r="M624" s="149"/>
      <c r="N624" s="88"/>
      <c r="O624" s="88"/>
      <c r="P624" s="150"/>
    </row>
    <row r="625" spans="1:16" ht="15.75" customHeight="1">
      <c r="A625" s="148"/>
      <c r="B625" s="26"/>
      <c r="G625" s="216"/>
      <c r="K625" s="216"/>
      <c r="M625" s="149"/>
      <c r="N625" s="88"/>
      <c r="O625" s="88"/>
      <c r="P625" s="150"/>
    </row>
    <row r="626" spans="1:16" ht="15.75" customHeight="1">
      <c r="A626" s="148"/>
      <c r="B626" s="26"/>
      <c r="G626" s="216"/>
      <c r="K626" s="216"/>
      <c r="M626" s="149"/>
      <c r="N626" s="88"/>
      <c r="O626" s="88"/>
      <c r="P626" s="150"/>
    </row>
    <row r="627" spans="1:16" ht="15.75" customHeight="1">
      <c r="A627" s="148"/>
      <c r="B627" s="26"/>
      <c r="G627" s="216"/>
      <c r="K627" s="216"/>
      <c r="M627" s="149"/>
      <c r="N627" s="88"/>
      <c r="O627" s="88"/>
      <c r="P627" s="150"/>
    </row>
    <row r="628" spans="1:16" ht="15.75" customHeight="1">
      <c r="A628" s="148"/>
      <c r="B628" s="26"/>
      <c r="G628" s="216"/>
      <c r="K628" s="216"/>
      <c r="M628" s="149"/>
      <c r="N628" s="88"/>
      <c r="O628" s="88"/>
      <c r="P628" s="150"/>
    </row>
    <row r="629" spans="1:16" ht="15.75" customHeight="1">
      <c r="A629" s="148"/>
      <c r="B629" s="26"/>
      <c r="G629" s="216"/>
      <c r="K629" s="216"/>
      <c r="M629" s="149"/>
      <c r="N629" s="88"/>
      <c r="O629" s="88"/>
      <c r="P629" s="150"/>
    </row>
    <row r="630" spans="1:16" ht="15.75" customHeight="1">
      <c r="A630" s="148"/>
      <c r="B630" s="26"/>
      <c r="G630" s="216"/>
      <c r="K630" s="216"/>
      <c r="M630" s="149"/>
      <c r="N630" s="88"/>
      <c r="O630" s="88"/>
      <c r="P630" s="150"/>
    </row>
    <row r="631" spans="1:16" ht="15.75" customHeight="1">
      <c r="A631" s="148"/>
      <c r="B631" s="26"/>
      <c r="G631" s="216"/>
      <c r="K631" s="216"/>
      <c r="M631" s="149"/>
      <c r="N631" s="88"/>
      <c r="O631" s="88"/>
      <c r="P631" s="150"/>
    </row>
    <row r="632" spans="1:16" ht="15.75" customHeight="1">
      <c r="A632" s="148"/>
      <c r="B632" s="26"/>
      <c r="G632" s="216"/>
      <c r="K632" s="216"/>
      <c r="M632" s="149"/>
      <c r="N632" s="88"/>
      <c r="O632" s="88"/>
      <c r="P632" s="150"/>
    </row>
    <row r="633" spans="1:16" ht="15.75" customHeight="1">
      <c r="A633" s="148"/>
      <c r="B633" s="26"/>
      <c r="G633" s="216"/>
      <c r="K633" s="216"/>
      <c r="M633" s="149"/>
      <c r="N633" s="88"/>
      <c r="O633" s="88"/>
      <c r="P633" s="150"/>
    </row>
    <row r="634" spans="1:16" ht="15.75" customHeight="1">
      <c r="A634" s="148"/>
      <c r="B634" s="26"/>
      <c r="G634" s="216"/>
      <c r="K634" s="216"/>
      <c r="M634" s="149"/>
      <c r="N634" s="88"/>
      <c r="O634" s="88"/>
      <c r="P634" s="150"/>
    </row>
    <row r="635" spans="1:16" ht="15.75" customHeight="1">
      <c r="A635" s="148"/>
      <c r="B635" s="26"/>
      <c r="G635" s="216"/>
      <c r="K635" s="216"/>
      <c r="M635" s="149"/>
      <c r="N635" s="88"/>
      <c r="O635" s="88"/>
      <c r="P635" s="150"/>
    </row>
    <row r="636" spans="1:16" ht="15.75" customHeight="1">
      <c r="A636" s="148"/>
      <c r="B636" s="26"/>
      <c r="G636" s="216"/>
      <c r="K636" s="216"/>
      <c r="M636" s="149"/>
      <c r="N636" s="88"/>
      <c r="O636" s="88"/>
      <c r="P636" s="150"/>
    </row>
    <row r="637" spans="1:16" ht="15.75" customHeight="1">
      <c r="A637" s="148"/>
      <c r="B637" s="26"/>
      <c r="G637" s="216"/>
      <c r="K637" s="216"/>
      <c r="M637" s="149"/>
      <c r="N637" s="88"/>
      <c r="O637" s="88"/>
      <c r="P637" s="150"/>
    </row>
    <row r="638" spans="1:16" ht="15.75" customHeight="1">
      <c r="A638" s="148"/>
      <c r="B638" s="26"/>
      <c r="G638" s="216"/>
      <c r="K638" s="216"/>
      <c r="M638" s="149"/>
      <c r="N638" s="88"/>
      <c r="O638" s="88"/>
      <c r="P638" s="150"/>
    </row>
    <row r="639" spans="1:16" ht="15.75" customHeight="1">
      <c r="A639" s="148"/>
      <c r="B639" s="26"/>
      <c r="G639" s="216"/>
      <c r="K639" s="216"/>
      <c r="M639" s="149"/>
      <c r="N639" s="88"/>
      <c r="O639" s="88"/>
      <c r="P639" s="150"/>
    </row>
    <row r="640" spans="1:16" ht="15.75" customHeight="1">
      <c r="A640" s="148"/>
      <c r="B640" s="26"/>
      <c r="G640" s="216"/>
      <c r="K640" s="216"/>
      <c r="M640" s="149"/>
      <c r="N640" s="88"/>
      <c r="O640" s="88"/>
      <c r="P640" s="150"/>
    </row>
    <row r="641" spans="1:16" ht="15.75" customHeight="1">
      <c r="A641" s="148"/>
      <c r="B641" s="26"/>
      <c r="G641" s="216"/>
      <c r="K641" s="216"/>
      <c r="M641" s="149"/>
      <c r="N641" s="88"/>
      <c r="O641" s="88"/>
      <c r="P641" s="150"/>
    </row>
    <row r="642" spans="1:16" ht="15.75" customHeight="1">
      <c r="A642" s="148"/>
      <c r="B642" s="26"/>
      <c r="G642" s="216"/>
      <c r="K642" s="216"/>
      <c r="M642" s="149"/>
      <c r="N642" s="88"/>
      <c r="O642" s="88"/>
      <c r="P642" s="150"/>
    </row>
    <row r="643" spans="1:16" ht="15.75" customHeight="1">
      <c r="A643" s="148"/>
      <c r="B643" s="26"/>
      <c r="G643" s="216"/>
      <c r="K643" s="216"/>
      <c r="M643" s="149"/>
      <c r="N643" s="88"/>
      <c r="O643" s="88"/>
      <c r="P643" s="150"/>
    </row>
    <row r="644" spans="1:16" ht="15.75" customHeight="1">
      <c r="A644" s="148"/>
      <c r="B644" s="26"/>
      <c r="G644" s="216"/>
      <c r="K644" s="216"/>
      <c r="M644" s="149"/>
      <c r="N644" s="88"/>
      <c r="O644" s="88"/>
      <c r="P644" s="150"/>
    </row>
    <row r="645" spans="1:16" ht="15.75" customHeight="1">
      <c r="A645" s="148"/>
      <c r="B645" s="26"/>
      <c r="G645" s="216"/>
      <c r="K645" s="216"/>
      <c r="M645" s="149"/>
      <c r="N645" s="88"/>
      <c r="O645" s="88"/>
      <c r="P645" s="150"/>
    </row>
    <row r="646" spans="1:16" ht="15.75" customHeight="1">
      <c r="A646" s="148"/>
      <c r="B646" s="26"/>
      <c r="G646" s="216"/>
      <c r="K646" s="216"/>
      <c r="M646" s="149"/>
      <c r="N646" s="88"/>
      <c r="O646" s="88"/>
      <c r="P646" s="150"/>
    </row>
    <row r="647" spans="1:16" ht="15.75" customHeight="1">
      <c r="A647" s="148"/>
      <c r="B647" s="26"/>
      <c r="G647" s="216"/>
      <c r="K647" s="216"/>
      <c r="M647" s="149"/>
      <c r="N647" s="88"/>
      <c r="O647" s="88"/>
      <c r="P647" s="150"/>
    </row>
    <row r="648" spans="1:16" ht="15.75" customHeight="1">
      <c r="A648" s="148"/>
      <c r="B648" s="26"/>
      <c r="G648" s="216"/>
      <c r="K648" s="216"/>
      <c r="M648" s="149"/>
      <c r="N648" s="88"/>
      <c r="O648" s="88"/>
      <c r="P648" s="150"/>
    </row>
    <row r="649" spans="1:16" ht="15.75" customHeight="1">
      <c r="A649" s="148"/>
      <c r="B649" s="26"/>
      <c r="G649" s="216"/>
      <c r="K649" s="216"/>
      <c r="M649" s="149"/>
      <c r="N649" s="88"/>
      <c r="O649" s="88"/>
      <c r="P649" s="150"/>
    </row>
    <row r="650" spans="1:16" ht="15.75" customHeight="1">
      <c r="A650" s="148"/>
      <c r="B650" s="26"/>
      <c r="G650" s="216"/>
      <c r="K650" s="216"/>
      <c r="M650" s="149"/>
      <c r="N650" s="88"/>
      <c r="O650" s="88"/>
      <c r="P650" s="150"/>
    </row>
    <row r="651" spans="1:16" ht="15.75" customHeight="1">
      <c r="A651" s="148"/>
      <c r="B651" s="26"/>
      <c r="G651" s="216"/>
      <c r="K651" s="216"/>
      <c r="M651" s="149"/>
      <c r="N651" s="88"/>
      <c r="O651" s="88"/>
      <c r="P651" s="150"/>
    </row>
    <row r="652" spans="1:16" ht="15.75" customHeight="1">
      <c r="A652" s="148"/>
      <c r="B652" s="26"/>
      <c r="G652" s="216"/>
      <c r="K652" s="216"/>
      <c r="M652" s="149"/>
      <c r="N652" s="88"/>
      <c r="O652" s="88"/>
      <c r="P652" s="150"/>
    </row>
    <row r="653" spans="1:16" ht="15.75" customHeight="1">
      <c r="A653" s="148"/>
      <c r="B653" s="26"/>
      <c r="G653" s="216"/>
      <c r="K653" s="216"/>
      <c r="M653" s="149"/>
      <c r="N653" s="88"/>
      <c r="O653" s="88"/>
      <c r="P653" s="150"/>
    </row>
    <row r="654" spans="1:16" ht="15.75" customHeight="1">
      <c r="A654" s="148"/>
      <c r="B654" s="26"/>
      <c r="G654" s="216"/>
      <c r="K654" s="216"/>
      <c r="M654" s="149"/>
      <c r="N654" s="88"/>
      <c r="O654" s="88"/>
      <c r="P654" s="150"/>
    </row>
    <row r="655" spans="1:16" ht="15.75" customHeight="1">
      <c r="A655" s="148"/>
      <c r="B655" s="26"/>
      <c r="G655" s="216"/>
      <c r="K655" s="216"/>
      <c r="M655" s="149"/>
      <c r="N655" s="88"/>
      <c r="O655" s="88"/>
      <c r="P655" s="150"/>
    </row>
    <row r="656" spans="1:16" ht="15.75" customHeight="1">
      <c r="A656" s="148"/>
      <c r="B656" s="26"/>
      <c r="G656" s="216"/>
      <c r="K656" s="216"/>
      <c r="M656" s="149"/>
      <c r="N656" s="88"/>
      <c r="O656" s="88"/>
      <c r="P656" s="150"/>
    </row>
    <row r="657" spans="1:16" ht="15.75" customHeight="1">
      <c r="A657" s="148"/>
      <c r="B657" s="26"/>
      <c r="G657" s="216"/>
      <c r="K657" s="216"/>
      <c r="M657" s="149"/>
      <c r="N657" s="88"/>
      <c r="O657" s="88"/>
      <c r="P657" s="150"/>
    </row>
    <row r="658" spans="1:16" ht="15.75" customHeight="1">
      <c r="A658" s="148"/>
      <c r="B658" s="26"/>
      <c r="G658" s="216"/>
      <c r="K658" s="216"/>
      <c r="M658" s="149"/>
      <c r="N658" s="88"/>
      <c r="O658" s="88"/>
      <c r="P658" s="150"/>
    </row>
    <row r="659" spans="1:16" ht="15.75" customHeight="1">
      <c r="A659" s="148"/>
      <c r="B659" s="26"/>
      <c r="G659" s="216"/>
      <c r="K659" s="216"/>
      <c r="M659" s="149"/>
      <c r="N659" s="88"/>
      <c r="O659" s="88"/>
      <c r="P659" s="150"/>
    </row>
    <row r="660" spans="1:16" ht="15.75" customHeight="1">
      <c r="A660" s="148"/>
      <c r="B660" s="26"/>
      <c r="G660" s="216"/>
      <c r="K660" s="216"/>
      <c r="M660" s="149"/>
      <c r="N660" s="88"/>
      <c r="O660" s="88"/>
      <c r="P660" s="150"/>
    </row>
    <row r="661" spans="1:16" ht="15.75" customHeight="1">
      <c r="A661" s="148"/>
      <c r="B661" s="26"/>
      <c r="G661" s="216"/>
      <c r="K661" s="216"/>
      <c r="M661" s="149"/>
      <c r="N661" s="88"/>
      <c r="O661" s="88"/>
      <c r="P661" s="150"/>
    </row>
    <row r="662" spans="1:16" ht="15.75" customHeight="1">
      <c r="A662" s="148"/>
      <c r="B662" s="26"/>
      <c r="G662" s="216"/>
      <c r="K662" s="216"/>
      <c r="M662" s="149"/>
      <c r="N662" s="88"/>
      <c r="O662" s="88"/>
      <c r="P662" s="150"/>
    </row>
    <row r="663" spans="1:16" ht="15.75" customHeight="1">
      <c r="A663" s="148"/>
      <c r="B663" s="26"/>
      <c r="G663" s="216"/>
      <c r="K663" s="216"/>
      <c r="M663" s="149"/>
      <c r="N663" s="88"/>
      <c r="O663" s="88"/>
      <c r="P663" s="150"/>
    </row>
    <row r="664" spans="1:16" ht="15.75" customHeight="1">
      <c r="A664" s="148"/>
      <c r="B664" s="26"/>
      <c r="G664" s="216"/>
      <c r="K664" s="216"/>
      <c r="M664" s="149"/>
      <c r="N664" s="88"/>
      <c r="O664" s="88"/>
      <c r="P664" s="150"/>
    </row>
    <row r="665" spans="1:16" ht="15.75" customHeight="1">
      <c r="A665" s="148"/>
      <c r="B665" s="26"/>
      <c r="G665" s="216"/>
      <c r="K665" s="216"/>
      <c r="M665" s="149"/>
      <c r="N665" s="88"/>
      <c r="O665" s="88"/>
      <c r="P665" s="150"/>
    </row>
    <row r="666" spans="1:16" ht="15.75" customHeight="1">
      <c r="A666" s="148"/>
      <c r="B666" s="26"/>
      <c r="G666" s="216"/>
      <c r="K666" s="216"/>
      <c r="M666" s="149"/>
      <c r="N666" s="88"/>
      <c r="O666" s="88"/>
      <c r="P666" s="150"/>
    </row>
    <row r="667" spans="1:16" ht="15.75" customHeight="1">
      <c r="A667" s="148"/>
      <c r="B667" s="26"/>
      <c r="G667" s="216"/>
      <c r="K667" s="216"/>
      <c r="M667" s="149"/>
      <c r="N667" s="88"/>
      <c r="O667" s="88"/>
      <c r="P667" s="150"/>
    </row>
    <row r="668" spans="1:16" ht="15.75" customHeight="1">
      <c r="A668" s="148"/>
      <c r="B668" s="26"/>
      <c r="G668" s="216"/>
      <c r="K668" s="216"/>
      <c r="M668" s="149"/>
      <c r="N668" s="88"/>
      <c r="O668" s="88"/>
      <c r="P668" s="150"/>
    </row>
    <row r="669" spans="1:16" ht="15.75" customHeight="1">
      <c r="A669" s="148"/>
      <c r="B669" s="26"/>
      <c r="G669" s="216"/>
      <c r="K669" s="216"/>
      <c r="M669" s="149"/>
      <c r="N669" s="88"/>
      <c r="O669" s="88"/>
      <c r="P669" s="150"/>
    </row>
    <row r="670" spans="1:16" ht="15.75" customHeight="1">
      <c r="A670" s="148"/>
      <c r="B670" s="26"/>
      <c r="G670" s="216"/>
      <c r="K670" s="216"/>
      <c r="M670" s="149"/>
      <c r="N670" s="88"/>
      <c r="O670" s="88"/>
      <c r="P670" s="150"/>
    </row>
    <row r="671" spans="1:16" ht="15.75" customHeight="1">
      <c r="A671" s="148"/>
      <c r="B671" s="26"/>
      <c r="G671" s="216"/>
      <c r="K671" s="216"/>
      <c r="M671" s="149"/>
      <c r="N671" s="88"/>
      <c r="O671" s="88"/>
      <c r="P671" s="150"/>
    </row>
    <row r="672" spans="1:16" ht="15.75" customHeight="1">
      <c r="A672" s="148"/>
      <c r="B672" s="26"/>
      <c r="G672" s="216"/>
      <c r="K672" s="216"/>
      <c r="M672" s="149"/>
      <c r="N672" s="88"/>
      <c r="O672" s="88"/>
      <c r="P672" s="150"/>
    </row>
    <row r="673" spans="1:16" ht="15.75" customHeight="1">
      <c r="A673" s="148"/>
      <c r="B673" s="26"/>
      <c r="G673" s="216"/>
      <c r="K673" s="216"/>
      <c r="M673" s="149"/>
      <c r="N673" s="88"/>
      <c r="O673" s="88"/>
      <c r="P673" s="150"/>
    </row>
    <row r="674" spans="1:16" ht="15.75" customHeight="1">
      <c r="A674" s="148"/>
      <c r="B674" s="26"/>
      <c r="G674" s="216"/>
      <c r="K674" s="216"/>
      <c r="M674" s="149"/>
      <c r="N674" s="88"/>
      <c r="O674" s="88"/>
      <c r="P674" s="150"/>
    </row>
    <row r="675" spans="1:16" ht="15.75" customHeight="1">
      <c r="A675" s="148"/>
      <c r="B675" s="26"/>
      <c r="G675" s="216"/>
      <c r="K675" s="216"/>
      <c r="M675" s="149"/>
      <c r="N675" s="88"/>
      <c r="O675" s="88"/>
      <c r="P675" s="150"/>
    </row>
    <row r="676" spans="1:16" ht="15.75" customHeight="1">
      <c r="A676" s="148"/>
      <c r="B676" s="26"/>
      <c r="G676" s="216"/>
      <c r="K676" s="216"/>
      <c r="M676" s="149"/>
      <c r="N676" s="88"/>
      <c r="O676" s="88"/>
      <c r="P676" s="150"/>
    </row>
    <row r="677" spans="1:16" ht="15.75" customHeight="1">
      <c r="A677" s="148"/>
      <c r="B677" s="26"/>
      <c r="G677" s="216"/>
      <c r="K677" s="216"/>
      <c r="M677" s="149"/>
      <c r="N677" s="88"/>
      <c r="O677" s="88"/>
      <c r="P677" s="150"/>
    </row>
    <row r="678" spans="1:16" ht="15.75" customHeight="1">
      <c r="A678" s="148"/>
      <c r="B678" s="26"/>
      <c r="G678" s="216"/>
      <c r="K678" s="216"/>
      <c r="M678" s="149"/>
      <c r="N678" s="88"/>
      <c r="O678" s="88"/>
      <c r="P678" s="150"/>
    </row>
    <row r="679" spans="1:16" ht="15.75" customHeight="1">
      <c r="A679" s="148"/>
      <c r="B679" s="26"/>
      <c r="G679" s="216"/>
      <c r="K679" s="216"/>
      <c r="M679" s="149"/>
      <c r="N679" s="88"/>
      <c r="O679" s="88"/>
      <c r="P679" s="150"/>
    </row>
    <row r="680" spans="1:16" ht="15.75" customHeight="1">
      <c r="A680" s="148"/>
      <c r="B680" s="26"/>
      <c r="G680" s="216"/>
      <c r="K680" s="216"/>
      <c r="M680" s="149"/>
      <c r="N680" s="88"/>
      <c r="O680" s="88"/>
      <c r="P680" s="150"/>
    </row>
    <row r="681" spans="1:16" ht="15.75" customHeight="1">
      <c r="A681" s="148"/>
      <c r="B681" s="26"/>
      <c r="G681" s="216"/>
      <c r="K681" s="216"/>
      <c r="M681" s="149"/>
      <c r="N681" s="88"/>
      <c r="O681" s="88"/>
      <c r="P681" s="150"/>
    </row>
    <row r="682" spans="1:16" ht="15.75" customHeight="1">
      <c r="A682" s="148"/>
      <c r="B682" s="26"/>
      <c r="G682" s="216"/>
      <c r="K682" s="216"/>
      <c r="M682" s="149"/>
      <c r="N682" s="88"/>
      <c r="O682" s="88"/>
      <c r="P682" s="150"/>
    </row>
    <row r="683" spans="1:16" ht="15.75" customHeight="1">
      <c r="A683" s="148"/>
      <c r="B683" s="26"/>
      <c r="G683" s="216"/>
      <c r="K683" s="216"/>
      <c r="M683" s="149"/>
      <c r="N683" s="88"/>
      <c r="O683" s="88"/>
      <c r="P683" s="150"/>
    </row>
    <row r="684" spans="1:16" ht="15.75" customHeight="1">
      <c r="A684" s="148"/>
      <c r="B684" s="26"/>
      <c r="G684" s="216"/>
      <c r="K684" s="216"/>
      <c r="M684" s="149"/>
      <c r="N684" s="88"/>
      <c r="O684" s="88"/>
      <c r="P684" s="150"/>
    </row>
    <row r="685" spans="1:16" ht="15.75" customHeight="1">
      <c r="A685" s="148"/>
      <c r="B685" s="26"/>
      <c r="G685" s="216"/>
      <c r="K685" s="216"/>
      <c r="M685" s="149"/>
      <c r="N685" s="88"/>
      <c r="O685" s="88"/>
      <c r="P685" s="150"/>
    </row>
    <row r="686" spans="1:16" ht="15.75" customHeight="1">
      <c r="A686" s="148"/>
      <c r="B686" s="26"/>
      <c r="G686" s="216"/>
      <c r="K686" s="216"/>
      <c r="M686" s="149"/>
      <c r="N686" s="88"/>
      <c r="O686" s="88"/>
      <c r="P686" s="150"/>
    </row>
    <row r="687" spans="1:16" ht="15.75" customHeight="1">
      <c r="A687" s="148"/>
      <c r="B687" s="26"/>
      <c r="G687" s="216"/>
      <c r="K687" s="216"/>
      <c r="M687" s="149"/>
      <c r="N687" s="88"/>
      <c r="O687" s="88"/>
      <c r="P687" s="150"/>
    </row>
    <row r="688" spans="1:16" ht="15.75" customHeight="1">
      <c r="A688" s="148"/>
      <c r="B688" s="26"/>
      <c r="G688" s="216"/>
      <c r="K688" s="216"/>
      <c r="M688" s="149"/>
      <c r="N688" s="88"/>
      <c r="O688" s="88"/>
      <c r="P688" s="150"/>
    </row>
    <row r="689" spans="1:16" ht="15.75" customHeight="1">
      <c r="A689" s="148"/>
      <c r="B689" s="26"/>
      <c r="G689" s="216"/>
      <c r="K689" s="216"/>
      <c r="M689" s="149"/>
      <c r="N689" s="88"/>
      <c r="O689" s="88"/>
      <c r="P689" s="150"/>
    </row>
    <row r="690" spans="1:16" ht="15.75" customHeight="1">
      <c r="A690" s="148"/>
      <c r="B690" s="26"/>
      <c r="G690" s="216"/>
      <c r="K690" s="216"/>
      <c r="M690" s="149"/>
      <c r="N690" s="88"/>
      <c r="O690" s="88"/>
      <c r="P690" s="150"/>
    </row>
    <row r="691" spans="1:16" ht="15.75" customHeight="1">
      <c r="A691" s="148"/>
      <c r="B691" s="26"/>
      <c r="G691" s="216"/>
      <c r="K691" s="216"/>
      <c r="M691" s="149"/>
      <c r="N691" s="88"/>
      <c r="O691" s="88"/>
      <c r="P691" s="150"/>
    </row>
    <row r="692" spans="1:16" ht="15.75" customHeight="1">
      <c r="A692" s="148"/>
      <c r="B692" s="26"/>
      <c r="G692" s="216"/>
      <c r="K692" s="216"/>
      <c r="M692" s="149"/>
      <c r="N692" s="88"/>
      <c r="O692" s="88"/>
      <c r="P692" s="150"/>
    </row>
    <row r="693" spans="1:16" ht="15.75" customHeight="1">
      <c r="A693" s="148"/>
      <c r="B693" s="26"/>
      <c r="G693" s="216"/>
      <c r="K693" s="216"/>
      <c r="M693" s="149"/>
      <c r="N693" s="88"/>
      <c r="O693" s="88"/>
      <c r="P693" s="150"/>
    </row>
    <row r="694" spans="1:16" ht="15.75" customHeight="1">
      <c r="A694" s="148"/>
      <c r="B694" s="26"/>
      <c r="G694" s="216"/>
      <c r="K694" s="216"/>
      <c r="M694" s="149"/>
      <c r="N694" s="88"/>
      <c r="O694" s="88"/>
      <c r="P694" s="150"/>
    </row>
    <row r="695" spans="1:16" ht="15.75" customHeight="1">
      <c r="A695" s="148"/>
      <c r="B695" s="26"/>
      <c r="G695" s="216"/>
      <c r="K695" s="216"/>
      <c r="M695" s="149"/>
      <c r="N695" s="88"/>
      <c r="O695" s="88"/>
      <c r="P695" s="150"/>
    </row>
    <row r="696" spans="1:16" ht="15.75" customHeight="1">
      <c r="A696" s="148"/>
      <c r="B696" s="26"/>
      <c r="G696" s="216"/>
      <c r="K696" s="216"/>
      <c r="M696" s="149"/>
      <c r="N696" s="88"/>
      <c r="O696" s="88"/>
      <c r="P696" s="150"/>
    </row>
    <row r="697" spans="1:16" ht="15.75" customHeight="1">
      <c r="A697" s="148"/>
      <c r="B697" s="26"/>
      <c r="G697" s="216"/>
      <c r="K697" s="216"/>
      <c r="M697" s="149"/>
      <c r="N697" s="88"/>
      <c r="O697" s="88"/>
      <c r="P697" s="150"/>
    </row>
    <row r="698" spans="1:16" ht="15.75" customHeight="1">
      <c r="A698" s="148"/>
      <c r="B698" s="26"/>
      <c r="G698" s="216"/>
      <c r="K698" s="216"/>
      <c r="M698" s="149"/>
      <c r="N698" s="88"/>
      <c r="O698" s="88"/>
      <c r="P698" s="150"/>
    </row>
    <row r="699" spans="1:16" ht="15.75" customHeight="1">
      <c r="A699" s="148"/>
      <c r="B699" s="26"/>
      <c r="G699" s="216"/>
      <c r="K699" s="216"/>
      <c r="M699" s="149"/>
      <c r="N699" s="88"/>
      <c r="O699" s="88"/>
      <c r="P699" s="150"/>
    </row>
    <row r="700" spans="1:16" ht="15.75" customHeight="1">
      <c r="A700" s="148"/>
      <c r="B700" s="26"/>
      <c r="G700" s="216"/>
      <c r="K700" s="216"/>
      <c r="M700" s="149"/>
      <c r="N700" s="88"/>
      <c r="O700" s="88"/>
      <c r="P700" s="150"/>
    </row>
    <row r="701" spans="1:16" ht="15.75" customHeight="1">
      <c r="A701" s="148"/>
      <c r="B701" s="26"/>
      <c r="G701" s="216"/>
      <c r="K701" s="216"/>
      <c r="M701" s="149"/>
      <c r="N701" s="88"/>
      <c r="O701" s="88"/>
      <c r="P701" s="150"/>
    </row>
    <row r="702" spans="1:16" ht="15.75" customHeight="1">
      <c r="A702" s="148"/>
      <c r="B702" s="26"/>
      <c r="G702" s="216"/>
      <c r="K702" s="216"/>
      <c r="M702" s="149"/>
      <c r="N702" s="88"/>
      <c r="O702" s="88"/>
      <c r="P702" s="150"/>
    </row>
    <row r="703" spans="1:16" ht="15.75" customHeight="1">
      <c r="A703" s="148"/>
      <c r="B703" s="26"/>
      <c r="G703" s="216"/>
      <c r="K703" s="216"/>
      <c r="M703" s="149"/>
      <c r="N703" s="88"/>
      <c r="O703" s="88"/>
      <c r="P703" s="150"/>
    </row>
    <row r="704" spans="1:16" ht="15.75" customHeight="1">
      <c r="A704" s="148"/>
      <c r="B704" s="26"/>
      <c r="G704" s="216"/>
      <c r="K704" s="216"/>
      <c r="M704" s="149"/>
      <c r="N704" s="88"/>
      <c r="O704" s="88"/>
      <c r="P704" s="150"/>
    </row>
    <row r="705" spans="1:16" ht="15.75" customHeight="1">
      <c r="A705" s="148"/>
      <c r="B705" s="26"/>
      <c r="G705" s="216"/>
      <c r="K705" s="216"/>
      <c r="M705" s="149"/>
      <c r="N705" s="88"/>
      <c r="O705" s="88"/>
      <c r="P705" s="150"/>
    </row>
    <row r="706" spans="1:16" ht="15.75" customHeight="1">
      <c r="A706" s="148"/>
      <c r="B706" s="26"/>
      <c r="G706" s="216"/>
      <c r="K706" s="216"/>
      <c r="M706" s="149"/>
      <c r="N706" s="88"/>
      <c r="O706" s="88"/>
      <c r="P706" s="150"/>
    </row>
    <row r="707" spans="1:16" ht="15.75" customHeight="1">
      <c r="A707" s="148"/>
      <c r="B707" s="26"/>
      <c r="G707" s="216"/>
      <c r="K707" s="216"/>
      <c r="M707" s="149"/>
      <c r="N707" s="88"/>
      <c r="O707" s="88"/>
      <c r="P707" s="150"/>
    </row>
    <row r="708" spans="1:16" ht="15.75" customHeight="1">
      <c r="A708" s="148"/>
      <c r="B708" s="26"/>
      <c r="G708" s="216"/>
      <c r="K708" s="216"/>
      <c r="M708" s="149"/>
      <c r="N708" s="88"/>
      <c r="O708" s="88"/>
      <c r="P708" s="150"/>
    </row>
    <row r="709" spans="1:16" ht="15.75" customHeight="1">
      <c r="A709" s="148"/>
      <c r="B709" s="26"/>
      <c r="G709" s="216"/>
      <c r="K709" s="216"/>
      <c r="M709" s="149"/>
      <c r="N709" s="88"/>
      <c r="O709" s="88"/>
      <c r="P709" s="150"/>
    </row>
    <row r="710" spans="1:16" ht="15.75" customHeight="1">
      <c r="A710" s="148"/>
      <c r="B710" s="26"/>
      <c r="G710" s="216"/>
      <c r="K710" s="216"/>
      <c r="M710" s="149"/>
      <c r="N710" s="88"/>
      <c r="O710" s="88"/>
      <c r="P710" s="150"/>
    </row>
    <row r="711" spans="1:16" ht="15.75" customHeight="1">
      <c r="A711" s="148"/>
      <c r="B711" s="26"/>
      <c r="G711" s="216"/>
      <c r="K711" s="216"/>
      <c r="M711" s="149"/>
      <c r="N711" s="88"/>
      <c r="O711" s="88"/>
      <c r="P711" s="150"/>
    </row>
    <row r="712" spans="1:16" ht="15.75" customHeight="1">
      <c r="A712" s="148"/>
      <c r="B712" s="26"/>
      <c r="G712" s="216"/>
      <c r="K712" s="216"/>
      <c r="M712" s="149"/>
      <c r="N712" s="88"/>
      <c r="O712" s="88"/>
      <c r="P712" s="150"/>
    </row>
    <row r="713" spans="1:16" ht="15.75" customHeight="1">
      <c r="A713" s="148"/>
      <c r="B713" s="26"/>
      <c r="G713" s="216"/>
      <c r="K713" s="216"/>
      <c r="M713" s="149"/>
      <c r="N713" s="88"/>
      <c r="O713" s="88"/>
      <c r="P713" s="150"/>
    </row>
    <row r="714" spans="1:16" ht="15.75" customHeight="1">
      <c r="A714" s="148"/>
      <c r="B714" s="26"/>
      <c r="G714" s="216"/>
      <c r="K714" s="216"/>
      <c r="M714" s="149"/>
      <c r="N714" s="88"/>
      <c r="O714" s="88"/>
      <c r="P714" s="150"/>
    </row>
    <row r="715" spans="1:16" ht="15.75" customHeight="1">
      <c r="A715" s="148"/>
      <c r="B715" s="26"/>
      <c r="G715" s="216"/>
      <c r="K715" s="216"/>
      <c r="M715" s="149"/>
      <c r="N715" s="88"/>
      <c r="O715" s="88"/>
      <c r="P715" s="150"/>
    </row>
    <row r="716" spans="1:16" ht="15.75" customHeight="1">
      <c r="A716" s="148"/>
      <c r="B716" s="26"/>
      <c r="G716" s="216"/>
      <c r="K716" s="216"/>
      <c r="M716" s="149"/>
      <c r="N716" s="88"/>
      <c r="O716" s="88"/>
      <c r="P716" s="150"/>
    </row>
    <row r="717" spans="1:16" ht="15.75" customHeight="1">
      <c r="A717" s="148"/>
      <c r="B717" s="26"/>
      <c r="G717" s="216"/>
      <c r="K717" s="216"/>
      <c r="M717" s="149"/>
      <c r="N717" s="88"/>
      <c r="O717" s="88"/>
      <c r="P717" s="150"/>
    </row>
    <row r="718" spans="1:16" ht="15.75" customHeight="1">
      <c r="A718" s="148"/>
      <c r="B718" s="26"/>
      <c r="G718" s="216"/>
      <c r="K718" s="216"/>
      <c r="M718" s="149"/>
      <c r="N718" s="88"/>
      <c r="O718" s="88"/>
      <c r="P718" s="150"/>
    </row>
    <row r="719" spans="1:16" ht="15.75" customHeight="1">
      <c r="A719" s="148"/>
      <c r="B719" s="26"/>
      <c r="G719" s="216"/>
      <c r="K719" s="216"/>
      <c r="M719" s="149"/>
      <c r="N719" s="88"/>
      <c r="O719" s="88"/>
      <c r="P719" s="150"/>
    </row>
    <row r="720" spans="1:16" ht="15.75" customHeight="1">
      <c r="A720" s="148"/>
      <c r="B720" s="26"/>
      <c r="G720" s="216"/>
      <c r="K720" s="216"/>
      <c r="M720" s="149"/>
      <c r="N720" s="88"/>
      <c r="O720" s="88"/>
      <c r="P720" s="150"/>
    </row>
    <row r="721" spans="1:16" ht="15.75" customHeight="1">
      <c r="A721" s="148"/>
      <c r="B721" s="26"/>
      <c r="G721" s="216"/>
      <c r="K721" s="216"/>
      <c r="M721" s="149"/>
      <c r="N721" s="88"/>
      <c r="O721" s="88"/>
      <c r="P721" s="150"/>
    </row>
    <row r="722" spans="1:16" ht="15.75" customHeight="1">
      <c r="A722" s="148"/>
      <c r="B722" s="26"/>
      <c r="G722" s="216"/>
      <c r="K722" s="216"/>
      <c r="M722" s="149"/>
      <c r="N722" s="88"/>
      <c r="O722" s="88"/>
      <c r="P722" s="150"/>
    </row>
    <row r="723" spans="1:16" ht="15.75" customHeight="1">
      <c r="A723" s="148"/>
      <c r="B723" s="26"/>
      <c r="G723" s="216"/>
      <c r="K723" s="216"/>
      <c r="M723" s="149"/>
      <c r="N723" s="88"/>
      <c r="O723" s="88"/>
      <c r="P723" s="150"/>
    </row>
    <row r="724" spans="1:16" ht="15.75" customHeight="1">
      <c r="A724" s="148"/>
      <c r="B724" s="26"/>
      <c r="G724" s="216"/>
      <c r="K724" s="216"/>
      <c r="M724" s="149"/>
      <c r="N724" s="88"/>
      <c r="O724" s="88"/>
      <c r="P724" s="150"/>
    </row>
    <row r="725" spans="1:16" ht="15.75" customHeight="1">
      <c r="A725" s="148"/>
      <c r="B725" s="26"/>
      <c r="G725" s="216"/>
      <c r="K725" s="216"/>
      <c r="M725" s="149"/>
      <c r="N725" s="88"/>
      <c r="O725" s="88"/>
      <c r="P725" s="150"/>
    </row>
    <row r="726" spans="1:16" ht="15.75" customHeight="1">
      <c r="A726" s="148"/>
      <c r="B726" s="26"/>
      <c r="G726" s="216"/>
      <c r="K726" s="216"/>
      <c r="M726" s="149"/>
      <c r="N726" s="88"/>
      <c r="O726" s="88"/>
      <c r="P726" s="150"/>
    </row>
    <row r="727" spans="1:16" ht="15.75" customHeight="1">
      <c r="A727" s="148"/>
      <c r="B727" s="26"/>
      <c r="G727" s="216"/>
      <c r="K727" s="216"/>
      <c r="M727" s="149"/>
      <c r="N727" s="88"/>
      <c r="O727" s="88"/>
      <c r="P727" s="150"/>
    </row>
    <row r="728" spans="1:16" ht="15.75" customHeight="1">
      <c r="A728" s="148"/>
      <c r="B728" s="26"/>
      <c r="G728" s="216"/>
      <c r="K728" s="216"/>
      <c r="M728" s="149"/>
      <c r="N728" s="88"/>
      <c r="O728" s="88"/>
      <c r="P728" s="150"/>
    </row>
    <row r="729" spans="1:16" ht="15.75" customHeight="1">
      <c r="A729" s="148"/>
      <c r="B729" s="26"/>
      <c r="G729" s="216"/>
      <c r="K729" s="216"/>
      <c r="M729" s="149"/>
      <c r="N729" s="88"/>
      <c r="O729" s="88"/>
      <c r="P729" s="150"/>
    </row>
    <row r="730" spans="1:16" ht="15.75" customHeight="1">
      <c r="A730" s="148"/>
      <c r="B730" s="26"/>
      <c r="G730" s="216"/>
      <c r="K730" s="216"/>
      <c r="M730" s="149"/>
      <c r="N730" s="88"/>
      <c r="O730" s="88"/>
      <c r="P730" s="150"/>
    </row>
    <row r="731" spans="1:16" ht="15.75" customHeight="1">
      <c r="A731" s="148"/>
      <c r="B731" s="26"/>
      <c r="G731" s="216"/>
      <c r="K731" s="216"/>
      <c r="M731" s="149"/>
      <c r="N731" s="88"/>
      <c r="O731" s="88"/>
      <c r="P731" s="150"/>
    </row>
    <row r="732" spans="1:16" ht="15.75" customHeight="1">
      <c r="A732" s="148"/>
      <c r="B732" s="26"/>
      <c r="G732" s="216"/>
      <c r="K732" s="216"/>
      <c r="M732" s="149"/>
      <c r="N732" s="88"/>
      <c r="O732" s="88"/>
      <c r="P732" s="150"/>
    </row>
    <row r="733" spans="1:16" ht="15.75" customHeight="1">
      <c r="A733" s="148"/>
      <c r="B733" s="26"/>
      <c r="G733" s="216"/>
      <c r="K733" s="216"/>
      <c r="M733" s="149"/>
      <c r="N733" s="88"/>
      <c r="O733" s="88"/>
      <c r="P733" s="150"/>
    </row>
    <row r="734" spans="1:16" ht="15.75" customHeight="1">
      <c r="A734" s="148"/>
      <c r="B734" s="26"/>
      <c r="G734" s="216"/>
      <c r="K734" s="216"/>
      <c r="M734" s="149"/>
      <c r="N734" s="88"/>
      <c r="O734" s="88"/>
      <c r="P734" s="150"/>
    </row>
    <row r="735" spans="1:16" ht="15.75" customHeight="1">
      <c r="A735" s="148"/>
      <c r="B735" s="26"/>
      <c r="G735" s="216"/>
      <c r="K735" s="216"/>
      <c r="M735" s="149"/>
      <c r="N735" s="88"/>
      <c r="O735" s="88"/>
      <c r="P735" s="150"/>
    </row>
    <row r="736" spans="1:16" ht="15.75" customHeight="1">
      <c r="A736" s="148"/>
      <c r="B736" s="26"/>
      <c r="G736" s="216"/>
      <c r="K736" s="216"/>
      <c r="M736" s="149"/>
      <c r="N736" s="88"/>
      <c r="O736" s="88"/>
      <c r="P736" s="150"/>
    </row>
    <row r="737" spans="1:16" ht="15.75" customHeight="1">
      <c r="A737" s="148"/>
      <c r="B737" s="26"/>
      <c r="G737" s="216"/>
      <c r="K737" s="216"/>
      <c r="M737" s="149"/>
      <c r="N737" s="88"/>
      <c r="O737" s="88"/>
      <c r="P737" s="150"/>
    </row>
    <row r="738" spans="1:16" ht="15.75" customHeight="1">
      <c r="A738" s="148"/>
      <c r="B738" s="26"/>
      <c r="G738" s="216"/>
      <c r="K738" s="216"/>
      <c r="M738" s="149"/>
      <c r="N738" s="88"/>
      <c r="O738" s="88"/>
      <c r="P738" s="150"/>
    </row>
    <row r="739" spans="1:16" ht="15.75" customHeight="1">
      <c r="A739" s="148"/>
      <c r="B739" s="26"/>
      <c r="G739" s="216"/>
      <c r="K739" s="216"/>
      <c r="M739" s="149"/>
      <c r="N739" s="88"/>
      <c r="O739" s="88"/>
      <c r="P739" s="150"/>
    </row>
    <row r="740" spans="1:16" ht="15.75" customHeight="1">
      <c r="A740" s="148"/>
      <c r="B740" s="26"/>
      <c r="G740" s="216"/>
      <c r="K740" s="216"/>
      <c r="M740" s="149"/>
      <c r="N740" s="88"/>
      <c r="O740" s="88"/>
      <c r="P740" s="150"/>
    </row>
    <row r="741" spans="1:16" ht="15.75" customHeight="1">
      <c r="A741" s="148"/>
      <c r="B741" s="26"/>
      <c r="G741" s="216"/>
      <c r="K741" s="216"/>
      <c r="M741" s="149"/>
      <c r="N741" s="88"/>
      <c r="O741" s="88"/>
      <c r="P741" s="150"/>
    </row>
    <row r="742" spans="1:16" ht="15.75" customHeight="1">
      <c r="A742" s="148"/>
      <c r="B742" s="26"/>
      <c r="G742" s="216"/>
      <c r="K742" s="216"/>
      <c r="M742" s="149"/>
      <c r="N742" s="88"/>
      <c r="O742" s="88"/>
      <c r="P742" s="150"/>
    </row>
    <row r="743" spans="1:16" ht="15.75" customHeight="1">
      <c r="A743" s="148"/>
      <c r="B743" s="26"/>
      <c r="G743" s="216"/>
      <c r="K743" s="216"/>
      <c r="M743" s="149"/>
      <c r="N743" s="88"/>
      <c r="O743" s="88"/>
      <c r="P743" s="150"/>
    </row>
    <row r="744" spans="1:16" ht="15.75" customHeight="1">
      <c r="A744" s="148"/>
      <c r="B744" s="26"/>
      <c r="G744" s="216"/>
      <c r="K744" s="216"/>
      <c r="M744" s="149"/>
      <c r="N744" s="88"/>
      <c r="O744" s="88"/>
      <c r="P744" s="150"/>
    </row>
    <row r="745" spans="1:16" ht="15.75" customHeight="1">
      <c r="A745" s="148"/>
      <c r="B745" s="26"/>
      <c r="G745" s="216"/>
      <c r="K745" s="216"/>
      <c r="M745" s="149"/>
      <c r="N745" s="88"/>
      <c r="O745" s="88"/>
      <c r="P745" s="150"/>
    </row>
    <row r="746" spans="1:16" ht="15.75" customHeight="1">
      <c r="A746" s="148"/>
      <c r="B746" s="26"/>
      <c r="G746" s="216"/>
      <c r="K746" s="216"/>
      <c r="M746" s="149"/>
      <c r="N746" s="88"/>
      <c r="O746" s="88"/>
      <c r="P746" s="150"/>
    </row>
    <row r="747" spans="1:16" ht="15.75" customHeight="1">
      <c r="A747" s="148"/>
      <c r="B747" s="26"/>
      <c r="G747" s="216"/>
      <c r="K747" s="216"/>
      <c r="M747" s="149"/>
      <c r="N747" s="88"/>
      <c r="O747" s="88"/>
      <c r="P747" s="150"/>
    </row>
    <row r="748" spans="1:16" ht="15.75" customHeight="1">
      <c r="A748" s="148"/>
      <c r="B748" s="26"/>
      <c r="G748" s="216"/>
      <c r="K748" s="216"/>
      <c r="M748" s="149"/>
      <c r="N748" s="88"/>
      <c r="O748" s="88"/>
      <c r="P748" s="150"/>
    </row>
    <row r="749" spans="1:16" ht="15.75" customHeight="1">
      <c r="A749" s="148"/>
      <c r="B749" s="26"/>
      <c r="G749" s="216"/>
      <c r="K749" s="216"/>
      <c r="M749" s="149"/>
      <c r="N749" s="88"/>
      <c r="O749" s="88"/>
      <c r="P749" s="150"/>
    </row>
    <row r="750" spans="1:16" ht="15.75" customHeight="1">
      <c r="A750" s="148"/>
      <c r="B750" s="26"/>
      <c r="G750" s="216"/>
      <c r="K750" s="216"/>
      <c r="M750" s="149"/>
      <c r="N750" s="88"/>
      <c r="O750" s="88"/>
      <c r="P750" s="150"/>
    </row>
    <row r="751" spans="1:16" ht="15.75" customHeight="1">
      <c r="A751" s="148"/>
      <c r="B751" s="26"/>
      <c r="G751" s="216"/>
      <c r="K751" s="216"/>
      <c r="M751" s="149"/>
      <c r="N751" s="88"/>
      <c r="O751" s="88"/>
      <c r="P751" s="150"/>
    </row>
    <row r="752" spans="1:16" ht="15.75" customHeight="1">
      <c r="A752" s="148"/>
      <c r="B752" s="26"/>
      <c r="G752" s="216"/>
      <c r="K752" s="216"/>
      <c r="M752" s="149"/>
      <c r="N752" s="88"/>
      <c r="O752" s="88"/>
      <c r="P752" s="150"/>
    </row>
    <row r="753" spans="1:16" ht="15.75" customHeight="1">
      <c r="A753" s="148"/>
      <c r="B753" s="26"/>
      <c r="G753" s="216"/>
      <c r="K753" s="216"/>
      <c r="M753" s="149"/>
      <c r="N753" s="88"/>
      <c r="O753" s="88"/>
      <c r="P753" s="150"/>
    </row>
    <row r="754" spans="1:16" ht="15.75" customHeight="1">
      <c r="A754" s="148"/>
      <c r="B754" s="26"/>
      <c r="G754" s="216"/>
      <c r="K754" s="216"/>
      <c r="M754" s="149"/>
      <c r="N754" s="88"/>
      <c r="O754" s="88"/>
      <c r="P754" s="150"/>
    </row>
    <row r="755" spans="1:16" ht="15.75" customHeight="1">
      <c r="A755" s="148"/>
      <c r="B755" s="26"/>
      <c r="G755" s="216"/>
      <c r="K755" s="216"/>
      <c r="M755" s="149"/>
      <c r="N755" s="88"/>
      <c r="O755" s="88"/>
      <c r="P755" s="150"/>
    </row>
    <row r="756" spans="1:16" ht="15.75" customHeight="1">
      <c r="A756" s="148"/>
      <c r="B756" s="26"/>
      <c r="G756" s="216"/>
      <c r="K756" s="216"/>
      <c r="M756" s="149"/>
      <c r="N756" s="88"/>
      <c r="O756" s="88"/>
      <c r="P756" s="150"/>
    </row>
    <row r="757" spans="1:16" ht="15.75" customHeight="1">
      <c r="A757" s="148"/>
      <c r="B757" s="26"/>
      <c r="G757" s="216"/>
      <c r="K757" s="216"/>
      <c r="M757" s="149"/>
      <c r="N757" s="88"/>
      <c r="O757" s="88"/>
      <c r="P757" s="150"/>
    </row>
    <row r="758" spans="1:16" ht="15.75" customHeight="1">
      <c r="A758" s="148"/>
      <c r="B758" s="26"/>
      <c r="G758" s="216"/>
      <c r="K758" s="216"/>
      <c r="M758" s="149"/>
      <c r="N758" s="88"/>
      <c r="O758" s="88"/>
      <c r="P758" s="150"/>
    </row>
    <row r="759" spans="1:16" ht="15.75" customHeight="1">
      <c r="A759" s="148"/>
      <c r="B759" s="26"/>
      <c r="G759" s="216"/>
      <c r="K759" s="216"/>
      <c r="M759" s="149"/>
      <c r="N759" s="88"/>
      <c r="O759" s="88"/>
      <c r="P759" s="150"/>
    </row>
    <row r="760" spans="1:16" ht="15.75" customHeight="1">
      <c r="A760" s="148"/>
      <c r="B760" s="26"/>
      <c r="G760" s="216"/>
      <c r="K760" s="216"/>
      <c r="M760" s="149"/>
      <c r="N760" s="88"/>
      <c r="O760" s="88"/>
      <c r="P760" s="150"/>
    </row>
    <row r="761" spans="1:16" ht="15.75" customHeight="1">
      <c r="A761" s="148"/>
      <c r="B761" s="26"/>
      <c r="G761" s="216"/>
      <c r="K761" s="216"/>
      <c r="M761" s="149"/>
      <c r="N761" s="88"/>
      <c r="O761" s="88"/>
      <c r="P761" s="150"/>
    </row>
    <row r="762" spans="1:16" ht="15.75" customHeight="1">
      <c r="A762" s="148"/>
      <c r="B762" s="26"/>
      <c r="G762" s="216"/>
      <c r="K762" s="216"/>
      <c r="M762" s="149"/>
      <c r="N762" s="88"/>
      <c r="O762" s="88"/>
      <c r="P762" s="150"/>
    </row>
    <row r="763" spans="1:16" ht="15.75" customHeight="1">
      <c r="A763" s="148"/>
      <c r="B763" s="26"/>
      <c r="G763" s="216"/>
      <c r="K763" s="216"/>
      <c r="M763" s="149"/>
      <c r="N763" s="88"/>
      <c r="O763" s="88"/>
      <c r="P763" s="150"/>
    </row>
    <row r="764" spans="1:16" ht="15.75" customHeight="1">
      <c r="A764" s="148"/>
      <c r="B764" s="26"/>
      <c r="G764" s="216"/>
      <c r="K764" s="216"/>
      <c r="M764" s="149"/>
      <c r="N764" s="88"/>
      <c r="O764" s="88"/>
      <c r="P764" s="150"/>
    </row>
    <row r="765" spans="1:16" ht="15.75" customHeight="1">
      <c r="A765" s="148"/>
      <c r="B765" s="26"/>
      <c r="G765" s="216"/>
      <c r="K765" s="216"/>
      <c r="M765" s="149"/>
      <c r="N765" s="88"/>
      <c r="O765" s="88"/>
      <c r="P765" s="150"/>
    </row>
    <row r="766" spans="1:16" ht="15.75" customHeight="1">
      <c r="A766" s="148"/>
      <c r="B766" s="26"/>
      <c r="G766" s="216"/>
      <c r="K766" s="216"/>
      <c r="M766" s="149"/>
      <c r="N766" s="88"/>
      <c r="O766" s="88"/>
      <c r="P766" s="150"/>
    </row>
    <row r="767" spans="1:16" ht="15.75" customHeight="1">
      <c r="A767" s="148"/>
      <c r="B767" s="26"/>
      <c r="G767" s="216"/>
      <c r="K767" s="216"/>
      <c r="M767" s="149"/>
      <c r="N767" s="88"/>
      <c r="O767" s="88"/>
      <c r="P767" s="150"/>
    </row>
    <row r="768" spans="1:16" ht="15.75" customHeight="1">
      <c r="A768" s="148"/>
      <c r="B768" s="26"/>
      <c r="G768" s="216"/>
      <c r="K768" s="216"/>
      <c r="M768" s="149"/>
      <c r="N768" s="88"/>
      <c r="O768" s="88"/>
      <c r="P768" s="150"/>
    </row>
    <row r="769" spans="1:16" ht="15.75" customHeight="1">
      <c r="A769" s="148"/>
      <c r="B769" s="26"/>
      <c r="G769" s="216"/>
      <c r="K769" s="216"/>
      <c r="M769" s="149"/>
      <c r="N769" s="88"/>
      <c r="O769" s="88"/>
      <c r="P769" s="150"/>
    </row>
    <row r="770" spans="1:16" ht="15.75" customHeight="1">
      <c r="A770" s="148"/>
      <c r="B770" s="26"/>
      <c r="G770" s="216"/>
      <c r="K770" s="216"/>
      <c r="M770" s="149"/>
      <c r="N770" s="88"/>
      <c r="O770" s="88"/>
      <c r="P770" s="150"/>
    </row>
    <row r="771" spans="1:16" ht="15.75" customHeight="1">
      <c r="A771" s="148"/>
      <c r="B771" s="26"/>
      <c r="G771" s="216"/>
      <c r="K771" s="216"/>
      <c r="M771" s="149"/>
      <c r="N771" s="88"/>
      <c r="O771" s="88"/>
      <c r="P771" s="150"/>
    </row>
    <row r="772" spans="1:16" ht="15.75" customHeight="1">
      <c r="A772" s="148"/>
      <c r="B772" s="26"/>
      <c r="G772" s="216"/>
      <c r="K772" s="216"/>
      <c r="M772" s="149"/>
      <c r="N772" s="88"/>
      <c r="O772" s="88"/>
      <c r="P772" s="150"/>
    </row>
    <row r="773" spans="1:16" ht="15.75" customHeight="1">
      <c r="A773" s="148"/>
      <c r="B773" s="26"/>
      <c r="G773" s="216"/>
      <c r="K773" s="216"/>
      <c r="M773" s="149"/>
      <c r="N773" s="88"/>
      <c r="O773" s="88"/>
      <c r="P773" s="150"/>
    </row>
    <row r="774" spans="1:16" ht="15.75" customHeight="1">
      <c r="A774" s="148"/>
      <c r="B774" s="26"/>
      <c r="G774" s="216"/>
      <c r="K774" s="216"/>
      <c r="M774" s="149"/>
      <c r="N774" s="88"/>
      <c r="O774" s="88"/>
      <c r="P774" s="150"/>
    </row>
    <row r="775" spans="1:16" ht="15.75" customHeight="1">
      <c r="A775" s="148"/>
      <c r="B775" s="26"/>
      <c r="G775" s="216"/>
      <c r="K775" s="216"/>
      <c r="M775" s="149"/>
      <c r="N775" s="88"/>
      <c r="O775" s="88"/>
      <c r="P775" s="150"/>
    </row>
    <row r="776" spans="1:16" ht="15.75" customHeight="1">
      <c r="A776" s="148"/>
      <c r="B776" s="26"/>
      <c r="G776" s="216"/>
      <c r="K776" s="216"/>
      <c r="M776" s="149"/>
      <c r="N776" s="88"/>
      <c r="O776" s="88"/>
      <c r="P776" s="150"/>
    </row>
    <row r="777" spans="1:16" ht="15.75" customHeight="1">
      <c r="A777" s="148"/>
      <c r="B777" s="26"/>
      <c r="G777" s="216"/>
      <c r="K777" s="216"/>
      <c r="M777" s="149"/>
      <c r="N777" s="88"/>
      <c r="O777" s="88"/>
      <c r="P777" s="150"/>
    </row>
    <row r="778" spans="1:16" ht="15.75" customHeight="1">
      <c r="A778" s="148"/>
      <c r="B778" s="26"/>
      <c r="G778" s="216"/>
      <c r="K778" s="216"/>
      <c r="M778" s="149"/>
      <c r="N778" s="88"/>
      <c r="O778" s="88"/>
      <c r="P778" s="150"/>
    </row>
    <row r="779" spans="1:16" ht="15.75" customHeight="1">
      <c r="A779" s="148"/>
      <c r="B779" s="26"/>
      <c r="G779" s="216"/>
      <c r="K779" s="216"/>
      <c r="M779" s="149"/>
      <c r="N779" s="88"/>
      <c r="O779" s="88"/>
      <c r="P779" s="150"/>
    </row>
    <row r="780" spans="1:16" ht="15.75" customHeight="1">
      <c r="A780" s="148"/>
      <c r="B780" s="26"/>
      <c r="G780" s="216"/>
      <c r="K780" s="216"/>
      <c r="M780" s="149"/>
      <c r="N780" s="88"/>
      <c r="O780" s="88"/>
      <c r="P780" s="150"/>
    </row>
    <row r="781" spans="1:16" ht="15.75" customHeight="1">
      <c r="A781" s="148"/>
      <c r="B781" s="26"/>
      <c r="G781" s="216"/>
      <c r="K781" s="216"/>
      <c r="M781" s="149"/>
      <c r="N781" s="88"/>
      <c r="O781" s="88"/>
      <c r="P781" s="150"/>
    </row>
    <row r="782" spans="1:16" ht="15.75" customHeight="1">
      <c r="A782" s="148"/>
      <c r="B782" s="26"/>
      <c r="G782" s="216"/>
      <c r="K782" s="216"/>
      <c r="M782" s="149"/>
      <c r="N782" s="88"/>
      <c r="O782" s="88"/>
      <c r="P782" s="150"/>
    </row>
    <row r="783" spans="1:16" ht="15.75" customHeight="1">
      <c r="A783" s="148"/>
      <c r="B783" s="26"/>
      <c r="G783" s="216"/>
      <c r="K783" s="216"/>
      <c r="M783" s="149"/>
      <c r="N783" s="88"/>
      <c r="O783" s="88"/>
      <c r="P783" s="150"/>
    </row>
    <row r="784" spans="1:16" ht="15.75" customHeight="1">
      <c r="A784" s="148"/>
      <c r="B784" s="26"/>
      <c r="G784" s="216"/>
      <c r="K784" s="216"/>
      <c r="M784" s="149"/>
      <c r="N784" s="88"/>
      <c r="O784" s="88"/>
      <c r="P784" s="150"/>
    </row>
    <row r="785" spans="1:16" ht="15.75" customHeight="1">
      <c r="A785" s="148"/>
      <c r="B785" s="26"/>
      <c r="G785" s="216"/>
      <c r="K785" s="216"/>
      <c r="M785" s="149"/>
      <c r="N785" s="88"/>
      <c r="O785" s="88"/>
      <c r="P785" s="150"/>
    </row>
    <row r="786" spans="1:16" ht="15.75" customHeight="1">
      <c r="A786" s="148"/>
      <c r="B786" s="26"/>
      <c r="G786" s="216"/>
      <c r="K786" s="216"/>
      <c r="M786" s="149"/>
      <c r="N786" s="88"/>
      <c r="O786" s="88"/>
      <c r="P786" s="150"/>
    </row>
    <row r="787" spans="1:16" ht="15.75" customHeight="1">
      <c r="A787" s="148"/>
      <c r="B787" s="26"/>
      <c r="G787" s="216"/>
      <c r="K787" s="216"/>
      <c r="M787" s="149"/>
      <c r="N787" s="88"/>
      <c r="O787" s="88"/>
      <c r="P787" s="150"/>
    </row>
    <row r="788" spans="1:16" ht="15.75" customHeight="1">
      <c r="A788" s="148"/>
      <c r="B788" s="26"/>
      <c r="G788" s="216"/>
      <c r="K788" s="216"/>
      <c r="M788" s="149"/>
      <c r="N788" s="88"/>
      <c r="O788" s="88"/>
      <c r="P788" s="150"/>
    </row>
    <row r="789" spans="1:16" ht="15.75" customHeight="1">
      <c r="A789" s="148"/>
      <c r="B789" s="26"/>
      <c r="G789" s="216"/>
      <c r="K789" s="216"/>
      <c r="M789" s="149"/>
      <c r="N789" s="88"/>
      <c r="O789" s="88"/>
      <c r="P789" s="150"/>
    </row>
    <row r="790" spans="1:16" ht="15.75" customHeight="1">
      <c r="A790" s="148"/>
      <c r="B790" s="26"/>
      <c r="G790" s="216"/>
      <c r="K790" s="216"/>
      <c r="M790" s="149"/>
      <c r="N790" s="88"/>
      <c r="O790" s="88"/>
      <c r="P790" s="150"/>
    </row>
    <row r="791" spans="1:16" ht="15.75" customHeight="1">
      <c r="A791" s="148"/>
      <c r="B791" s="26"/>
      <c r="G791" s="216"/>
      <c r="K791" s="216"/>
      <c r="M791" s="149"/>
      <c r="N791" s="88"/>
      <c r="O791" s="88"/>
      <c r="P791" s="150"/>
    </row>
    <row r="792" spans="1:16" ht="15.75" customHeight="1">
      <c r="A792" s="148"/>
      <c r="B792" s="26"/>
      <c r="G792" s="216"/>
      <c r="K792" s="216"/>
      <c r="M792" s="149"/>
      <c r="N792" s="88"/>
      <c r="O792" s="88"/>
      <c r="P792" s="150"/>
    </row>
    <row r="793" spans="1:16" ht="15.75" customHeight="1">
      <c r="A793" s="148"/>
      <c r="B793" s="26"/>
      <c r="G793" s="216"/>
      <c r="K793" s="216"/>
      <c r="M793" s="149"/>
      <c r="N793" s="88"/>
      <c r="O793" s="88"/>
      <c r="P793" s="150"/>
    </row>
    <row r="794" spans="1:16" ht="15.75" customHeight="1">
      <c r="A794" s="148"/>
      <c r="B794" s="26"/>
      <c r="G794" s="216"/>
      <c r="K794" s="216"/>
      <c r="M794" s="149"/>
      <c r="N794" s="88"/>
      <c r="O794" s="88"/>
      <c r="P794" s="150"/>
    </row>
    <row r="795" spans="1:16" ht="15.75" customHeight="1">
      <c r="A795" s="148"/>
      <c r="B795" s="26"/>
      <c r="G795" s="216"/>
      <c r="K795" s="216"/>
      <c r="M795" s="149"/>
      <c r="N795" s="88"/>
      <c r="O795" s="88"/>
      <c r="P795" s="150"/>
    </row>
    <row r="796" spans="1:16" ht="15.75" customHeight="1">
      <c r="A796" s="148"/>
      <c r="B796" s="26"/>
      <c r="G796" s="216"/>
      <c r="K796" s="216"/>
      <c r="M796" s="149"/>
      <c r="N796" s="88"/>
      <c r="O796" s="88"/>
      <c r="P796" s="150"/>
    </row>
    <row r="797" spans="1:16" ht="15.75" customHeight="1">
      <c r="A797" s="148"/>
      <c r="B797" s="26"/>
      <c r="G797" s="216"/>
      <c r="K797" s="216"/>
      <c r="M797" s="149"/>
      <c r="N797" s="88"/>
      <c r="O797" s="88"/>
      <c r="P797" s="150"/>
    </row>
    <row r="798" spans="1:16" ht="15.75" customHeight="1">
      <c r="A798" s="148"/>
      <c r="B798" s="26"/>
      <c r="G798" s="216"/>
      <c r="K798" s="216"/>
      <c r="M798" s="149"/>
      <c r="N798" s="88"/>
      <c r="O798" s="88"/>
      <c r="P798" s="150"/>
    </row>
    <row r="799" spans="1:16" ht="15.75" customHeight="1">
      <c r="A799" s="148"/>
      <c r="B799" s="26"/>
      <c r="G799" s="216"/>
      <c r="K799" s="216"/>
      <c r="M799" s="149"/>
      <c r="N799" s="88"/>
      <c r="O799" s="88"/>
      <c r="P799" s="150"/>
    </row>
    <row r="800" spans="1:16" ht="15.75" customHeight="1">
      <c r="A800" s="148"/>
      <c r="B800" s="26"/>
      <c r="G800" s="216"/>
      <c r="K800" s="216"/>
      <c r="M800" s="149"/>
      <c r="N800" s="88"/>
      <c r="O800" s="88"/>
      <c r="P800" s="150"/>
    </row>
    <row r="801" spans="1:16" ht="15.75" customHeight="1">
      <c r="A801" s="148"/>
      <c r="B801" s="26"/>
      <c r="G801" s="216"/>
      <c r="K801" s="216"/>
      <c r="M801" s="149"/>
      <c r="N801" s="88"/>
      <c r="O801" s="88"/>
      <c r="P801" s="150"/>
    </row>
    <row r="802" spans="1:16" ht="15.75" customHeight="1">
      <c r="A802" s="148"/>
      <c r="B802" s="26"/>
      <c r="G802" s="216"/>
      <c r="K802" s="216"/>
      <c r="M802" s="149"/>
      <c r="N802" s="88"/>
      <c r="O802" s="88"/>
      <c r="P802" s="150"/>
    </row>
    <row r="803" spans="1:16" ht="15.75" customHeight="1">
      <c r="A803" s="148"/>
      <c r="B803" s="26"/>
      <c r="G803" s="216"/>
      <c r="K803" s="216"/>
      <c r="M803" s="149"/>
      <c r="N803" s="88"/>
      <c r="O803" s="88"/>
      <c r="P803" s="150"/>
    </row>
    <row r="804" spans="1:16" ht="15.75" customHeight="1">
      <c r="A804" s="148"/>
      <c r="B804" s="26"/>
      <c r="G804" s="216"/>
      <c r="K804" s="216"/>
      <c r="M804" s="149"/>
      <c r="N804" s="88"/>
      <c r="O804" s="88"/>
      <c r="P804" s="150"/>
    </row>
    <row r="805" spans="1:16" ht="15.75" customHeight="1">
      <c r="A805" s="148"/>
      <c r="B805" s="26"/>
      <c r="G805" s="216"/>
      <c r="K805" s="216"/>
      <c r="M805" s="149"/>
      <c r="N805" s="88"/>
      <c r="O805" s="88"/>
      <c r="P805" s="150"/>
    </row>
    <row r="806" spans="1:16" ht="15.75" customHeight="1">
      <c r="A806" s="148"/>
      <c r="B806" s="26"/>
      <c r="G806" s="216"/>
      <c r="K806" s="216"/>
      <c r="M806" s="149"/>
      <c r="N806" s="88"/>
      <c r="O806" s="88"/>
      <c r="P806" s="150"/>
    </row>
    <row r="807" spans="1:16" ht="15.75" customHeight="1">
      <c r="A807" s="148"/>
      <c r="B807" s="26"/>
      <c r="G807" s="216"/>
      <c r="K807" s="216"/>
      <c r="M807" s="149"/>
      <c r="N807" s="88"/>
      <c r="O807" s="88"/>
      <c r="P807" s="150"/>
    </row>
    <row r="808" spans="1:16" ht="15.75" customHeight="1">
      <c r="A808" s="148"/>
      <c r="B808" s="26"/>
      <c r="G808" s="216"/>
      <c r="K808" s="216"/>
      <c r="M808" s="149"/>
      <c r="N808" s="88"/>
      <c r="O808" s="88"/>
      <c r="P808" s="150"/>
    </row>
    <row r="809" spans="1:16" ht="15.75" customHeight="1">
      <c r="A809" s="148"/>
      <c r="B809" s="26"/>
      <c r="G809" s="216"/>
      <c r="K809" s="216"/>
      <c r="M809" s="149"/>
      <c r="N809" s="88"/>
      <c r="O809" s="88"/>
      <c r="P809" s="150"/>
    </row>
    <row r="810" spans="1:16" ht="15.75" customHeight="1">
      <c r="A810" s="148"/>
      <c r="B810" s="26"/>
      <c r="G810" s="216"/>
      <c r="K810" s="216"/>
      <c r="M810" s="149"/>
      <c r="N810" s="88"/>
      <c r="O810" s="88"/>
      <c r="P810" s="150"/>
    </row>
    <row r="811" spans="1:16" ht="15.75" customHeight="1">
      <c r="A811" s="148"/>
      <c r="B811" s="26"/>
      <c r="G811" s="216"/>
      <c r="K811" s="216"/>
      <c r="M811" s="149"/>
      <c r="N811" s="88"/>
      <c r="O811" s="88"/>
      <c r="P811" s="150"/>
    </row>
    <row r="812" spans="1:16" ht="15.75" customHeight="1">
      <c r="A812" s="148"/>
      <c r="B812" s="26"/>
      <c r="G812" s="216"/>
      <c r="K812" s="216"/>
      <c r="M812" s="149"/>
      <c r="N812" s="88"/>
      <c r="O812" s="88"/>
      <c r="P812" s="150"/>
    </row>
    <row r="813" spans="1:16" ht="15.75" customHeight="1">
      <c r="A813" s="148"/>
      <c r="B813" s="26"/>
      <c r="G813" s="216"/>
      <c r="K813" s="216"/>
      <c r="M813" s="149"/>
      <c r="N813" s="88"/>
      <c r="O813" s="88"/>
      <c r="P813" s="150"/>
    </row>
    <row r="814" spans="1:16" ht="15.75" customHeight="1">
      <c r="A814" s="148"/>
      <c r="B814" s="26"/>
      <c r="G814" s="216"/>
      <c r="K814" s="216"/>
      <c r="M814" s="149"/>
      <c r="N814" s="88"/>
      <c r="O814" s="88"/>
      <c r="P814" s="150"/>
    </row>
    <row r="815" spans="1:16" ht="15.75" customHeight="1">
      <c r="A815" s="148"/>
      <c r="B815" s="26"/>
      <c r="G815" s="216"/>
      <c r="K815" s="216"/>
      <c r="M815" s="149"/>
      <c r="N815" s="88"/>
      <c r="O815" s="88"/>
      <c r="P815" s="150"/>
    </row>
    <row r="816" spans="1:16" ht="15.75" customHeight="1">
      <c r="A816" s="148"/>
      <c r="B816" s="26"/>
      <c r="G816" s="216"/>
      <c r="K816" s="216"/>
      <c r="M816" s="149"/>
      <c r="N816" s="88"/>
      <c r="O816" s="88"/>
      <c r="P816" s="150"/>
    </row>
    <row r="817" spans="1:16" ht="15.75" customHeight="1">
      <c r="A817" s="148"/>
      <c r="B817" s="26"/>
      <c r="G817" s="216"/>
      <c r="K817" s="216"/>
      <c r="M817" s="149"/>
      <c r="N817" s="88"/>
      <c r="O817" s="88"/>
      <c r="P817" s="150"/>
    </row>
    <row r="818" spans="1:16" ht="15.75" customHeight="1">
      <c r="A818" s="148"/>
      <c r="B818" s="26"/>
      <c r="G818" s="216"/>
      <c r="K818" s="216"/>
      <c r="M818" s="149"/>
      <c r="N818" s="88"/>
      <c r="O818" s="88"/>
      <c r="P818" s="150"/>
    </row>
    <row r="819" spans="1:16" ht="15.75" customHeight="1">
      <c r="A819" s="148"/>
      <c r="B819" s="26"/>
      <c r="G819" s="216"/>
      <c r="K819" s="216"/>
      <c r="M819" s="149"/>
      <c r="N819" s="88"/>
      <c r="O819" s="88"/>
      <c r="P819" s="150"/>
    </row>
    <row r="820" spans="1:16" ht="15.75" customHeight="1">
      <c r="A820" s="148"/>
      <c r="B820" s="26"/>
      <c r="G820" s="216"/>
      <c r="K820" s="216"/>
      <c r="M820" s="149"/>
      <c r="N820" s="88"/>
      <c r="O820" s="88"/>
      <c r="P820" s="150"/>
    </row>
    <row r="821" spans="1:16" ht="15.75" customHeight="1">
      <c r="A821" s="148"/>
      <c r="B821" s="26"/>
      <c r="G821" s="216"/>
      <c r="K821" s="216"/>
      <c r="M821" s="149"/>
      <c r="N821" s="88"/>
      <c r="O821" s="88"/>
      <c r="P821" s="150"/>
    </row>
    <row r="822" spans="1:16" ht="15.75" customHeight="1">
      <c r="A822" s="148"/>
      <c r="B822" s="26"/>
      <c r="G822" s="216"/>
      <c r="K822" s="216"/>
      <c r="M822" s="149"/>
      <c r="N822" s="88"/>
      <c r="O822" s="88"/>
      <c r="P822" s="150"/>
    </row>
    <row r="823" spans="1:16" ht="15.75" customHeight="1">
      <c r="A823" s="148"/>
      <c r="B823" s="26"/>
      <c r="G823" s="216"/>
      <c r="K823" s="216"/>
      <c r="M823" s="149"/>
      <c r="N823" s="88"/>
      <c r="O823" s="88"/>
      <c r="P823" s="150"/>
    </row>
    <row r="824" spans="1:16" ht="15.75" customHeight="1">
      <c r="A824" s="148"/>
      <c r="B824" s="26"/>
      <c r="G824" s="216"/>
      <c r="K824" s="216"/>
      <c r="M824" s="149"/>
      <c r="N824" s="88"/>
      <c r="O824" s="88"/>
      <c r="P824" s="150"/>
    </row>
    <row r="825" spans="1:16" ht="15.75" customHeight="1">
      <c r="A825" s="148"/>
      <c r="B825" s="26"/>
      <c r="G825" s="216"/>
      <c r="K825" s="216"/>
      <c r="M825" s="149"/>
      <c r="N825" s="88"/>
      <c r="O825" s="88"/>
      <c r="P825" s="150"/>
    </row>
    <row r="826" spans="1:16" ht="15.75" customHeight="1">
      <c r="A826" s="148"/>
      <c r="B826" s="26"/>
      <c r="G826" s="216"/>
      <c r="K826" s="216"/>
      <c r="M826" s="149"/>
      <c r="N826" s="88"/>
      <c r="O826" s="88"/>
      <c r="P826" s="150"/>
    </row>
    <row r="827" spans="1:16" ht="15.75" customHeight="1">
      <c r="A827" s="148"/>
      <c r="B827" s="26"/>
      <c r="G827" s="216"/>
      <c r="K827" s="216"/>
      <c r="M827" s="149"/>
      <c r="N827" s="88"/>
      <c r="O827" s="88"/>
      <c r="P827" s="150"/>
    </row>
    <row r="828" spans="1:16" ht="15.75" customHeight="1">
      <c r="A828" s="148"/>
      <c r="B828" s="26"/>
      <c r="G828" s="216"/>
      <c r="K828" s="216"/>
      <c r="M828" s="149"/>
      <c r="N828" s="88"/>
      <c r="O828" s="88"/>
      <c r="P828" s="150"/>
    </row>
    <row r="829" spans="1:16" ht="15.75" customHeight="1">
      <c r="A829" s="148"/>
      <c r="B829" s="26"/>
      <c r="G829" s="216"/>
      <c r="K829" s="216"/>
      <c r="M829" s="149"/>
      <c r="N829" s="88"/>
      <c r="O829" s="88"/>
      <c r="P829" s="150"/>
    </row>
    <row r="830" spans="1:16" ht="15.75" customHeight="1">
      <c r="A830" s="148"/>
      <c r="B830" s="26"/>
      <c r="G830" s="216"/>
      <c r="K830" s="216"/>
      <c r="M830" s="149"/>
      <c r="N830" s="88"/>
      <c r="O830" s="88"/>
      <c r="P830" s="150"/>
    </row>
    <row r="831" spans="1:16" ht="15.75" customHeight="1">
      <c r="A831" s="148"/>
      <c r="B831" s="26"/>
      <c r="G831" s="216"/>
      <c r="K831" s="216"/>
      <c r="M831" s="149"/>
      <c r="N831" s="88"/>
      <c r="O831" s="88"/>
      <c r="P831" s="150"/>
    </row>
    <row r="832" spans="1:16" ht="15.75" customHeight="1">
      <c r="A832" s="148"/>
      <c r="B832" s="26"/>
      <c r="G832" s="216"/>
      <c r="K832" s="216"/>
      <c r="M832" s="149"/>
      <c r="N832" s="88"/>
      <c r="O832" s="88"/>
      <c r="P832" s="150"/>
    </row>
    <row r="833" spans="1:16" ht="15.75" customHeight="1">
      <c r="A833" s="148"/>
      <c r="B833" s="26"/>
      <c r="G833" s="216"/>
      <c r="K833" s="216"/>
      <c r="M833" s="149"/>
      <c r="N833" s="88"/>
      <c r="O833" s="88"/>
      <c r="P833" s="150"/>
    </row>
    <row r="834" spans="1:16" ht="15.75" customHeight="1">
      <c r="A834" s="148"/>
      <c r="B834" s="26"/>
      <c r="G834" s="216"/>
      <c r="K834" s="216"/>
      <c r="M834" s="149"/>
      <c r="N834" s="88"/>
      <c r="O834" s="88"/>
      <c r="P834" s="150"/>
    </row>
    <row r="835" spans="1:16" ht="15.75" customHeight="1">
      <c r="A835" s="148"/>
      <c r="B835" s="26"/>
      <c r="G835" s="216"/>
      <c r="K835" s="216"/>
      <c r="M835" s="149"/>
      <c r="N835" s="88"/>
      <c r="O835" s="88"/>
      <c r="P835" s="150"/>
    </row>
    <row r="836" spans="1:16" ht="15.75" customHeight="1">
      <c r="A836" s="148"/>
      <c r="B836" s="26"/>
      <c r="G836" s="216"/>
      <c r="K836" s="216"/>
      <c r="M836" s="149"/>
      <c r="N836" s="88"/>
      <c r="O836" s="88"/>
      <c r="P836" s="150"/>
    </row>
    <row r="837" spans="1:16" ht="15.75" customHeight="1">
      <c r="A837" s="148"/>
      <c r="B837" s="26"/>
      <c r="G837" s="216"/>
      <c r="K837" s="216"/>
      <c r="M837" s="149"/>
      <c r="N837" s="88"/>
      <c r="O837" s="88"/>
      <c r="P837" s="150"/>
    </row>
    <row r="838" spans="1:16" ht="15.75" customHeight="1">
      <c r="A838" s="148"/>
      <c r="B838" s="26"/>
      <c r="G838" s="216"/>
      <c r="K838" s="216"/>
      <c r="M838" s="149"/>
      <c r="N838" s="88"/>
      <c r="O838" s="88"/>
      <c r="P838" s="150"/>
    </row>
    <row r="839" spans="1:16" ht="15.75" customHeight="1">
      <c r="A839" s="148"/>
      <c r="B839" s="26"/>
      <c r="G839" s="216"/>
      <c r="K839" s="216"/>
      <c r="M839" s="149"/>
      <c r="N839" s="88"/>
      <c r="O839" s="88"/>
      <c r="P839" s="150"/>
    </row>
    <row r="840" spans="1:16" ht="15.75" customHeight="1">
      <c r="A840" s="148"/>
      <c r="B840" s="26"/>
      <c r="G840" s="216"/>
      <c r="K840" s="216"/>
      <c r="M840" s="149"/>
      <c r="N840" s="88"/>
      <c r="O840" s="88"/>
      <c r="P840" s="150"/>
    </row>
    <row r="841" spans="1:16" ht="15.75" customHeight="1">
      <c r="A841" s="148"/>
      <c r="B841" s="26"/>
      <c r="G841" s="216"/>
      <c r="K841" s="216"/>
      <c r="M841" s="149"/>
      <c r="N841" s="88"/>
      <c r="O841" s="88"/>
      <c r="P841" s="150"/>
    </row>
    <row r="842" spans="1:16" ht="15.75" customHeight="1">
      <c r="A842" s="148"/>
      <c r="B842" s="26"/>
      <c r="G842" s="216"/>
      <c r="K842" s="216"/>
      <c r="M842" s="149"/>
      <c r="N842" s="88"/>
      <c r="O842" s="88"/>
      <c r="P842" s="150"/>
    </row>
    <row r="843" spans="1:16" ht="15.75" customHeight="1">
      <c r="A843" s="148"/>
      <c r="B843" s="26"/>
      <c r="G843" s="216"/>
      <c r="K843" s="216"/>
      <c r="M843" s="149"/>
      <c r="N843" s="88"/>
      <c r="O843" s="88"/>
      <c r="P843" s="150"/>
    </row>
    <row r="844" spans="1:16" ht="15.75" customHeight="1">
      <c r="A844" s="148"/>
      <c r="B844" s="26"/>
      <c r="G844" s="216"/>
      <c r="K844" s="216"/>
      <c r="M844" s="149"/>
      <c r="N844" s="88"/>
      <c r="O844" s="88"/>
      <c r="P844" s="150"/>
    </row>
    <row r="845" spans="1:16" ht="15.75" customHeight="1">
      <c r="A845" s="148"/>
      <c r="B845" s="26"/>
      <c r="G845" s="216"/>
      <c r="K845" s="216"/>
      <c r="M845" s="149"/>
      <c r="N845" s="88"/>
      <c r="O845" s="88"/>
      <c r="P845" s="150"/>
    </row>
    <row r="846" spans="1:16" ht="15.75" customHeight="1">
      <c r="A846" s="148"/>
      <c r="B846" s="26"/>
      <c r="G846" s="216"/>
      <c r="K846" s="216"/>
      <c r="M846" s="149"/>
      <c r="N846" s="88"/>
      <c r="O846" s="88"/>
      <c r="P846" s="150"/>
    </row>
    <row r="847" spans="1:16" ht="15.75" customHeight="1">
      <c r="A847" s="148"/>
      <c r="B847" s="26"/>
      <c r="G847" s="216"/>
      <c r="K847" s="216"/>
      <c r="M847" s="149"/>
      <c r="N847" s="88"/>
      <c r="O847" s="88"/>
      <c r="P847" s="150"/>
    </row>
    <row r="848" spans="1:16" ht="15.75" customHeight="1">
      <c r="A848" s="148"/>
      <c r="B848" s="26"/>
      <c r="G848" s="216"/>
      <c r="K848" s="216"/>
      <c r="M848" s="149"/>
      <c r="N848" s="88"/>
      <c r="O848" s="88"/>
      <c r="P848" s="150"/>
    </row>
    <row r="849" spans="1:16" ht="15.75" customHeight="1">
      <c r="A849" s="148"/>
      <c r="B849" s="26"/>
      <c r="G849" s="216"/>
      <c r="K849" s="216"/>
      <c r="M849" s="149"/>
      <c r="N849" s="88"/>
      <c r="O849" s="88"/>
      <c r="P849" s="150"/>
    </row>
    <row r="850" spans="1:16" ht="15.75" customHeight="1">
      <c r="A850" s="148"/>
      <c r="B850" s="26"/>
      <c r="G850" s="216"/>
      <c r="K850" s="216"/>
      <c r="M850" s="149"/>
      <c r="N850" s="88"/>
      <c r="O850" s="88"/>
      <c r="P850" s="150"/>
    </row>
    <row r="851" spans="1:16" ht="15.75" customHeight="1">
      <c r="A851" s="148"/>
      <c r="B851" s="26"/>
      <c r="G851" s="216"/>
      <c r="K851" s="216"/>
      <c r="M851" s="149"/>
      <c r="N851" s="88"/>
      <c r="O851" s="88"/>
      <c r="P851" s="150"/>
    </row>
    <row r="852" spans="1:16" ht="15.75" customHeight="1">
      <c r="A852" s="148"/>
      <c r="B852" s="26"/>
      <c r="G852" s="216"/>
      <c r="K852" s="216"/>
      <c r="M852" s="149"/>
      <c r="N852" s="88"/>
      <c r="O852" s="88"/>
      <c r="P852" s="150"/>
    </row>
    <row r="853" spans="1:16" ht="15.75" customHeight="1">
      <c r="A853" s="148"/>
      <c r="B853" s="26"/>
      <c r="G853" s="216"/>
      <c r="K853" s="216"/>
      <c r="M853" s="149"/>
      <c r="N853" s="88"/>
      <c r="O853" s="88"/>
      <c r="P853" s="150"/>
    </row>
    <row r="854" spans="1:16" ht="15.75" customHeight="1">
      <c r="A854" s="148"/>
      <c r="B854" s="26"/>
      <c r="G854" s="216"/>
      <c r="K854" s="216"/>
      <c r="M854" s="149"/>
      <c r="N854" s="88"/>
      <c r="O854" s="88"/>
      <c r="P854" s="150"/>
    </row>
    <row r="855" spans="1:16" ht="15.75" customHeight="1">
      <c r="A855" s="148"/>
      <c r="B855" s="26"/>
      <c r="G855" s="216"/>
      <c r="K855" s="216"/>
      <c r="M855" s="149"/>
      <c r="N855" s="88"/>
      <c r="O855" s="88"/>
      <c r="P855" s="150"/>
    </row>
    <row r="856" spans="1:16" ht="15.75" customHeight="1">
      <c r="A856" s="148"/>
      <c r="B856" s="26"/>
      <c r="G856" s="216"/>
      <c r="K856" s="216"/>
      <c r="M856" s="149"/>
      <c r="N856" s="88"/>
      <c r="O856" s="88"/>
      <c r="P856" s="150"/>
    </row>
    <row r="857" spans="1:16" ht="15.75" customHeight="1">
      <c r="A857" s="148"/>
      <c r="B857" s="26"/>
      <c r="G857" s="216"/>
      <c r="K857" s="216"/>
      <c r="M857" s="149"/>
      <c r="N857" s="88"/>
      <c r="O857" s="88"/>
      <c r="P857" s="150"/>
    </row>
    <row r="858" spans="1:16" ht="15.75" customHeight="1">
      <c r="A858" s="148"/>
      <c r="B858" s="26"/>
      <c r="G858" s="216"/>
      <c r="K858" s="216"/>
      <c r="M858" s="149"/>
      <c r="N858" s="88"/>
      <c r="O858" s="88"/>
      <c r="P858" s="150"/>
    </row>
    <row r="859" spans="1:16" ht="15.75" customHeight="1">
      <c r="A859" s="148"/>
      <c r="B859" s="26"/>
      <c r="G859" s="216"/>
      <c r="K859" s="216"/>
      <c r="M859" s="149"/>
      <c r="N859" s="88"/>
      <c r="O859" s="88"/>
      <c r="P859" s="150"/>
    </row>
    <row r="860" spans="1:16" ht="15.75" customHeight="1">
      <c r="A860" s="148"/>
      <c r="B860" s="26"/>
      <c r="G860" s="216"/>
      <c r="K860" s="216"/>
      <c r="M860" s="149"/>
      <c r="N860" s="88"/>
      <c r="O860" s="88"/>
      <c r="P860" s="150"/>
    </row>
    <row r="861" spans="1:16" ht="15.75" customHeight="1">
      <c r="A861" s="148"/>
      <c r="B861" s="26"/>
      <c r="G861" s="216"/>
      <c r="K861" s="216"/>
      <c r="M861" s="149"/>
      <c r="N861" s="88"/>
      <c r="O861" s="88"/>
      <c r="P861" s="150"/>
    </row>
    <row r="862" spans="1:16" ht="15.75" customHeight="1">
      <c r="A862" s="148"/>
      <c r="B862" s="26"/>
      <c r="G862" s="216"/>
      <c r="K862" s="216"/>
      <c r="M862" s="149"/>
      <c r="N862" s="88"/>
      <c r="O862" s="88"/>
      <c r="P862" s="150"/>
    </row>
    <row r="863" spans="1:16" ht="15.75" customHeight="1">
      <c r="A863" s="148"/>
      <c r="B863" s="26"/>
      <c r="G863" s="216"/>
      <c r="K863" s="216"/>
      <c r="M863" s="149"/>
      <c r="N863" s="88"/>
      <c r="O863" s="88"/>
      <c r="P863" s="150"/>
    </row>
    <row r="864" spans="1:16" ht="15.75" customHeight="1">
      <c r="A864" s="148"/>
      <c r="B864" s="26"/>
      <c r="G864" s="216"/>
      <c r="K864" s="216"/>
      <c r="M864" s="149"/>
      <c r="N864" s="88"/>
      <c r="O864" s="88"/>
      <c r="P864" s="150"/>
    </row>
    <row r="865" spans="1:16" ht="15.75" customHeight="1">
      <c r="A865" s="148"/>
      <c r="B865" s="26"/>
      <c r="G865" s="216"/>
      <c r="K865" s="216"/>
      <c r="M865" s="149"/>
      <c r="N865" s="88"/>
      <c r="O865" s="88"/>
      <c r="P865" s="150"/>
    </row>
    <row r="866" spans="1:16" ht="15.75" customHeight="1">
      <c r="A866" s="148"/>
      <c r="B866" s="26"/>
      <c r="G866" s="216"/>
      <c r="K866" s="216"/>
      <c r="M866" s="149"/>
      <c r="N866" s="88"/>
      <c r="O866" s="88"/>
      <c r="P866" s="150"/>
    </row>
    <row r="867" spans="1:16" ht="15.75" customHeight="1">
      <c r="A867" s="148"/>
      <c r="B867" s="26"/>
      <c r="G867" s="216"/>
      <c r="K867" s="216"/>
      <c r="M867" s="149"/>
      <c r="N867" s="88"/>
      <c r="O867" s="88"/>
      <c r="P867" s="150"/>
    </row>
    <row r="868" spans="1:16" ht="15.75" customHeight="1">
      <c r="A868" s="148"/>
      <c r="B868" s="26"/>
      <c r="G868" s="216"/>
      <c r="K868" s="216"/>
      <c r="M868" s="149"/>
      <c r="N868" s="88"/>
      <c r="O868" s="88"/>
      <c r="P868" s="150"/>
    </row>
    <row r="869" spans="1:16" ht="15.75" customHeight="1">
      <c r="A869" s="148"/>
      <c r="B869" s="26"/>
      <c r="G869" s="216"/>
      <c r="K869" s="216"/>
      <c r="M869" s="149"/>
      <c r="N869" s="88"/>
      <c r="O869" s="88"/>
      <c r="P869" s="150"/>
    </row>
    <row r="870" spans="1:16" ht="15.75" customHeight="1">
      <c r="A870" s="148"/>
      <c r="B870" s="26"/>
      <c r="G870" s="216"/>
      <c r="K870" s="216"/>
      <c r="M870" s="149"/>
      <c r="N870" s="88"/>
      <c r="O870" s="88"/>
      <c r="P870" s="150"/>
    </row>
    <row r="871" spans="1:16" ht="15.75" customHeight="1">
      <c r="A871" s="148"/>
      <c r="B871" s="26"/>
      <c r="G871" s="216"/>
      <c r="K871" s="216"/>
      <c r="M871" s="149"/>
      <c r="N871" s="88"/>
      <c r="O871" s="88"/>
      <c r="P871" s="150"/>
    </row>
    <row r="872" spans="1:16" ht="15.75" customHeight="1">
      <c r="A872" s="148"/>
      <c r="B872" s="26"/>
      <c r="G872" s="216"/>
      <c r="K872" s="216"/>
      <c r="M872" s="149"/>
      <c r="N872" s="88"/>
      <c r="O872" s="88"/>
      <c r="P872" s="150"/>
    </row>
    <row r="873" spans="1:16" ht="15.75" customHeight="1">
      <c r="A873" s="148"/>
      <c r="B873" s="26"/>
      <c r="G873" s="216"/>
      <c r="K873" s="216"/>
      <c r="M873" s="149"/>
      <c r="N873" s="88"/>
      <c r="O873" s="88"/>
      <c r="P873" s="150"/>
    </row>
    <row r="874" spans="1:16" ht="15.75" customHeight="1">
      <c r="A874" s="148"/>
      <c r="B874" s="26"/>
      <c r="G874" s="216"/>
      <c r="K874" s="216"/>
      <c r="M874" s="149"/>
      <c r="N874" s="88"/>
      <c r="O874" s="88"/>
      <c r="P874" s="150"/>
    </row>
    <row r="875" spans="1:16" ht="15.75" customHeight="1">
      <c r="A875" s="148"/>
      <c r="B875" s="26"/>
      <c r="G875" s="216"/>
      <c r="K875" s="216"/>
      <c r="M875" s="149"/>
      <c r="N875" s="88"/>
      <c r="O875" s="88"/>
      <c r="P875" s="150"/>
    </row>
    <row r="876" spans="1:16" ht="15.75" customHeight="1">
      <c r="A876" s="148"/>
      <c r="B876" s="26"/>
      <c r="G876" s="216"/>
      <c r="K876" s="216"/>
      <c r="M876" s="149"/>
      <c r="N876" s="88"/>
      <c r="O876" s="88"/>
      <c r="P876" s="150"/>
    </row>
    <row r="877" spans="1:16" ht="15.75" customHeight="1">
      <c r="A877" s="148"/>
      <c r="B877" s="26"/>
      <c r="G877" s="216"/>
      <c r="K877" s="216"/>
      <c r="M877" s="149"/>
      <c r="N877" s="88"/>
      <c r="O877" s="88"/>
      <c r="P877" s="150"/>
    </row>
    <row r="878" spans="1:16" ht="15.75" customHeight="1">
      <c r="A878" s="148"/>
      <c r="B878" s="26"/>
      <c r="G878" s="216"/>
      <c r="K878" s="216"/>
      <c r="M878" s="149"/>
      <c r="N878" s="88"/>
      <c r="O878" s="88"/>
      <c r="P878" s="150"/>
    </row>
    <row r="879" spans="1:16" ht="15.75" customHeight="1">
      <c r="A879" s="148"/>
      <c r="B879" s="26"/>
      <c r="G879" s="216"/>
      <c r="K879" s="216"/>
      <c r="M879" s="149"/>
      <c r="N879" s="88"/>
      <c r="O879" s="88"/>
      <c r="P879" s="150"/>
    </row>
    <row r="880" spans="1:16" ht="15.75" customHeight="1">
      <c r="A880" s="148"/>
      <c r="B880" s="26"/>
      <c r="G880" s="216"/>
      <c r="K880" s="216"/>
      <c r="M880" s="149"/>
      <c r="N880" s="88"/>
      <c r="O880" s="88"/>
      <c r="P880" s="150"/>
    </row>
    <row r="881" spans="1:16" ht="15.75" customHeight="1">
      <c r="A881" s="148"/>
      <c r="B881" s="26"/>
      <c r="G881" s="216"/>
      <c r="K881" s="216"/>
      <c r="M881" s="149"/>
      <c r="N881" s="88"/>
      <c r="O881" s="88"/>
      <c r="P881" s="150"/>
    </row>
    <row r="882" spans="1:16" ht="15.75" customHeight="1">
      <c r="A882" s="148"/>
      <c r="B882" s="26"/>
      <c r="G882" s="216"/>
      <c r="K882" s="216"/>
      <c r="M882" s="149"/>
      <c r="N882" s="88"/>
      <c r="O882" s="88"/>
      <c r="P882" s="150"/>
    </row>
    <row r="883" spans="1:16" ht="15.75" customHeight="1">
      <c r="A883" s="148"/>
      <c r="B883" s="26"/>
      <c r="G883" s="216"/>
      <c r="K883" s="216"/>
      <c r="M883" s="149"/>
      <c r="N883" s="88"/>
      <c r="O883" s="88"/>
      <c r="P883" s="150"/>
    </row>
    <row r="884" spans="1:16" ht="15.75" customHeight="1">
      <c r="A884" s="148"/>
      <c r="B884" s="26"/>
      <c r="G884" s="216"/>
      <c r="K884" s="216"/>
      <c r="M884" s="149"/>
      <c r="N884" s="88"/>
      <c r="O884" s="88"/>
      <c r="P884" s="150"/>
    </row>
    <row r="885" spans="1:16" ht="15.75" customHeight="1">
      <c r="A885" s="148"/>
      <c r="B885" s="26"/>
      <c r="G885" s="216"/>
      <c r="K885" s="216"/>
      <c r="M885" s="149"/>
      <c r="N885" s="88"/>
      <c r="O885" s="88"/>
      <c r="P885" s="150"/>
    </row>
    <row r="886" spans="1:16" ht="15.75" customHeight="1">
      <c r="A886" s="148"/>
      <c r="B886" s="26"/>
      <c r="G886" s="216"/>
      <c r="K886" s="216"/>
      <c r="M886" s="149"/>
      <c r="N886" s="88"/>
      <c r="O886" s="88"/>
      <c r="P886" s="150"/>
    </row>
    <row r="887" spans="1:16" ht="15.75" customHeight="1">
      <c r="A887" s="148"/>
      <c r="B887" s="26"/>
      <c r="G887" s="216"/>
      <c r="K887" s="216"/>
      <c r="M887" s="149"/>
      <c r="N887" s="88"/>
      <c r="O887" s="88"/>
      <c r="P887" s="150"/>
    </row>
    <row r="888" spans="1:16" ht="15.75" customHeight="1">
      <c r="A888" s="148"/>
      <c r="B888" s="26"/>
      <c r="G888" s="216"/>
      <c r="K888" s="216"/>
      <c r="M888" s="149"/>
      <c r="N888" s="88"/>
      <c r="O888" s="88"/>
      <c r="P888" s="150"/>
    </row>
    <row r="889" spans="1:16" ht="15.75" customHeight="1">
      <c r="A889" s="148"/>
      <c r="B889" s="26"/>
      <c r="G889" s="216"/>
      <c r="K889" s="216"/>
      <c r="M889" s="149"/>
      <c r="N889" s="88"/>
      <c r="O889" s="88"/>
      <c r="P889" s="150"/>
    </row>
    <row r="890" spans="1:16" ht="15.75" customHeight="1">
      <c r="A890" s="148"/>
      <c r="B890" s="26"/>
      <c r="G890" s="216"/>
      <c r="K890" s="216"/>
      <c r="M890" s="149"/>
      <c r="N890" s="88"/>
      <c r="O890" s="88"/>
      <c r="P890" s="150"/>
    </row>
    <row r="891" spans="1:16" ht="15.75" customHeight="1">
      <c r="A891" s="148"/>
      <c r="B891" s="26"/>
      <c r="G891" s="216"/>
      <c r="K891" s="216"/>
      <c r="M891" s="149"/>
      <c r="N891" s="88"/>
      <c r="O891" s="88"/>
      <c r="P891" s="150"/>
    </row>
    <row r="892" spans="1:16" ht="15.75" customHeight="1">
      <c r="A892" s="148"/>
      <c r="B892" s="26"/>
      <c r="G892" s="216"/>
      <c r="K892" s="216"/>
      <c r="M892" s="149"/>
      <c r="N892" s="88"/>
      <c r="O892" s="88"/>
      <c r="P892" s="150"/>
    </row>
    <row r="893" spans="1:16" ht="15.75" customHeight="1">
      <c r="A893" s="148"/>
      <c r="B893" s="26"/>
      <c r="G893" s="216"/>
      <c r="K893" s="216"/>
      <c r="M893" s="149"/>
      <c r="N893" s="88"/>
      <c r="O893" s="88"/>
      <c r="P893" s="150"/>
    </row>
    <row r="894" spans="1:16" ht="15.75" customHeight="1">
      <c r="A894" s="148"/>
      <c r="B894" s="26"/>
      <c r="G894" s="216"/>
      <c r="K894" s="216"/>
      <c r="M894" s="149"/>
      <c r="N894" s="88"/>
      <c r="O894" s="88"/>
      <c r="P894" s="150"/>
    </row>
    <row r="895" spans="1:16" ht="15.75" customHeight="1">
      <c r="A895" s="148"/>
      <c r="B895" s="26"/>
      <c r="G895" s="216"/>
      <c r="K895" s="216"/>
      <c r="M895" s="149"/>
      <c r="N895" s="88"/>
      <c r="O895" s="88"/>
      <c r="P895" s="150"/>
    </row>
    <row r="896" spans="1:16" ht="15.75" customHeight="1">
      <c r="A896" s="148"/>
      <c r="B896" s="26"/>
      <c r="G896" s="216"/>
      <c r="K896" s="216"/>
      <c r="M896" s="149"/>
      <c r="N896" s="88"/>
      <c r="O896" s="88"/>
      <c r="P896" s="150"/>
    </row>
    <row r="897" spans="1:16" ht="15.75" customHeight="1">
      <c r="A897" s="148"/>
      <c r="B897" s="26"/>
      <c r="G897" s="216"/>
      <c r="K897" s="216"/>
      <c r="M897" s="149"/>
      <c r="N897" s="88"/>
      <c r="O897" s="88"/>
      <c r="P897" s="150"/>
    </row>
    <row r="898" spans="1:16" ht="15.75" customHeight="1">
      <c r="A898" s="148"/>
      <c r="B898" s="26"/>
      <c r="G898" s="216"/>
      <c r="K898" s="216"/>
      <c r="M898" s="149"/>
      <c r="N898" s="88"/>
      <c r="O898" s="88"/>
      <c r="P898" s="150"/>
    </row>
    <row r="899" spans="1:16" ht="15.75" customHeight="1">
      <c r="A899" s="148"/>
      <c r="B899" s="26"/>
      <c r="G899" s="216"/>
      <c r="K899" s="216"/>
      <c r="M899" s="149"/>
      <c r="N899" s="88"/>
      <c r="O899" s="88"/>
      <c r="P899" s="150"/>
    </row>
    <row r="900" spans="1:16" ht="15.75" customHeight="1">
      <c r="A900" s="148"/>
      <c r="B900" s="26"/>
      <c r="G900" s="216"/>
      <c r="K900" s="216"/>
      <c r="M900" s="149"/>
      <c r="N900" s="88"/>
      <c r="O900" s="88"/>
      <c r="P900" s="150"/>
    </row>
    <row r="901" spans="1:16" ht="15.75" customHeight="1">
      <c r="A901" s="148"/>
      <c r="B901" s="26"/>
      <c r="G901" s="216"/>
      <c r="K901" s="216"/>
      <c r="M901" s="149"/>
      <c r="N901" s="88"/>
      <c r="O901" s="88"/>
      <c r="P901" s="150"/>
    </row>
    <row r="902" spans="1:16" ht="15.75" customHeight="1">
      <c r="A902" s="148"/>
      <c r="B902" s="26"/>
      <c r="G902" s="216"/>
      <c r="K902" s="216"/>
      <c r="M902" s="149"/>
      <c r="N902" s="88"/>
      <c r="O902" s="88"/>
      <c r="P902" s="150"/>
    </row>
    <row r="903" spans="1:16" ht="15.75" customHeight="1">
      <c r="A903" s="148"/>
      <c r="B903" s="26"/>
      <c r="G903" s="216"/>
      <c r="K903" s="216"/>
      <c r="M903" s="149"/>
      <c r="N903" s="88"/>
      <c r="O903" s="88"/>
      <c r="P903" s="150"/>
    </row>
    <row r="904" spans="1:16" ht="15.75" customHeight="1">
      <c r="A904" s="148"/>
      <c r="B904" s="26"/>
      <c r="G904" s="216"/>
      <c r="K904" s="216"/>
      <c r="M904" s="149"/>
      <c r="N904" s="88"/>
      <c r="O904" s="88"/>
      <c r="P904" s="150"/>
    </row>
    <row r="905" spans="1:16" ht="15.75" customHeight="1">
      <c r="A905" s="148"/>
      <c r="B905" s="26"/>
      <c r="G905" s="216"/>
      <c r="K905" s="216"/>
      <c r="M905" s="149"/>
      <c r="N905" s="88"/>
      <c r="O905" s="88"/>
      <c r="P905" s="150"/>
    </row>
    <row r="906" spans="1:16" ht="15.75" customHeight="1">
      <c r="A906" s="148"/>
      <c r="B906" s="26"/>
      <c r="G906" s="216"/>
      <c r="K906" s="216"/>
      <c r="M906" s="149"/>
      <c r="N906" s="88"/>
      <c r="O906" s="88"/>
      <c r="P906" s="150"/>
    </row>
    <row r="907" spans="1:16" ht="15.75" customHeight="1">
      <c r="A907" s="148"/>
      <c r="B907" s="26"/>
      <c r="G907" s="216"/>
      <c r="K907" s="216"/>
      <c r="M907" s="149"/>
      <c r="N907" s="88"/>
      <c r="O907" s="88"/>
      <c r="P907" s="150"/>
    </row>
    <row r="908" spans="1:16" ht="15.75" customHeight="1">
      <c r="A908" s="148"/>
      <c r="B908" s="26"/>
      <c r="G908" s="216"/>
      <c r="K908" s="216"/>
      <c r="M908" s="149"/>
      <c r="N908" s="88"/>
      <c r="O908" s="88"/>
      <c r="P908" s="150"/>
    </row>
    <row r="909" spans="1:16" ht="15.75" customHeight="1">
      <c r="A909" s="148"/>
      <c r="B909" s="26"/>
      <c r="G909" s="216"/>
      <c r="K909" s="216"/>
      <c r="M909" s="149"/>
      <c r="N909" s="88"/>
      <c r="O909" s="88"/>
      <c r="P909" s="150"/>
    </row>
    <row r="910" spans="1:16" ht="15.75" customHeight="1">
      <c r="A910" s="148"/>
      <c r="B910" s="26"/>
      <c r="G910" s="216"/>
      <c r="K910" s="216"/>
      <c r="M910" s="149"/>
      <c r="N910" s="88"/>
      <c r="O910" s="88"/>
      <c r="P910" s="150"/>
    </row>
    <row r="911" spans="1:16" ht="15.75" customHeight="1">
      <c r="A911" s="148"/>
      <c r="B911" s="26"/>
      <c r="G911" s="216"/>
      <c r="K911" s="216"/>
      <c r="M911" s="149"/>
      <c r="N911" s="88"/>
      <c r="O911" s="88"/>
      <c r="P911" s="150"/>
    </row>
    <row r="912" spans="1:16" ht="15.75" customHeight="1">
      <c r="A912" s="148"/>
      <c r="B912" s="26"/>
      <c r="G912" s="216"/>
      <c r="K912" s="216"/>
      <c r="M912" s="149"/>
      <c r="N912" s="88"/>
      <c r="O912" s="88"/>
      <c r="P912" s="150"/>
    </row>
    <row r="913" spans="1:16" ht="15.75" customHeight="1">
      <c r="A913" s="148"/>
      <c r="B913" s="26"/>
      <c r="G913" s="216"/>
      <c r="K913" s="216"/>
      <c r="M913" s="149"/>
      <c r="N913" s="88"/>
      <c r="O913" s="88"/>
      <c r="P913" s="150"/>
    </row>
    <row r="914" spans="1:16" ht="15.75" customHeight="1">
      <c r="A914" s="148"/>
      <c r="B914" s="26"/>
      <c r="G914" s="216"/>
      <c r="K914" s="216"/>
      <c r="M914" s="149"/>
      <c r="N914" s="88"/>
      <c r="O914" s="88"/>
      <c r="P914" s="150"/>
    </row>
    <row r="915" spans="1:16" ht="15.75" customHeight="1">
      <c r="A915" s="148"/>
      <c r="B915" s="26"/>
      <c r="G915" s="216"/>
      <c r="K915" s="216"/>
      <c r="M915" s="149"/>
      <c r="N915" s="88"/>
      <c r="O915" s="88"/>
      <c r="P915" s="150"/>
    </row>
    <row r="916" spans="1:16" ht="15.75" customHeight="1">
      <c r="A916" s="148"/>
      <c r="B916" s="26"/>
      <c r="G916" s="216"/>
      <c r="K916" s="216"/>
      <c r="M916" s="149"/>
      <c r="N916" s="88"/>
      <c r="O916" s="88"/>
      <c r="P916" s="150"/>
    </row>
    <row r="917" spans="1:16" ht="15.75" customHeight="1">
      <c r="A917" s="148"/>
      <c r="B917" s="26"/>
      <c r="G917" s="216"/>
      <c r="K917" s="216"/>
      <c r="M917" s="149"/>
      <c r="N917" s="88"/>
      <c r="O917" s="88"/>
      <c r="P917" s="150"/>
    </row>
    <row r="918" spans="1:16" ht="15.75" customHeight="1">
      <c r="A918" s="148"/>
      <c r="B918" s="26"/>
      <c r="G918" s="216"/>
      <c r="K918" s="216"/>
      <c r="M918" s="149"/>
      <c r="N918" s="88"/>
      <c r="O918" s="88"/>
      <c r="P918" s="150"/>
    </row>
    <row r="919" spans="1:16" ht="15.75" customHeight="1">
      <c r="A919" s="148"/>
      <c r="B919" s="26"/>
      <c r="G919" s="216"/>
      <c r="K919" s="216"/>
      <c r="M919" s="149"/>
      <c r="N919" s="88"/>
      <c r="O919" s="88"/>
      <c r="P919" s="150"/>
    </row>
    <row r="920" spans="1:16" ht="15.75" customHeight="1">
      <c r="A920" s="148"/>
      <c r="B920" s="26"/>
      <c r="G920" s="216"/>
      <c r="K920" s="216"/>
      <c r="M920" s="149"/>
      <c r="N920" s="88"/>
      <c r="O920" s="88"/>
      <c r="P920" s="150"/>
    </row>
    <row r="921" spans="1:16" ht="15.75" customHeight="1">
      <c r="A921" s="148"/>
      <c r="B921" s="26"/>
      <c r="G921" s="216"/>
      <c r="K921" s="216"/>
      <c r="M921" s="149"/>
      <c r="N921" s="88"/>
      <c r="O921" s="88"/>
      <c r="P921" s="150"/>
    </row>
    <row r="922" spans="1:16" ht="15.75" customHeight="1">
      <c r="A922" s="148"/>
      <c r="B922" s="26"/>
      <c r="G922" s="216"/>
      <c r="K922" s="216"/>
      <c r="M922" s="149"/>
      <c r="N922" s="88"/>
      <c r="O922" s="88"/>
      <c r="P922" s="150"/>
    </row>
    <row r="923" spans="1:16" ht="15.75" customHeight="1">
      <c r="A923" s="148"/>
      <c r="B923" s="26"/>
      <c r="G923" s="216"/>
      <c r="K923" s="216"/>
      <c r="M923" s="149"/>
      <c r="N923" s="88"/>
      <c r="O923" s="88"/>
      <c r="P923" s="150"/>
    </row>
    <row r="924" spans="1:16" ht="15.75" customHeight="1">
      <c r="A924" s="148"/>
      <c r="B924" s="26"/>
      <c r="G924" s="216"/>
      <c r="K924" s="216"/>
      <c r="M924" s="149"/>
      <c r="N924" s="88"/>
      <c r="O924" s="88"/>
      <c r="P924" s="150"/>
    </row>
    <row r="925" spans="1:16" ht="15.75" customHeight="1">
      <c r="A925" s="148"/>
      <c r="B925" s="26"/>
      <c r="G925" s="216"/>
      <c r="K925" s="216"/>
      <c r="M925" s="149"/>
      <c r="N925" s="88"/>
      <c r="O925" s="88"/>
      <c r="P925" s="150"/>
    </row>
    <row r="926" spans="1:16" ht="15.75" customHeight="1">
      <c r="A926" s="148"/>
      <c r="B926" s="26"/>
      <c r="G926" s="216"/>
      <c r="K926" s="216"/>
      <c r="M926" s="149"/>
      <c r="N926" s="88"/>
      <c r="O926" s="88"/>
      <c r="P926" s="150"/>
    </row>
    <row r="927" spans="1:16" ht="15.75" customHeight="1">
      <c r="A927" s="148"/>
      <c r="B927" s="26"/>
      <c r="G927" s="216"/>
      <c r="K927" s="216"/>
      <c r="M927" s="149"/>
      <c r="N927" s="88"/>
      <c r="O927" s="88"/>
      <c r="P927" s="150"/>
    </row>
    <row r="928" spans="1:16" ht="15.75" customHeight="1">
      <c r="A928" s="148"/>
      <c r="B928" s="26"/>
      <c r="G928" s="216"/>
      <c r="K928" s="216"/>
      <c r="M928" s="149"/>
      <c r="N928" s="88"/>
      <c r="O928" s="88"/>
      <c r="P928" s="150"/>
    </row>
    <row r="929" spans="1:16" ht="15.75" customHeight="1">
      <c r="A929" s="148"/>
      <c r="B929" s="26"/>
      <c r="G929" s="216"/>
      <c r="K929" s="216"/>
      <c r="M929" s="149"/>
      <c r="N929" s="88"/>
      <c r="O929" s="88"/>
      <c r="P929" s="150"/>
    </row>
    <row r="930" spans="1:16" ht="15.75" customHeight="1">
      <c r="A930" s="148"/>
      <c r="B930" s="26"/>
      <c r="G930" s="216"/>
      <c r="K930" s="216"/>
      <c r="M930" s="149"/>
      <c r="N930" s="88"/>
      <c r="O930" s="88"/>
      <c r="P930" s="150"/>
    </row>
    <row r="931" spans="1:16" ht="15.75" customHeight="1">
      <c r="A931" s="148"/>
      <c r="B931" s="26"/>
      <c r="G931" s="216"/>
      <c r="K931" s="216"/>
      <c r="M931" s="149"/>
      <c r="N931" s="88"/>
      <c r="O931" s="88"/>
      <c r="P931" s="150"/>
    </row>
    <row r="932" spans="1:16" ht="15.75" customHeight="1">
      <c r="A932" s="148"/>
      <c r="B932" s="26"/>
      <c r="G932" s="216"/>
      <c r="K932" s="216"/>
      <c r="M932" s="149"/>
      <c r="N932" s="88"/>
      <c r="O932" s="88"/>
      <c r="P932" s="150"/>
    </row>
    <row r="933" spans="1:16" ht="15.75" customHeight="1">
      <c r="A933" s="148"/>
      <c r="B933" s="26"/>
      <c r="G933" s="216"/>
      <c r="K933" s="216"/>
      <c r="M933" s="149"/>
      <c r="N933" s="88"/>
      <c r="O933" s="88"/>
      <c r="P933" s="150"/>
    </row>
    <row r="934" spans="1:16" ht="15.75" customHeight="1">
      <c r="A934" s="148"/>
      <c r="B934" s="26"/>
      <c r="G934" s="216"/>
      <c r="K934" s="216"/>
      <c r="M934" s="149"/>
      <c r="N934" s="88"/>
      <c r="O934" s="88"/>
      <c r="P934" s="150"/>
    </row>
    <row r="935" spans="1:16" ht="15.75" customHeight="1">
      <c r="A935" s="148"/>
      <c r="B935" s="26"/>
      <c r="G935" s="216"/>
      <c r="K935" s="216"/>
      <c r="M935" s="149"/>
      <c r="N935" s="88"/>
      <c r="O935" s="88"/>
      <c r="P935" s="150"/>
    </row>
    <row r="936" spans="1:16" ht="15.75" customHeight="1">
      <c r="A936" s="148"/>
      <c r="B936" s="26"/>
      <c r="G936" s="216"/>
      <c r="K936" s="216"/>
      <c r="M936" s="149"/>
      <c r="N936" s="88"/>
      <c r="O936" s="88"/>
      <c r="P936" s="150"/>
    </row>
    <row r="937" spans="1:16" ht="15.75" customHeight="1">
      <c r="A937" s="148"/>
      <c r="B937" s="26"/>
      <c r="G937" s="216"/>
      <c r="K937" s="216"/>
      <c r="M937" s="149"/>
      <c r="N937" s="88"/>
      <c r="O937" s="88"/>
      <c r="P937" s="150"/>
    </row>
    <row r="938" spans="1:16" ht="15.75" customHeight="1">
      <c r="A938" s="148"/>
      <c r="B938" s="26"/>
      <c r="G938" s="216"/>
      <c r="K938" s="216"/>
      <c r="M938" s="149"/>
      <c r="N938" s="88"/>
      <c r="O938" s="88"/>
      <c r="P938" s="150"/>
    </row>
    <row r="939" spans="1:16" ht="15.75" customHeight="1">
      <c r="A939" s="148"/>
      <c r="B939" s="26"/>
      <c r="G939" s="216"/>
      <c r="K939" s="216"/>
      <c r="M939" s="149"/>
      <c r="N939" s="88"/>
      <c r="O939" s="88"/>
      <c r="P939" s="150"/>
    </row>
    <row r="940" spans="1:16" ht="15.75" customHeight="1">
      <c r="A940" s="148"/>
      <c r="B940" s="26"/>
      <c r="G940" s="216"/>
      <c r="K940" s="216"/>
      <c r="M940" s="149"/>
      <c r="N940" s="88"/>
      <c r="O940" s="88"/>
      <c r="P940" s="150"/>
    </row>
    <row r="941" spans="1:16" ht="15.75" customHeight="1">
      <c r="A941" s="148"/>
      <c r="B941" s="26"/>
      <c r="G941" s="216"/>
      <c r="K941" s="216"/>
      <c r="M941" s="149"/>
      <c r="N941" s="88"/>
      <c r="O941" s="88"/>
      <c r="P941" s="150"/>
    </row>
    <row r="942" spans="1:16" ht="15.75" customHeight="1">
      <c r="A942" s="148"/>
      <c r="B942" s="26"/>
      <c r="G942" s="216"/>
      <c r="K942" s="216"/>
      <c r="M942" s="149"/>
      <c r="N942" s="88"/>
      <c r="O942" s="88"/>
      <c r="P942" s="150"/>
    </row>
    <row r="943" spans="1:16" ht="15.75" customHeight="1">
      <c r="A943" s="148"/>
      <c r="B943" s="26"/>
      <c r="G943" s="216"/>
      <c r="K943" s="216"/>
      <c r="M943" s="149"/>
      <c r="N943" s="88"/>
      <c r="O943" s="88"/>
      <c r="P943" s="150"/>
    </row>
    <row r="944" spans="1:16" ht="15.75" customHeight="1">
      <c r="A944" s="148"/>
      <c r="B944" s="26"/>
      <c r="G944" s="216"/>
      <c r="K944" s="216"/>
      <c r="M944" s="149"/>
      <c r="N944" s="88"/>
      <c r="O944" s="88"/>
      <c r="P944" s="150"/>
    </row>
    <row r="945" spans="1:16" ht="15.75" customHeight="1">
      <c r="A945" s="148"/>
      <c r="B945" s="26"/>
      <c r="G945" s="216"/>
      <c r="K945" s="216"/>
      <c r="M945" s="149"/>
      <c r="N945" s="88"/>
      <c r="O945" s="88"/>
      <c r="P945" s="150"/>
    </row>
    <row r="946" spans="1:16" ht="15.75" customHeight="1">
      <c r="A946" s="148"/>
      <c r="B946" s="26"/>
      <c r="G946" s="216"/>
      <c r="K946" s="216"/>
      <c r="M946" s="149"/>
      <c r="N946" s="88"/>
      <c r="O946" s="88"/>
      <c r="P946" s="150"/>
    </row>
    <row r="947" spans="1:16" ht="15.75" customHeight="1">
      <c r="A947" s="148"/>
      <c r="B947" s="26"/>
      <c r="G947" s="216"/>
      <c r="K947" s="216"/>
      <c r="M947" s="149"/>
      <c r="N947" s="88"/>
      <c r="O947" s="88"/>
      <c r="P947" s="150"/>
    </row>
    <row r="948" spans="1:16" ht="15.75" customHeight="1">
      <c r="A948" s="148"/>
      <c r="B948" s="26"/>
      <c r="G948" s="216"/>
      <c r="K948" s="216"/>
      <c r="M948" s="149"/>
      <c r="N948" s="88"/>
      <c r="O948" s="88"/>
      <c r="P948" s="150"/>
    </row>
    <row r="949" spans="1:16" ht="15.75" customHeight="1">
      <c r="A949" s="148"/>
      <c r="B949" s="26"/>
      <c r="G949" s="216"/>
      <c r="K949" s="216"/>
      <c r="M949" s="149"/>
      <c r="N949" s="88"/>
      <c r="O949" s="88"/>
      <c r="P949" s="150"/>
    </row>
    <row r="950" spans="1:16" ht="15.75" customHeight="1">
      <c r="A950" s="148"/>
      <c r="B950" s="26"/>
      <c r="G950" s="216"/>
      <c r="K950" s="216"/>
      <c r="M950" s="149"/>
      <c r="N950" s="88"/>
      <c r="O950" s="88"/>
      <c r="P950" s="150"/>
    </row>
    <row r="951" spans="1:16" ht="15.75" customHeight="1">
      <c r="A951" s="148"/>
      <c r="B951" s="26"/>
      <c r="G951" s="216"/>
      <c r="K951" s="216"/>
      <c r="M951" s="149"/>
      <c r="N951" s="88"/>
      <c r="O951" s="88"/>
      <c r="P951" s="150"/>
    </row>
    <row r="952" spans="1:16" ht="15.75" customHeight="1">
      <c r="A952" s="148"/>
      <c r="B952" s="26"/>
      <c r="G952" s="216"/>
      <c r="K952" s="216"/>
      <c r="M952" s="149"/>
      <c r="N952" s="88"/>
      <c r="O952" s="88"/>
      <c r="P952" s="150"/>
    </row>
    <row r="953" spans="1:16" ht="15.75" customHeight="1">
      <c r="A953" s="148"/>
      <c r="B953" s="26"/>
      <c r="G953" s="216"/>
      <c r="K953" s="216"/>
      <c r="M953" s="149"/>
      <c r="N953" s="88"/>
      <c r="O953" s="88"/>
      <c r="P953" s="150"/>
    </row>
    <row r="954" spans="1:16" ht="15.75" customHeight="1">
      <c r="A954" s="148"/>
      <c r="B954" s="26"/>
      <c r="G954" s="216"/>
      <c r="K954" s="216"/>
      <c r="M954" s="149"/>
      <c r="N954" s="88"/>
      <c r="O954" s="88"/>
      <c r="P954" s="150"/>
    </row>
    <row r="955" spans="1:16" ht="15.75" customHeight="1">
      <c r="A955" s="148"/>
      <c r="B955" s="26"/>
      <c r="G955" s="216"/>
      <c r="K955" s="216"/>
      <c r="M955" s="149"/>
      <c r="N955" s="88"/>
      <c r="O955" s="88"/>
      <c r="P955" s="150"/>
    </row>
    <row r="956" spans="1:16" ht="15.75" customHeight="1">
      <c r="A956" s="148"/>
      <c r="B956" s="26"/>
      <c r="G956" s="216"/>
      <c r="K956" s="216"/>
      <c r="M956" s="149"/>
      <c r="N956" s="88"/>
      <c r="O956" s="88"/>
      <c r="P956" s="150"/>
    </row>
    <row r="957" spans="1:16" ht="15.75" customHeight="1">
      <c r="A957" s="148"/>
      <c r="B957" s="26"/>
      <c r="G957" s="216"/>
      <c r="K957" s="216"/>
      <c r="M957" s="149"/>
      <c r="N957" s="88"/>
      <c r="O957" s="88"/>
      <c r="P957" s="150"/>
    </row>
    <row r="958" spans="1:16" ht="15.75" customHeight="1">
      <c r="A958" s="148"/>
      <c r="B958" s="26"/>
      <c r="G958" s="216"/>
      <c r="K958" s="216"/>
      <c r="M958" s="149"/>
      <c r="N958" s="88"/>
      <c r="O958" s="88"/>
      <c r="P958" s="150"/>
    </row>
    <row r="959" spans="1:16" ht="15.75" customHeight="1">
      <c r="A959" s="148"/>
      <c r="B959" s="26"/>
      <c r="G959" s="216"/>
      <c r="K959" s="216"/>
      <c r="M959" s="149"/>
      <c r="N959" s="88"/>
      <c r="O959" s="88"/>
      <c r="P959" s="150"/>
    </row>
    <row r="960" spans="1:16" ht="15.75" customHeight="1">
      <c r="A960" s="148"/>
      <c r="B960" s="26"/>
      <c r="G960" s="216"/>
      <c r="K960" s="216"/>
      <c r="M960" s="149"/>
      <c r="N960" s="88"/>
      <c r="O960" s="88"/>
      <c r="P960" s="150"/>
    </row>
    <row r="961" spans="1:16" ht="15.75" customHeight="1">
      <c r="A961" s="148"/>
      <c r="B961" s="26"/>
      <c r="G961" s="216"/>
      <c r="K961" s="216"/>
      <c r="M961" s="149"/>
      <c r="N961" s="88"/>
      <c r="O961" s="88"/>
      <c r="P961" s="150"/>
    </row>
    <row r="962" spans="1:16" ht="15.75" customHeight="1">
      <c r="A962" s="148"/>
      <c r="B962" s="26"/>
      <c r="G962" s="216"/>
      <c r="K962" s="216"/>
      <c r="M962" s="149"/>
      <c r="N962" s="88"/>
      <c r="O962" s="88"/>
      <c r="P962" s="150"/>
    </row>
    <row r="963" spans="1:16" ht="15.75" customHeight="1">
      <c r="A963" s="148"/>
      <c r="B963" s="26"/>
      <c r="G963" s="216"/>
      <c r="K963" s="216"/>
      <c r="M963" s="149"/>
      <c r="N963" s="88"/>
      <c r="O963" s="88"/>
      <c r="P963" s="150"/>
    </row>
    <row r="964" spans="1:16" ht="15.75" customHeight="1">
      <c r="A964" s="148"/>
      <c r="B964" s="26"/>
      <c r="G964" s="216"/>
      <c r="K964" s="216"/>
      <c r="M964" s="149"/>
      <c r="N964" s="88"/>
      <c r="O964" s="88"/>
      <c r="P964" s="150"/>
    </row>
    <row r="965" spans="1:16" ht="15.75" customHeight="1">
      <c r="A965" s="148"/>
      <c r="B965" s="26"/>
      <c r="G965" s="216"/>
      <c r="K965" s="216"/>
      <c r="M965" s="149"/>
      <c r="N965" s="88"/>
      <c r="O965" s="88"/>
      <c r="P965" s="150"/>
    </row>
    <row r="966" spans="1:16" ht="15.75" customHeight="1">
      <c r="A966" s="148"/>
      <c r="B966" s="26"/>
      <c r="G966" s="216"/>
      <c r="K966" s="216"/>
      <c r="M966" s="149"/>
      <c r="N966" s="88"/>
      <c r="O966" s="88"/>
      <c r="P966" s="150"/>
    </row>
    <row r="967" spans="1:16" ht="15.75" customHeight="1">
      <c r="A967" s="148"/>
      <c r="B967" s="26"/>
      <c r="G967" s="216"/>
      <c r="K967" s="216"/>
      <c r="M967" s="149"/>
      <c r="N967" s="88"/>
      <c r="O967" s="88"/>
      <c r="P967" s="150"/>
    </row>
    <row r="968" spans="1:16" ht="15.75" customHeight="1">
      <c r="A968" s="148"/>
      <c r="B968" s="26"/>
      <c r="G968" s="216"/>
      <c r="K968" s="216"/>
      <c r="M968" s="149"/>
      <c r="N968" s="88"/>
      <c r="O968" s="88"/>
      <c r="P968" s="150"/>
    </row>
    <row r="969" spans="1:16" ht="15.75" customHeight="1">
      <c r="A969" s="148"/>
      <c r="B969" s="26"/>
      <c r="G969" s="216"/>
      <c r="K969" s="216"/>
      <c r="M969" s="149"/>
      <c r="N969" s="88"/>
      <c r="O969" s="88"/>
      <c r="P969" s="150"/>
    </row>
    <row r="970" spans="1:16" ht="15.75" customHeight="1">
      <c r="A970" s="148"/>
      <c r="B970" s="26"/>
      <c r="G970" s="216"/>
      <c r="K970" s="216"/>
      <c r="M970" s="149"/>
      <c r="N970" s="88"/>
      <c r="O970" s="88"/>
      <c r="P970" s="150"/>
    </row>
    <row r="971" spans="1:16" ht="15.75" customHeight="1">
      <c r="A971" s="148"/>
      <c r="B971" s="26"/>
      <c r="G971" s="216"/>
      <c r="K971" s="216"/>
      <c r="M971" s="149"/>
      <c r="N971" s="88"/>
      <c r="O971" s="88"/>
      <c r="P971" s="150"/>
    </row>
    <row r="972" spans="1:16" ht="15.75" customHeight="1">
      <c r="A972" s="148"/>
      <c r="B972" s="26"/>
      <c r="G972" s="216"/>
      <c r="K972" s="216"/>
      <c r="M972" s="149"/>
      <c r="N972" s="88"/>
      <c r="O972" s="88"/>
      <c r="P972" s="150"/>
    </row>
    <row r="973" spans="1:16" ht="15.75" customHeight="1">
      <c r="A973" s="148"/>
      <c r="B973" s="26"/>
      <c r="G973" s="216"/>
      <c r="K973" s="216"/>
      <c r="M973" s="149"/>
      <c r="N973" s="88"/>
      <c r="O973" s="88"/>
      <c r="P973" s="150"/>
    </row>
    <row r="974" spans="1:16" ht="15.75" customHeight="1">
      <c r="A974" s="148"/>
      <c r="B974" s="26"/>
      <c r="G974" s="216"/>
      <c r="K974" s="216"/>
      <c r="M974" s="149"/>
      <c r="N974" s="88"/>
      <c r="O974" s="88"/>
      <c r="P974" s="150"/>
    </row>
    <row r="975" spans="1:16" ht="15.75" customHeight="1">
      <c r="A975" s="148"/>
      <c r="B975" s="26"/>
      <c r="G975" s="216"/>
      <c r="K975" s="216"/>
      <c r="M975" s="149"/>
      <c r="N975" s="88"/>
      <c r="O975" s="88"/>
      <c r="P975" s="150"/>
    </row>
    <row r="976" spans="1:16" ht="15.75" customHeight="1">
      <c r="A976" s="148"/>
      <c r="B976" s="26"/>
      <c r="G976" s="216"/>
      <c r="K976" s="216"/>
      <c r="M976" s="149"/>
      <c r="N976" s="88"/>
      <c r="O976" s="88"/>
      <c r="P976" s="150"/>
    </row>
    <row r="977" spans="1:16" ht="15.75" customHeight="1">
      <c r="A977" s="148"/>
      <c r="B977" s="26"/>
      <c r="G977" s="216"/>
      <c r="K977" s="216"/>
      <c r="M977" s="149"/>
      <c r="N977" s="88"/>
      <c r="O977" s="88"/>
      <c r="P977" s="150"/>
    </row>
    <row r="978" spans="1:16" ht="15.75" customHeight="1">
      <c r="A978" s="148"/>
      <c r="B978" s="26"/>
      <c r="G978" s="216"/>
      <c r="K978" s="216"/>
      <c r="M978" s="149"/>
      <c r="N978" s="88"/>
      <c r="O978" s="88"/>
      <c r="P978" s="150"/>
    </row>
    <row r="979" spans="1:16" ht="15.75" customHeight="1">
      <c r="A979" s="148"/>
      <c r="B979" s="26"/>
      <c r="G979" s="216"/>
      <c r="K979" s="216"/>
      <c r="M979" s="149"/>
      <c r="N979" s="88"/>
      <c r="O979" s="88"/>
      <c r="P979" s="150"/>
    </row>
    <row r="980" spans="1:16" ht="15.75" customHeight="1">
      <c r="A980" s="148"/>
      <c r="B980" s="26"/>
      <c r="G980" s="216"/>
      <c r="K980" s="216"/>
      <c r="M980" s="149"/>
      <c r="N980" s="88"/>
      <c r="O980" s="88"/>
      <c r="P980" s="150"/>
    </row>
    <row r="981" spans="1:16" ht="15.75" customHeight="1">
      <c r="A981" s="148"/>
      <c r="B981" s="26"/>
      <c r="G981" s="216"/>
      <c r="K981" s="216"/>
      <c r="M981" s="149"/>
      <c r="N981" s="88"/>
      <c r="O981" s="88"/>
      <c r="P981" s="150"/>
    </row>
    <row r="982" spans="1:16" ht="15.75" customHeight="1">
      <c r="A982" s="148"/>
      <c r="B982" s="26"/>
      <c r="G982" s="216"/>
      <c r="K982" s="216"/>
      <c r="M982" s="149"/>
      <c r="N982" s="88"/>
      <c r="O982" s="88"/>
      <c r="P982" s="150"/>
    </row>
    <row r="983" spans="1:16" ht="15.75" customHeight="1">
      <c r="A983" s="148"/>
      <c r="B983" s="26"/>
      <c r="G983" s="216"/>
      <c r="K983" s="216"/>
      <c r="M983" s="149"/>
      <c r="N983" s="88"/>
      <c r="O983" s="88"/>
      <c r="P983" s="150"/>
    </row>
    <row r="984" spans="1:16" ht="15.75" customHeight="1">
      <c r="A984" s="148"/>
      <c r="B984" s="26"/>
      <c r="G984" s="216"/>
      <c r="K984" s="216"/>
      <c r="M984" s="149"/>
      <c r="N984" s="88"/>
      <c r="O984" s="88"/>
      <c r="P984" s="150"/>
    </row>
    <row r="985" spans="1:16" ht="15.75" customHeight="1">
      <c r="A985" s="148"/>
      <c r="B985" s="26"/>
      <c r="G985" s="216"/>
      <c r="K985" s="216"/>
      <c r="M985" s="149"/>
      <c r="N985" s="88"/>
      <c r="O985" s="88"/>
      <c r="P985" s="150"/>
    </row>
    <row r="986" spans="1:16" ht="15.75" customHeight="1">
      <c r="A986" s="148"/>
      <c r="B986" s="26"/>
      <c r="G986" s="216"/>
      <c r="K986" s="216"/>
      <c r="M986" s="149"/>
      <c r="N986" s="88"/>
      <c r="O986" s="88"/>
      <c r="P986" s="150"/>
    </row>
    <row r="987" spans="1:16" ht="15.75" customHeight="1">
      <c r="A987" s="148"/>
      <c r="B987" s="26"/>
      <c r="G987" s="216"/>
      <c r="K987" s="216"/>
      <c r="M987" s="149"/>
      <c r="N987" s="88"/>
      <c r="O987" s="88"/>
      <c r="P987" s="150"/>
    </row>
    <row r="988" spans="1:16" ht="15.75" customHeight="1">
      <c r="A988" s="148"/>
      <c r="B988" s="26"/>
      <c r="G988" s="216"/>
      <c r="K988" s="216"/>
      <c r="M988" s="149"/>
      <c r="N988" s="88"/>
      <c r="O988" s="88"/>
      <c r="P988" s="150"/>
    </row>
    <row r="989" spans="1:16" ht="15.75" customHeight="1">
      <c r="A989" s="148"/>
      <c r="B989" s="26"/>
      <c r="G989" s="216"/>
      <c r="K989" s="216"/>
      <c r="M989" s="149"/>
      <c r="N989" s="88"/>
      <c r="O989" s="88"/>
      <c r="P989" s="150"/>
    </row>
    <row r="990" spans="1:16" ht="15.75" customHeight="1">
      <c r="A990" s="148"/>
      <c r="B990" s="26"/>
      <c r="G990" s="216"/>
      <c r="K990" s="216"/>
      <c r="M990" s="149"/>
      <c r="N990" s="88"/>
      <c r="O990" s="88"/>
      <c r="P990" s="150"/>
    </row>
    <row r="991" spans="1:16" ht="15.75" customHeight="1">
      <c r="A991" s="148"/>
      <c r="B991" s="26"/>
      <c r="G991" s="216"/>
      <c r="K991" s="216"/>
      <c r="M991" s="149"/>
      <c r="N991" s="88"/>
      <c r="O991" s="88"/>
      <c r="P991" s="150"/>
    </row>
    <row r="992" spans="1:16" ht="15.75" customHeight="1">
      <c r="A992" s="148"/>
      <c r="B992" s="26"/>
      <c r="G992" s="216"/>
      <c r="K992" s="216"/>
      <c r="M992" s="149"/>
      <c r="N992" s="88"/>
      <c r="O992" s="88"/>
      <c r="P992" s="150"/>
    </row>
    <row r="993" spans="1:16" ht="15.75" customHeight="1">
      <c r="A993" s="148"/>
      <c r="B993" s="26"/>
      <c r="G993" s="216"/>
      <c r="K993" s="216"/>
      <c r="M993" s="149"/>
      <c r="N993" s="88"/>
      <c r="O993" s="88"/>
      <c r="P993" s="150"/>
    </row>
    <row r="994" spans="1:16" ht="15.75" customHeight="1">
      <c r="A994" s="148"/>
      <c r="B994" s="26"/>
      <c r="G994" s="216"/>
      <c r="K994" s="216"/>
      <c r="M994" s="149"/>
      <c r="N994" s="88"/>
      <c r="O994" s="88"/>
      <c r="P994" s="150"/>
    </row>
    <row r="995" spans="1:16" ht="15.75" customHeight="1">
      <c r="A995" s="148"/>
      <c r="B995" s="26"/>
      <c r="G995" s="216"/>
      <c r="K995" s="216"/>
      <c r="M995" s="149"/>
      <c r="N995" s="88"/>
      <c r="O995" s="88"/>
      <c r="P995" s="150"/>
    </row>
    <row r="996" spans="1:16" ht="15.75" customHeight="1">
      <c r="A996" s="148"/>
      <c r="B996" s="26"/>
      <c r="G996" s="216"/>
      <c r="K996" s="216"/>
      <c r="M996" s="149"/>
      <c r="N996" s="88"/>
      <c r="O996" s="88"/>
      <c r="P996" s="150"/>
    </row>
    <row r="997" spans="1:16" ht="15.75" customHeight="1">
      <c r="A997" s="148"/>
      <c r="B997" s="26"/>
      <c r="G997" s="216"/>
      <c r="K997" s="216"/>
      <c r="M997" s="149"/>
      <c r="N997" s="88"/>
      <c r="O997" s="88"/>
      <c r="P997" s="150"/>
    </row>
    <row r="998" spans="1:16" ht="15.75" customHeight="1">
      <c r="A998" s="148"/>
      <c r="B998" s="26"/>
      <c r="G998" s="216"/>
      <c r="K998" s="216"/>
      <c r="M998" s="149"/>
      <c r="N998" s="88"/>
      <c r="O998" s="88"/>
      <c r="P998" s="150"/>
    </row>
    <row r="999" spans="1:16" ht="15.75" customHeight="1">
      <c r="A999" s="148"/>
      <c r="B999" s="26"/>
      <c r="G999" s="216"/>
      <c r="K999" s="216"/>
      <c r="M999" s="149"/>
      <c r="N999" s="88"/>
      <c r="O999" s="88"/>
      <c r="P999" s="150"/>
    </row>
    <row r="1000" spans="1:16" ht="15.75" customHeight="1">
      <c r="A1000" s="148"/>
      <c r="B1000" s="26"/>
      <c r="G1000" s="216"/>
      <c r="K1000" s="216"/>
      <c r="M1000" s="149"/>
      <c r="N1000" s="88"/>
      <c r="O1000" s="88"/>
      <c r="P1000" s="150"/>
    </row>
  </sheetData>
  <mergeCells count="10">
    <mergeCell ref="N3:N4"/>
    <mergeCell ref="H3:J3"/>
    <mergeCell ref="K3:L3"/>
    <mergeCell ref="B1:L1"/>
    <mergeCell ref="A2:A4"/>
    <mergeCell ref="B2:B4"/>
    <mergeCell ref="C2:G2"/>
    <mergeCell ref="H2:L2"/>
    <mergeCell ref="C3:E3"/>
    <mergeCell ref="F3:G3"/>
  </mergeCells>
  <hyperlinks>
    <hyperlink ref="M5" r:id="rId1" location="gid=796107956" xr:uid="{00000000-0004-0000-0200-000000000000}"/>
    <hyperlink ref="P5" r:id="rId2" location="gid=637669668" xr:uid="{00000000-0004-0000-0200-000001000000}"/>
    <hyperlink ref="M6" r:id="rId3" location="gid=441833706" xr:uid="{00000000-0004-0000-0200-000002000000}"/>
    <hyperlink ref="P6" r:id="rId4" xr:uid="{00000000-0004-0000-0200-000003000000}"/>
    <hyperlink ref="M7" r:id="rId5" location="gid=135306273" xr:uid="{00000000-0004-0000-0200-000004000000}"/>
    <hyperlink ref="P7" r:id="rId6" xr:uid="{00000000-0004-0000-0200-000005000000}"/>
    <hyperlink ref="R7" r:id="rId7" xr:uid="{00000000-0004-0000-0200-000006000000}"/>
    <hyperlink ref="M8" r:id="rId8" xr:uid="{00000000-0004-0000-0200-000007000000}"/>
    <hyperlink ref="P8" r:id="rId9" xr:uid="{00000000-0004-0000-0200-000008000000}"/>
    <hyperlink ref="M9" r:id="rId10" xr:uid="{00000000-0004-0000-0200-000009000000}"/>
    <hyperlink ref="P9" r:id="rId11" xr:uid="{00000000-0004-0000-0200-00000A000000}"/>
    <hyperlink ref="M10" r:id="rId12" location="gid=936349055" xr:uid="{00000000-0004-0000-0200-00000B000000}"/>
    <hyperlink ref="P10" r:id="rId13" location=":~:text=%C4%90%E1%BA%BFn%2012%20gi%E1%BB%9D%20ng%C3%A0y%2014,%2C%20gia%20s%C3%BAc%2C%20gia%20c%E1%BA%A7m%E2%80%A6" xr:uid="{00000000-0004-0000-0200-00000C000000}"/>
    <hyperlink ref="M11" r:id="rId14" location="gid=159924907" xr:uid="{00000000-0004-0000-0200-00000D000000}"/>
    <hyperlink ref="P11" r:id="rId15" xr:uid="{00000000-0004-0000-0200-00000E000000}"/>
    <hyperlink ref="M12" r:id="rId16" location="gid=1255596640" xr:uid="{00000000-0004-0000-0200-00000F000000}"/>
    <hyperlink ref="M13" r:id="rId17" location="gid=1718839764" xr:uid="{00000000-0004-0000-0200-000010000000}"/>
    <hyperlink ref="R13" r:id="rId18" xr:uid="{00000000-0004-0000-0200-000011000000}"/>
    <hyperlink ref="M14" r:id="rId19" location="gid=1718839764" xr:uid="{00000000-0004-0000-0200-000012000000}"/>
    <hyperlink ref="M15" r:id="rId20" location="gid=75309894" xr:uid="{00000000-0004-0000-0200-000013000000}"/>
    <hyperlink ref="M16" r:id="rId21" location="gid=1738696337" xr:uid="{00000000-0004-0000-0200-000014000000}"/>
    <hyperlink ref="M17" r:id="rId22" location="gid=1334398743" xr:uid="{00000000-0004-0000-0200-000015000000}"/>
    <hyperlink ref="P17" r:id="rId23" xr:uid="{00000000-0004-0000-0200-000016000000}"/>
    <hyperlink ref="R17" r:id="rId24" xr:uid="{00000000-0004-0000-0200-000017000000}"/>
    <hyperlink ref="M18" r:id="rId25" xr:uid="{00000000-0004-0000-0200-000018000000}"/>
    <hyperlink ref="P18" r:id="rId26" xr:uid="{00000000-0004-0000-0200-000019000000}"/>
    <hyperlink ref="R18" r:id="rId27" xr:uid="{00000000-0004-0000-0200-00001A000000}"/>
  </hyperlinks>
  <pageMargins left="0.7" right="0.7" top="0.75" bottom="0.75" header="0" footer="0"/>
  <pageSetup orientation="landscape"/>
  <legacyDrawing r:id="rId2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2"/>
  <sheetViews>
    <sheetView workbookViewId="0">
      <selection sqref="A1:Q2"/>
    </sheetView>
  </sheetViews>
  <sheetFormatPr defaultColWidth="14.453125" defaultRowHeight="15" customHeight="1"/>
  <cols>
    <col min="1" max="1" width="10.453125" customWidth="1"/>
  </cols>
  <sheetData>
    <row r="1" spans="1:36">
      <c r="A1" s="334" t="s">
        <v>151</v>
      </c>
      <c r="B1" s="335"/>
      <c r="C1" s="335"/>
      <c r="D1" s="335"/>
      <c r="E1" s="335"/>
      <c r="F1" s="335"/>
      <c r="G1" s="335"/>
      <c r="H1" s="335"/>
      <c r="I1" s="335"/>
      <c r="J1" s="335"/>
      <c r="K1" s="335"/>
      <c r="L1" s="335"/>
      <c r="M1" s="335"/>
      <c r="N1" s="335"/>
      <c r="O1" s="335"/>
      <c r="P1" s="335"/>
      <c r="Q1" s="336"/>
      <c r="R1" s="339" t="s">
        <v>152</v>
      </c>
      <c r="S1" s="150"/>
      <c r="T1" s="150"/>
      <c r="U1" s="150"/>
      <c r="V1" s="150"/>
      <c r="W1" s="150"/>
      <c r="X1" s="150"/>
      <c r="Y1" s="150"/>
      <c r="Z1" s="150"/>
      <c r="AA1" s="150"/>
      <c r="AB1" s="150"/>
      <c r="AC1" s="150"/>
      <c r="AD1" s="150"/>
      <c r="AE1" s="150"/>
      <c r="AF1" s="150"/>
      <c r="AG1" s="150"/>
      <c r="AH1" s="150"/>
      <c r="AI1" s="150"/>
      <c r="AJ1" s="150"/>
    </row>
    <row r="2" spans="1:36">
      <c r="A2" s="337"/>
      <c r="B2" s="313"/>
      <c r="C2" s="313"/>
      <c r="D2" s="313"/>
      <c r="E2" s="313"/>
      <c r="F2" s="313"/>
      <c r="G2" s="313"/>
      <c r="H2" s="313"/>
      <c r="I2" s="313"/>
      <c r="J2" s="313"/>
      <c r="K2" s="313"/>
      <c r="L2" s="313"/>
      <c r="M2" s="313"/>
      <c r="N2" s="313"/>
      <c r="O2" s="313"/>
      <c r="P2" s="313"/>
      <c r="Q2" s="338"/>
      <c r="R2" s="315"/>
      <c r="S2" s="150"/>
      <c r="T2" s="150"/>
      <c r="U2" s="150"/>
      <c r="V2" s="150"/>
      <c r="W2" s="150"/>
      <c r="X2" s="150"/>
      <c r="Y2" s="150"/>
      <c r="Z2" s="150"/>
      <c r="AA2" s="150"/>
      <c r="AB2" s="150"/>
      <c r="AC2" s="150"/>
      <c r="AD2" s="150"/>
      <c r="AE2" s="150"/>
      <c r="AF2" s="150"/>
      <c r="AG2" s="150"/>
      <c r="AH2" s="150"/>
      <c r="AI2" s="150"/>
      <c r="AJ2" s="150"/>
    </row>
    <row r="3" spans="1:36">
      <c r="A3" s="340"/>
      <c r="B3" s="336"/>
      <c r="C3" s="341" t="s">
        <v>97</v>
      </c>
      <c r="D3" s="318"/>
      <c r="E3" s="318"/>
      <c r="F3" s="318"/>
      <c r="G3" s="318"/>
      <c r="H3" s="318"/>
      <c r="I3" s="318"/>
      <c r="J3" s="318"/>
      <c r="K3" s="296"/>
      <c r="L3" s="341" t="s">
        <v>153</v>
      </c>
      <c r="M3" s="318"/>
      <c r="N3" s="318"/>
      <c r="O3" s="318"/>
      <c r="P3" s="318"/>
      <c r="Q3" s="296"/>
      <c r="R3" s="315"/>
      <c r="S3" s="150"/>
      <c r="T3" s="150"/>
      <c r="U3" s="150"/>
      <c r="V3" s="150"/>
      <c r="W3" s="150"/>
      <c r="X3" s="150"/>
      <c r="Y3" s="150"/>
      <c r="Z3" s="150"/>
      <c r="AA3" s="150"/>
      <c r="AB3" s="150"/>
      <c r="AC3" s="150"/>
      <c r="AD3" s="150"/>
      <c r="AE3" s="150"/>
      <c r="AF3" s="150"/>
      <c r="AG3" s="150"/>
      <c r="AH3" s="150"/>
      <c r="AI3" s="150"/>
      <c r="AJ3" s="150"/>
    </row>
    <row r="4" spans="1:36">
      <c r="A4" s="337"/>
      <c r="B4" s="338"/>
      <c r="C4" s="331" t="s">
        <v>154</v>
      </c>
      <c r="D4" s="318"/>
      <c r="E4" s="318"/>
      <c r="F4" s="296"/>
      <c r="G4" s="342" t="s">
        <v>155</v>
      </c>
      <c r="H4" s="331" t="s">
        <v>156</v>
      </c>
      <c r="I4" s="318"/>
      <c r="J4" s="318"/>
      <c r="K4" s="296"/>
      <c r="L4" s="331" t="s">
        <v>157</v>
      </c>
      <c r="M4" s="318"/>
      <c r="N4" s="296"/>
      <c r="O4" s="331" t="s">
        <v>158</v>
      </c>
      <c r="P4" s="318"/>
      <c r="Q4" s="296"/>
      <c r="R4" s="315"/>
      <c r="S4" s="150"/>
      <c r="T4" s="150"/>
      <c r="U4" s="150"/>
      <c r="V4" s="150"/>
      <c r="W4" s="150"/>
      <c r="X4" s="150"/>
      <c r="Y4" s="150"/>
      <c r="Z4" s="150"/>
      <c r="AA4" s="150"/>
      <c r="AB4" s="150"/>
      <c r="AC4" s="150"/>
      <c r="AD4" s="150"/>
      <c r="AE4" s="150"/>
      <c r="AF4" s="150"/>
      <c r="AG4" s="150"/>
      <c r="AH4" s="150"/>
      <c r="AI4" s="150"/>
      <c r="AJ4" s="150"/>
    </row>
    <row r="5" spans="1:36">
      <c r="A5" s="38" t="s">
        <v>159</v>
      </c>
      <c r="B5" s="46"/>
      <c r="C5" s="217" t="s">
        <v>160</v>
      </c>
      <c r="D5" s="218" t="s">
        <v>161</v>
      </c>
      <c r="E5" s="218" t="s">
        <v>162</v>
      </c>
      <c r="F5" s="218" t="s">
        <v>163</v>
      </c>
      <c r="G5" s="315"/>
      <c r="H5" s="217" t="s">
        <v>160</v>
      </c>
      <c r="I5" s="218" t="s">
        <v>161</v>
      </c>
      <c r="J5" s="218" t="s">
        <v>162</v>
      </c>
      <c r="K5" s="218" t="s">
        <v>163</v>
      </c>
      <c r="L5" s="217" t="s">
        <v>161</v>
      </c>
      <c r="M5" s="217" t="s">
        <v>162</v>
      </c>
      <c r="N5" s="217" t="s">
        <v>163</v>
      </c>
      <c r="O5" s="217" t="s">
        <v>161</v>
      </c>
      <c r="P5" s="217" t="s">
        <v>162</v>
      </c>
      <c r="Q5" s="217" t="s">
        <v>163</v>
      </c>
      <c r="R5" s="300"/>
      <c r="S5" s="150"/>
      <c r="T5" s="150"/>
      <c r="U5" s="150"/>
      <c r="V5" s="150"/>
      <c r="W5" s="150"/>
      <c r="X5" s="150"/>
      <c r="Y5" s="150"/>
      <c r="Z5" s="150"/>
      <c r="AA5" s="150"/>
      <c r="AB5" s="150"/>
      <c r="AC5" s="150"/>
      <c r="AD5" s="150"/>
      <c r="AE5" s="150"/>
      <c r="AF5" s="150"/>
      <c r="AG5" s="150"/>
      <c r="AH5" s="150"/>
      <c r="AI5" s="150"/>
      <c r="AJ5" s="150"/>
    </row>
    <row r="6" spans="1:36">
      <c r="A6" s="38"/>
      <c r="B6" s="219" t="s">
        <v>164</v>
      </c>
      <c r="C6" s="220"/>
      <c r="D6" s="220">
        <f>C22</f>
        <v>2877777777.7777777</v>
      </c>
      <c r="E6" s="220">
        <f>C22*70%</f>
        <v>2014444444.4444442</v>
      </c>
      <c r="F6" s="220">
        <f>C22*30%</f>
        <v>863333333.33333325</v>
      </c>
      <c r="G6" s="300"/>
      <c r="H6" s="220"/>
      <c r="I6" s="14">
        <f>J22</f>
        <v>5350000000</v>
      </c>
      <c r="J6" s="220">
        <f>J22*70%</f>
        <v>3745000000</v>
      </c>
      <c r="K6" s="220">
        <f>J22*30%</f>
        <v>1605000000</v>
      </c>
      <c r="L6" s="220">
        <f>L22</f>
        <v>2750000000</v>
      </c>
      <c r="M6" s="220">
        <f>L22*70%</f>
        <v>1924999999.9999998</v>
      </c>
      <c r="N6" s="220">
        <f>L22*30%</f>
        <v>825000000</v>
      </c>
      <c r="O6" s="46"/>
      <c r="P6" s="46"/>
      <c r="Q6" s="46"/>
      <c r="R6" s="48" t="b">
        <v>0</v>
      </c>
      <c r="S6" s="150"/>
      <c r="T6" s="150"/>
      <c r="U6" s="150"/>
      <c r="V6" s="150"/>
      <c r="W6" s="150"/>
      <c r="X6" s="150"/>
      <c r="Y6" s="150"/>
      <c r="Z6" s="150"/>
      <c r="AA6" s="150"/>
      <c r="AB6" s="150"/>
      <c r="AC6" s="150"/>
      <c r="AD6" s="150"/>
      <c r="AE6" s="150"/>
      <c r="AF6" s="150"/>
      <c r="AG6" s="150"/>
      <c r="AH6" s="150"/>
      <c r="AI6" s="150"/>
      <c r="AJ6" s="150"/>
    </row>
    <row r="7" spans="1:36">
      <c r="A7" s="38">
        <v>1</v>
      </c>
      <c r="B7" s="46" t="s">
        <v>165</v>
      </c>
      <c r="C7" s="221" t="s">
        <v>166</v>
      </c>
      <c r="D7" s="330" t="s">
        <v>167</v>
      </c>
      <c r="E7" s="318"/>
      <c r="F7" s="296"/>
      <c r="G7" s="46"/>
      <c r="H7" s="46"/>
      <c r="I7" s="46"/>
      <c r="J7" s="46"/>
      <c r="K7" s="46"/>
      <c r="L7" s="46"/>
      <c r="M7" s="46"/>
      <c r="N7" s="46"/>
      <c r="O7" s="46"/>
      <c r="P7" s="46"/>
      <c r="Q7" s="46"/>
      <c r="R7" s="48" t="b">
        <v>0</v>
      </c>
      <c r="S7" s="150"/>
      <c r="T7" s="150"/>
      <c r="U7" s="150"/>
      <c r="V7" s="150"/>
      <c r="W7" s="150"/>
      <c r="X7" s="150"/>
      <c r="Y7" s="150"/>
      <c r="Z7" s="150"/>
      <c r="AA7" s="150"/>
      <c r="AB7" s="150"/>
      <c r="AC7" s="150"/>
      <c r="AD7" s="150"/>
      <c r="AE7" s="150"/>
      <c r="AF7" s="150"/>
      <c r="AG7" s="150"/>
      <c r="AH7" s="150"/>
      <c r="AI7" s="150"/>
      <c r="AJ7" s="150"/>
    </row>
    <row r="8" spans="1:36">
      <c r="A8" s="38">
        <v>2</v>
      </c>
      <c r="B8" s="46" t="s">
        <v>168</v>
      </c>
      <c r="C8" s="222" t="s">
        <v>169</v>
      </c>
      <c r="D8" s="330" t="s">
        <v>170</v>
      </c>
      <c r="E8" s="318"/>
      <c r="F8" s="296"/>
      <c r="G8" s="46"/>
      <c r="H8" s="46" t="s">
        <v>171</v>
      </c>
      <c r="I8" s="332" t="s">
        <v>172</v>
      </c>
      <c r="J8" s="318"/>
      <c r="K8" s="296"/>
      <c r="L8" s="222" t="s">
        <v>173</v>
      </c>
      <c r="M8" s="46"/>
      <c r="N8" s="46"/>
      <c r="O8" s="46" t="s">
        <v>174</v>
      </c>
      <c r="P8" s="46"/>
      <c r="Q8" s="46"/>
      <c r="R8" s="48" t="b">
        <v>0</v>
      </c>
      <c r="S8" s="150"/>
      <c r="T8" s="150"/>
      <c r="U8" s="150"/>
      <c r="V8" s="150"/>
      <c r="W8" s="150"/>
      <c r="X8" s="150"/>
      <c r="Y8" s="150"/>
      <c r="Z8" s="150"/>
      <c r="AA8" s="150"/>
      <c r="AB8" s="150"/>
      <c r="AC8" s="150"/>
      <c r="AD8" s="150"/>
      <c r="AE8" s="150"/>
      <c r="AF8" s="150"/>
      <c r="AG8" s="150"/>
      <c r="AH8" s="150"/>
      <c r="AI8" s="150"/>
      <c r="AJ8" s="150"/>
    </row>
    <row r="9" spans="1:36">
      <c r="A9" s="38">
        <v>3</v>
      </c>
      <c r="B9" s="46" t="s">
        <v>175</v>
      </c>
      <c r="C9" s="222" t="s">
        <v>176</v>
      </c>
      <c r="D9" s="330" t="s">
        <v>177</v>
      </c>
      <c r="E9" s="318"/>
      <c r="F9" s="296"/>
      <c r="G9" s="46"/>
      <c r="H9" s="222" t="s">
        <v>178</v>
      </c>
      <c r="I9" s="330" t="s">
        <v>179</v>
      </c>
      <c r="J9" s="318"/>
      <c r="K9" s="296"/>
      <c r="L9" s="46"/>
      <c r="M9" s="46" t="s">
        <v>180</v>
      </c>
      <c r="N9" s="46"/>
      <c r="O9" s="46"/>
      <c r="P9" s="46"/>
      <c r="Q9" s="46"/>
      <c r="R9" s="48" t="b">
        <v>0</v>
      </c>
      <c r="S9" s="150"/>
      <c r="T9" s="150"/>
      <c r="U9" s="150"/>
      <c r="V9" s="150"/>
      <c r="W9" s="150"/>
      <c r="X9" s="150"/>
      <c r="Y9" s="150"/>
      <c r="Z9" s="150"/>
      <c r="AA9" s="150"/>
      <c r="AB9" s="150"/>
      <c r="AC9" s="150"/>
      <c r="AD9" s="150"/>
      <c r="AE9" s="150"/>
      <c r="AF9" s="150"/>
      <c r="AG9" s="150"/>
      <c r="AH9" s="150"/>
      <c r="AI9" s="150"/>
      <c r="AJ9" s="150"/>
    </row>
    <row r="10" spans="1:36">
      <c r="A10" s="38">
        <v>4</v>
      </c>
      <c r="B10" s="46" t="s">
        <v>181</v>
      </c>
      <c r="C10" s="222" t="s">
        <v>182</v>
      </c>
      <c r="D10" s="330" t="s">
        <v>183</v>
      </c>
      <c r="E10" s="318"/>
      <c r="F10" s="296"/>
      <c r="G10" s="46"/>
      <c r="H10" s="46"/>
      <c r="I10" s="46"/>
      <c r="J10" s="46"/>
      <c r="K10" s="46"/>
      <c r="L10" s="46"/>
      <c r="M10" s="46"/>
      <c r="N10" s="46"/>
      <c r="O10" s="46"/>
      <c r="P10" s="46"/>
      <c r="Q10" s="46"/>
      <c r="R10" s="48" t="b">
        <v>0</v>
      </c>
      <c r="S10" s="150"/>
      <c r="T10" s="150"/>
      <c r="U10" s="150"/>
      <c r="V10" s="150"/>
      <c r="W10" s="150"/>
      <c r="X10" s="150"/>
      <c r="Y10" s="150"/>
      <c r="Z10" s="150"/>
      <c r="AA10" s="150"/>
      <c r="AB10" s="150"/>
      <c r="AC10" s="150"/>
      <c r="AD10" s="150"/>
      <c r="AE10" s="150"/>
      <c r="AF10" s="150"/>
      <c r="AG10" s="150"/>
      <c r="AH10" s="150"/>
      <c r="AI10" s="150"/>
      <c r="AJ10" s="150"/>
    </row>
    <row r="11" spans="1:36">
      <c r="A11" s="38">
        <v>5</v>
      </c>
      <c r="B11" s="46" t="s">
        <v>184</v>
      </c>
      <c r="C11" s="222" t="s">
        <v>185</v>
      </c>
      <c r="D11" s="330" t="s">
        <v>186</v>
      </c>
      <c r="E11" s="318"/>
      <c r="F11" s="296"/>
      <c r="G11" s="46"/>
      <c r="H11" s="46"/>
      <c r="I11" s="46"/>
      <c r="J11" s="46"/>
      <c r="K11" s="46"/>
      <c r="L11" s="222" t="s">
        <v>187</v>
      </c>
      <c r="M11" s="46"/>
      <c r="N11" s="46"/>
      <c r="O11" s="46"/>
      <c r="P11" s="46"/>
      <c r="Q11" s="46"/>
      <c r="R11" s="48" t="b">
        <v>0</v>
      </c>
      <c r="S11" s="150"/>
      <c r="T11" s="150"/>
      <c r="U11" s="150"/>
      <c r="V11" s="150"/>
      <c r="W11" s="150"/>
      <c r="X11" s="150"/>
      <c r="Y11" s="150"/>
      <c r="Z11" s="150"/>
      <c r="AA11" s="150"/>
      <c r="AB11" s="150"/>
      <c r="AC11" s="150"/>
      <c r="AD11" s="150"/>
      <c r="AE11" s="150"/>
      <c r="AF11" s="150"/>
      <c r="AG11" s="150"/>
      <c r="AH11" s="150"/>
      <c r="AI11" s="150"/>
      <c r="AJ11" s="150"/>
    </row>
    <row r="12" spans="1:36">
      <c r="A12" s="38">
        <v>6</v>
      </c>
      <c r="B12" s="46" t="s">
        <v>188</v>
      </c>
      <c r="C12" s="46"/>
      <c r="D12" s="330"/>
      <c r="E12" s="318"/>
      <c r="F12" s="296"/>
      <c r="G12" s="46"/>
      <c r="H12" s="46"/>
      <c r="I12" s="46"/>
      <c r="J12" s="46"/>
      <c r="K12" s="46"/>
      <c r="L12" s="222" t="s">
        <v>189</v>
      </c>
      <c r="M12" s="46"/>
      <c r="N12" s="46"/>
      <c r="O12" s="46"/>
      <c r="P12" s="46"/>
      <c r="Q12" s="46"/>
      <c r="R12" s="48" t="b">
        <v>0</v>
      </c>
      <c r="S12" s="150"/>
      <c r="T12" s="150"/>
      <c r="U12" s="150"/>
      <c r="V12" s="150"/>
      <c r="W12" s="150"/>
      <c r="X12" s="150"/>
      <c r="Y12" s="150"/>
      <c r="Z12" s="150"/>
      <c r="AA12" s="150"/>
      <c r="AB12" s="150"/>
      <c r="AC12" s="150"/>
      <c r="AD12" s="150"/>
      <c r="AE12" s="150"/>
      <c r="AF12" s="150"/>
      <c r="AG12" s="150"/>
      <c r="AH12" s="150"/>
      <c r="AI12" s="150"/>
      <c r="AJ12" s="150"/>
    </row>
    <row r="13" spans="1:36">
      <c r="A13" s="38">
        <v>7</v>
      </c>
      <c r="B13" s="46" t="s">
        <v>190</v>
      </c>
      <c r="C13" s="222" t="s">
        <v>191</v>
      </c>
      <c r="D13" s="330" t="s">
        <v>192</v>
      </c>
      <c r="E13" s="318"/>
      <c r="F13" s="296"/>
      <c r="G13" s="46"/>
      <c r="H13" s="46"/>
      <c r="I13" s="46"/>
      <c r="J13" s="46"/>
      <c r="K13" s="46"/>
      <c r="L13" s="222" t="s">
        <v>193</v>
      </c>
      <c r="M13" s="46"/>
      <c r="N13" s="46"/>
      <c r="O13" s="46"/>
      <c r="P13" s="46"/>
      <c r="Q13" s="46"/>
      <c r="R13" s="48" t="b">
        <v>0</v>
      </c>
      <c r="S13" s="150"/>
      <c r="T13" s="150"/>
      <c r="U13" s="150"/>
      <c r="V13" s="150"/>
      <c r="W13" s="150"/>
      <c r="X13" s="150"/>
      <c r="Y13" s="150"/>
      <c r="Z13" s="150"/>
      <c r="AA13" s="150"/>
      <c r="AB13" s="150"/>
      <c r="AC13" s="150"/>
      <c r="AD13" s="150"/>
      <c r="AE13" s="150"/>
      <c r="AF13" s="150"/>
      <c r="AG13" s="150"/>
      <c r="AH13" s="150"/>
      <c r="AI13" s="150"/>
      <c r="AJ13" s="150"/>
    </row>
    <row r="14" spans="1:36">
      <c r="A14" s="38">
        <v>8</v>
      </c>
      <c r="B14" s="46" t="s">
        <v>194</v>
      </c>
      <c r="C14" s="222" t="s">
        <v>195</v>
      </c>
      <c r="D14" s="330" t="s">
        <v>196</v>
      </c>
      <c r="E14" s="318"/>
      <c r="F14" s="296"/>
      <c r="G14" s="46"/>
      <c r="H14" s="46"/>
      <c r="I14" s="46"/>
      <c r="J14" s="46"/>
      <c r="K14" s="46"/>
      <c r="L14" s="222" t="s">
        <v>197</v>
      </c>
      <c r="M14" s="46"/>
      <c r="N14" s="46"/>
      <c r="O14" s="46"/>
      <c r="P14" s="46"/>
      <c r="Q14" s="46"/>
      <c r="R14" s="48" t="b">
        <v>0</v>
      </c>
      <c r="S14" s="150"/>
      <c r="T14" s="150"/>
      <c r="U14" s="150"/>
      <c r="V14" s="150"/>
      <c r="W14" s="150"/>
      <c r="X14" s="150"/>
      <c r="Y14" s="150"/>
      <c r="Z14" s="150"/>
      <c r="AA14" s="150"/>
      <c r="AB14" s="150"/>
      <c r="AC14" s="150"/>
      <c r="AD14" s="150"/>
      <c r="AE14" s="150"/>
      <c r="AF14" s="150"/>
      <c r="AG14" s="150"/>
      <c r="AH14" s="150"/>
      <c r="AI14" s="150"/>
      <c r="AJ14" s="150"/>
    </row>
    <row r="15" spans="1:36">
      <c r="A15" s="38">
        <v>9</v>
      </c>
      <c r="B15" s="46" t="s">
        <v>198</v>
      </c>
      <c r="C15" s="221" t="s">
        <v>199</v>
      </c>
      <c r="D15" s="333" t="s">
        <v>200</v>
      </c>
      <c r="E15" s="318"/>
      <c r="F15" s="296"/>
      <c r="G15" s="46"/>
      <c r="H15" s="46"/>
      <c r="I15" s="46"/>
      <c r="J15" s="46"/>
      <c r="K15" s="46"/>
      <c r="L15" s="222" t="s">
        <v>201</v>
      </c>
      <c r="M15" s="46"/>
      <c r="N15" s="46"/>
      <c r="O15" s="46"/>
      <c r="P15" s="46"/>
      <c r="Q15" s="46"/>
      <c r="R15" s="48" t="b">
        <v>0</v>
      </c>
      <c r="S15" s="150"/>
      <c r="T15" s="150"/>
      <c r="U15" s="150"/>
      <c r="V15" s="150"/>
      <c r="W15" s="150"/>
      <c r="X15" s="150"/>
      <c r="Y15" s="150"/>
      <c r="Z15" s="150"/>
      <c r="AA15" s="150"/>
      <c r="AB15" s="150"/>
      <c r="AC15" s="150"/>
      <c r="AD15" s="150"/>
      <c r="AE15" s="150"/>
      <c r="AF15" s="150"/>
      <c r="AG15" s="150"/>
      <c r="AH15" s="150"/>
      <c r="AI15" s="150"/>
      <c r="AJ15" s="150"/>
    </row>
    <row r="16" spans="1:36">
      <c r="A16" s="38">
        <v>10</v>
      </c>
      <c r="B16" s="46" t="s">
        <v>202</v>
      </c>
      <c r="C16" s="222" t="s">
        <v>203</v>
      </c>
      <c r="D16" s="330" t="s">
        <v>204</v>
      </c>
      <c r="E16" s="318"/>
      <c r="F16" s="296"/>
      <c r="G16" s="46"/>
      <c r="H16" s="46"/>
      <c r="I16" s="46"/>
      <c r="J16" s="46"/>
      <c r="K16" s="46"/>
      <c r="L16" s="46"/>
      <c r="M16" s="46"/>
      <c r="N16" s="46"/>
      <c r="O16" s="46"/>
      <c r="P16" s="46"/>
      <c r="Q16" s="46"/>
      <c r="R16" s="48" t="b">
        <v>0</v>
      </c>
      <c r="S16" s="150"/>
      <c r="T16" s="150"/>
      <c r="U16" s="150"/>
      <c r="V16" s="150"/>
      <c r="W16" s="150"/>
      <c r="X16" s="150"/>
      <c r="Y16" s="150"/>
      <c r="Z16" s="150"/>
      <c r="AA16" s="150"/>
      <c r="AB16" s="150"/>
      <c r="AC16" s="150"/>
      <c r="AD16" s="150"/>
      <c r="AE16" s="150"/>
      <c r="AF16" s="150"/>
      <c r="AG16" s="150"/>
      <c r="AH16" s="150"/>
      <c r="AI16" s="150"/>
      <c r="AJ16" s="150"/>
    </row>
    <row r="17" spans="1:36">
      <c r="A17" s="38">
        <v>11</v>
      </c>
      <c r="B17" s="46" t="s">
        <v>205</v>
      </c>
      <c r="C17" s="46"/>
      <c r="D17" s="46"/>
      <c r="E17" s="46"/>
      <c r="F17" s="46"/>
      <c r="G17" s="46"/>
      <c r="H17" s="46"/>
      <c r="I17" s="46"/>
      <c r="J17" s="46"/>
      <c r="K17" s="46"/>
      <c r="L17" s="46"/>
      <c r="M17" s="46"/>
      <c r="N17" s="46"/>
      <c r="O17" s="46"/>
      <c r="P17" s="46"/>
      <c r="Q17" s="46"/>
      <c r="R17" s="48" t="b">
        <v>0</v>
      </c>
      <c r="S17" s="150"/>
      <c r="T17" s="150"/>
      <c r="U17" s="150"/>
      <c r="V17" s="150"/>
      <c r="W17" s="150"/>
      <c r="X17" s="150"/>
      <c r="Y17" s="150"/>
      <c r="Z17" s="150"/>
      <c r="AA17" s="150"/>
      <c r="AB17" s="150"/>
      <c r="AC17" s="150"/>
      <c r="AD17" s="150"/>
      <c r="AE17" s="150"/>
      <c r="AF17" s="150"/>
      <c r="AG17" s="150"/>
      <c r="AH17" s="150"/>
      <c r="AI17" s="150"/>
      <c r="AJ17" s="150"/>
    </row>
    <row r="18" spans="1:36">
      <c r="A18" s="38">
        <v>12</v>
      </c>
      <c r="B18" s="46" t="s">
        <v>206</v>
      </c>
      <c r="C18" s="46"/>
      <c r="D18" s="46"/>
      <c r="E18" s="46"/>
      <c r="F18" s="46"/>
      <c r="G18" s="46"/>
      <c r="H18" s="46"/>
      <c r="I18" s="46"/>
      <c r="J18" s="46"/>
      <c r="K18" s="46"/>
      <c r="L18" s="46"/>
      <c r="M18" s="46"/>
      <c r="N18" s="46"/>
      <c r="O18" s="46"/>
      <c r="P18" s="46"/>
      <c r="Q18" s="46"/>
      <c r="R18" s="48" t="b">
        <v>0</v>
      </c>
      <c r="S18" s="150"/>
      <c r="T18" s="150"/>
      <c r="U18" s="150"/>
      <c r="V18" s="150"/>
      <c r="W18" s="150"/>
      <c r="X18" s="150"/>
      <c r="Y18" s="150"/>
      <c r="Z18" s="150"/>
      <c r="AA18" s="150"/>
      <c r="AB18" s="150"/>
      <c r="AC18" s="150"/>
      <c r="AD18" s="150"/>
      <c r="AE18" s="150"/>
      <c r="AF18" s="150"/>
      <c r="AG18" s="150"/>
      <c r="AH18" s="150"/>
      <c r="AI18" s="150"/>
      <c r="AJ18" s="150"/>
    </row>
    <row r="19" spans="1:36">
      <c r="A19" s="38">
        <v>13</v>
      </c>
      <c r="B19" s="46" t="s">
        <v>207</v>
      </c>
      <c r="D19" s="150"/>
      <c r="E19" s="46"/>
      <c r="F19" s="46"/>
      <c r="G19" s="46"/>
      <c r="H19" s="222" t="s">
        <v>208</v>
      </c>
      <c r="I19" s="46"/>
      <c r="J19" s="46"/>
      <c r="K19" s="46"/>
      <c r="L19" s="46"/>
      <c r="M19" s="46"/>
      <c r="N19" s="46"/>
      <c r="O19" s="46"/>
      <c r="P19" s="46"/>
      <c r="Q19" s="46"/>
      <c r="R19" s="48" t="b">
        <v>0</v>
      </c>
      <c r="S19" s="150"/>
      <c r="T19" s="150"/>
      <c r="U19" s="150"/>
      <c r="V19" s="150"/>
      <c r="W19" s="150"/>
      <c r="X19" s="150"/>
      <c r="Y19" s="150"/>
      <c r="Z19" s="150"/>
      <c r="AA19" s="150"/>
      <c r="AB19" s="150"/>
      <c r="AC19" s="150"/>
      <c r="AD19" s="150"/>
      <c r="AE19" s="150"/>
      <c r="AF19" s="150"/>
      <c r="AG19" s="150"/>
      <c r="AH19" s="150"/>
      <c r="AI19" s="150"/>
      <c r="AJ19" s="150"/>
    </row>
    <row r="20" spans="1:36">
      <c r="A20" s="38">
        <v>14</v>
      </c>
      <c r="B20" s="46" t="s">
        <v>209</v>
      </c>
      <c r="C20" s="46"/>
      <c r="D20" s="46"/>
      <c r="E20" s="46"/>
      <c r="F20" s="46"/>
      <c r="G20" s="46"/>
      <c r="H20" s="222" t="s">
        <v>210</v>
      </c>
      <c r="I20" s="46"/>
      <c r="J20" s="46"/>
      <c r="K20" s="46"/>
      <c r="L20" s="46"/>
      <c r="M20" s="46"/>
      <c r="N20" s="46"/>
      <c r="O20" s="46"/>
      <c r="P20" s="46"/>
      <c r="Q20" s="46"/>
      <c r="R20" s="48" t="b">
        <v>0</v>
      </c>
      <c r="S20" s="150"/>
      <c r="T20" s="150"/>
      <c r="U20" s="150"/>
      <c r="V20" s="150"/>
      <c r="W20" s="150"/>
      <c r="X20" s="150"/>
      <c r="Y20" s="150"/>
      <c r="Z20" s="150"/>
      <c r="AA20" s="150"/>
      <c r="AB20" s="150"/>
      <c r="AC20" s="150"/>
      <c r="AD20" s="150"/>
      <c r="AE20" s="150"/>
      <c r="AF20" s="150"/>
      <c r="AG20" s="150"/>
      <c r="AH20" s="150"/>
      <c r="AI20" s="150"/>
      <c r="AJ20" s="150"/>
    </row>
    <row r="21" spans="1:36">
      <c r="A21" s="150"/>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H21" s="150"/>
      <c r="AI21" s="150"/>
      <c r="AJ21" s="150"/>
    </row>
    <row r="22" spans="1:36">
      <c r="A22" s="150"/>
      <c r="B22" s="223" t="s">
        <v>211</v>
      </c>
      <c r="C22" s="150">
        <f>(3700000000+1800000000+1500000000 + 2500000000+ 3200000000 +4000000000 +1500000000 +4700000000+ 3000000000 )/9</f>
        <v>2877777777.7777777</v>
      </c>
      <c r="D22" s="150"/>
      <c r="E22" s="150"/>
      <c r="F22" s="150"/>
      <c r="G22" s="223"/>
      <c r="H22" s="223" t="s">
        <v>212</v>
      </c>
      <c r="I22" s="150"/>
      <c r="J22" s="150">
        <f>(1100000000+8000000000+8000000000+4300000000)/4</f>
        <v>5350000000</v>
      </c>
      <c r="K22" s="223" t="s">
        <v>213</v>
      </c>
      <c r="L22" s="150">
        <f>(1300000000+1400000000 +5400000000 +2500000000+5900000000)/6</f>
        <v>2750000000</v>
      </c>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0"/>
      <c r="AJ22" s="150"/>
    </row>
    <row r="23" spans="1:36">
      <c r="A23" s="150"/>
      <c r="B23" s="150" t="s">
        <v>214</v>
      </c>
      <c r="C23" s="150">
        <f>C22*70%</f>
        <v>2014444444.4444442</v>
      </c>
      <c r="D23" s="150"/>
      <c r="E23" s="150"/>
      <c r="F23" s="150"/>
      <c r="G23" s="150"/>
      <c r="H23" s="150" t="s">
        <v>214</v>
      </c>
      <c r="I23" s="150"/>
      <c r="J23" s="150">
        <f>J22*70%</f>
        <v>3745000000</v>
      </c>
      <c r="K23" s="150" t="s">
        <v>214</v>
      </c>
      <c r="L23" s="150">
        <f>L22*70%</f>
        <v>1924999999.9999998</v>
      </c>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row>
    <row r="24" spans="1:36">
      <c r="A24" s="150"/>
      <c r="B24" s="150" t="s">
        <v>215</v>
      </c>
      <c r="C24" s="150">
        <f>C22*30%</f>
        <v>863333333.33333325</v>
      </c>
      <c r="D24" s="150"/>
      <c r="E24" s="150"/>
      <c r="F24" s="150"/>
      <c r="G24" s="150"/>
      <c r="H24" s="150" t="s">
        <v>215</v>
      </c>
      <c r="I24" s="150"/>
      <c r="J24" s="150">
        <f>J22*30%</f>
        <v>1605000000</v>
      </c>
      <c r="K24" s="150" t="s">
        <v>215</v>
      </c>
      <c r="L24" s="150">
        <f>L22*30%</f>
        <v>825000000</v>
      </c>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row>
    <row r="25" spans="1:36">
      <c r="A25" s="150"/>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row>
    <row r="26" spans="1:36">
      <c r="A26" s="150"/>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row>
    <row r="27" spans="1:36">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row>
    <row r="28" spans="1:36">
      <c r="A28" s="150"/>
      <c r="B28" s="150"/>
      <c r="C28" s="25" t="s">
        <v>216</v>
      </c>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row>
    <row r="29" spans="1:36">
      <c r="A29" s="150"/>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row>
    <row r="30" spans="1:36">
      <c r="A30" s="150"/>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row>
    <row r="31" spans="1:36">
      <c r="A31" s="150"/>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row>
    <row r="32" spans="1:36">
      <c r="A32" s="150"/>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row>
    <row r="33" spans="1:36">
      <c r="A33" s="150"/>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row>
    <row r="34" spans="1:36">
      <c r="A34" s="150"/>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0"/>
    </row>
    <row r="35" spans="1:36">
      <c r="A35" s="150"/>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row>
    <row r="36" spans="1:36">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row>
    <row r="37" spans="1:36">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row>
    <row r="38" spans="1:36">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row>
    <row r="39" spans="1:36">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row>
    <row r="40" spans="1:36">
      <c r="A40" s="150"/>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row>
    <row r="41" spans="1:36">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row>
    <row r="42" spans="1:36">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row>
    <row r="43" spans="1:36">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row>
    <row r="44" spans="1:36">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row>
    <row r="45" spans="1:36">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row>
    <row r="46" spans="1:36">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c r="AI46" s="150"/>
      <c r="AJ46" s="150"/>
    </row>
    <row r="47" spans="1:36">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0"/>
      <c r="AF47" s="150"/>
      <c r="AG47" s="150"/>
      <c r="AH47" s="150"/>
      <c r="AI47" s="150"/>
      <c r="AJ47" s="150"/>
    </row>
    <row r="48" spans="1:36">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150"/>
      <c r="AG48" s="150"/>
      <c r="AH48" s="150"/>
      <c r="AI48" s="150"/>
      <c r="AJ48" s="150"/>
    </row>
    <row r="49" spans="1:36">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0"/>
      <c r="AH49" s="150"/>
      <c r="AI49" s="150"/>
      <c r="AJ49" s="150"/>
    </row>
    <row r="50" spans="1:36">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row>
    <row r="51" spans="1:36">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c r="AJ51" s="150"/>
    </row>
    <row r="52" spans="1:36">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150"/>
    </row>
    <row r="53" spans="1:36">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row>
    <row r="54" spans="1:36">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c r="AJ54" s="150"/>
    </row>
    <row r="55" spans="1:36">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row>
    <row r="56" spans="1:36">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row>
    <row r="57" spans="1:36">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row>
    <row r="58" spans="1:36">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row>
    <row r="59" spans="1:36">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row>
    <row r="60" spans="1:36">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row>
    <row r="61" spans="1:36">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row>
    <row r="62" spans="1:36">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row>
    <row r="63" spans="1:36">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row>
    <row r="64" spans="1:36">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row>
    <row r="65" spans="1:36">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row>
    <row r="66" spans="1:36">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row>
    <row r="67" spans="1:36">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c r="AI67" s="150"/>
      <c r="AJ67" s="150"/>
    </row>
    <row r="68" spans="1:36">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c r="AI68" s="150"/>
      <c r="AJ68" s="150"/>
    </row>
    <row r="69" spans="1:36">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row>
    <row r="70" spans="1:36">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row>
    <row r="71" spans="1:36">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c r="AI71" s="150"/>
      <c r="AJ71" s="150"/>
    </row>
    <row r="72" spans="1:36">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c r="AI72" s="150"/>
      <c r="AJ72" s="150"/>
    </row>
    <row r="73" spans="1:36">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c r="AI73" s="150"/>
      <c r="AJ73" s="150"/>
    </row>
    <row r="74" spans="1:36">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c r="AI74" s="150"/>
      <c r="AJ74" s="150"/>
    </row>
    <row r="75" spans="1:36">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row>
    <row r="76" spans="1:36">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c r="AI76" s="150"/>
      <c r="AJ76" s="150"/>
    </row>
    <row r="77" spans="1:36">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c r="AH77" s="150"/>
      <c r="AI77" s="150"/>
      <c r="AJ77" s="150"/>
    </row>
    <row r="78" spans="1:36">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c r="AI78" s="150"/>
      <c r="AJ78" s="150"/>
    </row>
    <row r="79" spans="1:36">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row>
    <row r="80" spans="1:36">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c r="AF80" s="150"/>
      <c r="AG80" s="150"/>
      <c r="AH80" s="150"/>
      <c r="AI80" s="150"/>
      <c r="AJ80" s="150"/>
    </row>
    <row r="81" spans="1:36">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c r="AH81" s="150"/>
      <c r="AI81" s="150"/>
      <c r="AJ81" s="150"/>
    </row>
    <row r="82" spans="1:36">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c r="AH82" s="150"/>
      <c r="AI82" s="150"/>
      <c r="AJ82" s="150"/>
    </row>
    <row r="83" spans="1:36">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row>
    <row r="84" spans="1:36">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c r="AI84" s="150"/>
      <c r="AJ84" s="150"/>
    </row>
    <row r="85" spans="1:36">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row>
    <row r="86" spans="1:36">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row>
    <row r="87" spans="1:36">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c r="AF87" s="150"/>
      <c r="AG87" s="150"/>
      <c r="AH87" s="150"/>
      <c r="AI87" s="150"/>
      <c r="AJ87" s="150"/>
    </row>
    <row r="88" spans="1:36">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c r="AI88" s="150"/>
      <c r="AJ88" s="150"/>
    </row>
    <row r="89" spans="1:36">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c r="AI89" s="150"/>
      <c r="AJ89" s="150"/>
    </row>
    <row r="90" spans="1:36">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c r="AF90" s="150"/>
      <c r="AG90" s="150"/>
      <c r="AH90" s="150"/>
      <c r="AI90" s="150"/>
      <c r="AJ90" s="150"/>
    </row>
    <row r="91" spans="1:36">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c r="AF91" s="150"/>
      <c r="AG91" s="150"/>
      <c r="AH91" s="150"/>
      <c r="AI91" s="150"/>
      <c r="AJ91" s="150"/>
    </row>
    <row r="92" spans="1:36">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c r="AF92" s="150"/>
      <c r="AG92" s="150"/>
      <c r="AH92" s="150"/>
      <c r="AI92" s="150"/>
      <c r="AJ92" s="150"/>
    </row>
    <row r="93" spans="1:36">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row>
    <row r="94" spans="1:36">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row>
    <row r="95" spans="1:36">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row>
    <row r="96" spans="1:36">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row>
    <row r="97" spans="1:36">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row>
    <row r="98" spans="1:36">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c r="AH98" s="150"/>
      <c r="AI98" s="150"/>
      <c r="AJ98" s="150"/>
    </row>
    <row r="99" spans="1:36">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c r="AC99" s="150"/>
      <c r="AD99" s="150"/>
      <c r="AE99" s="150"/>
      <c r="AF99" s="150"/>
      <c r="AG99" s="150"/>
      <c r="AH99" s="150"/>
      <c r="AI99" s="150"/>
      <c r="AJ99" s="150"/>
    </row>
    <row r="100" spans="1:36">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row>
    <row r="101" spans="1:36">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c r="AI101" s="150"/>
      <c r="AJ101" s="150"/>
    </row>
    <row r="102" spans="1:36">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row>
    <row r="103" spans="1:36">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row>
    <row r="104" spans="1:36">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c r="AC104" s="150"/>
      <c r="AD104" s="150"/>
      <c r="AE104" s="150"/>
      <c r="AF104" s="150"/>
      <c r="AG104" s="150"/>
      <c r="AH104" s="150"/>
      <c r="AI104" s="150"/>
      <c r="AJ104" s="150"/>
    </row>
    <row r="105" spans="1:36">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c r="AC105" s="150"/>
      <c r="AD105" s="150"/>
      <c r="AE105" s="150"/>
      <c r="AF105" s="150"/>
      <c r="AG105" s="150"/>
      <c r="AH105" s="150"/>
      <c r="AI105" s="150"/>
      <c r="AJ105" s="150"/>
    </row>
    <row r="106" spans="1:36">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c r="AH106" s="150"/>
      <c r="AI106" s="150"/>
      <c r="AJ106" s="150"/>
    </row>
    <row r="107" spans="1:36">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row>
    <row r="108" spans="1:36">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c r="AH108" s="150"/>
      <c r="AI108" s="150"/>
      <c r="AJ108" s="150"/>
    </row>
    <row r="109" spans="1:36">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c r="AI109" s="150"/>
      <c r="AJ109" s="150"/>
    </row>
    <row r="110" spans="1:36">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row>
    <row r="111" spans="1:36">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c r="AF111" s="150"/>
      <c r="AG111" s="150"/>
      <c r="AH111" s="150"/>
      <c r="AI111" s="150"/>
      <c r="AJ111" s="150"/>
    </row>
    <row r="112" spans="1:36">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c r="AH112" s="150"/>
      <c r="AI112" s="150"/>
      <c r="AJ112" s="150"/>
    </row>
    <row r="113" spans="1:36">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c r="AF113" s="150"/>
      <c r="AG113" s="150"/>
      <c r="AH113" s="150"/>
      <c r="AI113" s="150"/>
      <c r="AJ113" s="150"/>
    </row>
    <row r="114" spans="1:36">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c r="AH114" s="150"/>
      <c r="AI114" s="150"/>
      <c r="AJ114" s="150"/>
    </row>
    <row r="115" spans="1:36">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c r="AD115" s="150"/>
      <c r="AE115" s="150"/>
      <c r="AF115" s="150"/>
      <c r="AG115" s="150"/>
      <c r="AH115" s="150"/>
      <c r="AI115" s="150"/>
      <c r="AJ115" s="150"/>
    </row>
    <row r="116" spans="1:36">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row>
    <row r="117" spans="1:36">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c r="AF117" s="150"/>
      <c r="AG117" s="150"/>
      <c r="AH117" s="150"/>
      <c r="AI117" s="150"/>
      <c r="AJ117" s="150"/>
    </row>
    <row r="118" spans="1:36">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c r="AF118" s="150"/>
      <c r="AG118" s="150"/>
      <c r="AH118" s="150"/>
      <c r="AI118" s="150"/>
      <c r="AJ118" s="150"/>
    </row>
    <row r="119" spans="1:36">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row>
    <row r="120" spans="1:36">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c r="AF120" s="150"/>
      <c r="AG120" s="150"/>
      <c r="AH120" s="150"/>
      <c r="AI120" s="150"/>
      <c r="AJ120" s="150"/>
    </row>
    <row r="121" spans="1:36">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c r="AI121" s="150"/>
      <c r="AJ121" s="150"/>
    </row>
    <row r="122" spans="1:36">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row>
    <row r="123" spans="1:36">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row>
    <row r="124" spans="1:36">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c r="AF124" s="150"/>
      <c r="AG124" s="150"/>
      <c r="AH124" s="150"/>
      <c r="AI124" s="150"/>
      <c r="AJ124" s="150"/>
    </row>
    <row r="125" spans="1:36">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row>
    <row r="126" spans="1:36">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row>
    <row r="127" spans="1:36">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c r="AF127" s="150"/>
      <c r="AG127" s="150"/>
      <c r="AH127" s="150"/>
      <c r="AI127" s="150"/>
      <c r="AJ127" s="150"/>
    </row>
    <row r="128" spans="1:36">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row>
    <row r="129" spans="1:36">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row>
    <row r="130" spans="1:36">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row>
    <row r="131" spans="1:36">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row>
    <row r="132" spans="1:36">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row>
    <row r="133" spans="1:36">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row>
    <row r="134" spans="1:36">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row>
    <row r="135" spans="1:36">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row>
    <row r="136" spans="1:36">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row>
    <row r="137" spans="1:36">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row>
    <row r="138" spans="1:36">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row>
    <row r="139" spans="1:36">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c r="AG139" s="150"/>
      <c r="AH139" s="150"/>
      <c r="AI139" s="150"/>
      <c r="AJ139" s="150"/>
    </row>
    <row r="140" spans="1:36">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c r="AF140" s="150"/>
      <c r="AG140" s="150"/>
      <c r="AH140" s="150"/>
      <c r="AI140" s="150"/>
      <c r="AJ140" s="150"/>
    </row>
    <row r="141" spans="1:36">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row>
    <row r="142" spans="1:36">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row>
    <row r="143" spans="1:36">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c r="AC143" s="150"/>
      <c r="AD143" s="150"/>
      <c r="AE143" s="150"/>
      <c r="AF143" s="150"/>
      <c r="AG143" s="150"/>
      <c r="AH143" s="150"/>
      <c r="AI143" s="150"/>
      <c r="AJ143" s="150"/>
    </row>
    <row r="144" spans="1:36">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c r="AH144" s="150"/>
      <c r="AI144" s="150"/>
      <c r="AJ144" s="150"/>
    </row>
    <row r="145" spans="1:36">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row>
    <row r="146" spans="1:36">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row>
    <row r="147" spans="1:36">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row>
    <row r="148" spans="1:36">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c r="AC148" s="150"/>
      <c r="AD148" s="150"/>
      <c r="AE148" s="150"/>
      <c r="AF148" s="150"/>
      <c r="AG148" s="150"/>
      <c r="AH148" s="150"/>
      <c r="AI148" s="150"/>
      <c r="AJ148" s="150"/>
    </row>
    <row r="149" spans="1:36">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c r="AF149" s="150"/>
      <c r="AG149" s="150"/>
      <c r="AH149" s="150"/>
      <c r="AI149" s="150"/>
      <c r="AJ149" s="150"/>
    </row>
    <row r="150" spans="1:36">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c r="AC150" s="150"/>
      <c r="AD150" s="150"/>
      <c r="AE150" s="150"/>
      <c r="AF150" s="150"/>
      <c r="AG150" s="150"/>
      <c r="AH150" s="150"/>
      <c r="AI150" s="150"/>
      <c r="AJ150" s="150"/>
    </row>
    <row r="151" spans="1:36">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c r="AH151" s="150"/>
      <c r="AI151" s="150"/>
      <c r="AJ151" s="150"/>
    </row>
    <row r="152" spans="1:36">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c r="AH152" s="150"/>
      <c r="AI152" s="150"/>
      <c r="AJ152" s="150"/>
    </row>
    <row r="153" spans="1:36">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c r="AC153" s="150"/>
      <c r="AD153" s="150"/>
      <c r="AE153" s="150"/>
      <c r="AF153" s="150"/>
      <c r="AG153" s="150"/>
      <c r="AH153" s="150"/>
      <c r="AI153" s="150"/>
      <c r="AJ153" s="150"/>
    </row>
    <row r="154" spans="1:36">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c r="AC154" s="150"/>
      <c r="AD154" s="150"/>
      <c r="AE154" s="150"/>
      <c r="AF154" s="150"/>
      <c r="AG154" s="150"/>
      <c r="AH154" s="150"/>
      <c r="AI154" s="150"/>
      <c r="AJ154" s="150"/>
    </row>
    <row r="155" spans="1:36">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c r="AH155" s="150"/>
      <c r="AI155" s="150"/>
      <c r="AJ155" s="150"/>
    </row>
    <row r="156" spans="1:36">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c r="AC156" s="150"/>
      <c r="AD156" s="150"/>
      <c r="AE156" s="150"/>
      <c r="AF156" s="150"/>
      <c r="AG156" s="150"/>
      <c r="AH156" s="150"/>
      <c r="AI156" s="150"/>
      <c r="AJ156" s="150"/>
    </row>
    <row r="157" spans="1:36">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c r="AC157" s="150"/>
      <c r="AD157" s="150"/>
      <c r="AE157" s="150"/>
      <c r="AF157" s="150"/>
      <c r="AG157" s="150"/>
      <c r="AH157" s="150"/>
      <c r="AI157" s="150"/>
      <c r="AJ157" s="150"/>
    </row>
    <row r="158" spans="1:36">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c r="AC158" s="150"/>
      <c r="AD158" s="150"/>
      <c r="AE158" s="150"/>
      <c r="AF158" s="150"/>
      <c r="AG158" s="150"/>
      <c r="AH158" s="150"/>
      <c r="AI158" s="150"/>
      <c r="AJ158" s="150"/>
    </row>
    <row r="159" spans="1:36">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c r="AC159" s="150"/>
      <c r="AD159" s="150"/>
      <c r="AE159" s="150"/>
      <c r="AF159" s="150"/>
      <c r="AG159" s="150"/>
      <c r="AH159" s="150"/>
      <c r="AI159" s="150"/>
      <c r="AJ159" s="150"/>
    </row>
    <row r="160" spans="1:36">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c r="AH160" s="150"/>
      <c r="AI160" s="150"/>
      <c r="AJ160" s="150"/>
    </row>
    <row r="161" spans="1:36">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c r="AH161" s="150"/>
      <c r="AI161" s="150"/>
      <c r="AJ161" s="150"/>
    </row>
    <row r="162" spans="1:36">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c r="AH162" s="150"/>
      <c r="AI162" s="150"/>
      <c r="AJ162" s="150"/>
    </row>
    <row r="163" spans="1:36">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c r="AH163" s="150"/>
      <c r="AI163" s="150"/>
      <c r="AJ163" s="150"/>
    </row>
    <row r="164" spans="1:36">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c r="AH164" s="150"/>
      <c r="AI164" s="150"/>
      <c r="AJ164" s="150"/>
    </row>
    <row r="165" spans="1:36">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c r="AC165" s="150"/>
      <c r="AD165" s="150"/>
      <c r="AE165" s="150"/>
      <c r="AF165" s="150"/>
      <c r="AG165" s="150"/>
      <c r="AH165" s="150"/>
      <c r="AI165" s="150"/>
      <c r="AJ165" s="150"/>
    </row>
    <row r="166" spans="1:36">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c r="AC166" s="150"/>
      <c r="AD166" s="150"/>
      <c r="AE166" s="150"/>
      <c r="AF166" s="150"/>
      <c r="AG166" s="150"/>
      <c r="AH166" s="150"/>
      <c r="AI166" s="150"/>
      <c r="AJ166" s="150"/>
    </row>
    <row r="167" spans="1:36">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c r="AC167" s="150"/>
      <c r="AD167" s="150"/>
      <c r="AE167" s="150"/>
      <c r="AF167" s="150"/>
      <c r="AG167" s="150"/>
      <c r="AH167" s="150"/>
      <c r="AI167" s="150"/>
      <c r="AJ167" s="150"/>
    </row>
    <row r="168" spans="1:36">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c r="AH168" s="150"/>
      <c r="AI168" s="150"/>
      <c r="AJ168" s="150"/>
    </row>
    <row r="169" spans="1:36">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c r="AC169" s="150"/>
      <c r="AD169" s="150"/>
      <c r="AE169" s="150"/>
      <c r="AF169" s="150"/>
      <c r="AG169" s="150"/>
      <c r="AH169" s="150"/>
      <c r="AI169" s="150"/>
      <c r="AJ169" s="150"/>
    </row>
    <row r="170" spans="1:36">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c r="AC170" s="150"/>
      <c r="AD170" s="150"/>
      <c r="AE170" s="150"/>
      <c r="AF170" s="150"/>
      <c r="AG170" s="150"/>
      <c r="AH170" s="150"/>
      <c r="AI170" s="150"/>
      <c r="AJ170" s="150"/>
    </row>
    <row r="171" spans="1:36">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c r="AC171" s="150"/>
      <c r="AD171" s="150"/>
      <c r="AE171" s="150"/>
      <c r="AF171" s="150"/>
      <c r="AG171" s="150"/>
      <c r="AH171" s="150"/>
      <c r="AI171" s="150"/>
      <c r="AJ171" s="150"/>
    </row>
    <row r="172" spans="1:36">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0"/>
      <c r="AD172" s="150"/>
      <c r="AE172" s="150"/>
      <c r="AF172" s="150"/>
      <c r="AG172" s="150"/>
      <c r="AH172" s="150"/>
      <c r="AI172" s="150"/>
      <c r="AJ172" s="150"/>
    </row>
    <row r="173" spans="1:36">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c r="AC173" s="150"/>
      <c r="AD173" s="150"/>
      <c r="AE173" s="150"/>
      <c r="AF173" s="150"/>
      <c r="AG173" s="150"/>
      <c r="AH173" s="150"/>
      <c r="AI173" s="150"/>
      <c r="AJ173" s="150"/>
    </row>
    <row r="174" spans="1:36">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c r="AH174" s="150"/>
      <c r="AI174" s="150"/>
      <c r="AJ174" s="150"/>
    </row>
    <row r="175" spans="1:36">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c r="AC175" s="150"/>
      <c r="AD175" s="150"/>
      <c r="AE175" s="150"/>
      <c r="AF175" s="150"/>
      <c r="AG175" s="150"/>
      <c r="AH175" s="150"/>
      <c r="AI175" s="150"/>
      <c r="AJ175" s="150"/>
    </row>
    <row r="176" spans="1:36">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c r="AC176" s="150"/>
      <c r="AD176" s="150"/>
      <c r="AE176" s="150"/>
      <c r="AF176" s="150"/>
      <c r="AG176" s="150"/>
      <c r="AH176" s="150"/>
      <c r="AI176" s="150"/>
      <c r="AJ176" s="150"/>
    </row>
    <row r="177" spans="1:36">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c r="AC177" s="150"/>
      <c r="AD177" s="150"/>
      <c r="AE177" s="150"/>
      <c r="AF177" s="150"/>
      <c r="AG177" s="150"/>
      <c r="AH177" s="150"/>
      <c r="AI177" s="150"/>
      <c r="AJ177" s="150"/>
    </row>
    <row r="178" spans="1:36">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c r="AC178" s="150"/>
      <c r="AD178" s="150"/>
      <c r="AE178" s="150"/>
      <c r="AF178" s="150"/>
      <c r="AG178" s="150"/>
      <c r="AH178" s="150"/>
      <c r="AI178" s="150"/>
      <c r="AJ178" s="150"/>
    </row>
    <row r="179" spans="1:36">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c r="AC179" s="150"/>
      <c r="AD179" s="150"/>
      <c r="AE179" s="150"/>
      <c r="AF179" s="150"/>
      <c r="AG179" s="150"/>
      <c r="AH179" s="150"/>
      <c r="AI179" s="150"/>
      <c r="AJ179" s="150"/>
    </row>
    <row r="180" spans="1:36">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c r="AC180" s="150"/>
      <c r="AD180" s="150"/>
      <c r="AE180" s="150"/>
      <c r="AF180" s="150"/>
      <c r="AG180" s="150"/>
      <c r="AH180" s="150"/>
      <c r="AI180" s="150"/>
      <c r="AJ180" s="150"/>
    </row>
    <row r="181" spans="1:36">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c r="AC181" s="150"/>
      <c r="AD181" s="150"/>
      <c r="AE181" s="150"/>
      <c r="AF181" s="150"/>
      <c r="AG181" s="150"/>
      <c r="AH181" s="150"/>
      <c r="AI181" s="150"/>
      <c r="AJ181" s="150"/>
    </row>
    <row r="182" spans="1:36">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c r="AC182" s="150"/>
      <c r="AD182" s="150"/>
      <c r="AE182" s="150"/>
      <c r="AF182" s="150"/>
      <c r="AG182" s="150"/>
      <c r="AH182" s="150"/>
      <c r="AI182" s="150"/>
      <c r="AJ182" s="150"/>
    </row>
    <row r="183" spans="1:36">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c r="AC183" s="150"/>
      <c r="AD183" s="150"/>
      <c r="AE183" s="150"/>
      <c r="AF183" s="150"/>
      <c r="AG183" s="150"/>
      <c r="AH183" s="150"/>
      <c r="AI183" s="150"/>
      <c r="AJ183" s="150"/>
    </row>
    <row r="184" spans="1:36">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c r="AC184" s="150"/>
      <c r="AD184" s="150"/>
      <c r="AE184" s="150"/>
      <c r="AF184" s="150"/>
      <c r="AG184" s="150"/>
      <c r="AH184" s="150"/>
      <c r="AI184" s="150"/>
      <c r="AJ184" s="150"/>
    </row>
    <row r="185" spans="1:36">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c r="AH185" s="150"/>
      <c r="AI185" s="150"/>
      <c r="AJ185" s="150"/>
    </row>
    <row r="186" spans="1:36">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c r="AC186" s="150"/>
      <c r="AD186" s="150"/>
      <c r="AE186" s="150"/>
      <c r="AF186" s="150"/>
      <c r="AG186" s="150"/>
      <c r="AH186" s="150"/>
      <c r="AI186" s="150"/>
      <c r="AJ186" s="150"/>
    </row>
    <row r="187" spans="1:36">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c r="AC187" s="150"/>
      <c r="AD187" s="150"/>
      <c r="AE187" s="150"/>
      <c r="AF187" s="150"/>
      <c r="AG187" s="150"/>
      <c r="AH187" s="150"/>
      <c r="AI187" s="150"/>
      <c r="AJ187" s="150"/>
    </row>
    <row r="188" spans="1:36">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c r="AF188" s="150"/>
      <c r="AG188" s="150"/>
      <c r="AH188" s="150"/>
      <c r="AI188" s="150"/>
      <c r="AJ188" s="150"/>
    </row>
    <row r="189" spans="1:36">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c r="AC189" s="150"/>
      <c r="AD189" s="150"/>
      <c r="AE189" s="150"/>
      <c r="AF189" s="150"/>
      <c r="AG189" s="150"/>
      <c r="AH189" s="150"/>
      <c r="AI189" s="150"/>
      <c r="AJ189" s="150"/>
    </row>
    <row r="190" spans="1:36">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c r="AF190" s="150"/>
      <c r="AG190" s="150"/>
      <c r="AH190" s="150"/>
      <c r="AI190" s="150"/>
      <c r="AJ190" s="150"/>
    </row>
    <row r="191" spans="1:36">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c r="AC191" s="150"/>
      <c r="AD191" s="150"/>
      <c r="AE191" s="150"/>
      <c r="AF191" s="150"/>
      <c r="AG191" s="150"/>
      <c r="AH191" s="150"/>
      <c r="AI191" s="150"/>
      <c r="AJ191" s="150"/>
    </row>
    <row r="192" spans="1:36">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c r="AF192" s="150"/>
      <c r="AG192" s="150"/>
      <c r="AH192" s="150"/>
      <c r="AI192" s="150"/>
      <c r="AJ192" s="150"/>
    </row>
    <row r="193" spans="1:36">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c r="AC193" s="150"/>
      <c r="AD193" s="150"/>
      <c r="AE193" s="150"/>
      <c r="AF193" s="150"/>
      <c r="AG193" s="150"/>
      <c r="AH193" s="150"/>
      <c r="AI193" s="150"/>
      <c r="AJ193" s="150"/>
    </row>
    <row r="194" spans="1:36">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c r="AC194" s="150"/>
      <c r="AD194" s="150"/>
      <c r="AE194" s="150"/>
      <c r="AF194" s="150"/>
      <c r="AG194" s="150"/>
      <c r="AH194" s="150"/>
      <c r="AI194" s="150"/>
      <c r="AJ194" s="150"/>
    </row>
    <row r="195" spans="1:36">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c r="AC195" s="150"/>
      <c r="AD195" s="150"/>
      <c r="AE195" s="150"/>
      <c r="AF195" s="150"/>
      <c r="AG195" s="150"/>
      <c r="AH195" s="150"/>
      <c r="AI195" s="150"/>
      <c r="AJ195" s="150"/>
    </row>
    <row r="196" spans="1:36">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c r="AH196" s="150"/>
      <c r="AI196" s="150"/>
      <c r="AJ196" s="150"/>
    </row>
    <row r="197" spans="1:36">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c r="AC197" s="150"/>
      <c r="AD197" s="150"/>
      <c r="AE197" s="150"/>
      <c r="AF197" s="150"/>
      <c r="AG197" s="150"/>
      <c r="AH197" s="150"/>
      <c r="AI197" s="150"/>
      <c r="AJ197" s="150"/>
    </row>
    <row r="198" spans="1:36">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c r="AF198" s="150"/>
      <c r="AG198" s="150"/>
      <c r="AH198" s="150"/>
      <c r="AI198" s="150"/>
      <c r="AJ198" s="150"/>
    </row>
    <row r="199" spans="1:36">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c r="AF199" s="150"/>
      <c r="AG199" s="150"/>
      <c r="AH199" s="150"/>
      <c r="AI199" s="150"/>
      <c r="AJ199" s="150"/>
    </row>
    <row r="200" spans="1:36">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c r="AF200" s="150"/>
      <c r="AG200" s="150"/>
      <c r="AH200" s="150"/>
      <c r="AI200" s="150"/>
      <c r="AJ200" s="150"/>
    </row>
    <row r="201" spans="1:36">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150"/>
      <c r="AD201" s="150"/>
      <c r="AE201" s="150"/>
      <c r="AF201" s="150"/>
      <c r="AG201" s="150"/>
      <c r="AH201" s="150"/>
      <c r="AI201" s="150"/>
      <c r="AJ201" s="150"/>
    </row>
    <row r="202" spans="1:36">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c r="AF202" s="150"/>
      <c r="AG202" s="150"/>
      <c r="AH202" s="150"/>
      <c r="AI202" s="150"/>
      <c r="AJ202" s="150"/>
    </row>
    <row r="203" spans="1:36">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c r="AC203" s="150"/>
      <c r="AD203" s="150"/>
      <c r="AE203" s="150"/>
      <c r="AF203" s="150"/>
      <c r="AG203" s="150"/>
      <c r="AH203" s="150"/>
      <c r="AI203" s="150"/>
      <c r="AJ203" s="150"/>
    </row>
    <row r="204" spans="1:36">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c r="AF204" s="150"/>
      <c r="AG204" s="150"/>
      <c r="AH204" s="150"/>
      <c r="AI204" s="150"/>
      <c r="AJ204" s="150"/>
    </row>
    <row r="205" spans="1:36">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c r="AC205" s="150"/>
      <c r="AD205" s="150"/>
      <c r="AE205" s="150"/>
      <c r="AF205" s="150"/>
      <c r="AG205" s="150"/>
      <c r="AH205" s="150"/>
      <c r="AI205" s="150"/>
      <c r="AJ205" s="150"/>
    </row>
    <row r="206" spans="1:36">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c r="AF206" s="150"/>
      <c r="AG206" s="150"/>
      <c r="AH206" s="150"/>
      <c r="AI206" s="150"/>
      <c r="AJ206" s="150"/>
    </row>
    <row r="207" spans="1:36">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c r="AI207" s="150"/>
      <c r="AJ207" s="150"/>
    </row>
    <row r="208" spans="1:36">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c r="AC208" s="150"/>
      <c r="AD208" s="150"/>
      <c r="AE208" s="150"/>
      <c r="AF208" s="150"/>
      <c r="AG208" s="150"/>
      <c r="AH208" s="150"/>
      <c r="AI208" s="150"/>
      <c r="AJ208" s="150"/>
    </row>
    <row r="209" spans="1:36">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c r="AH209" s="150"/>
      <c r="AI209" s="150"/>
      <c r="AJ209" s="150"/>
    </row>
    <row r="210" spans="1:36">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row>
    <row r="211" spans="1:36">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c r="AI211" s="150"/>
      <c r="AJ211" s="150"/>
    </row>
    <row r="212" spans="1:36">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row>
    <row r="213" spans="1:36">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c r="AC213" s="150"/>
      <c r="AD213" s="150"/>
      <c r="AE213" s="150"/>
      <c r="AF213" s="150"/>
      <c r="AG213" s="150"/>
      <c r="AH213" s="150"/>
      <c r="AI213" s="150"/>
      <c r="AJ213" s="150"/>
    </row>
    <row r="214" spans="1:36">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c r="AJ214" s="150"/>
    </row>
    <row r="215" spans="1:36">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c r="AJ215" s="150"/>
    </row>
    <row r="216" spans="1:36">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c r="AC216" s="150"/>
      <c r="AD216" s="150"/>
      <c r="AE216" s="150"/>
      <c r="AF216" s="150"/>
      <c r="AG216" s="150"/>
      <c r="AH216" s="150"/>
      <c r="AI216" s="150"/>
      <c r="AJ216" s="150"/>
    </row>
    <row r="217" spans="1:36">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c r="AC217" s="150"/>
      <c r="AD217" s="150"/>
      <c r="AE217" s="150"/>
      <c r="AF217" s="150"/>
      <c r="AG217" s="150"/>
      <c r="AH217" s="150"/>
      <c r="AI217" s="150"/>
      <c r="AJ217" s="150"/>
    </row>
    <row r="218" spans="1:36">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c r="AF218" s="150"/>
      <c r="AG218" s="150"/>
      <c r="AH218" s="150"/>
      <c r="AI218" s="150"/>
      <c r="AJ218" s="150"/>
    </row>
    <row r="219" spans="1:36">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c r="AH219" s="150"/>
      <c r="AI219" s="150"/>
      <c r="AJ219" s="150"/>
    </row>
    <row r="220" spans="1:36">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c r="AH220" s="150"/>
      <c r="AI220" s="150"/>
      <c r="AJ220" s="150"/>
    </row>
    <row r="221" spans="1:36">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c r="AH221" s="150"/>
      <c r="AI221" s="150"/>
      <c r="AJ221" s="150"/>
    </row>
    <row r="222" spans="1:36">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c r="AC222" s="150"/>
      <c r="AD222" s="150"/>
      <c r="AE222" s="150"/>
      <c r="AF222" s="150"/>
      <c r="AG222" s="150"/>
      <c r="AH222" s="150"/>
      <c r="AI222" s="150"/>
      <c r="AJ222" s="150"/>
    </row>
    <row r="223" spans="1:36">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0"/>
      <c r="AI223" s="150"/>
      <c r="AJ223" s="150"/>
    </row>
    <row r="224" spans="1:36">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c r="AC224" s="150"/>
      <c r="AD224" s="150"/>
      <c r="AE224" s="150"/>
      <c r="AF224" s="150"/>
      <c r="AG224" s="150"/>
      <c r="AH224" s="150"/>
      <c r="AI224" s="150"/>
      <c r="AJ224" s="150"/>
    </row>
    <row r="225" spans="1:36">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c r="AH225" s="150"/>
      <c r="AI225" s="150"/>
      <c r="AJ225" s="150"/>
    </row>
    <row r="226" spans="1:36">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c r="AC226" s="150"/>
      <c r="AD226" s="150"/>
      <c r="AE226" s="150"/>
      <c r="AF226" s="150"/>
      <c r="AG226" s="150"/>
      <c r="AH226" s="150"/>
      <c r="AI226" s="150"/>
      <c r="AJ226" s="150"/>
    </row>
    <row r="227" spans="1:36">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c r="AI227" s="150"/>
      <c r="AJ227" s="150"/>
    </row>
    <row r="228" spans="1:36">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c r="AC228" s="150"/>
      <c r="AD228" s="150"/>
      <c r="AE228" s="150"/>
      <c r="AF228" s="150"/>
      <c r="AG228" s="150"/>
      <c r="AH228" s="150"/>
      <c r="AI228" s="150"/>
      <c r="AJ228" s="150"/>
    </row>
    <row r="229" spans="1:36">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c r="AH229" s="150"/>
      <c r="AI229" s="150"/>
      <c r="AJ229" s="150"/>
    </row>
    <row r="230" spans="1:36">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c r="AC230" s="150"/>
      <c r="AD230" s="150"/>
      <c r="AE230" s="150"/>
      <c r="AF230" s="150"/>
      <c r="AG230" s="150"/>
      <c r="AH230" s="150"/>
      <c r="AI230" s="150"/>
      <c r="AJ230" s="150"/>
    </row>
    <row r="231" spans="1:36">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c r="AC231" s="150"/>
      <c r="AD231" s="150"/>
      <c r="AE231" s="150"/>
      <c r="AF231" s="150"/>
      <c r="AG231" s="150"/>
      <c r="AH231" s="150"/>
      <c r="AI231" s="150"/>
      <c r="AJ231" s="150"/>
    </row>
    <row r="232" spans="1:36">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c r="AC232" s="150"/>
      <c r="AD232" s="150"/>
      <c r="AE232" s="150"/>
      <c r="AF232" s="150"/>
      <c r="AG232" s="150"/>
      <c r="AH232" s="150"/>
      <c r="AI232" s="150"/>
      <c r="AJ232" s="150"/>
    </row>
    <row r="233" spans="1:36">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c r="AC233" s="150"/>
      <c r="AD233" s="150"/>
      <c r="AE233" s="150"/>
      <c r="AF233" s="150"/>
      <c r="AG233" s="150"/>
      <c r="AH233" s="150"/>
      <c r="AI233" s="150"/>
      <c r="AJ233" s="150"/>
    </row>
    <row r="234" spans="1:36">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c r="AC234" s="150"/>
      <c r="AD234" s="150"/>
      <c r="AE234" s="150"/>
      <c r="AF234" s="150"/>
      <c r="AG234" s="150"/>
      <c r="AH234" s="150"/>
      <c r="AI234" s="150"/>
      <c r="AJ234" s="150"/>
    </row>
    <row r="235" spans="1:36">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c r="AC235" s="150"/>
      <c r="AD235" s="150"/>
      <c r="AE235" s="150"/>
      <c r="AF235" s="150"/>
      <c r="AG235" s="150"/>
      <c r="AH235" s="150"/>
      <c r="AI235" s="150"/>
      <c r="AJ235" s="150"/>
    </row>
    <row r="236" spans="1:36">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c r="AC236" s="150"/>
      <c r="AD236" s="150"/>
      <c r="AE236" s="150"/>
      <c r="AF236" s="150"/>
      <c r="AG236" s="150"/>
      <c r="AH236" s="150"/>
      <c r="AI236" s="150"/>
      <c r="AJ236" s="150"/>
    </row>
    <row r="237" spans="1:36">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c r="AC237" s="150"/>
      <c r="AD237" s="150"/>
      <c r="AE237" s="150"/>
      <c r="AF237" s="150"/>
      <c r="AG237" s="150"/>
      <c r="AH237" s="150"/>
      <c r="AI237" s="150"/>
      <c r="AJ237" s="150"/>
    </row>
    <row r="238" spans="1:36">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c r="AC238" s="150"/>
      <c r="AD238" s="150"/>
      <c r="AE238" s="150"/>
      <c r="AF238" s="150"/>
      <c r="AG238" s="150"/>
      <c r="AH238" s="150"/>
      <c r="AI238" s="150"/>
      <c r="AJ238" s="150"/>
    </row>
    <row r="239" spans="1:36">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c r="AC239" s="150"/>
      <c r="AD239" s="150"/>
      <c r="AE239" s="150"/>
      <c r="AF239" s="150"/>
      <c r="AG239" s="150"/>
      <c r="AH239" s="150"/>
      <c r="AI239" s="150"/>
      <c r="AJ239" s="150"/>
    </row>
    <row r="240" spans="1:36">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c r="AC240" s="150"/>
      <c r="AD240" s="150"/>
      <c r="AE240" s="150"/>
      <c r="AF240" s="150"/>
      <c r="AG240" s="150"/>
      <c r="AH240" s="150"/>
      <c r="AI240" s="150"/>
      <c r="AJ240" s="150"/>
    </row>
    <row r="241" spans="1:36">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c r="AC241" s="150"/>
      <c r="AD241" s="150"/>
      <c r="AE241" s="150"/>
      <c r="AF241" s="150"/>
      <c r="AG241" s="150"/>
      <c r="AH241" s="150"/>
      <c r="AI241" s="150"/>
      <c r="AJ241" s="150"/>
    </row>
    <row r="242" spans="1:36">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c r="AC242" s="150"/>
      <c r="AD242" s="150"/>
      <c r="AE242" s="150"/>
      <c r="AF242" s="150"/>
      <c r="AG242" s="150"/>
      <c r="AH242" s="150"/>
      <c r="AI242" s="150"/>
      <c r="AJ242" s="150"/>
    </row>
    <row r="243" spans="1:36">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c r="AC243" s="150"/>
      <c r="AD243" s="150"/>
      <c r="AE243" s="150"/>
      <c r="AF243" s="150"/>
      <c r="AG243" s="150"/>
      <c r="AH243" s="150"/>
      <c r="AI243" s="150"/>
      <c r="AJ243" s="150"/>
    </row>
    <row r="244" spans="1:36">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c r="AC244" s="150"/>
      <c r="AD244" s="150"/>
      <c r="AE244" s="150"/>
      <c r="AF244" s="150"/>
      <c r="AG244" s="150"/>
      <c r="AH244" s="150"/>
      <c r="AI244" s="150"/>
      <c r="AJ244" s="150"/>
    </row>
    <row r="245" spans="1:36">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row>
    <row r="246" spans="1:36">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row>
    <row r="247" spans="1:36">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row>
    <row r="248" spans="1:36">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row>
    <row r="249" spans="1:36">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row>
    <row r="250" spans="1:36">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row>
    <row r="251" spans="1:36">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row>
    <row r="252" spans="1:36">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row>
    <row r="253" spans="1:36">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row>
    <row r="254" spans="1:36">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row>
    <row r="255" spans="1:36">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row>
    <row r="256" spans="1:36">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row>
    <row r="257" spans="1:36">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row>
    <row r="258" spans="1:36">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row>
    <row r="259" spans="1:36">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row>
    <row r="260" spans="1:36">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row>
    <row r="261" spans="1:36">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row>
    <row r="262" spans="1:36">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row>
    <row r="263" spans="1:36">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row>
    <row r="264" spans="1:36">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row>
    <row r="265" spans="1:36">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row>
    <row r="266" spans="1:36">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row>
    <row r="267" spans="1:36">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row>
    <row r="268" spans="1:36">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row>
    <row r="269" spans="1:36">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row>
    <row r="270" spans="1:36">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row>
    <row r="271" spans="1:36">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row>
    <row r="272" spans="1:36">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row>
    <row r="273" spans="1:36">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row>
    <row r="274" spans="1:36">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row>
    <row r="275" spans="1:36">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row>
    <row r="276" spans="1:36">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row>
    <row r="277" spans="1:36">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row>
    <row r="278" spans="1:36">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row>
    <row r="279" spans="1:36">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row>
    <row r="280" spans="1:36">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row>
    <row r="281" spans="1:36">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row>
    <row r="282" spans="1:36">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row>
    <row r="283" spans="1:36">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row>
    <row r="284" spans="1:36">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row>
    <row r="285" spans="1:36">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row>
    <row r="286" spans="1:36">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row>
    <row r="287" spans="1:36">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row>
    <row r="288" spans="1:36">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row>
    <row r="289" spans="1:36">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row>
    <row r="290" spans="1:36">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row>
    <row r="291" spans="1:36">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row>
    <row r="292" spans="1:36">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row>
    <row r="293" spans="1:36">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row>
    <row r="294" spans="1:36">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row>
    <row r="295" spans="1:36">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row>
    <row r="296" spans="1:36">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row>
    <row r="297" spans="1:36">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row>
    <row r="298" spans="1:36">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row>
    <row r="299" spans="1:36">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row>
    <row r="300" spans="1:36">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row>
    <row r="301" spans="1:36">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row>
    <row r="302" spans="1:36">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row>
    <row r="303" spans="1:36">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row>
    <row r="304" spans="1:36">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row>
    <row r="305" spans="1:36">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row>
    <row r="306" spans="1:36">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row>
    <row r="307" spans="1:36">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row>
    <row r="308" spans="1:36">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row>
    <row r="309" spans="1:36">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row>
    <row r="310" spans="1:36">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row>
    <row r="311" spans="1:36">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row>
    <row r="312" spans="1:36">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row>
    <row r="313" spans="1:36">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row>
    <row r="314" spans="1:36">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row>
    <row r="315" spans="1:36">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row>
    <row r="316" spans="1:36">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row>
    <row r="317" spans="1:36">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row>
    <row r="318" spans="1:36">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row>
    <row r="319" spans="1:36">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row>
    <row r="320" spans="1:36">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row>
    <row r="321" spans="1:36">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row>
    <row r="322" spans="1:36">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row>
    <row r="323" spans="1:36">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row>
    <row r="324" spans="1:36">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row>
    <row r="325" spans="1:36">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row>
    <row r="326" spans="1:36">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row>
    <row r="327" spans="1:36">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row>
    <row r="328" spans="1:36">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row>
    <row r="329" spans="1:36">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row>
    <row r="330" spans="1:36">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row>
    <row r="331" spans="1:36">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row>
    <row r="332" spans="1:36">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row>
    <row r="333" spans="1:36">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row>
    <row r="334" spans="1:36">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row>
    <row r="335" spans="1:36">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row>
    <row r="336" spans="1:36">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row>
    <row r="337" spans="1:36">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row>
    <row r="338" spans="1:36">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row>
    <row r="339" spans="1:36">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row>
    <row r="340" spans="1:36">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row>
    <row r="341" spans="1:36">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row>
    <row r="342" spans="1:36">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row>
    <row r="343" spans="1:36">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row>
    <row r="344" spans="1:36">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row>
    <row r="345" spans="1:36">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row>
    <row r="346" spans="1:36">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row>
    <row r="347" spans="1:36">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row>
    <row r="348" spans="1:36">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row>
    <row r="349" spans="1:36">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row>
    <row r="350" spans="1:36">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row>
    <row r="351" spans="1:36">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row>
    <row r="352" spans="1:36">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row>
    <row r="353" spans="1:36">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row>
    <row r="354" spans="1:36">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row>
    <row r="355" spans="1:36">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row>
    <row r="356" spans="1:36">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row>
    <row r="357" spans="1:36">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row>
    <row r="358" spans="1:36">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row>
    <row r="359" spans="1:36">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row>
    <row r="360" spans="1:36">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row>
    <row r="361" spans="1:36">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row>
    <row r="362" spans="1:36">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row>
    <row r="363" spans="1:36">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row>
    <row r="364" spans="1:36">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row>
    <row r="365" spans="1:36">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row>
    <row r="366" spans="1:36">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row>
    <row r="367" spans="1:36">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row>
    <row r="368" spans="1:36">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row>
    <row r="369" spans="1:36">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row>
    <row r="370" spans="1:36">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row>
    <row r="371" spans="1:36">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row>
    <row r="372" spans="1:36">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row>
    <row r="373" spans="1:36">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row>
    <row r="374" spans="1:36">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row>
    <row r="375" spans="1:36">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row>
    <row r="376" spans="1:36">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row>
    <row r="377" spans="1:36">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row>
    <row r="378" spans="1:36">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row>
    <row r="379" spans="1:36">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row>
    <row r="380" spans="1:36">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row>
    <row r="381" spans="1:36">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row>
    <row r="382" spans="1:36">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row>
    <row r="383" spans="1:36">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row>
    <row r="384" spans="1:36">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row>
    <row r="385" spans="1:36">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row>
    <row r="386" spans="1:36">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row>
    <row r="387" spans="1:36">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row>
    <row r="388" spans="1:36">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row>
    <row r="389" spans="1:36">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row>
    <row r="390" spans="1:36">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row>
    <row r="391" spans="1:36">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row>
    <row r="392" spans="1:36">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row>
    <row r="393" spans="1:36">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row>
    <row r="394" spans="1:36">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row>
    <row r="395" spans="1:36">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row>
    <row r="396" spans="1:36">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row>
    <row r="397" spans="1:36">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row>
    <row r="398" spans="1:36">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row>
    <row r="399" spans="1:36">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row>
    <row r="400" spans="1:36">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row>
    <row r="401" spans="1:36">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row>
    <row r="402" spans="1:36">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row>
    <row r="403" spans="1:36">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row>
    <row r="404" spans="1:36">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row>
    <row r="405" spans="1:36">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row>
    <row r="406" spans="1:36">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row>
    <row r="407" spans="1:36">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row>
    <row r="408" spans="1:36">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row>
    <row r="409" spans="1:36">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row>
    <row r="410" spans="1:36">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row>
    <row r="411" spans="1:36">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row>
    <row r="412" spans="1:36">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row>
    <row r="413" spans="1:36">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row>
    <row r="414" spans="1:36">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row>
    <row r="415" spans="1:36">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row>
    <row r="416" spans="1:36">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row>
    <row r="417" spans="1:36">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row>
    <row r="418" spans="1:36">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row>
    <row r="419" spans="1:36">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row>
    <row r="420" spans="1:36">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row>
    <row r="421" spans="1:36">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row>
    <row r="422" spans="1:36">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row>
    <row r="423" spans="1:36">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row>
    <row r="424" spans="1:36">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row>
    <row r="425" spans="1:36">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row>
    <row r="426" spans="1:36">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row>
    <row r="427" spans="1:36">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row>
    <row r="428" spans="1:36">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row>
    <row r="429" spans="1:36">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row>
    <row r="430" spans="1:36">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row>
    <row r="431" spans="1:36">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row>
    <row r="432" spans="1:36">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row>
    <row r="433" spans="1:36">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row>
    <row r="434" spans="1:36">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row>
    <row r="435" spans="1:36">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row>
    <row r="436" spans="1:36">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row>
    <row r="437" spans="1:36">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row>
    <row r="438" spans="1:36">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row>
    <row r="439" spans="1:36">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row>
    <row r="440" spans="1:36">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row>
    <row r="441" spans="1:36">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row>
    <row r="442" spans="1:36">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row>
    <row r="443" spans="1:36">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row>
    <row r="444" spans="1:36">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row>
    <row r="445" spans="1:36">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row>
    <row r="446" spans="1:36">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row>
    <row r="447" spans="1:36">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row>
    <row r="448" spans="1:36">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row>
    <row r="449" spans="1:36">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row>
    <row r="450" spans="1:36">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row>
    <row r="451" spans="1:36">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row>
    <row r="452" spans="1:36">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row>
    <row r="453" spans="1:36">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row>
    <row r="454" spans="1:36">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row>
    <row r="455" spans="1:36">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row>
    <row r="456" spans="1:36">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row>
    <row r="457" spans="1:36">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row>
    <row r="458" spans="1:36">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row>
    <row r="459" spans="1:36">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row>
    <row r="460" spans="1:36">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row>
    <row r="461" spans="1:36">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row>
    <row r="462" spans="1:36">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row>
    <row r="463" spans="1:36">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row>
    <row r="464" spans="1:36">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row>
    <row r="465" spans="1:36">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row>
    <row r="466" spans="1:36">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row>
    <row r="467" spans="1:36">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row>
    <row r="468" spans="1:36">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row>
    <row r="469" spans="1:36">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row>
    <row r="470" spans="1:36">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row>
    <row r="471" spans="1:36">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row>
    <row r="472" spans="1:36">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row>
    <row r="473" spans="1:36">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row>
    <row r="474" spans="1:36">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row>
    <row r="475" spans="1:36">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row>
    <row r="476" spans="1:36">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row>
    <row r="477" spans="1:36">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row>
    <row r="478" spans="1:36">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row>
    <row r="479" spans="1:36">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row>
    <row r="480" spans="1:36">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row>
    <row r="481" spans="1:36">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row>
    <row r="482" spans="1:36">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row>
    <row r="483" spans="1:36">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row>
    <row r="484" spans="1:36">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row>
    <row r="485" spans="1:36">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row>
    <row r="486" spans="1:36">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row>
    <row r="487" spans="1:36">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row>
    <row r="488" spans="1:36">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row>
    <row r="489" spans="1:36">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row>
    <row r="490" spans="1:36">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row>
    <row r="491" spans="1:36">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row>
    <row r="492" spans="1:36">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row>
    <row r="493" spans="1:36">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row>
    <row r="494" spans="1:36">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row>
    <row r="495" spans="1:36">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row>
    <row r="496" spans="1:36">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row>
    <row r="497" spans="1:36">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row>
    <row r="498" spans="1:36">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row>
    <row r="499" spans="1:36">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row>
    <row r="500" spans="1:36">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row>
    <row r="501" spans="1:36">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row>
    <row r="502" spans="1:36">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row>
    <row r="503" spans="1:36">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row>
    <row r="504" spans="1:36">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row>
    <row r="505" spans="1:36">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row>
    <row r="506" spans="1:36">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row>
    <row r="507" spans="1:36">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row>
    <row r="508" spans="1:36">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row>
    <row r="509" spans="1:36">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row>
    <row r="510" spans="1:36">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row>
    <row r="511" spans="1:36">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row>
    <row r="512" spans="1:36">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row>
    <row r="513" spans="1:36">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row>
    <row r="514" spans="1:36">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row>
    <row r="515" spans="1:36">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row>
    <row r="516" spans="1:36">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row>
    <row r="517" spans="1:36">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row>
    <row r="518" spans="1:36">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row>
    <row r="519" spans="1:36">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row>
    <row r="520" spans="1:36">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row>
    <row r="521" spans="1:36">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row>
    <row r="522" spans="1:36">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row>
    <row r="523" spans="1:36">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row>
    <row r="524" spans="1:36">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row>
    <row r="525" spans="1:36">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row>
    <row r="526" spans="1:36">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row>
    <row r="527" spans="1:36">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row>
    <row r="528" spans="1:36">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row>
    <row r="529" spans="1:36">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row>
    <row r="530" spans="1:36">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row>
    <row r="531" spans="1:36">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row>
    <row r="532" spans="1:36">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row>
    <row r="533" spans="1:36">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row>
    <row r="534" spans="1:36">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row>
    <row r="535" spans="1:36">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row>
    <row r="536" spans="1:36">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row>
    <row r="537" spans="1:36">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row>
    <row r="538" spans="1:36">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row>
    <row r="539" spans="1:36">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row>
    <row r="540" spans="1:36">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row>
    <row r="541" spans="1:36">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row>
    <row r="542" spans="1:36">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row>
    <row r="543" spans="1:36">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row>
    <row r="544" spans="1:36">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row>
    <row r="545" spans="1:36">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row>
    <row r="546" spans="1:36">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row>
    <row r="547" spans="1:36">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row>
    <row r="548" spans="1:36">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row>
    <row r="549" spans="1:36">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row>
    <row r="550" spans="1:36">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row>
    <row r="551" spans="1:36">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row>
    <row r="552" spans="1:36">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row>
    <row r="553" spans="1:36">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row>
    <row r="554" spans="1:36">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row>
    <row r="555" spans="1:36">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row>
    <row r="556" spans="1:36">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row>
    <row r="557" spans="1:36">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row>
    <row r="558" spans="1:36">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row>
    <row r="559" spans="1:36">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row>
    <row r="560" spans="1:36">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row>
    <row r="561" spans="1:36">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row>
    <row r="562" spans="1:36">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row>
    <row r="563" spans="1:36">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row>
    <row r="564" spans="1:36">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row>
    <row r="565" spans="1:36">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row>
    <row r="566" spans="1:36">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row>
    <row r="567" spans="1:36">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row>
    <row r="568" spans="1:36">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row>
    <row r="569" spans="1:36">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row>
    <row r="570" spans="1:36">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row>
    <row r="571" spans="1:36">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row>
    <row r="572" spans="1:36">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row>
    <row r="573" spans="1:36">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row>
    <row r="574" spans="1:36">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row>
    <row r="575" spans="1:36">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row>
    <row r="576" spans="1:36">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row>
    <row r="577" spans="1:36">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row>
    <row r="578" spans="1:36">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row>
    <row r="579" spans="1:36">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row>
    <row r="580" spans="1:36">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row>
    <row r="581" spans="1:36">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row>
    <row r="582" spans="1:36">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row>
    <row r="583" spans="1:36">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row>
    <row r="584" spans="1:36">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row>
    <row r="585" spans="1:36">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row>
    <row r="586" spans="1:36">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row>
    <row r="587" spans="1:36">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row>
    <row r="588" spans="1:36">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row>
    <row r="589" spans="1:36">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row>
    <row r="590" spans="1:36">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row>
    <row r="591" spans="1:36">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row>
    <row r="592" spans="1:36">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row>
    <row r="593" spans="1:36">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row>
    <row r="594" spans="1:36">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row>
    <row r="595" spans="1:36">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row>
    <row r="596" spans="1:36">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row>
    <row r="597" spans="1:36">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row>
    <row r="598" spans="1:36">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row>
    <row r="599" spans="1:36">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row>
    <row r="600" spans="1:36">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row>
    <row r="601" spans="1:36">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row>
    <row r="602" spans="1:36">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row>
    <row r="603" spans="1:36">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row>
    <row r="604" spans="1:36">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row>
    <row r="605" spans="1:36">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row>
    <row r="606" spans="1:36">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row>
    <row r="607" spans="1:36">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row>
    <row r="608" spans="1:36">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row>
    <row r="609" spans="1:36">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row>
    <row r="610" spans="1:36">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row>
    <row r="611" spans="1:36">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row>
    <row r="612" spans="1:36">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row>
    <row r="613" spans="1:36">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row>
    <row r="614" spans="1:36">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row>
    <row r="615" spans="1:36">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row>
    <row r="616" spans="1:36">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row>
    <row r="617" spans="1:36">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row>
    <row r="618" spans="1:36">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row>
    <row r="619" spans="1:36">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row>
    <row r="620" spans="1:36">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row>
    <row r="621" spans="1:36">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row>
    <row r="622" spans="1:36">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row>
    <row r="623" spans="1:36">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row>
    <row r="624" spans="1:36">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row>
    <row r="625" spans="1:36">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row>
    <row r="626" spans="1:36">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row>
    <row r="627" spans="1:36">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row>
    <row r="628" spans="1:36">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row>
    <row r="629" spans="1:36">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row>
    <row r="630" spans="1:36">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row>
    <row r="631" spans="1:36">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row>
    <row r="632" spans="1:36">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row>
    <row r="633" spans="1:36">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row>
    <row r="634" spans="1:36">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row>
    <row r="635" spans="1:36">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row>
    <row r="636" spans="1:36">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row>
    <row r="637" spans="1:36">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row>
    <row r="638" spans="1:36">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row>
    <row r="639" spans="1:36">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row>
    <row r="640" spans="1:36">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row>
    <row r="641" spans="1:36">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row>
    <row r="642" spans="1:36">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row>
    <row r="643" spans="1:36">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row>
    <row r="644" spans="1:36">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row>
    <row r="645" spans="1:36">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row>
    <row r="646" spans="1:36">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row>
    <row r="647" spans="1:36">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row>
    <row r="648" spans="1:36">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row>
    <row r="649" spans="1:36">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row>
    <row r="650" spans="1:36">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row>
    <row r="651" spans="1:36">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row>
    <row r="652" spans="1:36">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row>
    <row r="653" spans="1:36">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row>
    <row r="654" spans="1:36">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row>
    <row r="655" spans="1:36">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row>
    <row r="656" spans="1:36">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row>
    <row r="657" spans="1:36">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row>
    <row r="658" spans="1:36">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row>
    <row r="659" spans="1:36">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row>
    <row r="660" spans="1:36">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row>
    <row r="661" spans="1:36">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row>
    <row r="662" spans="1:36">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row>
    <row r="663" spans="1:36">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row>
    <row r="664" spans="1:36">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row>
    <row r="665" spans="1:36">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row>
    <row r="666" spans="1:36">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row>
    <row r="667" spans="1:36">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row>
    <row r="668" spans="1:36">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row>
    <row r="669" spans="1:36">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row>
    <row r="670" spans="1:36">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row>
    <row r="671" spans="1:36">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row>
    <row r="672" spans="1:36">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row>
    <row r="673" spans="1:36">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row>
    <row r="674" spans="1:36">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row>
    <row r="675" spans="1:36">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row>
    <row r="676" spans="1:36">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row>
    <row r="677" spans="1:36">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row>
    <row r="678" spans="1:36">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row>
    <row r="679" spans="1:36">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row>
    <row r="680" spans="1:36">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row>
    <row r="681" spans="1:36">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row>
    <row r="682" spans="1:36">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row>
    <row r="683" spans="1:36">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row>
    <row r="684" spans="1:36">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row>
    <row r="685" spans="1:36">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row>
    <row r="686" spans="1:36">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row>
    <row r="687" spans="1:36">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row>
    <row r="688" spans="1:36">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row>
    <row r="689" spans="1:36">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row>
    <row r="690" spans="1:36">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row>
    <row r="691" spans="1:36">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row>
    <row r="692" spans="1:36">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row>
    <row r="693" spans="1:36">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row>
    <row r="694" spans="1:36">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row>
    <row r="695" spans="1:36">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row>
    <row r="696" spans="1:36">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row>
    <row r="697" spans="1:36">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row>
    <row r="698" spans="1:36">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row>
    <row r="699" spans="1:36">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row>
    <row r="700" spans="1:36">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row>
    <row r="701" spans="1:36">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row>
    <row r="702" spans="1:36">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row>
    <row r="703" spans="1:36">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row>
    <row r="704" spans="1:36">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row>
    <row r="705" spans="1:36">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row>
    <row r="706" spans="1:36">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row>
    <row r="707" spans="1:36">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row>
    <row r="708" spans="1:36">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row>
    <row r="709" spans="1:36">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row>
    <row r="710" spans="1:36">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row>
    <row r="711" spans="1:36">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row>
    <row r="712" spans="1:36">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row>
    <row r="713" spans="1:36">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row>
    <row r="714" spans="1:36">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row>
    <row r="715" spans="1:36">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row>
    <row r="716" spans="1:36">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row>
    <row r="717" spans="1:36">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row>
    <row r="718" spans="1:36">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row>
    <row r="719" spans="1:36">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row>
    <row r="720" spans="1:36">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row>
    <row r="721" spans="1:36">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row>
    <row r="722" spans="1:36">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row>
    <row r="723" spans="1:36">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row>
    <row r="724" spans="1:36">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row>
    <row r="725" spans="1:36">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row>
    <row r="726" spans="1:36">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row>
    <row r="727" spans="1:36">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row>
    <row r="728" spans="1:36">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row>
    <row r="729" spans="1:36">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row>
    <row r="730" spans="1:36">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row>
    <row r="731" spans="1:36">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row>
    <row r="732" spans="1:36">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row>
    <row r="733" spans="1:36">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row>
    <row r="734" spans="1:36">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row>
    <row r="735" spans="1:36">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row>
    <row r="736" spans="1:36">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row>
    <row r="737" spans="1:36">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row>
    <row r="738" spans="1:36">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row>
    <row r="739" spans="1:36">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row>
    <row r="740" spans="1:36">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row>
    <row r="741" spans="1:36">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row>
    <row r="742" spans="1:36">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row>
    <row r="743" spans="1:36">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row>
    <row r="744" spans="1:36">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row>
    <row r="745" spans="1:36">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row>
    <row r="746" spans="1:36">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row>
    <row r="747" spans="1:36">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row>
    <row r="748" spans="1:36">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row>
    <row r="749" spans="1:36">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row>
    <row r="750" spans="1:36">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row>
    <row r="751" spans="1:36">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row>
    <row r="752" spans="1:36">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row>
    <row r="753" spans="1:36">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row>
    <row r="754" spans="1:36">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row>
    <row r="755" spans="1:36">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row>
    <row r="756" spans="1:36">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row>
    <row r="757" spans="1:36">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row>
    <row r="758" spans="1:36">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row>
    <row r="759" spans="1:36">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row>
    <row r="760" spans="1:36">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row>
    <row r="761" spans="1:36">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row>
    <row r="762" spans="1:36">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row>
    <row r="763" spans="1:36">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row>
    <row r="764" spans="1:36">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row>
    <row r="765" spans="1:36">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row>
    <row r="766" spans="1:36">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row>
    <row r="767" spans="1:36">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row>
    <row r="768" spans="1:36">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row>
    <row r="769" spans="1:36">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row>
    <row r="770" spans="1:36">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row>
    <row r="771" spans="1:36">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row>
    <row r="772" spans="1:36">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row>
    <row r="773" spans="1:36">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row>
    <row r="774" spans="1:36">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row>
    <row r="775" spans="1:36">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row>
    <row r="776" spans="1:36">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row>
    <row r="777" spans="1:36">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row>
    <row r="778" spans="1:36">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row>
    <row r="779" spans="1:36">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row>
    <row r="780" spans="1:36">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row>
    <row r="781" spans="1:36">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row>
    <row r="782" spans="1:36">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row>
    <row r="783" spans="1:36">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row>
    <row r="784" spans="1:36">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row>
    <row r="785" spans="1:36">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row>
    <row r="786" spans="1:36">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row>
    <row r="787" spans="1:36">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row>
    <row r="788" spans="1:36">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row>
    <row r="789" spans="1:36">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row>
    <row r="790" spans="1:36">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row>
    <row r="791" spans="1:36">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row>
    <row r="792" spans="1:36">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row>
    <row r="793" spans="1:36">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row>
    <row r="794" spans="1:36">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row>
    <row r="795" spans="1:36">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row>
    <row r="796" spans="1:36">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row>
    <row r="797" spans="1:36">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row>
    <row r="798" spans="1:36">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row>
    <row r="799" spans="1:36">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row>
    <row r="800" spans="1:36">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row>
    <row r="801" spans="1:36">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row>
    <row r="802" spans="1:36">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row>
    <row r="803" spans="1:36">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row>
    <row r="804" spans="1:36">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row>
    <row r="805" spans="1:36">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row>
    <row r="806" spans="1:36">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row>
    <row r="807" spans="1:36">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row>
    <row r="808" spans="1:36">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row>
    <row r="809" spans="1:36">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row>
    <row r="810" spans="1:36">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row>
    <row r="811" spans="1:36">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row>
    <row r="812" spans="1:36">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row>
    <row r="813" spans="1:36">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row>
    <row r="814" spans="1:36">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row>
    <row r="815" spans="1:36">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row>
    <row r="816" spans="1:36">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row>
    <row r="817" spans="1:36">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row>
    <row r="818" spans="1:36">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row>
    <row r="819" spans="1:36">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row>
    <row r="820" spans="1:36">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row>
    <row r="821" spans="1:36">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row>
    <row r="822" spans="1:36">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row>
    <row r="823" spans="1:36">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row>
    <row r="824" spans="1:36">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row>
    <row r="825" spans="1:36">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row>
    <row r="826" spans="1:36">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row>
    <row r="827" spans="1:36">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row>
    <row r="828" spans="1:36">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row>
    <row r="829" spans="1:36">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row>
    <row r="830" spans="1:36">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row>
    <row r="831" spans="1:36">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row>
    <row r="832" spans="1:36">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row>
    <row r="833" spans="1:36">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row>
    <row r="834" spans="1:36">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row>
    <row r="835" spans="1:36">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row>
    <row r="836" spans="1:36">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row>
    <row r="837" spans="1:36">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row>
    <row r="838" spans="1:36">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row>
    <row r="839" spans="1:36">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row>
    <row r="840" spans="1:36">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row>
    <row r="841" spans="1:36">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row>
    <row r="842" spans="1:36">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row>
    <row r="843" spans="1:36">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row>
    <row r="844" spans="1:36">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row>
    <row r="845" spans="1:36">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row>
    <row r="846" spans="1:36">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row>
    <row r="847" spans="1:36">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row>
    <row r="848" spans="1:36">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row>
    <row r="849" spans="1:36">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row>
    <row r="850" spans="1:36">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row>
    <row r="851" spans="1:36">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row>
    <row r="852" spans="1:36">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row>
    <row r="853" spans="1:36">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row>
    <row r="854" spans="1:36">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row>
    <row r="855" spans="1:36">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row>
    <row r="856" spans="1:36">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row>
    <row r="857" spans="1:36">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row>
    <row r="858" spans="1:36">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row>
    <row r="859" spans="1:36">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row>
    <row r="860" spans="1:36">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row>
    <row r="861" spans="1:36">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row>
    <row r="862" spans="1:36">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row>
    <row r="863" spans="1:36">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row>
    <row r="864" spans="1:36">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row>
    <row r="865" spans="1:36">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row>
    <row r="866" spans="1:36">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row>
    <row r="867" spans="1:36">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row>
    <row r="868" spans="1:36">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row>
    <row r="869" spans="1:36">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row>
    <row r="870" spans="1:36">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row>
    <row r="871" spans="1:36">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row>
    <row r="872" spans="1:36">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row>
    <row r="873" spans="1:36">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row>
    <row r="874" spans="1:36">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row>
    <row r="875" spans="1:36">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row>
    <row r="876" spans="1:36">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row>
    <row r="877" spans="1:36">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row>
    <row r="878" spans="1:36">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row>
    <row r="879" spans="1:36">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row>
    <row r="880" spans="1:36">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row>
    <row r="881" spans="1:36">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row>
    <row r="882" spans="1:36">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row>
    <row r="883" spans="1:36">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row>
    <row r="884" spans="1:36">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row>
    <row r="885" spans="1:36">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row>
    <row r="886" spans="1:36">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row>
    <row r="887" spans="1:36">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row>
    <row r="888" spans="1:36">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row>
    <row r="889" spans="1:36">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row>
    <row r="890" spans="1:36">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row>
    <row r="891" spans="1:36">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row>
    <row r="892" spans="1:36">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row>
    <row r="893" spans="1:36">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row>
    <row r="894" spans="1:36">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row>
    <row r="895" spans="1:36">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row>
    <row r="896" spans="1:36">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row>
    <row r="897" spans="1:36">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row>
    <row r="898" spans="1:36">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row>
    <row r="899" spans="1:36">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row>
    <row r="900" spans="1:36">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row>
    <row r="901" spans="1:36">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row>
    <row r="902" spans="1:36">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row>
    <row r="903" spans="1:36">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row>
    <row r="904" spans="1:36">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row>
    <row r="905" spans="1:36">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row>
    <row r="906" spans="1:36">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row>
    <row r="907" spans="1:36">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row>
    <row r="908" spans="1:36">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row>
    <row r="909" spans="1:36">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row>
    <row r="910" spans="1:36">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row>
    <row r="911" spans="1:36">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row>
    <row r="912" spans="1:36">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row>
    <row r="913" spans="1:36">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row>
    <row r="914" spans="1:36">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row>
    <row r="915" spans="1:36">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row>
    <row r="916" spans="1:36">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row>
    <row r="917" spans="1:36">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row>
    <row r="918" spans="1:36">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row>
    <row r="919" spans="1:36">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row>
    <row r="920" spans="1:36">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row>
    <row r="921" spans="1:36">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row>
    <row r="922" spans="1:36">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row>
    <row r="923" spans="1:36">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row>
    <row r="924" spans="1:36">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row>
    <row r="925" spans="1:36">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row>
    <row r="926" spans="1:36">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row>
    <row r="927" spans="1:36">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row>
    <row r="928" spans="1:36">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row>
    <row r="929" spans="1:36">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row>
    <row r="930" spans="1:36">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row>
    <row r="931" spans="1:36">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row>
    <row r="932" spans="1:36">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row>
    <row r="933" spans="1:36">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row>
    <row r="934" spans="1:36">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row>
    <row r="935" spans="1:36">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row>
    <row r="936" spans="1:36">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row>
    <row r="937" spans="1:36">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row>
    <row r="938" spans="1:36">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row>
    <row r="939" spans="1:36">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row>
    <row r="940" spans="1:36">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row>
    <row r="941" spans="1:36">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row>
    <row r="942" spans="1:36">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row>
    <row r="943" spans="1:36">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row>
    <row r="944" spans="1:36">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row>
    <row r="945" spans="1:36">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row>
    <row r="946" spans="1:36">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row>
    <row r="947" spans="1:36">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row>
    <row r="948" spans="1:36">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row>
    <row r="949" spans="1:36">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row>
    <row r="950" spans="1:36">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row>
    <row r="951" spans="1:36">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row>
    <row r="952" spans="1:36">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row>
    <row r="953" spans="1:36">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row>
    <row r="954" spans="1:36">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row>
    <row r="955" spans="1:36">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row>
    <row r="956" spans="1:36">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row>
    <row r="957" spans="1:36">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row>
    <row r="958" spans="1:36">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row>
    <row r="959" spans="1:36">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row>
    <row r="960" spans="1:36">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row>
    <row r="961" spans="1:36">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row>
    <row r="962" spans="1:36">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row>
    <row r="963" spans="1:36">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row>
    <row r="964" spans="1:36">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row>
    <row r="965" spans="1:36">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row>
    <row r="966" spans="1:36">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row>
    <row r="967" spans="1:36">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row>
    <row r="968" spans="1:36">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row>
    <row r="969" spans="1:36">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row>
    <row r="970" spans="1:36">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c r="AC970" s="150"/>
      <c r="AD970" s="150"/>
      <c r="AE970" s="150"/>
      <c r="AF970" s="150"/>
      <c r="AG970" s="150"/>
      <c r="AH970" s="150"/>
      <c r="AI970" s="150"/>
      <c r="AJ970" s="150"/>
    </row>
    <row r="971" spans="1:36">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c r="AC971" s="150"/>
      <c r="AD971" s="150"/>
      <c r="AE971" s="150"/>
      <c r="AF971" s="150"/>
      <c r="AG971" s="150"/>
      <c r="AH971" s="150"/>
      <c r="AI971" s="150"/>
      <c r="AJ971" s="150"/>
    </row>
    <row r="972" spans="1:36">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c r="AC972" s="150"/>
      <c r="AD972" s="150"/>
      <c r="AE972" s="150"/>
      <c r="AF972" s="150"/>
      <c r="AG972" s="150"/>
      <c r="AH972" s="150"/>
      <c r="AI972" s="150"/>
      <c r="AJ972" s="150"/>
    </row>
    <row r="973" spans="1:36">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c r="AC973" s="150"/>
      <c r="AD973" s="150"/>
      <c r="AE973" s="150"/>
      <c r="AF973" s="150"/>
      <c r="AG973" s="150"/>
      <c r="AH973" s="150"/>
      <c r="AI973" s="150"/>
      <c r="AJ973" s="150"/>
    </row>
    <row r="974" spans="1:36">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c r="AC974" s="150"/>
      <c r="AD974" s="150"/>
      <c r="AE974" s="150"/>
      <c r="AF974" s="150"/>
      <c r="AG974" s="150"/>
      <c r="AH974" s="150"/>
      <c r="AI974" s="150"/>
      <c r="AJ974" s="150"/>
    </row>
    <row r="975" spans="1:36">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c r="AC975" s="150"/>
      <c r="AD975" s="150"/>
      <c r="AE975" s="150"/>
      <c r="AF975" s="150"/>
      <c r="AG975" s="150"/>
      <c r="AH975" s="150"/>
      <c r="AI975" s="150"/>
      <c r="AJ975" s="150"/>
    </row>
    <row r="976" spans="1:36">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c r="AC976" s="150"/>
      <c r="AD976" s="150"/>
      <c r="AE976" s="150"/>
      <c r="AF976" s="150"/>
      <c r="AG976" s="150"/>
      <c r="AH976" s="150"/>
      <c r="AI976" s="150"/>
      <c r="AJ976" s="150"/>
    </row>
    <row r="977" spans="1:36">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c r="AC977" s="150"/>
      <c r="AD977" s="150"/>
      <c r="AE977" s="150"/>
      <c r="AF977" s="150"/>
      <c r="AG977" s="150"/>
      <c r="AH977" s="150"/>
      <c r="AI977" s="150"/>
      <c r="AJ977" s="150"/>
    </row>
    <row r="978" spans="1:36">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c r="AC978" s="150"/>
      <c r="AD978" s="150"/>
      <c r="AE978" s="150"/>
      <c r="AF978" s="150"/>
      <c r="AG978" s="150"/>
      <c r="AH978" s="150"/>
      <c r="AI978" s="150"/>
      <c r="AJ978" s="150"/>
    </row>
    <row r="979" spans="1:36">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c r="AC979" s="150"/>
      <c r="AD979" s="150"/>
      <c r="AE979" s="150"/>
      <c r="AF979" s="150"/>
      <c r="AG979" s="150"/>
      <c r="AH979" s="150"/>
      <c r="AI979" s="150"/>
      <c r="AJ979" s="150"/>
    </row>
    <row r="980" spans="1:36">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c r="AC980" s="150"/>
      <c r="AD980" s="150"/>
      <c r="AE980" s="150"/>
      <c r="AF980" s="150"/>
      <c r="AG980" s="150"/>
      <c r="AH980" s="150"/>
      <c r="AI980" s="150"/>
      <c r="AJ980" s="150"/>
    </row>
    <row r="981" spans="1:36">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c r="AC981" s="150"/>
      <c r="AD981" s="150"/>
      <c r="AE981" s="150"/>
      <c r="AF981" s="150"/>
      <c r="AG981" s="150"/>
      <c r="AH981" s="150"/>
      <c r="AI981" s="150"/>
      <c r="AJ981" s="150"/>
    </row>
    <row r="982" spans="1:36">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c r="AC982" s="150"/>
      <c r="AD982" s="150"/>
      <c r="AE982" s="150"/>
      <c r="AF982" s="150"/>
      <c r="AG982" s="150"/>
      <c r="AH982" s="150"/>
      <c r="AI982" s="150"/>
      <c r="AJ982" s="150"/>
    </row>
    <row r="983" spans="1:36">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c r="AC983" s="150"/>
      <c r="AD983" s="150"/>
      <c r="AE983" s="150"/>
      <c r="AF983" s="150"/>
      <c r="AG983" s="150"/>
      <c r="AH983" s="150"/>
      <c r="AI983" s="150"/>
      <c r="AJ983" s="150"/>
    </row>
    <row r="984" spans="1:36">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c r="AC984" s="150"/>
      <c r="AD984" s="150"/>
      <c r="AE984" s="150"/>
      <c r="AF984" s="150"/>
      <c r="AG984" s="150"/>
      <c r="AH984" s="150"/>
      <c r="AI984" s="150"/>
      <c r="AJ984" s="150"/>
    </row>
    <row r="985" spans="1:36">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c r="AC985" s="150"/>
      <c r="AD985" s="150"/>
      <c r="AE985" s="150"/>
      <c r="AF985" s="150"/>
      <c r="AG985" s="150"/>
      <c r="AH985" s="150"/>
      <c r="AI985" s="150"/>
      <c r="AJ985" s="150"/>
    </row>
    <row r="986" spans="1:36">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c r="AB986" s="150"/>
      <c r="AC986" s="150"/>
      <c r="AD986" s="150"/>
      <c r="AE986" s="150"/>
      <c r="AF986" s="150"/>
      <c r="AG986" s="150"/>
      <c r="AH986" s="150"/>
      <c r="AI986" s="150"/>
      <c r="AJ986" s="150"/>
    </row>
    <row r="987" spans="1:36">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c r="AB987" s="150"/>
      <c r="AC987" s="150"/>
      <c r="AD987" s="150"/>
      <c r="AE987" s="150"/>
      <c r="AF987" s="150"/>
      <c r="AG987" s="150"/>
      <c r="AH987" s="150"/>
      <c r="AI987" s="150"/>
      <c r="AJ987" s="150"/>
    </row>
    <row r="988" spans="1:36">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c r="AB988" s="150"/>
      <c r="AC988" s="150"/>
      <c r="AD988" s="150"/>
      <c r="AE988" s="150"/>
      <c r="AF988" s="150"/>
      <c r="AG988" s="150"/>
      <c r="AH988" s="150"/>
      <c r="AI988" s="150"/>
      <c r="AJ988" s="150"/>
    </row>
    <row r="989" spans="1:36">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c r="AB989" s="150"/>
      <c r="AC989" s="150"/>
      <c r="AD989" s="150"/>
      <c r="AE989" s="150"/>
      <c r="AF989" s="150"/>
      <c r="AG989" s="150"/>
      <c r="AH989" s="150"/>
      <c r="AI989" s="150"/>
      <c r="AJ989" s="150"/>
    </row>
    <row r="990" spans="1:36">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c r="AB990" s="150"/>
      <c r="AC990" s="150"/>
      <c r="AD990" s="150"/>
      <c r="AE990" s="150"/>
      <c r="AF990" s="150"/>
      <c r="AG990" s="150"/>
      <c r="AH990" s="150"/>
      <c r="AI990" s="150"/>
      <c r="AJ990" s="150"/>
    </row>
    <row r="991" spans="1:36">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c r="AB991" s="150"/>
      <c r="AC991" s="150"/>
      <c r="AD991" s="150"/>
      <c r="AE991" s="150"/>
      <c r="AF991" s="150"/>
      <c r="AG991" s="150"/>
      <c r="AH991" s="150"/>
      <c r="AI991" s="150"/>
      <c r="AJ991" s="150"/>
    </row>
    <row r="992" spans="1:36">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c r="AA992" s="150"/>
      <c r="AB992" s="150"/>
      <c r="AC992" s="150"/>
      <c r="AD992" s="150"/>
      <c r="AE992" s="150"/>
      <c r="AF992" s="150"/>
      <c r="AG992" s="150"/>
      <c r="AH992" s="150"/>
      <c r="AI992" s="150"/>
      <c r="AJ992" s="150"/>
    </row>
    <row r="993" spans="1:36">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c r="AA993" s="150"/>
      <c r="AB993" s="150"/>
      <c r="AC993" s="150"/>
      <c r="AD993" s="150"/>
      <c r="AE993" s="150"/>
      <c r="AF993" s="150"/>
      <c r="AG993" s="150"/>
      <c r="AH993" s="150"/>
      <c r="AI993" s="150"/>
      <c r="AJ993" s="150"/>
    </row>
    <row r="994" spans="1:36">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c r="AA994" s="150"/>
      <c r="AB994" s="150"/>
      <c r="AC994" s="150"/>
      <c r="AD994" s="150"/>
      <c r="AE994" s="150"/>
      <c r="AF994" s="150"/>
      <c r="AG994" s="150"/>
      <c r="AH994" s="150"/>
      <c r="AI994" s="150"/>
      <c r="AJ994" s="150"/>
    </row>
    <row r="995" spans="1:36">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c r="AA995" s="150"/>
      <c r="AB995" s="150"/>
      <c r="AC995" s="150"/>
      <c r="AD995" s="150"/>
      <c r="AE995" s="150"/>
      <c r="AF995" s="150"/>
      <c r="AG995" s="150"/>
      <c r="AH995" s="150"/>
      <c r="AI995" s="150"/>
      <c r="AJ995" s="150"/>
    </row>
    <row r="996" spans="1:36">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c r="AA996" s="150"/>
      <c r="AB996" s="150"/>
      <c r="AC996" s="150"/>
      <c r="AD996" s="150"/>
      <c r="AE996" s="150"/>
      <c r="AF996" s="150"/>
      <c r="AG996" s="150"/>
      <c r="AH996" s="150"/>
      <c r="AI996" s="150"/>
      <c r="AJ996" s="150"/>
    </row>
    <row r="997" spans="1:36">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c r="AA997" s="150"/>
      <c r="AB997" s="150"/>
      <c r="AC997" s="150"/>
      <c r="AD997" s="150"/>
      <c r="AE997" s="150"/>
      <c r="AF997" s="150"/>
      <c r="AG997" s="150"/>
      <c r="AH997" s="150"/>
      <c r="AI997" s="150"/>
      <c r="AJ997" s="150"/>
    </row>
    <row r="998" spans="1:36">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c r="AA998" s="150"/>
      <c r="AB998" s="150"/>
      <c r="AC998" s="150"/>
      <c r="AD998" s="150"/>
      <c r="AE998" s="150"/>
      <c r="AF998" s="150"/>
      <c r="AG998" s="150"/>
      <c r="AH998" s="150"/>
      <c r="AI998" s="150"/>
      <c r="AJ998" s="150"/>
    </row>
    <row r="999" spans="1:36">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c r="AA999" s="150"/>
      <c r="AB999" s="150"/>
      <c r="AC999" s="150"/>
      <c r="AD999" s="150"/>
      <c r="AE999" s="150"/>
      <c r="AF999" s="150"/>
      <c r="AG999" s="150"/>
      <c r="AH999" s="150"/>
      <c r="AI999" s="150"/>
      <c r="AJ999" s="150"/>
    </row>
    <row r="1000" spans="1:36">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c r="AA1000" s="150"/>
      <c r="AB1000" s="150"/>
      <c r="AC1000" s="150"/>
      <c r="AD1000" s="150"/>
      <c r="AE1000" s="150"/>
      <c r="AF1000" s="150"/>
      <c r="AG1000" s="150"/>
      <c r="AH1000" s="150"/>
      <c r="AI1000" s="150"/>
      <c r="AJ1000" s="150"/>
    </row>
    <row r="1001" spans="1:36">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c r="Y1001" s="150"/>
      <c r="Z1001" s="150"/>
      <c r="AA1001" s="150"/>
      <c r="AB1001" s="150"/>
      <c r="AC1001" s="150"/>
      <c r="AD1001" s="150"/>
      <c r="AE1001" s="150"/>
      <c r="AF1001" s="150"/>
      <c r="AG1001" s="150"/>
      <c r="AH1001" s="150"/>
      <c r="AI1001" s="150"/>
      <c r="AJ1001" s="150"/>
    </row>
    <row r="1002" spans="1:36">
      <c r="A1002" s="150"/>
      <c r="B1002" s="150"/>
      <c r="C1002" s="150"/>
      <c r="D1002" s="150"/>
      <c r="E1002" s="150"/>
      <c r="F1002" s="150"/>
      <c r="G1002" s="150"/>
      <c r="H1002" s="150"/>
      <c r="I1002" s="150"/>
      <c r="J1002" s="150"/>
      <c r="K1002" s="150"/>
      <c r="L1002" s="150"/>
      <c r="M1002" s="150"/>
      <c r="N1002" s="150"/>
      <c r="O1002" s="150"/>
      <c r="P1002" s="150"/>
      <c r="Q1002" s="150"/>
      <c r="R1002" s="150"/>
      <c r="S1002" s="150"/>
      <c r="T1002" s="150"/>
      <c r="U1002" s="150"/>
      <c r="V1002" s="150"/>
      <c r="W1002" s="150"/>
      <c r="X1002" s="150"/>
      <c r="Y1002" s="150"/>
      <c r="Z1002" s="150"/>
      <c r="AA1002" s="150"/>
      <c r="AB1002" s="150"/>
      <c r="AC1002" s="150"/>
      <c r="AD1002" s="150"/>
      <c r="AE1002" s="150"/>
      <c r="AF1002" s="150"/>
      <c r="AG1002" s="150"/>
      <c r="AH1002" s="150"/>
      <c r="AI1002" s="150"/>
      <c r="AJ1002" s="150"/>
    </row>
  </sheetData>
  <mergeCells count="22">
    <mergeCell ref="L4:N4"/>
    <mergeCell ref="A1:Q2"/>
    <mergeCell ref="R1:R5"/>
    <mergeCell ref="A3:B4"/>
    <mergeCell ref="C3:K3"/>
    <mergeCell ref="L3:Q3"/>
    <mergeCell ref="G4:G6"/>
    <mergeCell ref="O4:Q4"/>
    <mergeCell ref="D16:F16"/>
    <mergeCell ref="C4:F4"/>
    <mergeCell ref="D7:F7"/>
    <mergeCell ref="D8:F8"/>
    <mergeCell ref="I8:K8"/>
    <mergeCell ref="D9:F9"/>
    <mergeCell ref="I9:K9"/>
    <mergeCell ref="D10:F10"/>
    <mergeCell ref="D11:F11"/>
    <mergeCell ref="D12:F12"/>
    <mergeCell ref="D13:F13"/>
    <mergeCell ref="D14:F14"/>
    <mergeCell ref="D15:F15"/>
    <mergeCell ref="H4:K4"/>
  </mergeCells>
  <hyperlinks>
    <hyperlink ref="C7" r:id="rId1" xr:uid="{00000000-0004-0000-0300-000000000000}"/>
    <hyperlink ref="C8" r:id="rId2" xr:uid="{00000000-0004-0000-0300-000001000000}"/>
    <hyperlink ref="I8" r:id="rId3" xr:uid="{00000000-0004-0000-0300-000002000000}"/>
    <hyperlink ref="L8" r:id="rId4" xr:uid="{00000000-0004-0000-0300-000003000000}"/>
    <hyperlink ref="C9" r:id="rId5" xr:uid="{00000000-0004-0000-0300-000004000000}"/>
    <hyperlink ref="H9" r:id="rId6" xr:uid="{00000000-0004-0000-0300-000005000000}"/>
    <hyperlink ref="C10" r:id="rId7" xr:uid="{00000000-0004-0000-0300-000006000000}"/>
    <hyperlink ref="C11" r:id="rId8" xr:uid="{00000000-0004-0000-0300-000007000000}"/>
    <hyperlink ref="L11" r:id="rId9" xr:uid="{00000000-0004-0000-0300-000008000000}"/>
    <hyperlink ref="L12" r:id="rId10" xr:uid="{00000000-0004-0000-0300-000009000000}"/>
    <hyperlink ref="C13" r:id="rId11" xr:uid="{00000000-0004-0000-0300-00000A000000}"/>
    <hyperlink ref="L13" r:id="rId12" xr:uid="{00000000-0004-0000-0300-00000B000000}"/>
    <hyperlink ref="C14" r:id="rId13" xr:uid="{00000000-0004-0000-0300-00000C000000}"/>
    <hyperlink ref="L14" r:id="rId14" xr:uid="{00000000-0004-0000-0300-00000D000000}"/>
    <hyperlink ref="C15" r:id="rId15" xr:uid="{00000000-0004-0000-0300-00000E000000}"/>
    <hyperlink ref="L15" r:id="rId16" xr:uid="{00000000-0004-0000-0300-00000F000000}"/>
    <hyperlink ref="C16" r:id="rId17" xr:uid="{00000000-0004-0000-0300-000010000000}"/>
    <hyperlink ref="H19" r:id="rId18" xr:uid="{00000000-0004-0000-0300-000011000000}"/>
    <hyperlink ref="H20" r:id="rId19" xr:uid="{00000000-0004-0000-0300-000012000000}"/>
  </hyperlinks>
  <pageMargins left="0.7" right="0.7" top="0.75" bottom="0.75" header="0.3" footer="0.3"/>
  <legacyDrawing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4" workbookViewId="0">
      <selection activeCell="K12" sqref="K12"/>
    </sheetView>
  </sheetViews>
  <sheetFormatPr defaultColWidth="14.453125" defaultRowHeight="15" customHeight="1"/>
  <cols>
    <col min="1" max="1" width="8.54296875" customWidth="1"/>
    <col min="3" max="3" width="12.453125" customWidth="1"/>
    <col min="4" max="4" width="10" customWidth="1"/>
    <col min="5" max="5" width="10.7265625" customWidth="1"/>
    <col min="6" max="6" width="15.81640625" customWidth="1"/>
    <col min="7" max="7" width="9.81640625" customWidth="1"/>
    <col min="8" max="8" width="11.26953125" customWidth="1"/>
  </cols>
  <sheetData>
    <row r="1" spans="1:26" ht="15.5">
      <c r="A1" s="224"/>
      <c r="B1" s="343" t="s">
        <v>217</v>
      </c>
      <c r="C1" s="298"/>
      <c r="D1" s="298"/>
      <c r="E1" s="224"/>
      <c r="F1" s="225"/>
      <c r="G1" s="225"/>
      <c r="H1" s="225"/>
      <c r="I1" s="225"/>
      <c r="J1" s="25"/>
      <c r="K1" s="25"/>
      <c r="L1" s="25"/>
      <c r="M1" s="25"/>
      <c r="N1" s="25"/>
      <c r="O1" s="25"/>
      <c r="P1" s="25"/>
      <c r="Q1" s="25"/>
      <c r="R1" s="25"/>
      <c r="S1" s="25"/>
      <c r="T1" s="25"/>
      <c r="U1" s="25"/>
      <c r="V1" s="25"/>
      <c r="W1" s="25"/>
      <c r="X1" s="25"/>
      <c r="Y1" s="25"/>
      <c r="Z1" s="25"/>
    </row>
    <row r="2" spans="1:26" ht="18" customHeight="1">
      <c r="A2" s="224"/>
      <c r="B2" s="344" t="s">
        <v>218</v>
      </c>
      <c r="C2" s="298"/>
      <c r="D2" s="298"/>
      <c r="E2" s="298"/>
      <c r="F2" s="225"/>
      <c r="G2" s="225"/>
      <c r="H2" s="225"/>
      <c r="I2" s="225"/>
      <c r="J2" s="25"/>
      <c r="K2" s="25"/>
      <c r="L2" s="25"/>
      <c r="M2" s="25"/>
      <c r="N2" s="25"/>
      <c r="O2" s="25"/>
      <c r="P2" s="25"/>
      <c r="Q2" s="25"/>
      <c r="R2" s="25"/>
      <c r="S2" s="25"/>
      <c r="T2" s="25"/>
      <c r="U2" s="25"/>
      <c r="V2" s="25"/>
      <c r="W2" s="25"/>
      <c r="X2" s="25"/>
      <c r="Y2" s="25"/>
      <c r="Z2" s="25"/>
    </row>
    <row r="3" spans="1:26" ht="15.5">
      <c r="A3" s="224"/>
      <c r="B3" s="225"/>
      <c r="C3" s="225"/>
      <c r="D3" s="225"/>
      <c r="E3" s="224"/>
      <c r="F3" s="225"/>
      <c r="G3" s="225"/>
      <c r="H3" s="225"/>
      <c r="I3" s="225"/>
      <c r="J3" s="25"/>
      <c r="K3" s="25"/>
      <c r="L3" s="25"/>
      <c r="M3" s="25"/>
      <c r="N3" s="25"/>
      <c r="O3" s="25"/>
      <c r="P3" s="25"/>
      <c r="Q3" s="25"/>
      <c r="R3" s="25"/>
      <c r="S3" s="25"/>
      <c r="T3" s="25"/>
      <c r="U3" s="25"/>
      <c r="V3" s="25"/>
      <c r="W3" s="25"/>
      <c r="X3" s="25"/>
      <c r="Y3" s="25"/>
      <c r="Z3" s="25"/>
    </row>
    <row r="4" spans="1:26" ht="24.75" customHeight="1">
      <c r="A4" s="224"/>
      <c r="B4" s="345" t="s">
        <v>219</v>
      </c>
      <c r="C4" s="298"/>
      <c r="D4" s="298"/>
      <c r="E4" s="298"/>
      <c r="F4" s="298"/>
      <c r="G4" s="298"/>
      <c r="H4" s="298"/>
      <c r="I4" s="225"/>
      <c r="J4" s="25"/>
      <c r="K4" s="25"/>
      <c r="L4" s="25"/>
      <c r="M4" s="25"/>
      <c r="N4" s="25"/>
      <c r="O4" s="25"/>
      <c r="P4" s="25"/>
      <c r="Q4" s="25"/>
      <c r="R4" s="25"/>
      <c r="S4" s="25"/>
      <c r="T4" s="25"/>
      <c r="U4" s="25"/>
      <c r="V4" s="25"/>
      <c r="W4" s="25"/>
      <c r="X4" s="25"/>
      <c r="Y4" s="25"/>
      <c r="Z4" s="25"/>
    </row>
    <row r="5" spans="1:26" ht="54.75" customHeight="1">
      <c r="A5" s="226" t="s">
        <v>220</v>
      </c>
      <c r="B5" s="226" t="s">
        <v>221</v>
      </c>
      <c r="C5" s="226" t="s">
        <v>222</v>
      </c>
      <c r="D5" s="226" t="s">
        <v>223</v>
      </c>
      <c r="E5" s="226" t="s">
        <v>224</v>
      </c>
      <c r="F5" s="226" t="s">
        <v>225</v>
      </c>
      <c r="G5" s="226" t="s">
        <v>226</v>
      </c>
      <c r="H5" s="226" t="s">
        <v>227</v>
      </c>
      <c r="I5" s="225"/>
      <c r="J5" s="25"/>
      <c r="K5" s="25"/>
      <c r="L5" s="25"/>
      <c r="M5" s="25"/>
      <c r="N5" s="25"/>
      <c r="O5" s="25"/>
      <c r="P5" s="25"/>
      <c r="Q5" s="25"/>
      <c r="R5" s="25"/>
      <c r="S5" s="25"/>
      <c r="T5" s="25"/>
      <c r="U5" s="25"/>
      <c r="V5" s="25"/>
      <c r="W5" s="25"/>
      <c r="X5" s="25"/>
      <c r="Y5" s="25"/>
      <c r="Z5" s="25"/>
    </row>
    <row r="6" spans="1:26" ht="18.5">
      <c r="A6" s="224">
        <v>1</v>
      </c>
      <c r="B6" s="227" t="s">
        <v>228</v>
      </c>
      <c r="C6" s="224">
        <v>9</v>
      </c>
      <c r="D6" s="224">
        <v>3</v>
      </c>
      <c r="E6" s="228">
        <v>70000000</v>
      </c>
      <c r="F6" s="228">
        <v>700000000</v>
      </c>
      <c r="G6" s="228">
        <f t="shared" ref="G6:G19" si="0">F6/H6</f>
        <v>28688.524590163935</v>
      </c>
      <c r="H6" s="229">
        <v>24400</v>
      </c>
      <c r="I6" s="225"/>
      <c r="J6" s="25"/>
      <c r="K6" s="25"/>
      <c r="M6" s="25"/>
      <c r="N6" s="25"/>
      <c r="O6" s="25"/>
      <c r="P6" s="25"/>
      <c r="Q6" s="25"/>
      <c r="R6" s="25"/>
      <c r="S6" s="25"/>
      <c r="T6" s="25"/>
      <c r="U6" s="25"/>
      <c r="V6" s="25"/>
      <c r="W6" s="25"/>
      <c r="X6" s="25"/>
      <c r="Y6" s="25"/>
      <c r="Z6" s="25"/>
    </row>
    <row r="7" spans="1:26" ht="18.5">
      <c r="A7" s="224">
        <v>2</v>
      </c>
      <c r="B7" s="227" t="s">
        <v>229</v>
      </c>
      <c r="C7" s="224">
        <v>8</v>
      </c>
      <c r="D7" s="224">
        <v>3</v>
      </c>
      <c r="E7" s="228">
        <v>70000000</v>
      </c>
      <c r="F7" s="228">
        <v>560000000</v>
      </c>
      <c r="G7" s="228">
        <f t="shared" si="0"/>
        <v>22950.819672131147</v>
      </c>
      <c r="H7" s="229">
        <v>24400</v>
      </c>
      <c r="I7" s="225"/>
      <c r="J7" s="25"/>
      <c r="K7" s="25"/>
      <c r="L7" s="25"/>
      <c r="M7" s="25"/>
      <c r="N7" s="25"/>
      <c r="O7" s="25"/>
      <c r="P7" s="25"/>
      <c r="Q7" s="25"/>
      <c r="R7" s="25"/>
      <c r="S7" s="25"/>
      <c r="T7" s="25"/>
      <c r="U7" s="25"/>
      <c r="V7" s="25"/>
      <c r="W7" s="25"/>
      <c r="X7" s="25"/>
      <c r="Y7" s="25"/>
      <c r="Z7" s="25"/>
    </row>
    <row r="8" spans="1:26" ht="18.5">
      <c r="A8" s="224">
        <v>3</v>
      </c>
      <c r="B8" s="227" t="s">
        <v>175</v>
      </c>
      <c r="C8" s="224">
        <v>10</v>
      </c>
      <c r="D8" s="224">
        <v>4</v>
      </c>
      <c r="E8" s="228">
        <v>70000000</v>
      </c>
      <c r="F8" s="228">
        <v>700000000</v>
      </c>
      <c r="G8" s="228">
        <f t="shared" si="0"/>
        <v>28688.524590163935</v>
      </c>
      <c r="H8" s="229">
        <v>24400</v>
      </c>
      <c r="I8" s="225"/>
      <c r="J8" s="25"/>
      <c r="K8" s="25"/>
      <c r="L8" s="25"/>
      <c r="M8" s="25"/>
      <c r="N8" s="25"/>
      <c r="O8" s="25"/>
      <c r="P8" s="25"/>
      <c r="Q8" s="25"/>
      <c r="R8" s="25"/>
      <c r="S8" s="25"/>
      <c r="T8" s="25"/>
      <c r="U8" s="25"/>
      <c r="V8" s="25"/>
      <c r="W8" s="25"/>
      <c r="X8" s="25"/>
      <c r="Y8" s="25"/>
      <c r="Z8" s="25"/>
    </row>
    <row r="9" spans="1:26" ht="18.5">
      <c r="A9" s="224">
        <v>4</v>
      </c>
      <c r="B9" s="227" t="s">
        <v>181</v>
      </c>
      <c r="C9" s="224">
        <v>10</v>
      </c>
      <c r="D9" s="224">
        <v>4</v>
      </c>
      <c r="E9" s="228">
        <v>70000000</v>
      </c>
      <c r="F9" s="228">
        <v>700000000</v>
      </c>
      <c r="G9" s="228">
        <f t="shared" si="0"/>
        <v>28688.524590163935</v>
      </c>
      <c r="H9" s="229">
        <v>24400</v>
      </c>
      <c r="I9" s="225"/>
      <c r="J9" s="25"/>
      <c r="K9" s="25"/>
      <c r="L9" s="25"/>
      <c r="M9" s="25"/>
      <c r="N9" s="25"/>
      <c r="O9" s="25"/>
      <c r="P9" s="25"/>
      <c r="Q9" s="25"/>
      <c r="R9" s="25"/>
      <c r="S9" s="25"/>
      <c r="T9" s="25"/>
      <c r="U9" s="25"/>
      <c r="V9" s="25"/>
      <c r="W9" s="25"/>
      <c r="X9" s="25"/>
      <c r="Y9" s="25"/>
      <c r="Z9" s="25"/>
    </row>
    <row r="10" spans="1:26" ht="18.5">
      <c r="A10" s="224">
        <v>5</v>
      </c>
      <c r="B10" s="227" t="s">
        <v>184</v>
      </c>
      <c r="C10" s="224">
        <v>11</v>
      </c>
      <c r="D10" s="224">
        <v>5</v>
      </c>
      <c r="E10" s="228">
        <v>70000000</v>
      </c>
      <c r="F10" s="228">
        <v>770000000</v>
      </c>
      <c r="G10" s="228">
        <f t="shared" si="0"/>
        <v>31557.377049180326</v>
      </c>
      <c r="H10" s="229">
        <v>24400</v>
      </c>
      <c r="I10" s="225"/>
      <c r="J10" s="25"/>
      <c r="K10" s="25"/>
      <c r="L10" s="25"/>
      <c r="M10" s="25"/>
      <c r="N10" s="25"/>
      <c r="O10" s="25"/>
      <c r="P10" s="25"/>
      <c r="Q10" s="25"/>
      <c r="R10" s="25"/>
      <c r="S10" s="25"/>
      <c r="T10" s="25"/>
      <c r="U10" s="25"/>
      <c r="V10" s="25"/>
      <c r="W10" s="25"/>
      <c r="X10" s="25"/>
      <c r="Y10" s="25"/>
      <c r="Z10" s="25"/>
    </row>
    <row r="11" spans="1:26" ht="18.5">
      <c r="A11" s="224">
        <v>6</v>
      </c>
      <c r="B11" s="227" t="s">
        <v>188</v>
      </c>
      <c r="C11" s="224">
        <v>15</v>
      </c>
      <c r="D11" s="224">
        <v>5</v>
      </c>
      <c r="E11" s="228">
        <v>70000000</v>
      </c>
      <c r="F11" s="228">
        <v>1050000000</v>
      </c>
      <c r="G11" s="228">
        <f t="shared" si="0"/>
        <v>43032.7868852459</v>
      </c>
      <c r="H11" s="229">
        <v>24400</v>
      </c>
      <c r="I11" s="225"/>
      <c r="J11" s="25"/>
      <c r="K11" s="25"/>
      <c r="L11" s="25"/>
      <c r="M11" s="25"/>
      <c r="N11" s="25"/>
      <c r="O11" s="25"/>
      <c r="P11" s="25"/>
      <c r="Q11" s="25"/>
      <c r="R11" s="25"/>
      <c r="S11" s="25"/>
      <c r="T11" s="25"/>
      <c r="U11" s="25"/>
      <c r="V11" s="25"/>
      <c r="W11" s="25"/>
      <c r="X11" s="25"/>
      <c r="Y11" s="25"/>
      <c r="Z11" s="25"/>
    </row>
    <row r="12" spans="1:26" ht="18.5">
      <c r="A12" s="224">
        <v>7</v>
      </c>
      <c r="B12" s="227" t="s">
        <v>230</v>
      </c>
      <c r="C12" s="224">
        <v>8</v>
      </c>
      <c r="D12" s="224">
        <v>3</v>
      </c>
      <c r="E12" s="228">
        <v>70000000</v>
      </c>
      <c r="F12" s="228">
        <v>560000000</v>
      </c>
      <c r="G12" s="228">
        <f t="shared" si="0"/>
        <v>22950.819672131147</v>
      </c>
      <c r="H12" s="229">
        <v>24400</v>
      </c>
      <c r="I12" s="225"/>
      <c r="J12" s="25"/>
      <c r="K12" s="25"/>
      <c r="L12" s="25"/>
      <c r="M12" s="25"/>
      <c r="N12" s="25"/>
      <c r="O12" s="25"/>
      <c r="P12" s="25"/>
      <c r="Q12" s="25"/>
      <c r="R12" s="25"/>
      <c r="S12" s="25"/>
      <c r="T12" s="25"/>
      <c r="U12" s="25"/>
      <c r="V12" s="25"/>
      <c r="W12" s="25"/>
      <c r="X12" s="25"/>
      <c r="Y12" s="25"/>
      <c r="Z12" s="25"/>
    </row>
    <row r="13" spans="1:26" ht="18.5">
      <c r="A13" s="224">
        <v>8</v>
      </c>
      <c r="B13" s="227" t="s">
        <v>194</v>
      </c>
      <c r="C13" s="224">
        <v>11</v>
      </c>
      <c r="D13" s="224">
        <v>5</v>
      </c>
      <c r="E13" s="228">
        <v>70000000</v>
      </c>
      <c r="F13" s="228">
        <v>770000000</v>
      </c>
      <c r="G13" s="228">
        <f t="shared" si="0"/>
        <v>31557.377049180326</v>
      </c>
      <c r="H13" s="229">
        <v>24400</v>
      </c>
      <c r="I13" s="225"/>
      <c r="J13" s="25"/>
      <c r="K13" s="25"/>
      <c r="L13" s="25"/>
      <c r="M13" s="25"/>
      <c r="N13" s="25"/>
      <c r="O13" s="25"/>
      <c r="P13" s="25"/>
      <c r="Q13" s="25"/>
      <c r="R13" s="25"/>
      <c r="S13" s="25"/>
      <c r="T13" s="25"/>
      <c r="U13" s="25"/>
      <c r="V13" s="25"/>
      <c r="W13" s="25"/>
      <c r="X13" s="25"/>
      <c r="Y13" s="25"/>
      <c r="Z13" s="25"/>
    </row>
    <row r="14" spans="1:26" ht="18.5">
      <c r="A14" s="224">
        <v>9</v>
      </c>
      <c r="B14" s="227" t="s">
        <v>198</v>
      </c>
      <c r="C14" s="224">
        <v>9</v>
      </c>
      <c r="D14" s="224">
        <v>3</v>
      </c>
      <c r="E14" s="228">
        <v>70000000</v>
      </c>
      <c r="F14" s="228">
        <v>630000000</v>
      </c>
      <c r="G14" s="228">
        <f t="shared" si="0"/>
        <v>25819.672131147541</v>
      </c>
      <c r="H14" s="229">
        <v>24400</v>
      </c>
      <c r="I14" s="225"/>
      <c r="J14" s="25"/>
      <c r="K14" s="25"/>
      <c r="L14" s="25"/>
      <c r="M14" s="25"/>
      <c r="N14" s="25"/>
      <c r="O14" s="25"/>
      <c r="P14" s="25"/>
      <c r="Q14" s="25"/>
      <c r="R14" s="25"/>
      <c r="S14" s="25"/>
      <c r="T14" s="25"/>
      <c r="U14" s="25"/>
      <c r="V14" s="25"/>
      <c r="W14" s="25"/>
      <c r="X14" s="25"/>
      <c r="Y14" s="25"/>
      <c r="Z14" s="25"/>
    </row>
    <row r="15" spans="1:26" ht="18.5">
      <c r="A15" s="224">
        <v>10</v>
      </c>
      <c r="B15" s="227" t="s">
        <v>231</v>
      </c>
      <c r="C15" s="224">
        <v>13</v>
      </c>
      <c r="D15" s="224">
        <v>5</v>
      </c>
      <c r="E15" s="228">
        <v>70000000</v>
      </c>
      <c r="F15" s="228">
        <v>910000000</v>
      </c>
      <c r="G15" s="228">
        <f t="shared" si="0"/>
        <v>37295.081967213118</v>
      </c>
      <c r="H15" s="229">
        <v>24400</v>
      </c>
      <c r="I15" s="225"/>
      <c r="J15" s="25"/>
      <c r="K15" s="25"/>
      <c r="L15" s="25"/>
      <c r="M15" s="25"/>
      <c r="N15" s="25"/>
      <c r="O15" s="25"/>
      <c r="P15" s="25"/>
      <c r="Q15" s="25"/>
      <c r="R15" s="25"/>
      <c r="S15" s="25"/>
      <c r="T15" s="25"/>
      <c r="U15" s="25"/>
      <c r="V15" s="25"/>
      <c r="W15" s="25"/>
      <c r="X15" s="25"/>
      <c r="Y15" s="25"/>
      <c r="Z15" s="25"/>
    </row>
    <row r="16" spans="1:26" ht="18.5">
      <c r="A16" s="224">
        <v>11</v>
      </c>
      <c r="B16" s="227" t="s">
        <v>205</v>
      </c>
      <c r="C16" s="224">
        <v>13</v>
      </c>
      <c r="D16" s="224">
        <v>5</v>
      </c>
      <c r="E16" s="228">
        <v>70000000</v>
      </c>
      <c r="F16" s="228">
        <v>840000000</v>
      </c>
      <c r="G16" s="228">
        <f t="shared" si="0"/>
        <v>34426.229508196724</v>
      </c>
      <c r="H16" s="229">
        <v>24400</v>
      </c>
      <c r="I16" s="225"/>
      <c r="J16" s="25"/>
      <c r="K16" s="25"/>
      <c r="L16" s="25"/>
      <c r="M16" s="25"/>
      <c r="N16" s="25"/>
      <c r="O16" s="25"/>
      <c r="P16" s="25"/>
      <c r="Q16" s="25"/>
      <c r="R16" s="25"/>
      <c r="S16" s="25"/>
      <c r="T16" s="25"/>
      <c r="U16" s="25"/>
      <c r="V16" s="25"/>
      <c r="W16" s="25"/>
      <c r="X16" s="25"/>
      <c r="Y16" s="25"/>
      <c r="Z16" s="25"/>
    </row>
    <row r="17" spans="1:26" ht="18.5">
      <c r="A17" s="224">
        <v>12</v>
      </c>
      <c r="B17" s="227" t="s">
        <v>206</v>
      </c>
      <c r="C17" s="224">
        <v>9</v>
      </c>
      <c r="D17" s="224">
        <v>3</v>
      </c>
      <c r="E17" s="228">
        <v>70000000</v>
      </c>
      <c r="F17" s="228">
        <v>630000000</v>
      </c>
      <c r="G17" s="228">
        <f t="shared" si="0"/>
        <v>25819.672131147541</v>
      </c>
      <c r="H17" s="229">
        <v>24400</v>
      </c>
      <c r="I17" s="225"/>
      <c r="J17" s="25"/>
      <c r="K17" s="25"/>
      <c r="L17" s="25"/>
      <c r="M17" s="25"/>
      <c r="N17" s="25"/>
      <c r="O17" s="25"/>
      <c r="P17" s="25"/>
      <c r="Q17" s="25"/>
      <c r="R17" s="25"/>
      <c r="S17" s="25"/>
      <c r="T17" s="25"/>
      <c r="U17" s="25"/>
      <c r="V17" s="25"/>
      <c r="W17" s="25"/>
      <c r="X17" s="25"/>
      <c r="Y17" s="25"/>
      <c r="Z17" s="25"/>
    </row>
    <row r="18" spans="1:26" ht="18.5">
      <c r="A18" s="224">
        <v>13</v>
      </c>
      <c r="B18" s="227" t="s">
        <v>207</v>
      </c>
      <c r="C18" s="224">
        <v>7</v>
      </c>
      <c r="D18" s="224">
        <v>2</v>
      </c>
      <c r="E18" s="228">
        <v>70000000</v>
      </c>
      <c r="F18" s="228">
        <v>490000000</v>
      </c>
      <c r="G18" s="228">
        <f t="shared" si="0"/>
        <v>20081.967213114753</v>
      </c>
      <c r="H18" s="229">
        <v>24400</v>
      </c>
      <c r="I18" s="225"/>
      <c r="J18" s="25"/>
      <c r="K18" s="25"/>
      <c r="L18" s="25"/>
      <c r="M18" s="25"/>
      <c r="N18" s="25"/>
      <c r="O18" s="25"/>
      <c r="P18" s="25"/>
      <c r="Q18" s="25"/>
      <c r="R18" s="25"/>
      <c r="S18" s="25"/>
      <c r="T18" s="25"/>
      <c r="U18" s="25"/>
      <c r="V18" s="25"/>
      <c r="W18" s="25"/>
      <c r="X18" s="25"/>
      <c r="Y18" s="25"/>
      <c r="Z18" s="25"/>
    </row>
    <row r="19" spans="1:26" ht="18.5">
      <c r="A19" s="224">
        <v>14</v>
      </c>
      <c r="B19" s="227" t="s">
        <v>209</v>
      </c>
      <c r="C19" s="224">
        <v>9</v>
      </c>
      <c r="D19" s="224">
        <v>3</v>
      </c>
      <c r="E19" s="228">
        <v>70000000</v>
      </c>
      <c r="F19" s="228">
        <v>630000000</v>
      </c>
      <c r="G19" s="228">
        <f t="shared" si="0"/>
        <v>25819.672131147541</v>
      </c>
      <c r="H19" s="229">
        <v>24400</v>
      </c>
      <c r="I19" s="225"/>
      <c r="J19" s="25"/>
      <c r="K19" s="25"/>
      <c r="L19" s="25"/>
      <c r="M19" s="25"/>
      <c r="N19" s="25"/>
      <c r="O19" s="25"/>
      <c r="P19" s="25"/>
      <c r="Q19" s="25"/>
      <c r="R19" s="25"/>
      <c r="S19" s="25"/>
      <c r="T19" s="25"/>
      <c r="U19" s="25"/>
      <c r="V19" s="25"/>
      <c r="W19" s="25"/>
      <c r="X19" s="25"/>
      <c r="Y19" s="25"/>
      <c r="Z19" s="25"/>
    </row>
    <row r="20" spans="1:26" ht="15.5">
      <c r="A20" s="230"/>
      <c r="B20" s="230" t="s">
        <v>232</v>
      </c>
      <c r="C20" s="230">
        <f t="shared" ref="C20:D20" si="1">SUM(C6:C19)</f>
        <v>142</v>
      </c>
      <c r="D20" s="230">
        <f t="shared" si="1"/>
        <v>53</v>
      </c>
      <c r="E20" s="225"/>
      <c r="F20" s="231">
        <f t="shared" ref="F20:G20" si="2">SUM(F6:F19)</f>
        <v>9940000000</v>
      </c>
      <c r="G20" s="231">
        <f t="shared" si="2"/>
        <v>407377.04918032786</v>
      </c>
      <c r="H20" s="232"/>
      <c r="I20" s="233"/>
      <c r="J20" s="25"/>
      <c r="K20" s="25"/>
      <c r="L20" s="25"/>
      <c r="M20" s="25"/>
      <c r="N20" s="25"/>
      <c r="O20" s="25"/>
      <c r="P20" s="25"/>
      <c r="Q20" s="25"/>
      <c r="R20" s="25"/>
      <c r="S20" s="25"/>
      <c r="T20" s="25"/>
      <c r="U20" s="25"/>
      <c r="V20" s="25"/>
      <c r="W20" s="25"/>
      <c r="X20" s="25"/>
      <c r="Y20" s="25"/>
      <c r="Z20" s="25"/>
    </row>
    <row r="21" spans="1:26" ht="15.5">
      <c r="A21" s="224"/>
      <c r="B21" s="225"/>
      <c r="C21" s="224"/>
      <c r="D21" s="224"/>
      <c r="E21" s="224"/>
      <c r="F21" s="234"/>
      <c r="G21" s="225"/>
      <c r="H21" s="225"/>
      <c r="I21" s="235"/>
      <c r="J21" s="25"/>
      <c r="K21" s="25"/>
      <c r="L21" s="25"/>
      <c r="M21" s="25"/>
      <c r="N21" s="25"/>
      <c r="O21" s="25"/>
      <c r="P21" s="25"/>
      <c r="Q21" s="25"/>
      <c r="R21" s="25"/>
      <c r="S21" s="25"/>
      <c r="T21" s="25"/>
      <c r="U21" s="25"/>
      <c r="V21" s="25"/>
      <c r="W21" s="25"/>
      <c r="X21" s="25"/>
      <c r="Y21" s="25"/>
      <c r="Z21" s="25"/>
    </row>
    <row r="22" spans="1:26" ht="15.5">
      <c r="A22" s="224"/>
      <c r="B22" s="225"/>
      <c r="C22" s="224"/>
      <c r="D22" s="224"/>
      <c r="E22" s="224"/>
      <c r="F22" s="224"/>
      <c r="G22" s="225"/>
      <c r="H22" s="225"/>
      <c r="I22" s="235"/>
      <c r="J22" s="25"/>
      <c r="K22" s="25"/>
      <c r="L22" s="25"/>
      <c r="M22" s="25"/>
      <c r="N22" s="25"/>
      <c r="O22" s="25"/>
      <c r="P22" s="25"/>
      <c r="Q22" s="25"/>
      <c r="R22" s="25"/>
      <c r="S22" s="25"/>
      <c r="T22" s="25"/>
      <c r="U22" s="25"/>
      <c r="V22" s="25"/>
      <c r="W22" s="25"/>
      <c r="X22" s="25"/>
      <c r="Y22" s="25"/>
      <c r="Z22" s="25"/>
    </row>
    <row r="23" spans="1:26" ht="15.5">
      <c r="A23" s="224"/>
      <c r="B23" s="344" t="s">
        <v>233</v>
      </c>
      <c r="C23" s="298"/>
      <c r="D23" s="298"/>
      <c r="E23" s="224"/>
      <c r="F23" s="225"/>
      <c r="G23" s="225"/>
      <c r="H23" s="225"/>
      <c r="I23" s="235"/>
      <c r="J23" s="25"/>
      <c r="K23" s="25"/>
      <c r="L23" s="25"/>
      <c r="M23" s="25"/>
      <c r="N23" s="25"/>
      <c r="O23" s="25"/>
      <c r="P23" s="25"/>
      <c r="Q23" s="25"/>
      <c r="R23" s="25"/>
      <c r="S23" s="25"/>
      <c r="T23" s="25"/>
      <c r="U23" s="25"/>
      <c r="V23" s="25"/>
      <c r="W23" s="25"/>
      <c r="X23" s="25"/>
      <c r="Y23" s="25"/>
      <c r="Z23" s="25"/>
    </row>
    <row r="24" spans="1:26" ht="15.5">
      <c r="A24" s="224"/>
      <c r="B24" s="236"/>
      <c r="C24" s="224"/>
      <c r="D24" s="225"/>
      <c r="E24" s="224"/>
      <c r="F24" s="225"/>
      <c r="G24" s="225"/>
      <c r="H24" s="225"/>
      <c r="I24" s="235"/>
      <c r="J24" s="25"/>
      <c r="K24" s="25"/>
      <c r="L24" s="25"/>
      <c r="M24" s="25"/>
      <c r="N24" s="25"/>
      <c r="O24" s="25"/>
      <c r="P24" s="25"/>
      <c r="Q24" s="25"/>
      <c r="R24" s="25"/>
      <c r="S24" s="25"/>
      <c r="T24" s="25"/>
      <c r="U24" s="25"/>
      <c r="V24" s="25"/>
      <c r="W24" s="25"/>
      <c r="X24" s="25"/>
      <c r="Y24" s="25"/>
      <c r="Z24" s="25"/>
    </row>
    <row r="25" spans="1:26" ht="15.5">
      <c r="A25" s="224"/>
      <c r="B25" s="225"/>
      <c r="C25" s="224"/>
      <c r="D25" s="225"/>
      <c r="E25" s="224"/>
      <c r="F25" s="225"/>
      <c r="G25" s="225"/>
      <c r="H25" s="225"/>
      <c r="I25" s="225"/>
      <c r="J25" s="25"/>
      <c r="K25" s="25"/>
      <c r="L25" s="25"/>
      <c r="M25" s="25"/>
      <c r="N25" s="25"/>
      <c r="O25" s="25"/>
      <c r="P25" s="25"/>
      <c r="Q25" s="25"/>
      <c r="R25" s="25"/>
      <c r="S25" s="25"/>
      <c r="T25" s="25"/>
      <c r="U25" s="25"/>
      <c r="V25" s="25"/>
      <c r="W25" s="25"/>
      <c r="X25" s="25"/>
      <c r="Y25" s="25"/>
      <c r="Z25" s="25"/>
    </row>
    <row r="26" spans="1:26" ht="14.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4.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4.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4.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4.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4.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4.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4.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4.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4.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4.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4.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4.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4.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4.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4.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4.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4.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4.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4.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4.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4.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4.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4.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4.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4.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4.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4.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4.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4.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4.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4.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4.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4.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4.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4.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4.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4.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4.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4.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4.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4.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4.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4.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4.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4.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4.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4.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4.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4.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4.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4.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4.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4.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4.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4.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4.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4.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4.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4.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4.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4.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4.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4.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4.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4.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4.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4.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4.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4.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4.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4.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4.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4.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4.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4.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4.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4.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4.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4.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4.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4.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4.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4.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4.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4.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4.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4.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4.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4.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4.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4.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4.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4.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4.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4.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4.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4.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4.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4.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4.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4.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4.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4.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4.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4.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4.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4.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4.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4.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4.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4.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4.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4.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4.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4.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4.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4.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4.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4.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4.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4.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4.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4.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4.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4.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4.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4.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4.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4.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4.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4.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4.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4.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4.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4.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4.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4.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4.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4.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4.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4.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4.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4.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4.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4.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4.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4.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4.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4.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4.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4.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4.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4.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4.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4.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4.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4.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4.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4.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4.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4.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4.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4.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4.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4.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4.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4.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4.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4.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4.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4.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4.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4.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4.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4.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4.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4.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4.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4.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4.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4.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4.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4.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4.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4.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4.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4.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4.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4.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4.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4.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4.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4.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4.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4.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4.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4.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4.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4.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4.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4.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4.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4.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4.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4.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4.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4.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4.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4.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4.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4.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4.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4.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4.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4.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4.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4.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4.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4.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4.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4.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4.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4.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4.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4.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4.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4.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4.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4.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4.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4.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4.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4.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4.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4.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4.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4.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4.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4.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4.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4.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4.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4.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4.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4.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4.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4.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4.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4.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4.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4.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4.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4.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4.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4.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4.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4.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4.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4.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4.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4.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4.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4.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4.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4.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4.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4.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4.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4.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4.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4.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4.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4.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4.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4.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4.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4.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4.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4.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4.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4.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4.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4.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4.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4.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4.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4.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4.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4.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4.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4.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4.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4.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4.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4.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4.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4.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4.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4.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4.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4.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4.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4.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4.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4.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4.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4.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4.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4.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4.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4.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4.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4.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4.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4.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4.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4.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4.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4.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4.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4.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4.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4.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4.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4.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4.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4.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4.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4.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4.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4.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4.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4.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4.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4.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4.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4.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4.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4.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4.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4.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4.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4.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4.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4.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4.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4.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4.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4.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4.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4.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4.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4.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4.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4.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4.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4.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4.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4.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4.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4.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4.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4.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4.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4.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4.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4.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4.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4.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4.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4.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4.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4.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4.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4.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4.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4.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4.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4.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4.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4.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4.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4.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4.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4.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4.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4.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4.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4.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4.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4.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4.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4.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4.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4.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4.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4.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4.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4.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4.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4.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4.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4.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4.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4.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4.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4.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4.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4.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4.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4.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4.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4.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4.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4.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4.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4.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4.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4.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4.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4.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4.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4.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4.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4.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4.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4.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4.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4.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4.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4.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4.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4.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4.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4.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4.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4.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4.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4.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4.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4.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4.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4.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4.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4.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4.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4.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4.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4.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4.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4.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4.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4.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4.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4.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4.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4.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4.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4.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4.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4.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4.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4.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4.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4.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4.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4.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4.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4.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4.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4.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4.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4.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4.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4.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4.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4.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4.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4.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4.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4.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4.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4.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4.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4.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4.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4.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4.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4.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4.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4.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4.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4.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4.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4.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4.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4.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4.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4.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4.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4.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4.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4.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4.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4.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4.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4.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4.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4.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4.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4.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4.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4.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4.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4.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4.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4.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4.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4.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4.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4.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4.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4.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4.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4.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4.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4.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4.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4.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4.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4.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4.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4.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4.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4.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4.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4.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4.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4.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4.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4.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4.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4.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4.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4.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4.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4.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4.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4.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4.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4.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4.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4.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4.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4.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4.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4.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4.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4.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4.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4.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4.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4.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4.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4.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4.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4.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4.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4.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4.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4.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4.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4.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4.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4.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4.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4.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4.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4.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4.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4.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4.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4.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4.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4.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4.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4.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4.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4.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4.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4.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4.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4.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4.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4.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4.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4.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4.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4.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4.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4.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4.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4.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4.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4.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4.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4.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4.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4.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4.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4.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4.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4.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4.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4.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4.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4.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4.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4.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4.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4.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4.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4.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4.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4.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4.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4.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4.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4.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4.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4.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4.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4.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4.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4.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4.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4.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4.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4.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4.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4.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4.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4.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4.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4.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4.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4.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4.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4.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4.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4.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4.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4.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4.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4.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4.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4.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4.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4.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4.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4.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4.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4.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4.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4.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4.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4.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4.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4.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4.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4.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4.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4.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4.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4.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4.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4.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4.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4.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4.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4.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4.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4.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4.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4.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4.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4.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4.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4.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4.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4.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4.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4.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4.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4.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4.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4.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4.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4.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4.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4.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4.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4.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4.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4.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4.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4.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4.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4.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4.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4.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4.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4.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4.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4.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4.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4.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4.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4.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4.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4.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4.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4.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4.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4.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4.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4.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4.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4.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4.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4.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4.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4.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4.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4.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4.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4.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4.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4.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4.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4.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4.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4.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4.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4.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4.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4.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4.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4.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4.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4.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4.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4.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4.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4.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4.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4.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4.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4.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4.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4.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4.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4.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4.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4.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4.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4.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4.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4.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4.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4.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4.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4.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4.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4.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4.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4.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4.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4.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4.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4.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4.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4.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4.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4.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4.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4.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4.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4.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4.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4.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4.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4.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4.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4.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4.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4.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4.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4.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4.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4.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4.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4.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4.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4.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4.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4.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4.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4.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4.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4.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4.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4.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4.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4.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4.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4.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4.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4.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4.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4.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4.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4.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4.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4.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4.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4.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4.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4.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4.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4.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4.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4.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4.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4.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4.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4.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4.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4.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4.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4.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4.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4.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4.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4.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4.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4.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4.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4.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4.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4.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4.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4.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4.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4.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4.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4.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4.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4.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4.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4.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4.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4.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4.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4.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4.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4.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4.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4.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4.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4.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4.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4.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4.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4.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4.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4.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4.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4.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4.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4.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4.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4.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4.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4.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4.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4.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4.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4.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4.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4.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4.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4.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4.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4.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4.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4.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4.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4.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4.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4.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4.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4.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4.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4.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4.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4.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4.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4.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4.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4.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4.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4.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4.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4.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4.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4.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4.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4.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4.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4.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4.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4.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4.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4.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4.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4.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4.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4.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4.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4.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4.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4.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4.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4.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4.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4.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4.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4.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4.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4.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4.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4.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4.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4.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4.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4.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4.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4.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4.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4.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4.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4.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4.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4.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4.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4.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4.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4.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4.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4.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4.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4.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4.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4">
    <mergeCell ref="B1:D1"/>
    <mergeCell ref="B2:E2"/>
    <mergeCell ref="B4:H4"/>
    <mergeCell ref="B23:D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8"/>
  <sheetViews>
    <sheetView workbookViewId="0"/>
  </sheetViews>
  <sheetFormatPr defaultColWidth="14.453125" defaultRowHeight="15" customHeight="1"/>
  <cols>
    <col min="8" max="9" width="11.26953125" customWidth="1"/>
    <col min="11" max="12" width="7.26953125" customWidth="1"/>
  </cols>
  <sheetData>
    <row r="1" spans="1:26">
      <c r="A1" s="237" t="s">
        <v>159</v>
      </c>
      <c r="B1" s="238" t="s">
        <v>234</v>
      </c>
      <c r="C1" s="239" t="s">
        <v>235</v>
      </c>
      <c r="D1" s="239"/>
      <c r="E1" s="239"/>
      <c r="F1" s="237"/>
      <c r="G1" s="77"/>
      <c r="H1" s="78" t="s">
        <v>72</v>
      </c>
      <c r="I1" s="78" t="s">
        <v>73</v>
      </c>
      <c r="J1" s="78" t="s">
        <v>74</v>
      </c>
    </row>
    <row r="2" spans="1:26">
      <c r="A2" s="237">
        <v>1</v>
      </c>
      <c r="B2" s="240" t="s">
        <v>236</v>
      </c>
      <c r="C2" s="241">
        <v>2</v>
      </c>
      <c r="D2" s="242"/>
      <c r="E2" s="242"/>
      <c r="F2" s="237"/>
      <c r="G2" s="79" t="s">
        <v>12</v>
      </c>
      <c r="H2" s="80">
        <v>9</v>
      </c>
      <c r="I2" s="80">
        <v>212</v>
      </c>
      <c r="J2" s="81">
        <v>232</v>
      </c>
      <c r="K2" s="82" t="s">
        <v>75</v>
      </c>
      <c r="L2" s="25"/>
    </row>
    <row r="3" spans="1:26">
      <c r="A3" s="237">
        <v>2</v>
      </c>
      <c r="B3" s="240" t="s">
        <v>237</v>
      </c>
      <c r="C3" s="241">
        <v>4</v>
      </c>
      <c r="D3" s="242"/>
      <c r="E3" s="242"/>
      <c r="F3" s="237"/>
      <c r="G3" s="83" t="s">
        <v>13</v>
      </c>
      <c r="H3" s="80">
        <v>8</v>
      </c>
      <c r="I3" s="80">
        <v>108</v>
      </c>
      <c r="J3" s="84">
        <v>1310</v>
      </c>
      <c r="K3" s="85" t="s">
        <v>76</v>
      </c>
    </row>
    <row r="4" spans="1:26">
      <c r="A4" s="237">
        <v>3</v>
      </c>
      <c r="B4" s="240" t="s">
        <v>238</v>
      </c>
      <c r="C4" s="241">
        <v>6</v>
      </c>
      <c r="D4" s="242"/>
      <c r="E4" s="242"/>
      <c r="F4" s="237"/>
      <c r="G4" s="83" t="s">
        <v>14</v>
      </c>
      <c r="H4" s="80">
        <v>10</v>
      </c>
      <c r="I4" s="80">
        <v>161</v>
      </c>
      <c r="J4" s="84">
        <v>1598</v>
      </c>
      <c r="K4" s="85" t="s">
        <v>76</v>
      </c>
    </row>
    <row r="5" spans="1:26">
      <c r="A5" s="237">
        <v>4</v>
      </c>
      <c r="B5" s="240" t="s">
        <v>239</v>
      </c>
      <c r="C5" s="241">
        <v>8</v>
      </c>
      <c r="D5" s="242"/>
      <c r="E5" s="242"/>
      <c r="F5" s="237"/>
      <c r="G5" s="83" t="s">
        <v>15</v>
      </c>
      <c r="H5" s="80">
        <v>10</v>
      </c>
      <c r="I5" s="80">
        <v>129</v>
      </c>
      <c r="J5" s="84">
        <v>1813</v>
      </c>
      <c r="K5" s="85" t="s">
        <v>76</v>
      </c>
    </row>
    <row r="6" spans="1:26">
      <c r="A6" s="237">
        <v>5</v>
      </c>
      <c r="B6" s="240" t="s">
        <v>240</v>
      </c>
      <c r="C6" s="241">
        <v>10</v>
      </c>
      <c r="D6" s="242"/>
      <c r="E6" s="242"/>
      <c r="F6" s="237"/>
      <c r="G6" s="83" t="s">
        <v>16</v>
      </c>
      <c r="H6" s="80">
        <v>11</v>
      </c>
      <c r="I6" s="80">
        <v>193</v>
      </c>
      <c r="J6" s="81">
        <v>1408</v>
      </c>
      <c r="K6" s="85" t="s">
        <v>76</v>
      </c>
    </row>
    <row r="7" spans="1:26">
      <c r="A7" s="237">
        <v>6</v>
      </c>
      <c r="B7" s="240" t="s">
        <v>241</v>
      </c>
      <c r="C7" s="241">
        <v>11</v>
      </c>
      <c r="D7" s="242"/>
      <c r="E7" s="242"/>
      <c r="F7" s="237"/>
      <c r="G7" s="83" t="s">
        <v>18</v>
      </c>
      <c r="H7" s="80">
        <v>8</v>
      </c>
      <c r="I7" s="80">
        <v>106</v>
      </c>
      <c r="J7" s="84">
        <v>957</v>
      </c>
      <c r="K7" s="85" t="s">
        <v>76</v>
      </c>
    </row>
    <row r="8" spans="1:26">
      <c r="A8" s="237">
        <v>7</v>
      </c>
      <c r="B8" s="240" t="s">
        <v>242</v>
      </c>
      <c r="C8" s="241">
        <v>12</v>
      </c>
      <c r="D8" s="242"/>
      <c r="E8" s="242"/>
      <c r="F8" s="237"/>
      <c r="G8" s="83" t="s">
        <v>19</v>
      </c>
      <c r="H8" s="80">
        <v>11</v>
      </c>
      <c r="I8" s="80">
        <v>200</v>
      </c>
      <c r="J8" s="84">
        <v>1850</v>
      </c>
      <c r="K8" s="85" t="s">
        <v>77</v>
      </c>
    </row>
    <row r="9" spans="1:26">
      <c r="A9" s="237">
        <v>8</v>
      </c>
      <c r="B9" s="240" t="s">
        <v>243</v>
      </c>
      <c r="C9" s="241">
        <v>15</v>
      </c>
      <c r="D9" s="242"/>
      <c r="E9" s="242"/>
      <c r="F9" s="237"/>
      <c r="G9" s="83" t="s">
        <v>20</v>
      </c>
      <c r="H9" s="80">
        <v>9</v>
      </c>
      <c r="I9" s="80">
        <v>151</v>
      </c>
      <c r="J9" s="84">
        <v>1558</v>
      </c>
      <c r="K9" s="85" t="s">
        <v>76</v>
      </c>
    </row>
    <row r="10" spans="1:26">
      <c r="A10" s="237">
        <v>9</v>
      </c>
      <c r="B10" s="240" t="s">
        <v>244</v>
      </c>
      <c r="C10" s="241">
        <v>19</v>
      </c>
      <c r="D10" s="242"/>
      <c r="E10" s="242"/>
      <c r="F10" s="237"/>
      <c r="G10" s="83" t="s">
        <v>23</v>
      </c>
      <c r="H10" s="80">
        <v>9</v>
      </c>
      <c r="I10" s="80">
        <v>177</v>
      </c>
      <c r="J10" s="84">
        <v>2254</v>
      </c>
      <c r="K10" s="85" t="s">
        <v>76</v>
      </c>
    </row>
    <row r="11" spans="1:26">
      <c r="A11" s="237">
        <v>10</v>
      </c>
      <c r="B11" s="240" t="s">
        <v>245</v>
      </c>
      <c r="C11" s="241">
        <v>20</v>
      </c>
      <c r="D11" s="242"/>
      <c r="E11" s="242"/>
      <c r="F11" s="237"/>
      <c r="G11" s="83" t="s">
        <v>24</v>
      </c>
      <c r="H11" s="80">
        <v>7</v>
      </c>
      <c r="I11" s="80">
        <v>137</v>
      </c>
      <c r="J11" s="84">
        <v>1731</v>
      </c>
      <c r="K11" s="85" t="s">
        <v>76</v>
      </c>
    </row>
    <row r="12" spans="1:26">
      <c r="A12" s="237">
        <v>11</v>
      </c>
      <c r="B12" s="240" t="s">
        <v>246</v>
      </c>
      <c r="C12" s="241">
        <v>22</v>
      </c>
      <c r="D12" s="242"/>
      <c r="E12" s="242"/>
      <c r="F12" s="237"/>
      <c r="G12" s="83" t="s">
        <v>25</v>
      </c>
      <c r="H12" s="80">
        <v>9</v>
      </c>
      <c r="I12" s="80">
        <v>173</v>
      </c>
      <c r="J12" s="84">
        <v>1417</v>
      </c>
      <c r="K12" s="25" t="s">
        <v>76</v>
      </c>
    </row>
    <row r="13" spans="1:26">
      <c r="A13" s="237">
        <v>12</v>
      </c>
      <c r="B13" s="240" t="s">
        <v>247</v>
      </c>
      <c r="C13" s="241">
        <v>24</v>
      </c>
      <c r="D13" s="242"/>
      <c r="E13" s="242"/>
      <c r="F13" s="237"/>
      <c r="G13" s="83" t="s">
        <v>22</v>
      </c>
      <c r="H13" s="80">
        <v>13</v>
      </c>
      <c r="I13" s="80">
        <v>171</v>
      </c>
      <c r="J13" s="84">
        <v>1452</v>
      </c>
      <c r="K13" s="85" t="s">
        <v>76</v>
      </c>
    </row>
    <row r="14" spans="1:26">
      <c r="A14" s="237">
        <v>13</v>
      </c>
      <c r="B14" s="240" t="s">
        <v>248</v>
      </c>
      <c r="C14" s="241">
        <v>25</v>
      </c>
      <c r="D14" s="242"/>
      <c r="E14" s="242"/>
      <c r="F14" s="237"/>
      <c r="G14" s="243" t="s">
        <v>17</v>
      </c>
      <c r="H14" s="244">
        <v>15</v>
      </c>
      <c r="I14" s="244">
        <v>217</v>
      </c>
      <c r="J14" s="245">
        <v>2446</v>
      </c>
      <c r="K14" s="85" t="s">
        <v>76</v>
      </c>
    </row>
    <row r="15" spans="1:26">
      <c r="A15" s="246">
        <v>14</v>
      </c>
      <c r="B15" s="247" t="s">
        <v>249</v>
      </c>
      <c r="C15" s="248">
        <v>31</v>
      </c>
      <c r="D15" s="249"/>
      <c r="E15" s="249"/>
      <c r="F15" s="246"/>
      <c r="G15" s="250" t="s">
        <v>21</v>
      </c>
      <c r="H15" s="251">
        <v>13</v>
      </c>
      <c r="I15" s="251">
        <v>225</v>
      </c>
      <c r="J15" s="252">
        <v>2887</v>
      </c>
      <c r="K15" s="253" t="s">
        <v>76</v>
      </c>
      <c r="L15" s="254"/>
      <c r="M15" s="254"/>
      <c r="N15" s="254"/>
      <c r="O15" s="254"/>
      <c r="P15" s="254"/>
      <c r="Q15" s="254"/>
      <c r="R15" s="254"/>
      <c r="S15" s="254"/>
      <c r="T15" s="254"/>
      <c r="U15" s="254"/>
      <c r="V15" s="254"/>
      <c r="W15" s="254"/>
      <c r="X15" s="254"/>
      <c r="Y15" s="254"/>
      <c r="Z15" s="254"/>
    </row>
    <row r="16" spans="1:26">
      <c r="A16" s="237"/>
      <c r="B16" s="237"/>
      <c r="C16" s="255">
        <v>0</v>
      </c>
      <c r="D16" s="255"/>
      <c r="E16" s="255"/>
      <c r="F16" s="237"/>
      <c r="G16" s="86"/>
      <c r="H16" s="87">
        <v>142</v>
      </c>
      <c r="I16" s="87">
        <v>2360</v>
      </c>
      <c r="J16" s="84">
        <f>SUM(J2:J15)</f>
        <v>22913</v>
      </c>
    </row>
    <row r="17" spans="5:8">
      <c r="E17" s="256" t="s">
        <v>250</v>
      </c>
      <c r="H17" s="257">
        <f>10+15+I14</f>
        <v>242</v>
      </c>
    </row>
    <row r="18" spans="5:8">
      <c r="E18" s="256" t="s">
        <v>251</v>
      </c>
      <c r="H18" s="257">
        <f>70%*H17</f>
        <v>169.39999999999998</v>
      </c>
    </row>
  </sheetData>
  <hyperlinks>
    <hyperlink ref="K2" r:id="rId1" xr:uid="{00000000-0004-0000-0500-000000000000}"/>
    <hyperlink ref="K3" r:id="rId2" xr:uid="{00000000-0004-0000-0500-000001000000}"/>
    <hyperlink ref="K4" r:id="rId3" xr:uid="{00000000-0004-0000-0500-000002000000}"/>
    <hyperlink ref="K5" r:id="rId4" location=":~:text=To%C3%A0n%20t%E1%BB%89nh%20c%C3%B3%201.813%20th%C3%B4n,b%E1%BA%A3n%2C%20t%E1%BB%95%20d%C3%A2n%20ph%E1%BB%91)." xr:uid="{00000000-0004-0000-0500-000003000000}"/>
    <hyperlink ref="K6" r:id="rId5" xr:uid="{00000000-0004-0000-0500-000004000000}"/>
    <hyperlink ref="K7" r:id="rId6" location=":~:text=%C4%90%E1%BB%95i%20t%C3%AAn%2052%20th%C3%B4n%2C%20b%E1%BA%A3n,%2C%20T%C3%A2n%20Uy%C3%AAn%2C%20Than%20Uy%C3%AAn.&amp;text=ti%E1%BA%BFt%20k%C3%A8m%20theo)-,4.,d%C3%A2n%20ph%E1%BB%91%2C%20th%C3%B4n%2C%20b%E1%BA%A3n." xr:uid="{00000000-0004-0000-0500-000005000000}"/>
    <hyperlink ref="K8" r:id="rId7" location=":~:text=T%E1%BB%89nh%20L%E1%BA%A1ng%20S%C6%A1n%20c%C3%B3%2011,%2C%20143%20t%E1%BB%95%20d%C3%A2n%20ph%E1%BB%91)." xr:uid="{00000000-0004-0000-0500-000006000000}"/>
    <hyperlink ref="K9" r:id="rId8" xr:uid="{00000000-0004-0000-0500-000007000000}"/>
    <hyperlink ref="K10" r:id="rId9" xr:uid="{00000000-0004-0000-0500-000008000000}"/>
    <hyperlink ref="K11" r:id="rId10" xr:uid="{00000000-0004-0000-0500-000009000000}"/>
    <hyperlink ref="K13" r:id="rId11" xr:uid="{00000000-0004-0000-0500-00000A000000}"/>
    <hyperlink ref="K14" r:id="rId12" location=":~:text=Sau%20khi%20s%E1%BA%AFp%20x%E1%BA%BFp%2C%20s%C3%A1p,v%C3%A0%201.281%20t%E1%BB%95%20d%C3%A2n%20ph%E1%BB%91)." xr:uid="{00000000-0004-0000-0500-00000B000000}"/>
    <hyperlink ref="K15" r:id="rId13"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
  <sheetViews>
    <sheetView workbookViewId="0"/>
  </sheetViews>
  <sheetFormatPr defaultColWidth="14.453125" defaultRowHeight="15" customHeight="1"/>
  <sheetData>
    <row r="1" spans="1:11">
      <c r="A1" s="299" t="s">
        <v>56</v>
      </c>
      <c r="B1" s="295" t="s">
        <v>5</v>
      </c>
      <c r="C1" s="296"/>
      <c r="D1" s="53" t="s">
        <v>57</v>
      </c>
      <c r="E1" s="53" t="s">
        <v>58</v>
      </c>
    </row>
    <row r="2" spans="1:11">
      <c r="A2" s="300"/>
      <c r="B2" s="55" t="s">
        <v>10</v>
      </c>
      <c r="C2" s="55" t="s">
        <v>29</v>
      </c>
      <c r="D2" s="258"/>
      <c r="E2" s="258"/>
      <c r="G2" s="259" t="s">
        <v>6</v>
      </c>
      <c r="H2" s="260"/>
      <c r="I2" s="260"/>
      <c r="J2" s="260"/>
      <c r="K2" s="260"/>
    </row>
    <row r="3" spans="1:11">
      <c r="A3" s="57" t="s">
        <v>59</v>
      </c>
      <c r="B3" s="261">
        <v>2550221</v>
      </c>
      <c r="C3" s="262">
        <v>106</v>
      </c>
      <c r="D3" s="30"/>
      <c r="E3" s="30"/>
      <c r="G3" s="299" t="s">
        <v>65</v>
      </c>
      <c r="H3" s="295" t="s">
        <v>6</v>
      </c>
      <c r="I3" s="296"/>
      <c r="J3" s="299" t="s">
        <v>57</v>
      </c>
      <c r="K3" s="299" t="s">
        <v>58</v>
      </c>
    </row>
    <row r="4" spans="1:11">
      <c r="A4" s="57" t="s">
        <v>252</v>
      </c>
      <c r="B4" s="261">
        <v>789041</v>
      </c>
      <c r="C4" s="262">
        <v>32</v>
      </c>
      <c r="D4" s="30"/>
      <c r="E4" s="30"/>
      <c r="G4" s="300"/>
      <c r="H4" s="55" t="s">
        <v>10</v>
      </c>
      <c r="I4" s="55" t="s">
        <v>29</v>
      </c>
      <c r="J4" s="300"/>
      <c r="K4" s="300"/>
    </row>
    <row r="5" spans="1:11">
      <c r="A5" s="57" t="s">
        <v>253</v>
      </c>
      <c r="B5" s="30"/>
      <c r="C5" s="30"/>
      <c r="D5" s="30"/>
      <c r="E5" s="30"/>
      <c r="G5" s="57" t="s">
        <v>67</v>
      </c>
      <c r="H5" s="263"/>
      <c r="I5" s="263"/>
      <c r="J5" s="263"/>
      <c r="K5" s="263"/>
    </row>
    <row r="6" spans="1:11">
      <c r="A6" s="30"/>
      <c r="B6" s="30"/>
      <c r="C6" s="30"/>
      <c r="D6" s="30"/>
      <c r="E6" s="30"/>
      <c r="G6" s="57" t="s">
        <v>254</v>
      </c>
      <c r="H6" s="263"/>
      <c r="I6" s="263"/>
      <c r="J6" s="263"/>
      <c r="K6" s="263"/>
    </row>
    <row r="7" spans="1:11">
      <c r="A7" s="30"/>
      <c r="B7" s="30"/>
      <c r="C7" s="30"/>
      <c r="D7" s="30"/>
      <c r="E7" s="30"/>
      <c r="G7" s="57" t="s">
        <v>255</v>
      </c>
      <c r="H7" s="263"/>
      <c r="I7" s="263"/>
      <c r="J7" s="263"/>
      <c r="K7" s="263"/>
    </row>
    <row r="8" spans="1:11">
      <c r="A8" s="30"/>
      <c r="B8" s="30"/>
      <c r="C8" s="30"/>
      <c r="D8" s="30"/>
      <c r="E8" s="30"/>
      <c r="G8" s="263"/>
      <c r="H8" s="263"/>
      <c r="I8" s="263"/>
      <c r="J8" s="263"/>
      <c r="K8" s="263"/>
    </row>
    <row r="9" spans="1:11">
      <c r="A9" s="27" t="s">
        <v>26</v>
      </c>
      <c r="B9" s="264"/>
      <c r="C9" s="264"/>
      <c r="D9" s="264"/>
      <c r="E9" s="264"/>
      <c r="G9" s="263"/>
      <c r="H9" s="263"/>
      <c r="I9" s="263"/>
      <c r="J9" s="263"/>
      <c r="K9" s="263"/>
    </row>
    <row r="10" spans="1:11">
      <c r="G10" s="263"/>
      <c r="H10" s="263"/>
      <c r="I10" s="263"/>
      <c r="J10" s="263"/>
      <c r="K10" s="263"/>
    </row>
  </sheetData>
  <mergeCells count="6">
    <mergeCell ref="K3:K4"/>
    <mergeCell ref="A1:A2"/>
    <mergeCell ref="B1:C1"/>
    <mergeCell ref="G3:G4"/>
    <mergeCell ref="H3:I3"/>
    <mergeCell ref="J3:J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workbookViewId="0"/>
  </sheetViews>
  <sheetFormatPr defaultColWidth="14.453125" defaultRowHeight="15" customHeight="1"/>
  <cols>
    <col min="1" max="1" width="39.26953125" customWidth="1"/>
    <col min="2" max="2" width="35.54296875" customWidth="1"/>
    <col min="3" max="3" width="14.54296875" customWidth="1"/>
  </cols>
  <sheetData>
    <row r="1" spans="1:4">
      <c r="A1" s="265" t="s">
        <v>256</v>
      </c>
      <c r="B1" s="266"/>
      <c r="C1" s="267"/>
      <c r="D1" s="267"/>
    </row>
    <row r="2" spans="1:4">
      <c r="A2" s="266"/>
      <c r="B2" s="266"/>
      <c r="C2" s="267"/>
      <c r="D2" s="267"/>
    </row>
    <row r="3" spans="1:4">
      <c r="A3" s="268" t="s">
        <v>257</v>
      </c>
      <c r="B3" s="268" t="s">
        <v>258</v>
      </c>
      <c r="C3" s="268" t="s">
        <v>259</v>
      </c>
      <c r="D3" s="268" t="s">
        <v>260</v>
      </c>
    </row>
    <row r="4" spans="1:4">
      <c r="A4" s="269" t="s">
        <v>261</v>
      </c>
      <c r="B4" s="269" t="s">
        <v>262</v>
      </c>
      <c r="C4" s="346" t="s">
        <v>263</v>
      </c>
      <c r="D4" s="270"/>
    </row>
    <row r="5" spans="1:4">
      <c r="A5" s="269" t="s">
        <v>264</v>
      </c>
      <c r="B5" s="269" t="s">
        <v>262</v>
      </c>
      <c r="C5" s="315"/>
      <c r="D5" s="270"/>
    </row>
    <row r="6" spans="1:4">
      <c r="A6" s="269" t="s">
        <v>265</v>
      </c>
      <c r="B6" s="269" t="s">
        <v>262</v>
      </c>
      <c r="C6" s="315"/>
      <c r="D6" s="270"/>
    </row>
    <row r="7" spans="1:4">
      <c r="A7" s="270"/>
      <c r="B7" s="269" t="s">
        <v>266</v>
      </c>
      <c r="C7" s="300"/>
      <c r="D7" s="270"/>
    </row>
    <row r="8" spans="1:4">
      <c r="A8" s="270"/>
      <c r="B8" s="270"/>
      <c r="C8" s="270"/>
      <c r="D8" s="270"/>
    </row>
    <row r="9" spans="1:4">
      <c r="A9" s="270"/>
      <c r="B9" s="270"/>
      <c r="C9" s="270"/>
      <c r="D9" s="270"/>
    </row>
    <row r="10" spans="1:4">
      <c r="A10" s="271"/>
      <c r="B10" s="270"/>
      <c r="C10" s="270"/>
      <c r="D10" s="270"/>
    </row>
    <row r="11" spans="1:4">
      <c r="A11" s="271"/>
      <c r="B11" s="270"/>
      <c r="C11" s="270"/>
      <c r="D11" s="270"/>
    </row>
    <row r="12" spans="1:4">
      <c r="A12" s="271"/>
      <c r="B12" s="270"/>
      <c r="C12" s="270"/>
      <c r="D12" s="270"/>
    </row>
    <row r="13" spans="1:4">
      <c r="A13" s="271"/>
      <c r="B13" s="270"/>
      <c r="C13" s="270"/>
      <c r="D13" s="270"/>
    </row>
    <row r="14" spans="1:4">
      <c r="A14" s="271"/>
      <c r="B14" s="270"/>
      <c r="C14" s="270"/>
      <c r="D14" s="270"/>
    </row>
    <row r="15" spans="1:4">
      <c r="A15" s="271"/>
      <c r="B15" s="270"/>
      <c r="C15" s="270"/>
      <c r="D15" s="270"/>
    </row>
    <row r="16" spans="1:4">
      <c r="A16" s="270"/>
      <c r="B16" s="270"/>
      <c r="C16" s="270"/>
      <c r="D16" s="270"/>
    </row>
  </sheetData>
  <mergeCells count="1">
    <mergeCell ref="C4: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G1002"/>
  <sheetViews>
    <sheetView workbookViewId="0">
      <pane ySplit="4" topLeftCell="A5" activePane="bottomLeft" state="frozen"/>
      <selection pane="bottomLeft" activeCell="B6" sqref="B6"/>
    </sheetView>
  </sheetViews>
  <sheetFormatPr defaultColWidth="14.453125" defaultRowHeight="15" customHeight="1"/>
  <cols>
    <col min="1" max="1" width="6.54296875" customWidth="1"/>
    <col min="2" max="2" width="19.7265625" customWidth="1"/>
    <col min="3" max="4" width="9.453125" customWidth="1"/>
    <col min="5" max="5" width="9.08984375" customWidth="1"/>
    <col min="6" max="6" width="16.7265625" customWidth="1"/>
    <col min="7" max="7" width="14.7265625" customWidth="1"/>
    <col min="8" max="8" width="16.453125" customWidth="1"/>
    <col min="9" max="9" width="11.81640625" customWidth="1"/>
    <col min="10" max="10" width="15.7265625" customWidth="1"/>
    <col min="11" max="11" width="12.81640625" customWidth="1"/>
    <col min="12" max="12" width="10" customWidth="1"/>
    <col min="13" max="13" width="9.7265625" customWidth="1"/>
    <col min="14" max="14" width="9.81640625" customWidth="1"/>
    <col min="15" max="15" width="15.08984375" customWidth="1"/>
    <col min="16" max="16" width="13.08984375" customWidth="1"/>
    <col min="17" max="17" width="16.81640625" customWidth="1"/>
    <col min="18" max="18" width="11.453125" customWidth="1"/>
    <col min="19" max="19" width="16.81640625" customWidth="1"/>
    <col min="20" max="20" width="13.08984375" customWidth="1"/>
    <col min="21" max="21" width="8.453125" customWidth="1"/>
    <col min="22" max="22" width="13" customWidth="1"/>
    <col min="23" max="36" width="8.81640625" customWidth="1"/>
  </cols>
  <sheetData>
    <row r="1" spans="1:33" ht="18.75" customHeight="1">
      <c r="A1" s="272"/>
      <c r="B1" s="312" t="s">
        <v>78</v>
      </c>
      <c r="C1" s="313"/>
      <c r="D1" s="313"/>
      <c r="E1" s="313"/>
      <c r="F1" s="313"/>
      <c r="G1" s="313"/>
      <c r="H1" s="313"/>
      <c r="I1" s="313"/>
      <c r="J1" s="313"/>
      <c r="K1" s="313"/>
      <c r="L1" s="313"/>
      <c r="M1" s="313"/>
      <c r="N1" s="313"/>
      <c r="O1" s="313"/>
      <c r="P1" s="313"/>
      <c r="Q1" s="313"/>
      <c r="R1" s="313"/>
      <c r="S1" s="313"/>
      <c r="T1" s="313"/>
      <c r="U1" s="88"/>
    </row>
    <row r="2" spans="1:33" ht="28.5" customHeight="1">
      <c r="A2" s="314" t="s">
        <v>79</v>
      </c>
      <c r="B2" s="316" t="s">
        <v>4</v>
      </c>
      <c r="C2" s="349" t="s">
        <v>80</v>
      </c>
      <c r="D2" s="318"/>
      <c r="E2" s="318"/>
      <c r="F2" s="318"/>
      <c r="G2" s="318"/>
      <c r="H2" s="318"/>
      <c r="I2" s="318"/>
      <c r="J2" s="318"/>
      <c r="K2" s="296"/>
      <c r="L2" s="350" t="s">
        <v>81</v>
      </c>
      <c r="M2" s="318"/>
      <c r="N2" s="318"/>
      <c r="O2" s="318"/>
      <c r="P2" s="318"/>
      <c r="Q2" s="318"/>
      <c r="R2" s="318"/>
      <c r="S2" s="318"/>
      <c r="T2" s="296"/>
      <c r="U2" s="152"/>
    </row>
    <row r="3" spans="1:33" ht="18.75" customHeight="1">
      <c r="A3" s="315"/>
      <c r="B3" s="315"/>
      <c r="C3" s="320" t="s">
        <v>82</v>
      </c>
      <c r="D3" s="320" t="s">
        <v>83</v>
      </c>
      <c r="E3" s="320" t="s">
        <v>84</v>
      </c>
      <c r="F3" s="351" t="s">
        <v>85</v>
      </c>
      <c r="G3" s="296"/>
      <c r="H3" s="351" t="s">
        <v>86</v>
      </c>
      <c r="I3" s="296"/>
      <c r="J3" s="351" t="s">
        <v>87</v>
      </c>
      <c r="K3" s="296"/>
      <c r="L3" s="320" t="s">
        <v>82</v>
      </c>
      <c r="M3" s="320" t="s">
        <v>88</v>
      </c>
      <c r="N3" s="320" t="s">
        <v>84</v>
      </c>
      <c r="O3" s="347" t="s">
        <v>5</v>
      </c>
      <c r="P3" s="296"/>
      <c r="Q3" s="347" t="s">
        <v>86</v>
      </c>
      <c r="R3" s="296"/>
      <c r="S3" s="348" t="s">
        <v>89</v>
      </c>
      <c r="T3" s="296"/>
      <c r="U3" s="88"/>
    </row>
    <row r="4" spans="1:33" ht="18.75" customHeight="1">
      <c r="A4" s="300"/>
      <c r="B4" s="300"/>
      <c r="C4" s="300"/>
      <c r="D4" s="300"/>
      <c r="E4" s="300"/>
      <c r="F4" s="89" t="s">
        <v>90</v>
      </c>
      <c r="G4" s="89" t="s">
        <v>91</v>
      </c>
      <c r="H4" s="89" t="s">
        <v>90</v>
      </c>
      <c r="I4" s="89" t="s">
        <v>91</v>
      </c>
      <c r="J4" s="89" t="s">
        <v>90</v>
      </c>
      <c r="K4" s="89" t="s">
        <v>91</v>
      </c>
      <c r="L4" s="300"/>
      <c r="M4" s="300"/>
      <c r="N4" s="300"/>
      <c r="O4" s="89" t="s">
        <v>90</v>
      </c>
      <c r="P4" s="89" t="s">
        <v>91</v>
      </c>
      <c r="Q4" s="89" t="s">
        <v>90</v>
      </c>
      <c r="R4" s="89" t="s">
        <v>91</v>
      </c>
      <c r="S4" s="90" t="s">
        <v>90</v>
      </c>
      <c r="T4" s="90" t="s">
        <v>91</v>
      </c>
      <c r="U4" s="88"/>
    </row>
    <row r="5" spans="1:33" ht="18.75" customHeight="1">
      <c r="A5" s="91">
        <v>1</v>
      </c>
      <c r="B5" s="7" t="s">
        <v>12</v>
      </c>
      <c r="C5" s="32">
        <f>'(RAW) Bảng tính'!C5</f>
        <v>13</v>
      </c>
      <c r="D5" s="32">
        <f>'(RAW) Bảng tính'!D5</f>
        <v>19</v>
      </c>
      <c r="E5" s="32">
        <f>'(RAW) Bảng tính'!E5</f>
        <v>27</v>
      </c>
      <c r="F5" s="95">
        <f t="shared" ref="F5:F6" si="0">G29</f>
        <v>218000000</v>
      </c>
      <c r="G5" s="95">
        <f t="shared" ref="G5:G18" si="1">F5/24400</f>
        <v>8934.4262295081971</v>
      </c>
      <c r="H5" s="96">
        <f>J5*22.5%+'Capacity Building'!F6</f>
        <v>758860000</v>
      </c>
      <c r="I5" s="97">
        <f t="shared" ref="I5:I18" si="2">H5/24400</f>
        <v>31100.819672131147</v>
      </c>
      <c r="J5" s="97">
        <f t="shared" ref="J5:J18" si="3">F5*120%</f>
        <v>261600000</v>
      </c>
      <c r="K5" s="97">
        <f t="shared" ref="K5:K18" si="4">J5/24400</f>
        <v>10721.311475409837</v>
      </c>
      <c r="L5" s="273">
        <f>'(RAW) Bảng tính'!H5</f>
        <v>76</v>
      </c>
      <c r="M5" s="273">
        <f>'(RAW) Bảng tính'!I5</f>
        <v>97</v>
      </c>
      <c r="N5" s="273">
        <f>'(RAW) Bảng tính'!J5</f>
        <v>88</v>
      </c>
      <c r="O5" s="96">
        <f t="shared" ref="O5:O6" si="5">H29</f>
        <v>13308000000</v>
      </c>
      <c r="P5" s="96">
        <f t="shared" ref="P5:P18" si="6">O5/24400</f>
        <v>545409.83606557373</v>
      </c>
      <c r="Q5" s="96">
        <f>S5*22.5%+'Capacity Building'!M6</f>
        <v>3593160000</v>
      </c>
      <c r="R5" s="96">
        <f t="shared" ref="R5:R18" si="7">Q5/24400</f>
        <v>147260.65573770492</v>
      </c>
      <c r="S5" s="97">
        <f t="shared" ref="S5:S18" si="8">O5*120%</f>
        <v>15969600000</v>
      </c>
      <c r="T5" s="97">
        <f t="shared" ref="T5:T19" si="9">S5/24400</f>
        <v>654491.80327868857</v>
      </c>
      <c r="U5" s="88"/>
      <c r="V5" s="274">
        <f>F5+H5</f>
        <v>976860000</v>
      </c>
    </row>
    <row r="6" spans="1:33" ht="18.75" customHeight="1">
      <c r="A6" s="91">
        <v>2</v>
      </c>
      <c r="B6" s="7" t="s">
        <v>13</v>
      </c>
      <c r="C6" s="32">
        <f>'(RAW) Bảng tính'!C6</f>
        <v>1</v>
      </c>
      <c r="D6" s="32">
        <f>'(RAW) Bảng tính'!D6</f>
        <v>4</v>
      </c>
      <c r="E6" s="32">
        <f>'(RAW) Bảng tính'!E6</f>
        <v>5</v>
      </c>
      <c r="F6" s="95">
        <f t="shared" si="0"/>
        <v>1416264598</v>
      </c>
      <c r="G6" s="95">
        <f t="shared" si="1"/>
        <v>58043.631065573769</v>
      </c>
      <c r="H6" s="96">
        <f>J6*22.5%+'Capacity Building'!F7</f>
        <v>942391441.46000004</v>
      </c>
      <c r="I6" s="97">
        <f t="shared" si="2"/>
        <v>38622.60005983607</v>
      </c>
      <c r="J6" s="97">
        <f t="shared" si="3"/>
        <v>1699517517.5999999</v>
      </c>
      <c r="K6" s="97">
        <f t="shared" si="4"/>
        <v>69652.35727868852</v>
      </c>
      <c r="L6" s="275">
        <f>'(RAW) Bảng tính'!H6</f>
        <v>2</v>
      </c>
      <c r="M6" s="275">
        <f>'(RAW) Bảng tính'!I6</f>
        <v>7</v>
      </c>
      <c r="N6" s="275">
        <f>'(RAW) Bảng tính'!J6</f>
        <v>2</v>
      </c>
      <c r="O6" s="96">
        <f t="shared" si="5"/>
        <v>1557891058</v>
      </c>
      <c r="P6" s="96">
        <f t="shared" si="6"/>
        <v>63847.994180327871</v>
      </c>
      <c r="Q6" s="96">
        <f>S6*22.5%+'Capacity Building'!M7</f>
        <v>420630585.65999997</v>
      </c>
      <c r="R6" s="96">
        <f t="shared" si="7"/>
        <v>17238.958428688522</v>
      </c>
      <c r="S6" s="97">
        <f t="shared" si="8"/>
        <v>1869469269.5999999</v>
      </c>
      <c r="T6" s="97">
        <f t="shared" si="9"/>
        <v>76617.593016393439</v>
      </c>
      <c r="U6" s="88"/>
    </row>
    <row r="7" spans="1:33" ht="18.75" customHeight="1">
      <c r="A7" s="91">
        <v>3</v>
      </c>
      <c r="B7" s="7" t="s">
        <v>14</v>
      </c>
      <c r="C7" s="32">
        <f>'(RAW) Bảng tính'!C7</f>
        <v>0</v>
      </c>
      <c r="D7" s="32">
        <f>'(RAW) Bảng tính'!D7</f>
        <v>17</v>
      </c>
      <c r="E7" s="32">
        <f>'(RAW) Bảng tính'!E7</f>
        <v>0</v>
      </c>
      <c r="F7" s="94">
        <f>'(RAW) Bảng tính'!G7</f>
        <v>34245555555.55555</v>
      </c>
      <c r="G7" s="94">
        <f t="shared" si="1"/>
        <v>1403506.3752276865</v>
      </c>
      <c r="H7" s="109">
        <f>J7*22.5%+'Capacity Building'!F8</f>
        <v>9946299999.9999981</v>
      </c>
      <c r="I7" s="276">
        <f t="shared" si="2"/>
        <v>407635.24590163928</v>
      </c>
      <c r="J7" s="276">
        <f t="shared" si="3"/>
        <v>41094666666.666656</v>
      </c>
      <c r="K7" s="276">
        <f t="shared" si="4"/>
        <v>1684207.6502732236</v>
      </c>
      <c r="L7" s="277">
        <f>'(RAW) Bảng tính'!H7</f>
        <v>0</v>
      </c>
      <c r="M7" s="277">
        <f>'(RAW) Bảng tính'!I7</f>
        <v>5</v>
      </c>
      <c r="N7" s="277">
        <f>'(RAW) Bảng tính'!J7</f>
        <v>0</v>
      </c>
      <c r="O7" s="96">
        <f>'(RAW) Bảng tính'!L7</f>
        <v>9624999999.9999981</v>
      </c>
      <c r="P7" s="96">
        <f t="shared" si="6"/>
        <v>394467.21311475401</v>
      </c>
      <c r="Q7" s="96">
        <f>S7*22.5%+'Capacity Building'!M8</f>
        <v>2598749999.9999995</v>
      </c>
      <c r="R7" s="96">
        <f t="shared" si="7"/>
        <v>106506.14754098358</v>
      </c>
      <c r="S7" s="97">
        <f t="shared" si="8"/>
        <v>11549999999.999998</v>
      </c>
      <c r="T7" s="97">
        <f t="shared" si="9"/>
        <v>473360.65573770483</v>
      </c>
      <c r="U7" s="88"/>
    </row>
    <row r="8" spans="1:33" ht="18.75" customHeight="1">
      <c r="A8" s="101">
        <v>4</v>
      </c>
      <c r="B8" s="11" t="s">
        <v>15</v>
      </c>
      <c r="C8" s="102">
        <f>'(RAW) Bảng tính'!C8</f>
        <v>0</v>
      </c>
      <c r="D8" s="102">
        <f>'(RAW) Bảng tính'!D8</f>
        <v>0</v>
      </c>
      <c r="E8" s="102">
        <f>'(RAW) Bảng tính'!E8</f>
        <v>0</v>
      </c>
      <c r="F8" s="95">
        <f>'(RAW) Bảng tính'!G8</f>
        <v>0</v>
      </c>
      <c r="G8" s="95">
        <f t="shared" si="1"/>
        <v>0</v>
      </c>
      <c r="H8" s="96">
        <f>J8*22.5%+'Capacity Building'!F9</f>
        <v>700000000</v>
      </c>
      <c r="I8" s="97">
        <f t="shared" si="2"/>
        <v>28688.524590163935</v>
      </c>
      <c r="J8" s="97">
        <f t="shared" si="3"/>
        <v>0</v>
      </c>
      <c r="K8" s="97">
        <f t="shared" si="4"/>
        <v>0</v>
      </c>
      <c r="L8" s="277">
        <f>'(RAW) Bảng tính'!H8</f>
        <v>1</v>
      </c>
      <c r="M8" s="277">
        <f>'(RAW) Bảng tính'!I8</f>
        <v>3</v>
      </c>
      <c r="N8" s="277">
        <f>'(RAW) Bảng tính'!J8</f>
        <v>1</v>
      </c>
      <c r="O8" s="96">
        <f>'(RAW) Bảng tính'!L8</f>
        <v>9784444444.4444447</v>
      </c>
      <c r="P8" s="96">
        <f t="shared" si="6"/>
        <v>401001.82149362477</v>
      </c>
      <c r="Q8" s="96">
        <f>S8*22.5%+'Capacity Building'!M9</f>
        <v>2641800000</v>
      </c>
      <c r="R8" s="96">
        <f t="shared" si="7"/>
        <v>108270.4918032787</v>
      </c>
      <c r="S8" s="97">
        <f t="shared" si="8"/>
        <v>11741333333.333334</v>
      </c>
      <c r="T8" s="97">
        <f t="shared" si="9"/>
        <v>481202.18579234974</v>
      </c>
      <c r="U8" s="103"/>
      <c r="V8" s="104"/>
      <c r="W8" s="104"/>
      <c r="X8" s="104"/>
      <c r="Y8" s="104"/>
      <c r="Z8" s="104"/>
      <c r="AA8" s="104"/>
      <c r="AB8" s="104"/>
      <c r="AC8" s="104"/>
      <c r="AD8" s="104"/>
      <c r="AE8" s="104"/>
      <c r="AF8" s="104"/>
      <c r="AG8" s="104"/>
    </row>
    <row r="9" spans="1:33" ht="18.75" customHeight="1">
      <c r="A9" s="91">
        <v>5</v>
      </c>
      <c r="B9" s="7" t="s">
        <v>16</v>
      </c>
      <c r="C9" s="32">
        <f>'(RAW) Bảng tính'!C9</f>
        <v>0</v>
      </c>
      <c r="D9" s="32">
        <f>'(RAW) Bảng tính'!D9</f>
        <v>0</v>
      </c>
      <c r="E9" s="32">
        <f>'(RAW) Bảng tính'!E9</f>
        <v>2</v>
      </c>
      <c r="F9" s="96">
        <f t="shared" ref="F9:F14" si="10">G33</f>
        <v>650000000</v>
      </c>
      <c r="G9" s="95">
        <f t="shared" si="1"/>
        <v>26639.344262295082</v>
      </c>
      <c r="H9" s="96">
        <f>J9*22.5%+'Capacity Building'!F10</f>
        <v>945500000</v>
      </c>
      <c r="I9" s="97">
        <f t="shared" si="2"/>
        <v>38750</v>
      </c>
      <c r="J9" s="97">
        <f t="shared" si="3"/>
        <v>780000000</v>
      </c>
      <c r="K9" s="97">
        <f t="shared" si="4"/>
        <v>31967.213114754097</v>
      </c>
      <c r="L9" s="278"/>
      <c r="M9" s="279">
        <f>'(RAW) Bảng tính'!I9</f>
        <v>4</v>
      </c>
      <c r="N9" s="280">
        <f>'(RAW) Bảng tính'!J9</f>
        <v>6</v>
      </c>
      <c r="O9" s="281">
        <f t="shared" ref="O9:O10" si="11">H33</f>
        <v>259400000</v>
      </c>
      <c r="P9" s="96">
        <f t="shared" si="6"/>
        <v>10631.147540983606</v>
      </c>
      <c r="Q9" s="96">
        <f>S9*22.5%+'Capacity Building'!M10</f>
        <v>70038000</v>
      </c>
      <c r="R9" s="96">
        <f t="shared" si="7"/>
        <v>2870.4098360655739</v>
      </c>
      <c r="S9" s="97">
        <f t="shared" si="8"/>
        <v>311280000</v>
      </c>
      <c r="T9" s="97">
        <f t="shared" si="9"/>
        <v>12757.377049180328</v>
      </c>
      <c r="U9" s="88"/>
    </row>
    <row r="10" spans="1:33" ht="18.75" customHeight="1">
      <c r="A10" s="91">
        <v>6</v>
      </c>
      <c r="B10" s="7" t="s">
        <v>17</v>
      </c>
      <c r="C10" s="32">
        <f>'(RAW) Bảng tính'!C10</f>
        <v>8</v>
      </c>
      <c r="D10" s="32">
        <f>'(RAW) Bảng tính'!D10</f>
        <v>56</v>
      </c>
      <c r="E10" s="93">
        <f>'(RAW) Bảng tính'!E10</f>
        <v>419</v>
      </c>
      <c r="F10" s="109">
        <f t="shared" si="10"/>
        <v>245227920000</v>
      </c>
      <c r="G10" s="94">
        <f t="shared" si="1"/>
        <v>10050324.590163935</v>
      </c>
      <c r="H10" s="109">
        <f>J10*22.5%+'Capacity Building'!F11</f>
        <v>67261538400</v>
      </c>
      <c r="I10" s="276">
        <f t="shared" si="2"/>
        <v>2756620.4262295081</v>
      </c>
      <c r="J10" s="276">
        <f t="shared" si="3"/>
        <v>294273504000</v>
      </c>
      <c r="K10" s="276">
        <f t="shared" si="4"/>
        <v>12060389.508196721</v>
      </c>
      <c r="L10" s="277">
        <f>'(RAW) Bảng tính'!H10</f>
        <v>85</v>
      </c>
      <c r="M10" s="277">
        <f>'(RAW) Bảng tính'!I10</f>
        <v>104</v>
      </c>
      <c r="N10" s="277">
        <f>'(RAW) Bảng tính'!J10</f>
        <v>370</v>
      </c>
      <c r="O10" s="95">
        <f t="shared" si="11"/>
        <v>59103160000</v>
      </c>
      <c r="P10" s="96">
        <f t="shared" si="6"/>
        <v>2422260.6557377051</v>
      </c>
      <c r="Q10" s="96">
        <f>S10*22.5%+'Capacity Building'!M11</f>
        <v>15957853200</v>
      </c>
      <c r="R10" s="96">
        <f t="shared" si="7"/>
        <v>654010.37704918033</v>
      </c>
      <c r="S10" s="97">
        <f t="shared" si="8"/>
        <v>70923792000</v>
      </c>
      <c r="T10" s="97">
        <f t="shared" si="9"/>
        <v>2906712.7868852457</v>
      </c>
      <c r="U10" s="88"/>
    </row>
    <row r="11" spans="1:33" ht="18.75" customHeight="1">
      <c r="A11" s="91">
        <v>7</v>
      </c>
      <c r="B11" s="7" t="s">
        <v>18</v>
      </c>
      <c r="C11" s="32">
        <f>'(RAW) Bảng tính'!C11</f>
        <v>0</v>
      </c>
      <c r="D11" s="32">
        <f>'(RAW) Bảng tính'!D11</f>
        <v>0</v>
      </c>
      <c r="E11" s="110">
        <f>'(RAW) Bảng tính'!E11</f>
        <v>2</v>
      </c>
      <c r="F11" s="95">
        <f t="shared" si="10"/>
        <v>800000000</v>
      </c>
      <c r="G11" s="95">
        <f t="shared" si="1"/>
        <v>32786.885245901642</v>
      </c>
      <c r="H11" s="96">
        <f>J11*22.5%+'Capacity Building'!F12</f>
        <v>776000000</v>
      </c>
      <c r="I11" s="97">
        <f t="shared" si="2"/>
        <v>31803.278688524591</v>
      </c>
      <c r="J11" s="97">
        <f t="shared" si="3"/>
        <v>960000000</v>
      </c>
      <c r="K11" s="97">
        <f t="shared" si="4"/>
        <v>39344.262295081964</v>
      </c>
      <c r="L11" s="282">
        <f>'(RAW) Bảng tính'!H11</f>
        <v>0</v>
      </c>
      <c r="M11" s="275">
        <f>'(RAW) Bảng tính'!I11</f>
        <v>0</v>
      </c>
      <c r="N11" s="279">
        <f>'(RAW) Bảng tính'!J11</f>
        <v>0</v>
      </c>
      <c r="O11" s="112">
        <f>'(RAW) Bảng tính'!L11</f>
        <v>0</v>
      </c>
      <c r="P11" s="96">
        <f t="shared" si="6"/>
        <v>0</v>
      </c>
      <c r="Q11" s="96">
        <f>S11*22.5%+'Capacity Building'!M12</f>
        <v>0</v>
      </c>
      <c r="R11" s="96">
        <f t="shared" si="7"/>
        <v>0</v>
      </c>
      <c r="S11" s="97">
        <f t="shared" si="8"/>
        <v>0</v>
      </c>
      <c r="T11" s="97">
        <f t="shared" si="9"/>
        <v>0</v>
      </c>
      <c r="U11" s="113"/>
    </row>
    <row r="12" spans="1:33" ht="18.75" customHeight="1">
      <c r="A12" s="91">
        <v>8</v>
      </c>
      <c r="B12" s="7" t="s">
        <v>19</v>
      </c>
      <c r="C12" s="114">
        <f>'(RAW) Bảng tính'!C12</f>
        <v>1</v>
      </c>
      <c r="D12" s="32">
        <f>'(RAW) Bảng tính'!D12</f>
        <v>1</v>
      </c>
      <c r="E12" s="32">
        <f>'(RAW) Bảng tính'!E12</f>
        <v>5</v>
      </c>
      <c r="F12" s="96">
        <f t="shared" si="10"/>
        <v>165000000</v>
      </c>
      <c r="G12" s="95">
        <f t="shared" si="1"/>
        <v>6762.2950819672133</v>
      </c>
      <c r="H12" s="96">
        <f>J12*22.5%+'Capacity Building'!F13</f>
        <v>814550000</v>
      </c>
      <c r="I12" s="97">
        <f t="shared" si="2"/>
        <v>33383.196721311477</v>
      </c>
      <c r="J12" s="97">
        <f t="shared" si="3"/>
        <v>198000000</v>
      </c>
      <c r="K12" s="97">
        <f t="shared" si="4"/>
        <v>8114.7540983606559</v>
      </c>
      <c r="L12" s="273">
        <f>'(RAW) Bảng tính'!H12</f>
        <v>1</v>
      </c>
      <c r="M12" s="273">
        <f>'(RAW) Bảng tính'!I12</f>
        <v>4</v>
      </c>
      <c r="N12" s="273">
        <f>'(RAW) Bảng tính'!J12</f>
        <v>18</v>
      </c>
      <c r="O12" s="96">
        <f>H36</f>
        <v>65000000</v>
      </c>
      <c r="P12" s="96">
        <f t="shared" si="6"/>
        <v>2663.9344262295081</v>
      </c>
      <c r="Q12" s="96">
        <f>S12*22.5%+'Capacity Building'!M13</f>
        <v>17550000</v>
      </c>
      <c r="R12" s="96">
        <f t="shared" si="7"/>
        <v>719.26229508196718</v>
      </c>
      <c r="S12" s="97">
        <f t="shared" si="8"/>
        <v>78000000</v>
      </c>
      <c r="T12" s="97">
        <f t="shared" si="9"/>
        <v>3196.7213114754099</v>
      </c>
      <c r="U12" s="113"/>
    </row>
    <row r="13" spans="1:33" ht="18.75" customHeight="1">
      <c r="A13" s="91">
        <v>9</v>
      </c>
      <c r="B13" s="7" t="s">
        <v>20</v>
      </c>
      <c r="C13" s="115">
        <f>'(RAW) Bảng tính'!C13</f>
        <v>0</v>
      </c>
      <c r="D13" s="115">
        <f>'(RAW) Bảng tính'!D13</f>
        <v>0</v>
      </c>
      <c r="E13" s="115">
        <f>'(RAW) Bảng tính'!E13</f>
        <v>10</v>
      </c>
      <c r="F13" s="96">
        <f t="shared" si="10"/>
        <v>4041200000</v>
      </c>
      <c r="G13" s="95">
        <f t="shared" si="1"/>
        <v>165622.95081967214</v>
      </c>
      <c r="H13" s="96">
        <f>J13*22.5%+'Capacity Building'!F14</f>
        <v>1721124000</v>
      </c>
      <c r="I13" s="97">
        <f t="shared" si="2"/>
        <v>70537.868852459011</v>
      </c>
      <c r="J13" s="97">
        <f t="shared" si="3"/>
        <v>4849440000</v>
      </c>
      <c r="K13" s="97">
        <f t="shared" si="4"/>
        <v>198747.54098360657</v>
      </c>
      <c r="L13" s="273">
        <f>'(RAW) Bảng tính'!H13</f>
        <v>0</v>
      </c>
      <c r="M13" s="273">
        <f>'(RAW) Bảng tính'!I13</f>
        <v>0</v>
      </c>
      <c r="N13" s="273">
        <f>'(RAW) Bảng tính'!J13</f>
        <v>47</v>
      </c>
      <c r="O13" s="96">
        <f>'(RAW) Bảng tính'!L13</f>
        <v>0</v>
      </c>
      <c r="P13" s="96">
        <f t="shared" si="6"/>
        <v>0</v>
      </c>
      <c r="Q13" s="96">
        <f>S13*22.5%+'Capacity Building'!M14</f>
        <v>0</v>
      </c>
      <c r="R13" s="96">
        <f t="shared" si="7"/>
        <v>0</v>
      </c>
      <c r="S13" s="97">
        <f t="shared" si="8"/>
        <v>0</v>
      </c>
      <c r="T13" s="97">
        <f t="shared" si="9"/>
        <v>0</v>
      </c>
      <c r="U13" s="113"/>
    </row>
    <row r="14" spans="1:33" ht="18.75" customHeight="1">
      <c r="A14" s="91">
        <v>10</v>
      </c>
      <c r="B14" s="12" t="s">
        <v>21</v>
      </c>
      <c r="C14" s="116">
        <f>'(RAW) Bảng tính'!C14</f>
        <v>0</v>
      </c>
      <c r="D14" s="116">
        <f>'(RAW) Bảng tính'!D14</f>
        <v>0</v>
      </c>
      <c r="E14" s="116">
        <f>'(RAW) Bảng tính'!E14</f>
        <v>6</v>
      </c>
      <c r="F14" s="96">
        <f t="shared" si="10"/>
        <v>1985000000</v>
      </c>
      <c r="G14" s="95">
        <f t="shared" si="1"/>
        <v>81352.459016393448</v>
      </c>
      <c r="H14" s="96">
        <f>J14*22.5%+'Capacity Building'!F15</f>
        <v>1445950000</v>
      </c>
      <c r="I14" s="97">
        <f t="shared" si="2"/>
        <v>59260.245901639348</v>
      </c>
      <c r="J14" s="97">
        <f t="shared" si="3"/>
        <v>2382000000</v>
      </c>
      <c r="K14" s="97">
        <f t="shared" si="4"/>
        <v>97622.950819672129</v>
      </c>
      <c r="L14" s="275">
        <f>'(RAW) Bảng tính'!H14</f>
        <v>0</v>
      </c>
      <c r="M14" s="275">
        <f>'(RAW) Bảng tính'!I14</f>
        <v>0</v>
      </c>
      <c r="N14" s="275">
        <f>'(RAW) Bảng tính'!J14</f>
        <v>29</v>
      </c>
      <c r="O14" s="117">
        <f>H38</f>
        <v>470000000</v>
      </c>
      <c r="P14" s="96">
        <f t="shared" si="6"/>
        <v>19262.295081967211</v>
      </c>
      <c r="Q14" s="96">
        <f>S14*22.5%+'Capacity Building'!M15</f>
        <v>126900000</v>
      </c>
      <c r="R14" s="96">
        <f t="shared" si="7"/>
        <v>5200.8196721311479</v>
      </c>
      <c r="S14" s="97">
        <f t="shared" si="8"/>
        <v>564000000</v>
      </c>
      <c r="T14" s="97">
        <f t="shared" si="9"/>
        <v>23114.754098360656</v>
      </c>
      <c r="U14" s="113"/>
      <c r="V14" s="26"/>
      <c r="W14" s="26"/>
      <c r="X14" s="26"/>
      <c r="Y14" s="26"/>
      <c r="Z14" s="26"/>
      <c r="AA14" s="26"/>
      <c r="AB14" s="26"/>
      <c r="AC14" s="26"/>
      <c r="AD14" s="26"/>
      <c r="AE14" s="26"/>
      <c r="AF14" s="26"/>
      <c r="AG14" s="26"/>
    </row>
    <row r="15" spans="1:33" ht="18.75" customHeight="1">
      <c r="A15" s="91">
        <v>11</v>
      </c>
      <c r="B15" s="7" t="s">
        <v>22</v>
      </c>
      <c r="C15" s="116">
        <f>'(RAW) Bảng tính'!C15</f>
        <v>0</v>
      </c>
      <c r="D15" s="116">
        <f>'(RAW) Bảng tính'!D15</f>
        <v>0</v>
      </c>
      <c r="E15" s="116">
        <f>'(RAW) Bảng tính'!E15</f>
        <v>227</v>
      </c>
      <c r="F15" s="109">
        <f>'(RAW) Bảng tính'!G15</f>
        <v>161264000000</v>
      </c>
      <c r="G15" s="94">
        <f t="shared" si="1"/>
        <v>6609180.3278688528</v>
      </c>
      <c r="H15" s="109">
        <f>J15*22.5%+'Capacity Building'!F16</f>
        <v>44381280000</v>
      </c>
      <c r="I15" s="276">
        <f t="shared" si="2"/>
        <v>1818904.9180327868</v>
      </c>
      <c r="J15" s="276">
        <f t="shared" si="3"/>
        <v>193516800000</v>
      </c>
      <c r="K15" s="276">
        <f t="shared" si="4"/>
        <v>7931016.3934426233</v>
      </c>
      <c r="L15" s="275">
        <f>'(RAW) Bảng tính'!H15</f>
        <v>0</v>
      </c>
      <c r="M15" s="275">
        <f>'(RAW) Bảng tính'!I15</f>
        <v>0</v>
      </c>
      <c r="N15" s="275">
        <f>'(RAW) Bảng tính'!J15</f>
        <v>341</v>
      </c>
      <c r="O15" s="96">
        <f>'(RAW) Bảng tính'!L15</f>
        <v>148859000000</v>
      </c>
      <c r="P15" s="96">
        <f t="shared" si="6"/>
        <v>6100778.6885245899</v>
      </c>
      <c r="Q15" s="96">
        <f>S15*22.5%+'Capacity Building'!M16</f>
        <v>40191930000</v>
      </c>
      <c r="R15" s="96">
        <f t="shared" si="7"/>
        <v>1647210.2459016393</v>
      </c>
      <c r="S15" s="97">
        <f t="shared" si="8"/>
        <v>178630800000</v>
      </c>
      <c r="T15" s="97">
        <f t="shared" si="9"/>
        <v>7320934.4262295086</v>
      </c>
      <c r="U15" s="113"/>
    </row>
    <row r="16" spans="1:33" ht="15.75" customHeight="1">
      <c r="A16" s="101">
        <v>12</v>
      </c>
      <c r="B16" s="11" t="s">
        <v>23</v>
      </c>
      <c r="C16" s="102">
        <f>'(RAW) Bảng tính'!C16</f>
        <v>0</v>
      </c>
      <c r="D16" s="102">
        <f>'(RAW) Bảng tính'!D16</f>
        <v>2</v>
      </c>
      <c r="E16" s="119">
        <f>'(RAW) Bảng tính'!E16</f>
        <v>2</v>
      </c>
      <c r="F16" s="96">
        <f t="shared" ref="F16:F18" si="12">G40</f>
        <v>303000000</v>
      </c>
      <c r="G16" s="95">
        <f t="shared" si="1"/>
        <v>12418.032786885246</v>
      </c>
      <c r="H16" s="96">
        <f>J16*22.5%+'Capacity Building'!F17</f>
        <v>711810000</v>
      </c>
      <c r="I16" s="97">
        <f t="shared" si="2"/>
        <v>29172.540983606559</v>
      </c>
      <c r="J16" s="97">
        <f t="shared" si="3"/>
        <v>363600000</v>
      </c>
      <c r="K16" s="97">
        <f t="shared" si="4"/>
        <v>14901.639344262296</v>
      </c>
      <c r="L16" s="275">
        <f>'(RAW) Bảng tính'!H16</f>
        <v>0</v>
      </c>
      <c r="M16" s="275">
        <f>'(RAW) Bảng tính'!I16</f>
        <v>0</v>
      </c>
      <c r="N16" s="275">
        <f>'(RAW) Bảng tính'!J16</f>
        <v>3</v>
      </c>
      <c r="O16" s="117">
        <f t="shared" ref="O16:O17" si="13">H40</f>
        <v>375000000</v>
      </c>
      <c r="P16" s="96">
        <f t="shared" si="6"/>
        <v>15368.852459016394</v>
      </c>
      <c r="Q16" s="96">
        <f>S16*22.5%+'Capacity Building'!M17</f>
        <v>101250000</v>
      </c>
      <c r="R16" s="96">
        <f t="shared" si="7"/>
        <v>4149.5901639344265</v>
      </c>
      <c r="S16" s="97">
        <f t="shared" si="8"/>
        <v>450000000</v>
      </c>
      <c r="T16" s="97">
        <f t="shared" si="9"/>
        <v>18442.622950819674</v>
      </c>
      <c r="U16" s="120"/>
      <c r="V16" s="104"/>
      <c r="W16" s="104"/>
      <c r="X16" s="104"/>
      <c r="Y16" s="104"/>
      <c r="Z16" s="104"/>
      <c r="AA16" s="104"/>
      <c r="AB16" s="104"/>
      <c r="AC16" s="104"/>
      <c r="AD16" s="104"/>
      <c r="AE16" s="104"/>
      <c r="AF16" s="104"/>
      <c r="AG16" s="104"/>
    </row>
    <row r="17" spans="1:21" ht="18.75" customHeight="1">
      <c r="A17" s="91">
        <v>13</v>
      </c>
      <c r="B17" s="7" t="s">
        <v>24</v>
      </c>
      <c r="C17" s="32">
        <f>'(RAW) Bảng tính'!C17</f>
        <v>0</v>
      </c>
      <c r="D17" s="32">
        <f>'(RAW) Bảng tính'!D17</f>
        <v>0</v>
      </c>
      <c r="E17" s="121">
        <f>'(RAW) Bảng tính'!E17</f>
        <v>19</v>
      </c>
      <c r="F17" s="96">
        <f t="shared" si="12"/>
        <v>475000000</v>
      </c>
      <c r="G17" s="95">
        <f t="shared" si="1"/>
        <v>19467.213114754097</v>
      </c>
      <c r="H17" s="96">
        <f>J17*22.5%+'Capacity Building'!F18</f>
        <v>618250000</v>
      </c>
      <c r="I17" s="97">
        <f t="shared" si="2"/>
        <v>25338.114754098362</v>
      </c>
      <c r="J17" s="97">
        <f t="shared" si="3"/>
        <v>570000000</v>
      </c>
      <c r="K17" s="97">
        <f t="shared" si="4"/>
        <v>23360.655737704918</v>
      </c>
      <c r="L17" s="275">
        <f>'(RAW) Bảng tính'!H17</f>
        <v>0</v>
      </c>
      <c r="M17" s="273">
        <f>'(RAW) Bảng tính'!I17</f>
        <v>0</v>
      </c>
      <c r="N17" s="273">
        <f>'(RAW) Bảng tính'!J17</f>
        <v>9</v>
      </c>
      <c r="O17" s="117">
        <f t="shared" si="13"/>
        <v>975000000</v>
      </c>
      <c r="P17" s="96">
        <f t="shared" si="6"/>
        <v>39959.016393442624</v>
      </c>
      <c r="Q17" s="96">
        <f>S17*22.5%+'Capacity Building'!M18</f>
        <v>263250000</v>
      </c>
      <c r="R17" s="96">
        <f t="shared" si="7"/>
        <v>10788.934426229509</v>
      </c>
      <c r="S17" s="97">
        <f t="shared" si="8"/>
        <v>1170000000</v>
      </c>
      <c r="T17" s="97">
        <f t="shared" si="9"/>
        <v>47950.819672131147</v>
      </c>
      <c r="U17" s="113"/>
    </row>
    <row r="18" spans="1:21" ht="18.75" customHeight="1">
      <c r="A18" s="91">
        <v>14</v>
      </c>
      <c r="B18" s="7" t="s">
        <v>25</v>
      </c>
      <c r="C18" s="283">
        <f>'(RAW) Bảng tính'!C18</f>
        <v>0</v>
      </c>
      <c r="D18" s="283">
        <f>'(RAW) Bảng tính'!D18</f>
        <v>0</v>
      </c>
      <c r="E18" s="115">
        <f>'(RAW) Bảng tính'!E18</f>
        <v>48</v>
      </c>
      <c r="F18" s="96">
        <f t="shared" si="12"/>
        <v>10000000000</v>
      </c>
      <c r="G18" s="95">
        <f t="shared" si="1"/>
        <v>409836.06557377049</v>
      </c>
      <c r="H18" s="96">
        <f>J18*22.5%+'Capacity Building'!F19</f>
        <v>3330000000</v>
      </c>
      <c r="I18" s="97">
        <f t="shared" si="2"/>
        <v>136475.40983606558</v>
      </c>
      <c r="J18" s="97">
        <f t="shared" si="3"/>
        <v>12000000000</v>
      </c>
      <c r="K18" s="97">
        <f t="shared" si="4"/>
        <v>491803.27868852462</v>
      </c>
      <c r="L18" s="273">
        <f>'(RAW) Bảng tính'!H18</f>
        <v>2</v>
      </c>
      <c r="M18" s="273">
        <f>'(RAW) Bảng tính'!I18</f>
        <v>0</v>
      </c>
      <c r="N18" s="273">
        <f>'(RAW) Bảng tính'!J18</f>
        <v>32</v>
      </c>
      <c r="O18" s="96">
        <f>'(RAW) Bảng tính'!L18</f>
        <v>8000000000</v>
      </c>
      <c r="P18" s="96">
        <f t="shared" si="6"/>
        <v>327868.85245901637</v>
      </c>
      <c r="Q18" s="96">
        <f>S18*22.5%+'Capacity Building'!M19</f>
        <v>2160000000</v>
      </c>
      <c r="R18" s="96">
        <f t="shared" si="7"/>
        <v>88524.590163934423</v>
      </c>
      <c r="S18" s="97">
        <f t="shared" si="8"/>
        <v>9600000000</v>
      </c>
      <c r="T18" s="97">
        <f t="shared" si="9"/>
        <v>393442.62295081967</v>
      </c>
      <c r="U18" s="113"/>
    </row>
    <row r="19" spans="1:21" ht="18.75" customHeight="1">
      <c r="A19" s="122"/>
      <c r="B19" s="123" t="s">
        <v>26</v>
      </c>
      <c r="C19" s="124">
        <f t="shared" ref="C19:E19" si="14">SUM(C5:C18)</f>
        <v>23</v>
      </c>
      <c r="D19" s="124">
        <f t="shared" si="14"/>
        <v>99</v>
      </c>
      <c r="E19" s="124">
        <f t="shared" si="14"/>
        <v>772</v>
      </c>
      <c r="F19" s="124">
        <f t="shared" ref="F19:K19" si="15">SUM(F5:F18)</f>
        <v>460790940153.55554</v>
      </c>
      <c r="G19" s="125">
        <f t="shared" si="15"/>
        <v>18884874.596457195</v>
      </c>
      <c r="H19" s="125">
        <f t="shared" si="15"/>
        <v>134353553841.45999</v>
      </c>
      <c r="I19" s="125">
        <f t="shared" si="15"/>
        <v>5506293.1902237702</v>
      </c>
      <c r="J19" s="125">
        <f t="shared" si="15"/>
        <v>552949128184.2666</v>
      </c>
      <c r="K19" s="124">
        <f t="shared" si="15"/>
        <v>22661849.515748635</v>
      </c>
      <c r="L19" s="124">
        <f t="shared" ref="L19:N19" si="16">SUM(L5:L18)</f>
        <v>167</v>
      </c>
      <c r="M19" s="124">
        <f t="shared" si="16"/>
        <v>224</v>
      </c>
      <c r="N19" s="124">
        <f t="shared" si="16"/>
        <v>946</v>
      </c>
      <c r="O19" s="126">
        <f t="shared" ref="O19:R19" si="17">SUM(O5:O18)</f>
        <v>252381895502.44446</v>
      </c>
      <c r="P19" s="126">
        <f t="shared" si="17"/>
        <v>10343520.307477232</v>
      </c>
      <c r="Q19" s="126">
        <f t="shared" si="17"/>
        <v>68143111785.660004</v>
      </c>
      <c r="R19" s="126">
        <f t="shared" si="17"/>
        <v>2792750.4830188523</v>
      </c>
      <c r="S19" s="126">
        <f>SUM(S5:S18)</f>
        <v>302858274602.93335</v>
      </c>
      <c r="T19" s="127">
        <f t="shared" si="9"/>
        <v>12412224.368972678</v>
      </c>
      <c r="U19" s="88"/>
    </row>
    <row r="20" spans="1:21" ht="15.75" customHeight="1">
      <c r="C20" s="4"/>
      <c r="D20" s="4"/>
      <c r="E20" s="128">
        <f>SUM(C19:E19)</f>
        <v>894</v>
      </c>
      <c r="F20" s="129"/>
      <c r="G20" s="284"/>
      <c r="H20" s="131">
        <f>H19/J19</f>
        <v>0.2429763372313114</v>
      </c>
      <c r="I20" s="132"/>
      <c r="J20" s="131"/>
      <c r="K20" s="131"/>
      <c r="L20" s="133"/>
      <c r="M20" s="133"/>
      <c r="N20" s="128">
        <f>SUM(L19:N19)</f>
        <v>1337</v>
      </c>
      <c r="P20" s="139"/>
      <c r="T20" s="135"/>
      <c r="U20" s="88"/>
    </row>
    <row r="21" spans="1:21" ht="17.25" customHeight="1">
      <c r="B21" s="136" t="s">
        <v>92</v>
      </c>
      <c r="C21" s="137"/>
      <c r="D21" s="137"/>
      <c r="E21" s="137"/>
      <c r="F21" s="137">
        <f t="shared" ref="F21:G21" si="18">F19*80%</f>
        <v>368632752122.84448</v>
      </c>
      <c r="G21" s="137">
        <f t="shared" si="18"/>
        <v>15107899.677165756</v>
      </c>
      <c r="H21" s="274">
        <f>F19+H19</f>
        <v>595144493995.0155</v>
      </c>
      <c r="J21" s="137">
        <f t="shared" ref="J21:K21" si="19">J19*80%</f>
        <v>442359302547.41333</v>
      </c>
      <c r="K21" s="137">
        <f t="shared" si="19"/>
        <v>18129479.612598907</v>
      </c>
      <c r="L21" s="4"/>
      <c r="M21" s="4"/>
      <c r="N21" s="4"/>
      <c r="O21" s="137">
        <f t="shared" ref="O21:P21" si="20">O19*80%</f>
        <v>201905516401.95557</v>
      </c>
      <c r="P21" s="137">
        <f t="shared" si="20"/>
        <v>8274816.2459817864</v>
      </c>
      <c r="Q21" s="137"/>
      <c r="R21" s="137"/>
      <c r="S21" s="137">
        <f t="shared" ref="S21:T21" si="21">S19*80%</f>
        <v>242286619682.34668</v>
      </c>
      <c r="T21" s="137">
        <f t="shared" si="21"/>
        <v>9929779.4951781426</v>
      </c>
      <c r="U21" s="88"/>
    </row>
    <row r="22" spans="1:21" ht="17.25" customHeight="1">
      <c r="B22" s="136" t="s">
        <v>93</v>
      </c>
      <c r="C22" s="137"/>
      <c r="D22" s="137"/>
      <c r="E22" s="137"/>
      <c r="F22" s="137">
        <f t="shared" ref="F22:G22" si="22">F19*20%</f>
        <v>92158188030.711121</v>
      </c>
      <c r="G22" s="137">
        <f t="shared" si="22"/>
        <v>3776974.919291439</v>
      </c>
      <c r="J22" s="137">
        <f t="shared" ref="J22:K22" si="23">J19*20%</f>
        <v>110589825636.85333</v>
      </c>
      <c r="K22" s="137">
        <f t="shared" si="23"/>
        <v>4532369.9031497268</v>
      </c>
      <c r="L22" s="4"/>
      <c r="M22" s="4"/>
      <c r="N22" s="4"/>
      <c r="O22" s="137">
        <f t="shared" ref="O22:P22" si="24">O19*20%</f>
        <v>50476379100.488892</v>
      </c>
      <c r="P22" s="137">
        <f t="shared" si="24"/>
        <v>2068704.0614954466</v>
      </c>
      <c r="Q22" s="137"/>
      <c r="R22" s="137"/>
      <c r="S22" s="137">
        <f t="shared" ref="S22:T22" si="25">S19*20%</f>
        <v>60571654920.58667</v>
      </c>
      <c r="T22" s="137">
        <f t="shared" si="25"/>
        <v>2482444.8737945356</v>
      </c>
      <c r="U22" s="88"/>
    </row>
    <row r="23" spans="1:21" ht="17.25" customHeight="1">
      <c r="B23" s="138" t="s">
        <v>94</v>
      </c>
      <c r="C23" s="137"/>
      <c r="D23" s="137"/>
      <c r="E23" s="137"/>
      <c r="F23" s="137">
        <f t="shared" ref="F23:G23" si="26">SUM(F21:F22)</f>
        <v>460790940153.5556</v>
      </c>
      <c r="G23" s="137">
        <f t="shared" si="26"/>
        <v>18884874.596457195</v>
      </c>
      <c r="J23" s="137">
        <f t="shared" ref="J23:K23" si="27">SUM(J21:J22)</f>
        <v>552949128184.2666</v>
      </c>
      <c r="K23" s="137">
        <f t="shared" si="27"/>
        <v>22661849.515748635</v>
      </c>
      <c r="L23" s="4"/>
      <c r="M23" s="4"/>
      <c r="N23" s="4"/>
      <c r="O23" s="137">
        <f t="shared" ref="O23:P23" si="28">SUM(O21:O22)</f>
        <v>252381895502.44446</v>
      </c>
      <c r="P23" s="137">
        <f t="shared" si="28"/>
        <v>10343520.307477232</v>
      </c>
      <c r="Q23" s="137"/>
      <c r="R23" s="137"/>
      <c r="S23" s="137">
        <f t="shared" ref="S23:T23" si="29">SUM(S21:S22)</f>
        <v>302858274602.93335</v>
      </c>
      <c r="T23" s="137">
        <f t="shared" si="29"/>
        <v>12412224.368972678</v>
      </c>
      <c r="U23" s="88"/>
    </row>
    <row r="24" spans="1:21" ht="17.25" customHeight="1">
      <c r="C24" s="4"/>
      <c r="D24" s="4"/>
      <c r="E24" s="4"/>
      <c r="F24" s="4"/>
      <c r="G24" s="4"/>
      <c r="H24" s="4"/>
      <c r="I24" s="4"/>
      <c r="J24" s="131"/>
      <c r="K24" s="131"/>
      <c r="L24" s="4"/>
      <c r="M24" s="4"/>
      <c r="N24" s="4"/>
      <c r="O24" s="4"/>
      <c r="P24" s="139"/>
      <c r="Q24" s="4"/>
      <c r="R24" s="4"/>
      <c r="S24" s="4"/>
      <c r="T24" s="135"/>
      <c r="U24" s="88"/>
    </row>
    <row r="25" spans="1:21" ht="15.75" customHeight="1">
      <c r="A25" s="352" t="s">
        <v>267</v>
      </c>
      <c r="B25" s="296"/>
      <c r="C25" s="4"/>
      <c r="D25" s="4"/>
      <c r="E25" s="4"/>
      <c r="F25" s="140"/>
      <c r="G25" s="140"/>
      <c r="H25" s="140">
        <f>J5/F5</f>
        <v>1.2</v>
      </c>
      <c r="I25" s="140"/>
      <c r="J25" s="141"/>
      <c r="K25" s="141"/>
      <c r="L25" s="4"/>
      <c r="M25" s="4"/>
      <c r="N25" s="4"/>
      <c r="O25" s="4"/>
      <c r="P25" s="139"/>
      <c r="Q25" s="4"/>
      <c r="R25" s="4"/>
      <c r="S25" s="4"/>
      <c r="T25" s="135"/>
      <c r="U25" s="88"/>
    </row>
    <row r="26" spans="1:21" ht="15.75" customHeight="1">
      <c r="A26" s="353" t="s">
        <v>268</v>
      </c>
      <c r="B26" s="296"/>
      <c r="J26" s="142"/>
      <c r="K26" s="142"/>
      <c r="U26" s="88"/>
    </row>
    <row r="27" spans="1:21" ht="15.75" customHeight="1">
      <c r="A27" s="354" t="s">
        <v>269</v>
      </c>
      <c r="B27" s="298"/>
      <c r="F27" s="323" t="s">
        <v>95</v>
      </c>
      <c r="G27" s="318"/>
      <c r="H27" s="296"/>
      <c r="I27" s="143" t="s">
        <v>96</v>
      </c>
      <c r="U27" s="88"/>
    </row>
    <row r="28" spans="1:21" ht="15.75" customHeight="1">
      <c r="F28" s="144"/>
      <c r="G28" s="145" t="s">
        <v>97</v>
      </c>
      <c r="H28" s="145" t="s">
        <v>81</v>
      </c>
      <c r="M28" s="4"/>
      <c r="N28" s="4">
        <f>K19+T19</f>
        <v>35074073.884721309</v>
      </c>
      <c r="U28" s="88"/>
    </row>
    <row r="29" spans="1:21" ht="15.75" customHeight="1">
      <c r="F29" s="7" t="s">
        <v>12</v>
      </c>
      <c r="G29" s="8">
        <v>218000000</v>
      </c>
      <c r="H29" s="8">
        <v>13308000000</v>
      </c>
      <c r="I29" s="82" t="s">
        <v>270</v>
      </c>
      <c r="U29" s="88"/>
    </row>
    <row r="30" spans="1:21" ht="15.75" customHeight="1">
      <c r="F30" s="7" t="s">
        <v>13</v>
      </c>
      <c r="G30" s="8">
        <v>1416264598</v>
      </c>
      <c r="H30" s="8">
        <v>1557891058</v>
      </c>
      <c r="U30" s="88"/>
    </row>
    <row r="31" spans="1:21" ht="15.75" customHeight="1">
      <c r="F31" s="7" t="s">
        <v>14</v>
      </c>
      <c r="G31" s="8"/>
      <c r="H31" s="8"/>
      <c r="I31" s="25" t="s">
        <v>99</v>
      </c>
      <c r="U31" s="88"/>
    </row>
    <row r="32" spans="1:21" ht="15.75" customHeight="1">
      <c r="F32" s="11" t="s">
        <v>15</v>
      </c>
      <c r="G32" s="8"/>
      <c r="H32" s="8"/>
      <c r="I32" s="25" t="s">
        <v>99</v>
      </c>
      <c r="U32" s="88"/>
    </row>
    <row r="33" spans="6:21" ht="15.75" customHeight="1">
      <c r="F33" s="147" t="s">
        <v>16</v>
      </c>
      <c r="G33" s="8">
        <f>250000000 + 400000000</f>
        <v>650000000</v>
      </c>
      <c r="H33" s="8">
        <f>53000000 + 206400000</f>
        <v>259400000</v>
      </c>
      <c r="U33" s="88"/>
    </row>
    <row r="34" spans="6:21" ht="15.75" customHeight="1">
      <c r="F34" s="7" t="s">
        <v>17</v>
      </c>
      <c r="G34" s="8">
        <v>245227920000</v>
      </c>
      <c r="H34" s="8">
        <v>59103160000</v>
      </c>
      <c r="U34" s="88"/>
    </row>
    <row r="35" spans="6:21" ht="15.75" customHeight="1">
      <c r="F35" s="7" t="s">
        <v>18</v>
      </c>
      <c r="G35" s="8">
        <v>800000000</v>
      </c>
      <c r="H35" s="8"/>
      <c r="I35" s="25" t="s">
        <v>100</v>
      </c>
      <c r="U35" s="88"/>
    </row>
    <row r="36" spans="6:21" ht="15.75" customHeight="1">
      <c r="F36" s="7" t="s">
        <v>19</v>
      </c>
      <c r="G36" s="8">
        <v>165000000</v>
      </c>
      <c r="H36" s="8">
        <v>65000000</v>
      </c>
      <c r="U36" s="88"/>
    </row>
    <row r="37" spans="6:21" ht="15.75" customHeight="1">
      <c r="F37" s="147" t="s">
        <v>20</v>
      </c>
      <c r="G37" s="8">
        <v>4041200000</v>
      </c>
      <c r="H37" s="8"/>
      <c r="I37" s="25" t="s">
        <v>99</v>
      </c>
      <c r="U37" s="88"/>
    </row>
    <row r="38" spans="6:21" ht="15.75" customHeight="1">
      <c r="F38" s="12" t="s">
        <v>21</v>
      </c>
      <c r="G38" s="8">
        <v>1985000000</v>
      </c>
      <c r="H38" s="8">
        <v>470000000</v>
      </c>
      <c r="U38" s="88"/>
    </row>
    <row r="39" spans="6:21" ht="15.75" customHeight="1">
      <c r="F39" s="7" t="s">
        <v>22</v>
      </c>
      <c r="G39" s="8">
        <v>62025000000</v>
      </c>
      <c r="H39" s="8">
        <v>248097000000</v>
      </c>
      <c r="U39" s="88"/>
    </row>
    <row r="40" spans="6:21" ht="15.75" customHeight="1">
      <c r="F40" s="11" t="s">
        <v>23</v>
      </c>
      <c r="G40" s="8">
        <v>303000000</v>
      </c>
      <c r="H40" s="8">
        <v>375000000</v>
      </c>
      <c r="U40" s="88"/>
    </row>
    <row r="41" spans="6:21" ht="15.75" customHeight="1">
      <c r="F41" s="7" t="s">
        <v>24</v>
      </c>
      <c r="G41" s="8">
        <f>200000000 + 275000000</f>
        <v>475000000</v>
      </c>
      <c r="H41" s="8">
        <f>75000000+ 100000000+800000000</f>
        <v>975000000</v>
      </c>
      <c r="I41" s="25" t="s">
        <v>102</v>
      </c>
      <c r="U41" s="88"/>
    </row>
    <row r="42" spans="6:21" ht="15.75" customHeight="1">
      <c r="F42" s="7" t="s">
        <v>25</v>
      </c>
      <c r="G42" s="8">
        <v>10000000000</v>
      </c>
      <c r="H42" s="8"/>
      <c r="I42" s="25" t="s">
        <v>99</v>
      </c>
      <c r="U42" s="88"/>
    </row>
    <row r="43" spans="6:21" ht="15.75" customHeight="1">
      <c r="U43" s="88"/>
    </row>
    <row r="44" spans="6:21" ht="15.75" customHeight="1">
      <c r="U44" s="88"/>
    </row>
    <row r="45" spans="6:21" ht="15.75" customHeight="1">
      <c r="U45" s="88"/>
    </row>
    <row r="46" spans="6:21" ht="15.75" customHeight="1">
      <c r="U46" s="88"/>
    </row>
    <row r="47" spans="6:21" ht="15.75" customHeight="1">
      <c r="U47" s="88"/>
    </row>
    <row r="48" spans="6:21" ht="15.75" customHeight="1">
      <c r="U48" s="88"/>
    </row>
    <row r="49" spans="21:21" ht="15.75" customHeight="1">
      <c r="U49" s="88"/>
    </row>
    <row r="50" spans="21:21" ht="15.75" customHeight="1">
      <c r="U50" s="88"/>
    </row>
    <row r="51" spans="21:21" ht="15.75" customHeight="1">
      <c r="U51" s="88"/>
    </row>
    <row r="52" spans="21:21" ht="15.75" customHeight="1">
      <c r="U52" s="88"/>
    </row>
    <row r="53" spans="21:21" ht="15.75" customHeight="1">
      <c r="U53" s="88"/>
    </row>
    <row r="54" spans="21:21" ht="15.75" customHeight="1">
      <c r="U54" s="88"/>
    </row>
    <row r="55" spans="21:21" ht="15.75" customHeight="1">
      <c r="U55" s="88"/>
    </row>
    <row r="56" spans="21:21" ht="15.75" customHeight="1">
      <c r="U56" s="88"/>
    </row>
    <row r="57" spans="21:21" ht="15.75" customHeight="1">
      <c r="U57" s="88"/>
    </row>
    <row r="58" spans="21:21" ht="15.75" customHeight="1">
      <c r="U58" s="88"/>
    </row>
    <row r="59" spans="21:21" ht="15.75" customHeight="1">
      <c r="U59" s="88"/>
    </row>
    <row r="60" spans="21:21" ht="15.75" customHeight="1">
      <c r="U60" s="88"/>
    </row>
    <row r="61" spans="21:21" ht="15.75" customHeight="1">
      <c r="U61" s="88"/>
    </row>
    <row r="62" spans="21:21" ht="15.75" customHeight="1">
      <c r="U62" s="88"/>
    </row>
    <row r="63" spans="21:21" ht="15.75" customHeight="1">
      <c r="U63" s="88"/>
    </row>
    <row r="64" spans="21:21" ht="15.75" customHeight="1">
      <c r="U64" s="88"/>
    </row>
    <row r="65" spans="21:21" ht="15.75" customHeight="1">
      <c r="U65" s="88"/>
    </row>
    <row r="66" spans="21:21" ht="15.75" customHeight="1">
      <c r="U66" s="88"/>
    </row>
    <row r="67" spans="21:21" ht="15.75" customHeight="1">
      <c r="U67" s="88"/>
    </row>
    <row r="68" spans="21:21" ht="15.75" customHeight="1">
      <c r="U68" s="88"/>
    </row>
    <row r="69" spans="21:21" ht="15.75" customHeight="1">
      <c r="U69" s="88"/>
    </row>
    <row r="70" spans="21:21" ht="15.75" customHeight="1">
      <c r="U70" s="88"/>
    </row>
    <row r="71" spans="21:21" ht="15.75" customHeight="1">
      <c r="U71" s="88"/>
    </row>
    <row r="72" spans="21:21" ht="15.75" customHeight="1">
      <c r="U72" s="88"/>
    </row>
    <row r="73" spans="21:21" ht="15.75" customHeight="1">
      <c r="U73" s="88"/>
    </row>
    <row r="74" spans="21:21" ht="15.75" customHeight="1">
      <c r="U74" s="88"/>
    </row>
    <row r="75" spans="21:21" ht="15.75" customHeight="1">
      <c r="U75" s="88"/>
    </row>
    <row r="76" spans="21:21" ht="15.75" customHeight="1">
      <c r="U76" s="88"/>
    </row>
    <row r="77" spans="21:21" ht="15.75" customHeight="1">
      <c r="U77" s="88"/>
    </row>
    <row r="78" spans="21:21" ht="15.75" customHeight="1">
      <c r="U78" s="88"/>
    </row>
    <row r="79" spans="21:21" ht="15.75" customHeight="1">
      <c r="U79" s="88"/>
    </row>
    <row r="80" spans="21:21" ht="15.75" customHeight="1">
      <c r="U80" s="88"/>
    </row>
    <row r="81" spans="21:21" ht="15.75" customHeight="1">
      <c r="U81" s="88"/>
    </row>
    <row r="82" spans="21:21" ht="15.75" customHeight="1">
      <c r="U82" s="88"/>
    </row>
    <row r="83" spans="21:21" ht="15.75" customHeight="1">
      <c r="U83" s="88"/>
    </row>
    <row r="84" spans="21:21" ht="15.75" customHeight="1">
      <c r="U84" s="88"/>
    </row>
    <row r="85" spans="21:21" ht="15.75" customHeight="1">
      <c r="U85" s="88"/>
    </row>
    <row r="86" spans="21:21" ht="15.75" customHeight="1">
      <c r="U86" s="88"/>
    </row>
    <row r="87" spans="21:21" ht="15.75" customHeight="1">
      <c r="U87" s="88"/>
    </row>
    <row r="88" spans="21:21" ht="15.75" customHeight="1">
      <c r="U88" s="88"/>
    </row>
    <row r="89" spans="21:21" ht="15.75" customHeight="1">
      <c r="U89" s="88"/>
    </row>
    <row r="90" spans="21:21" ht="15.75" customHeight="1">
      <c r="U90" s="88"/>
    </row>
    <row r="91" spans="21:21" ht="15.75" customHeight="1">
      <c r="U91" s="88"/>
    </row>
    <row r="92" spans="21:21" ht="15.75" customHeight="1">
      <c r="U92" s="88"/>
    </row>
    <row r="93" spans="21:21" ht="15.75" customHeight="1">
      <c r="U93" s="88"/>
    </row>
    <row r="94" spans="21:21" ht="15.75" customHeight="1">
      <c r="U94" s="88"/>
    </row>
    <row r="95" spans="21:21" ht="15.75" customHeight="1">
      <c r="U95" s="88"/>
    </row>
    <row r="96" spans="21:21" ht="15.75" customHeight="1">
      <c r="U96" s="88"/>
    </row>
    <row r="97" spans="21:21" ht="15.75" customHeight="1">
      <c r="U97" s="88"/>
    </row>
    <row r="98" spans="21:21" ht="15.75" customHeight="1">
      <c r="U98" s="88"/>
    </row>
    <row r="99" spans="21:21" ht="15.75" customHeight="1">
      <c r="U99" s="88"/>
    </row>
    <row r="100" spans="21:21" ht="15.75" customHeight="1">
      <c r="U100" s="88"/>
    </row>
    <row r="101" spans="21:21" ht="15.75" customHeight="1">
      <c r="U101" s="88"/>
    </row>
    <row r="102" spans="21:21" ht="15.75" customHeight="1">
      <c r="U102" s="88"/>
    </row>
    <row r="103" spans="21:21" ht="15.75" customHeight="1">
      <c r="U103" s="88"/>
    </row>
    <row r="104" spans="21:21" ht="15.75" customHeight="1">
      <c r="U104" s="88"/>
    </row>
    <row r="105" spans="21:21" ht="15.75" customHeight="1">
      <c r="U105" s="88"/>
    </row>
    <row r="106" spans="21:21" ht="15.75" customHeight="1">
      <c r="U106" s="88"/>
    </row>
    <row r="107" spans="21:21" ht="15.75" customHeight="1">
      <c r="U107" s="88"/>
    </row>
    <row r="108" spans="21:21" ht="15.75" customHeight="1">
      <c r="U108" s="88"/>
    </row>
    <row r="109" spans="21:21" ht="15.75" customHeight="1">
      <c r="U109" s="88"/>
    </row>
    <row r="110" spans="21:21" ht="15.75" customHeight="1">
      <c r="U110" s="88"/>
    </row>
    <row r="111" spans="21:21" ht="15.75" customHeight="1">
      <c r="U111" s="88"/>
    </row>
    <row r="112" spans="21:21" ht="15.75" customHeight="1">
      <c r="U112" s="88"/>
    </row>
    <row r="113" spans="21:21" ht="15.75" customHeight="1">
      <c r="U113" s="88"/>
    </row>
    <row r="114" spans="21:21" ht="15.75" customHeight="1">
      <c r="U114" s="88"/>
    </row>
    <row r="115" spans="21:21" ht="15.75" customHeight="1">
      <c r="U115" s="88"/>
    </row>
    <row r="116" spans="21:21" ht="15.75" customHeight="1">
      <c r="U116" s="88"/>
    </row>
    <row r="117" spans="21:21" ht="15.75" customHeight="1">
      <c r="U117" s="88"/>
    </row>
    <row r="118" spans="21:21" ht="15.75" customHeight="1">
      <c r="U118" s="88"/>
    </row>
    <row r="119" spans="21:21" ht="15.75" customHeight="1">
      <c r="U119" s="88"/>
    </row>
    <row r="120" spans="21:21" ht="15.75" customHeight="1">
      <c r="U120" s="88"/>
    </row>
    <row r="121" spans="21:21" ht="15.75" customHeight="1">
      <c r="U121" s="88"/>
    </row>
    <row r="122" spans="21:21" ht="15.75" customHeight="1">
      <c r="U122" s="88"/>
    </row>
    <row r="123" spans="21:21" ht="15.75" customHeight="1">
      <c r="U123" s="88"/>
    </row>
    <row r="124" spans="21:21" ht="15.75" customHeight="1">
      <c r="U124" s="88"/>
    </row>
    <row r="125" spans="21:21" ht="15.75" customHeight="1">
      <c r="U125" s="88"/>
    </row>
    <row r="126" spans="21:21" ht="15.75" customHeight="1">
      <c r="U126" s="88"/>
    </row>
    <row r="127" spans="21:21" ht="15.75" customHeight="1">
      <c r="U127" s="88"/>
    </row>
    <row r="128" spans="21:21" ht="15.75" customHeight="1">
      <c r="U128" s="88"/>
    </row>
    <row r="129" spans="21:21" ht="15.75" customHeight="1">
      <c r="U129" s="88"/>
    </row>
    <row r="130" spans="21:21" ht="15.75" customHeight="1">
      <c r="U130" s="88"/>
    </row>
    <row r="131" spans="21:21" ht="15.75" customHeight="1">
      <c r="U131" s="88"/>
    </row>
    <row r="132" spans="21:21" ht="15.75" customHeight="1">
      <c r="U132" s="88"/>
    </row>
    <row r="133" spans="21:21" ht="15.75" customHeight="1">
      <c r="U133" s="88"/>
    </row>
    <row r="134" spans="21:21" ht="15.75" customHeight="1">
      <c r="U134" s="88"/>
    </row>
    <row r="135" spans="21:21" ht="15.75" customHeight="1">
      <c r="U135" s="88"/>
    </row>
    <row r="136" spans="21:21" ht="15.75" customHeight="1">
      <c r="U136" s="88"/>
    </row>
    <row r="137" spans="21:21" ht="15.75" customHeight="1">
      <c r="U137" s="88"/>
    </row>
    <row r="138" spans="21:21" ht="15.75" customHeight="1">
      <c r="U138" s="88"/>
    </row>
    <row r="139" spans="21:21" ht="15.75" customHeight="1">
      <c r="U139" s="88"/>
    </row>
    <row r="140" spans="21:21" ht="15.75" customHeight="1">
      <c r="U140" s="88"/>
    </row>
    <row r="141" spans="21:21" ht="15.75" customHeight="1">
      <c r="U141" s="88"/>
    </row>
    <row r="142" spans="21:21" ht="15.75" customHeight="1">
      <c r="U142" s="88"/>
    </row>
    <row r="143" spans="21:21" ht="15.75" customHeight="1">
      <c r="U143" s="88"/>
    </row>
    <row r="144" spans="21:21" ht="15.75" customHeight="1">
      <c r="U144" s="88"/>
    </row>
    <row r="145" spans="21:21" ht="15.75" customHeight="1">
      <c r="U145" s="88"/>
    </row>
    <row r="146" spans="21:21" ht="15.75" customHeight="1">
      <c r="U146" s="88"/>
    </row>
    <row r="147" spans="21:21" ht="15.75" customHeight="1">
      <c r="U147" s="88"/>
    </row>
    <row r="148" spans="21:21" ht="15.75" customHeight="1">
      <c r="U148" s="88"/>
    </row>
    <row r="149" spans="21:21" ht="15.75" customHeight="1">
      <c r="U149" s="88"/>
    </row>
    <row r="150" spans="21:21" ht="15.75" customHeight="1">
      <c r="U150" s="88"/>
    </row>
    <row r="151" spans="21:21" ht="15.75" customHeight="1">
      <c r="U151" s="88"/>
    </row>
    <row r="152" spans="21:21" ht="15.75" customHeight="1">
      <c r="U152" s="88"/>
    </row>
    <row r="153" spans="21:21" ht="15.75" customHeight="1">
      <c r="U153" s="88"/>
    </row>
    <row r="154" spans="21:21" ht="15.75" customHeight="1">
      <c r="U154" s="88"/>
    </row>
    <row r="155" spans="21:21" ht="15.75" customHeight="1">
      <c r="U155" s="88"/>
    </row>
    <row r="156" spans="21:21" ht="15.75" customHeight="1">
      <c r="U156" s="88"/>
    </row>
    <row r="157" spans="21:21" ht="15.75" customHeight="1">
      <c r="U157" s="88"/>
    </row>
    <row r="158" spans="21:21" ht="15.75" customHeight="1">
      <c r="U158" s="88"/>
    </row>
    <row r="159" spans="21:21" ht="15.75" customHeight="1">
      <c r="U159" s="88"/>
    </row>
    <row r="160" spans="21:21" ht="15.75" customHeight="1">
      <c r="U160" s="88"/>
    </row>
    <row r="161" spans="21:21" ht="15.75" customHeight="1">
      <c r="U161" s="88"/>
    </row>
    <row r="162" spans="21:21" ht="15.75" customHeight="1">
      <c r="U162" s="88"/>
    </row>
    <row r="163" spans="21:21" ht="15.75" customHeight="1">
      <c r="U163" s="88"/>
    </row>
    <row r="164" spans="21:21" ht="15.75" customHeight="1">
      <c r="U164" s="88"/>
    </row>
    <row r="165" spans="21:21" ht="15.75" customHeight="1">
      <c r="U165" s="88"/>
    </row>
    <row r="166" spans="21:21" ht="15.75" customHeight="1">
      <c r="U166" s="88"/>
    </row>
    <row r="167" spans="21:21" ht="15.75" customHeight="1">
      <c r="U167" s="88"/>
    </row>
    <row r="168" spans="21:21" ht="15.75" customHeight="1">
      <c r="U168" s="88"/>
    </row>
    <row r="169" spans="21:21" ht="15.75" customHeight="1">
      <c r="U169" s="88"/>
    </row>
    <row r="170" spans="21:21" ht="15.75" customHeight="1">
      <c r="U170" s="88"/>
    </row>
    <row r="171" spans="21:21" ht="15.75" customHeight="1">
      <c r="U171" s="88"/>
    </row>
    <row r="172" spans="21:21" ht="15.75" customHeight="1">
      <c r="U172" s="88"/>
    </row>
    <row r="173" spans="21:21" ht="15.75" customHeight="1">
      <c r="U173" s="88"/>
    </row>
    <row r="174" spans="21:21" ht="15.75" customHeight="1">
      <c r="U174" s="88"/>
    </row>
    <row r="175" spans="21:21" ht="15.75" customHeight="1">
      <c r="U175" s="88"/>
    </row>
    <row r="176" spans="21:21" ht="15.75" customHeight="1">
      <c r="U176" s="88"/>
    </row>
    <row r="177" spans="21:21" ht="15.75" customHeight="1">
      <c r="U177" s="88"/>
    </row>
    <row r="178" spans="21:21" ht="15.75" customHeight="1">
      <c r="U178" s="88"/>
    </row>
    <row r="179" spans="21:21" ht="15.75" customHeight="1">
      <c r="U179" s="88"/>
    </row>
    <row r="180" spans="21:21" ht="15.75" customHeight="1">
      <c r="U180" s="88"/>
    </row>
    <row r="181" spans="21:21" ht="15.75" customHeight="1">
      <c r="U181" s="88"/>
    </row>
    <row r="182" spans="21:21" ht="15.75" customHeight="1">
      <c r="U182" s="88"/>
    </row>
    <row r="183" spans="21:21" ht="15.75" customHeight="1">
      <c r="U183" s="88"/>
    </row>
    <row r="184" spans="21:21" ht="15.75" customHeight="1">
      <c r="U184" s="88"/>
    </row>
    <row r="185" spans="21:21" ht="15.75" customHeight="1">
      <c r="U185" s="88"/>
    </row>
    <row r="186" spans="21:21" ht="15.75" customHeight="1">
      <c r="U186" s="88"/>
    </row>
    <row r="187" spans="21:21" ht="15.75" customHeight="1">
      <c r="U187" s="88"/>
    </row>
    <row r="188" spans="21:21" ht="15.75" customHeight="1">
      <c r="U188" s="88"/>
    </row>
    <row r="189" spans="21:21" ht="15.75" customHeight="1">
      <c r="U189" s="88"/>
    </row>
    <row r="190" spans="21:21" ht="15.75" customHeight="1">
      <c r="U190" s="88"/>
    </row>
    <row r="191" spans="21:21" ht="15.75" customHeight="1">
      <c r="U191" s="88"/>
    </row>
    <row r="192" spans="21:21" ht="15.75" customHeight="1">
      <c r="U192" s="88"/>
    </row>
    <row r="193" spans="21:21" ht="15.75" customHeight="1">
      <c r="U193" s="88"/>
    </row>
    <row r="194" spans="21:21" ht="15.75" customHeight="1">
      <c r="U194" s="88"/>
    </row>
    <row r="195" spans="21:21" ht="15.75" customHeight="1">
      <c r="U195" s="88"/>
    </row>
    <row r="196" spans="21:21" ht="15.75" customHeight="1">
      <c r="U196" s="88"/>
    </row>
    <row r="197" spans="21:21" ht="15.75" customHeight="1">
      <c r="U197" s="88"/>
    </row>
    <row r="198" spans="21:21" ht="15.75" customHeight="1">
      <c r="U198" s="88"/>
    </row>
    <row r="199" spans="21:21" ht="15.75" customHeight="1">
      <c r="U199" s="88"/>
    </row>
    <row r="200" spans="21:21" ht="15.75" customHeight="1">
      <c r="U200" s="88"/>
    </row>
    <row r="201" spans="21:21" ht="15.75" customHeight="1">
      <c r="U201" s="88"/>
    </row>
    <row r="202" spans="21:21" ht="15.75" customHeight="1">
      <c r="U202" s="88"/>
    </row>
    <row r="203" spans="21:21" ht="15.75" customHeight="1">
      <c r="U203" s="88"/>
    </row>
    <row r="204" spans="21:21" ht="15.75" customHeight="1">
      <c r="U204" s="88"/>
    </row>
    <row r="205" spans="21:21" ht="15.75" customHeight="1">
      <c r="U205" s="88"/>
    </row>
    <row r="206" spans="21:21" ht="15.75" customHeight="1">
      <c r="U206" s="88"/>
    </row>
    <row r="207" spans="21:21" ht="15.75" customHeight="1">
      <c r="U207" s="88"/>
    </row>
    <row r="208" spans="21:21" ht="15.75" customHeight="1">
      <c r="U208" s="88"/>
    </row>
    <row r="209" spans="21:21" ht="15.75" customHeight="1">
      <c r="U209" s="88"/>
    </row>
    <row r="210" spans="21:21" ht="15.75" customHeight="1">
      <c r="U210" s="88"/>
    </row>
    <row r="211" spans="21:21" ht="15.75" customHeight="1">
      <c r="U211" s="88"/>
    </row>
    <row r="212" spans="21:21" ht="15.75" customHeight="1">
      <c r="U212" s="88"/>
    </row>
    <row r="213" spans="21:21" ht="15.75" customHeight="1">
      <c r="U213" s="88"/>
    </row>
    <row r="214" spans="21:21" ht="15.75" customHeight="1">
      <c r="U214" s="88"/>
    </row>
    <row r="215" spans="21:21" ht="15.75" customHeight="1">
      <c r="U215" s="88"/>
    </row>
    <row r="216" spans="21:21" ht="15.75" customHeight="1">
      <c r="U216" s="88"/>
    </row>
    <row r="217" spans="21:21" ht="15.75" customHeight="1">
      <c r="U217" s="88"/>
    </row>
    <row r="218" spans="21:21" ht="15.75" customHeight="1">
      <c r="U218" s="88"/>
    </row>
    <row r="219" spans="21:21" ht="15.75" customHeight="1">
      <c r="U219" s="88"/>
    </row>
    <row r="220" spans="21:21" ht="15.75" customHeight="1">
      <c r="U220" s="88"/>
    </row>
    <row r="221" spans="21:21" ht="15.75" customHeight="1">
      <c r="U221" s="88"/>
    </row>
    <row r="222" spans="21:21" ht="15.75" customHeight="1">
      <c r="U222" s="88"/>
    </row>
    <row r="223" spans="21:21" ht="15.75" customHeight="1">
      <c r="U223" s="88"/>
    </row>
    <row r="224" spans="21:21" ht="15.75" customHeight="1">
      <c r="U224" s="88"/>
    </row>
    <row r="225" spans="21:21" ht="15.75" customHeight="1">
      <c r="U225" s="88"/>
    </row>
    <row r="226" spans="21:21" ht="15.75" customHeight="1">
      <c r="U226" s="88"/>
    </row>
    <row r="227" spans="21:21" ht="15.75" customHeight="1">
      <c r="U227" s="88"/>
    </row>
    <row r="228" spans="21:21" ht="15.75" customHeight="1">
      <c r="U228" s="88"/>
    </row>
    <row r="229" spans="21:21" ht="15.75" customHeight="1">
      <c r="U229" s="88"/>
    </row>
    <row r="230" spans="21:21" ht="15.75" customHeight="1">
      <c r="U230" s="88"/>
    </row>
    <row r="231" spans="21:21" ht="15.75" customHeight="1">
      <c r="U231" s="88"/>
    </row>
    <row r="232" spans="21:21" ht="15.75" customHeight="1">
      <c r="U232" s="88"/>
    </row>
    <row r="233" spans="21:21" ht="15.75" customHeight="1">
      <c r="U233" s="88"/>
    </row>
    <row r="234" spans="21:21" ht="15.75" customHeight="1">
      <c r="U234" s="88"/>
    </row>
    <row r="235" spans="21:21" ht="15.75" customHeight="1">
      <c r="U235" s="88"/>
    </row>
    <row r="236" spans="21:21" ht="15.75" customHeight="1">
      <c r="U236" s="88"/>
    </row>
    <row r="237" spans="21:21" ht="15.75" customHeight="1">
      <c r="U237" s="88"/>
    </row>
    <row r="238" spans="21:21" ht="15.75" customHeight="1">
      <c r="U238" s="88"/>
    </row>
    <row r="239" spans="21:21" ht="15.75" customHeight="1">
      <c r="U239" s="88"/>
    </row>
    <row r="240" spans="21:21" ht="15.75" customHeight="1">
      <c r="U240" s="88"/>
    </row>
    <row r="241" spans="21:21" ht="15.75" customHeight="1">
      <c r="U241" s="88"/>
    </row>
    <row r="242" spans="21:21" ht="15.75" customHeight="1">
      <c r="U242" s="88"/>
    </row>
    <row r="243" spans="21:21" ht="15.75" customHeight="1">
      <c r="U243" s="88"/>
    </row>
    <row r="244" spans="21:21" ht="15.75" customHeight="1">
      <c r="U244" s="88"/>
    </row>
    <row r="245" spans="21:21" ht="15.75" customHeight="1">
      <c r="U245" s="88"/>
    </row>
    <row r="246" spans="21:21" ht="15.75" customHeight="1">
      <c r="U246" s="88"/>
    </row>
    <row r="247" spans="21:21" ht="15.75" customHeight="1">
      <c r="U247" s="88"/>
    </row>
    <row r="248" spans="21:21" ht="15.75" customHeight="1">
      <c r="U248" s="88"/>
    </row>
    <row r="249" spans="21:21" ht="15.75" customHeight="1">
      <c r="U249" s="88"/>
    </row>
    <row r="250" spans="21:21" ht="15.75" customHeight="1">
      <c r="U250" s="88"/>
    </row>
    <row r="251" spans="21:21" ht="15.75" customHeight="1">
      <c r="U251" s="88"/>
    </row>
    <row r="252" spans="21:21" ht="15.75" customHeight="1">
      <c r="U252" s="88"/>
    </row>
    <row r="253" spans="21:21" ht="15.75" customHeight="1">
      <c r="U253" s="88"/>
    </row>
    <row r="254" spans="21:21" ht="15.75" customHeight="1">
      <c r="U254" s="88"/>
    </row>
    <row r="255" spans="21:21" ht="15.75" customHeight="1">
      <c r="U255" s="88"/>
    </row>
    <row r="256" spans="21:21" ht="15.75" customHeight="1">
      <c r="U256" s="88"/>
    </row>
    <row r="257" spans="21:21" ht="15.75" customHeight="1">
      <c r="U257" s="88"/>
    </row>
    <row r="258" spans="21:21" ht="15.75" customHeight="1">
      <c r="U258" s="88"/>
    </row>
    <row r="259" spans="21:21" ht="15.75" customHeight="1">
      <c r="U259" s="88"/>
    </row>
    <row r="260" spans="21:21" ht="15.75" customHeight="1">
      <c r="U260" s="88"/>
    </row>
    <row r="261" spans="21:21" ht="15.75" customHeight="1">
      <c r="U261" s="88"/>
    </row>
    <row r="262" spans="21:21" ht="15.75" customHeight="1">
      <c r="U262" s="88"/>
    </row>
    <row r="263" spans="21:21" ht="15.75" customHeight="1">
      <c r="U263" s="88"/>
    </row>
    <row r="264" spans="21:21" ht="15.75" customHeight="1">
      <c r="U264" s="88"/>
    </row>
    <row r="265" spans="21:21" ht="15.75" customHeight="1">
      <c r="U265" s="88"/>
    </row>
    <row r="266" spans="21:21" ht="15.75" customHeight="1">
      <c r="U266" s="88"/>
    </row>
    <row r="267" spans="21:21" ht="15.75" customHeight="1">
      <c r="U267" s="88"/>
    </row>
    <row r="268" spans="21:21" ht="15.75" customHeight="1">
      <c r="U268" s="88"/>
    </row>
    <row r="269" spans="21:21" ht="15.75" customHeight="1">
      <c r="U269" s="88"/>
    </row>
    <row r="270" spans="21:21" ht="15.75" customHeight="1">
      <c r="U270" s="88"/>
    </row>
    <row r="271" spans="21:21" ht="15.75" customHeight="1">
      <c r="U271" s="88"/>
    </row>
    <row r="272" spans="21:21" ht="15.75" customHeight="1">
      <c r="U272" s="88"/>
    </row>
    <row r="273" spans="21:21" ht="15.75" customHeight="1">
      <c r="U273" s="88"/>
    </row>
    <row r="274" spans="21:21" ht="15.75" customHeight="1">
      <c r="U274" s="88"/>
    </row>
    <row r="275" spans="21:21" ht="15.75" customHeight="1">
      <c r="U275" s="88"/>
    </row>
    <row r="276" spans="21:21" ht="15.75" customHeight="1">
      <c r="U276" s="88"/>
    </row>
    <row r="277" spans="21:21" ht="15.75" customHeight="1">
      <c r="U277" s="88"/>
    </row>
    <row r="278" spans="21:21" ht="15.75" customHeight="1">
      <c r="U278" s="88"/>
    </row>
    <row r="279" spans="21:21" ht="15.75" customHeight="1">
      <c r="U279" s="88"/>
    </row>
    <row r="280" spans="21:21" ht="15.75" customHeight="1">
      <c r="U280" s="88"/>
    </row>
    <row r="281" spans="21:21" ht="15.75" customHeight="1">
      <c r="U281" s="88"/>
    </row>
    <row r="282" spans="21:21" ht="15.75" customHeight="1">
      <c r="U282" s="88"/>
    </row>
    <row r="283" spans="21:21" ht="15.75" customHeight="1">
      <c r="U283" s="88"/>
    </row>
    <row r="284" spans="21:21" ht="15.75" customHeight="1">
      <c r="U284" s="88"/>
    </row>
    <row r="285" spans="21:21" ht="15.75" customHeight="1">
      <c r="U285" s="88"/>
    </row>
    <row r="286" spans="21:21" ht="15.75" customHeight="1">
      <c r="U286" s="88"/>
    </row>
    <row r="287" spans="21:21" ht="15.75" customHeight="1">
      <c r="U287" s="88"/>
    </row>
    <row r="288" spans="21:21" ht="15.75" customHeight="1">
      <c r="U288" s="88"/>
    </row>
    <row r="289" spans="21:21" ht="15.75" customHeight="1">
      <c r="U289" s="88"/>
    </row>
    <row r="290" spans="21:21" ht="15.75" customHeight="1">
      <c r="U290" s="88"/>
    </row>
    <row r="291" spans="21:21" ht="15.75" customHeight="1">
      <c r="U291" s="88"/>
    </row>
    <row r="292" spans="21:21" ht="15.75" customHeight="1">
      <c r="U292" s="88"/>
    </row>
    <row r="293" spans="21:21" ht="15.75" customHeight="1">
      <c r="U293" s="88"/>
    </row>
    <row r="294" spans="21:21" ht="15.75" customHeight="1">
      <c r="U294" s="88"/>
    </row>
    <row r="295" spans="21:21" ht="15.75" customHeight="1">
      <c r="U295" s="88"/>
    </row>
    <row r="296" spans="21:21" ht="15.75" customHeight="1">
      <c r="U296" s="88"/>
    </row>
    <row r="297" spans="21:21" ht="15.75" customHeight="1">
      <c r="U297" s="88"/>
    </row>
    <row r="298" spans="21:21" ht="15.75" customHeight="1">
      <c r="U298" s="88"/>
    </row>
    <row r="299" spans="21:21" ht="15.75" customHeight="1">
      <c r="U299" s="88"/>
    </row>
    <row r="300" spans="21:21" ht="15.75" customHeight="1">
      <c r="U300" s="88"/>
    </row>
    <row r="301" spans="21:21" ht="15.75" customHeight="1">
      <c r="U301" s="88"/>
    </row>
    <row r="302" spans="21:21" ht="15.75" customHeight="1">
      <c r="U302" s="88"/>
    </row>
    <row r="303" spans="21:21" ht="15.75" customHeight="1">
      <c r="U303" s="88"/>
    </row>
    <row r="304" spans="21:21" ht="15.75" customHeight="1">
      <c r="U304" s="88"/>
    </row>
    <row r="305" spans="21:21" ht="15.75" customHeight="1">
      <c r="U305" s="88"/>
    </row>
    <row r="306" spans="21:21" ht="15.75" customHeight="1">
      <c r="U306" s="88"/>
    </row>
    <row r="307" spans="21:21" ht="15.75" customHeight="1">
      <c r="U307" s="88"/>
    </row>
    <row r="308" spans="21:21" ht="15.75" customHeight="1">
      <c r="U308" s="88"/>
    </row>
    <row r="309" spans="21:21" ht="15.75" customHeight="1">
      <c r="U309" s="88"/>
    </row>
    <row r="310" spans="21:21" ht="15.75" customHeight="1">
      <c r="U310" s="88"/>
    </row>
    <row r="311" spans="21:21" ht="15.75" customHeight="1">
      <c r="U311" s="88"/>
    </row>
    <row r="312" spans="21:21" ht="15.75" customHeight="1">
      <c r="U312" s="88"/>
    </row>
    <row r="313" spans="21:21" ht="15.75" customHeight="1">
      <c r="U313" s="88"/>
    </row>
    <row r="314" spans="21:21" ht="15.75" customHeight="1">
      <c r="U314" s="88"/>
    </row>
    <row r="315" spans="21:21" ht="15.75" customHeight="1">
      <c r="U315" s="88"/>
    </row>
    <row r="316" spans="21:21" ht="15.75" customHeight="1">
      <c r="U316" s="88"/>
    </row>
    <row r="317" spans="21:21" ht="15.75" customHeight="1">
      <c r="U317" s="88"/>
    </row>
    <row r="318" spans="21:21" ht="15.75" customHeight="1">
      <c r="U318" s="88"/>
    </row>
    <row r="319" spans="21:21" ht="15.75" customHeight="1">
      <c r="U319" s="88"/>
    </row>
    <row r="320" spans="21:21" ht="15.75" customHeight="1">
      <c r="U320" s="88"/>
    </row>
    <row r="321" spans="21:21" ht="15.75" customHeight="1">
      <c r="U321" s="88"/>
    </row>
    <row r="322" spans="21:21" ht="15.75" customHeight="1">
      <c r="U322" s="88"/>
    </row>
    <row r="323" spans="21:21" ht="15.75" customHeight="1">
      <c r="U323" s="88"/>
    </row>
    <row r="324" spans="21:21" ht="15.75" customHeight="1">
      <c r="U324" s="88"/>
    </row>
    <row r="325" spans="21:21" ht="15.75" customHeight="1">
      <c r="U325" s="88"/>
    </row>
    <row r="326" spans="21:21" ht="15.75" customHeight="1">
      <c r="U326" s="88"/>
    </row>
    <row r="327" spans="21:21" ht="15.75" customHeight="1">
      <c r="U327" s="88"/>
    </row>
    <row r="328" spans="21:21" ht="15.75" customHeight="1">
      <c r="U328" s="88"/>
    </row>
    <row r="329" spans="21:21" ht="15.75" customHeight="1">
      <c r="U329" s="88"/>
    </row>
    <row r="330" spans="21:21" ht="15.75" customHeight="1">
      <c r="U330" s="88"/>
    </row>
    <row r="331" spans="21:21" ht="15.75" customHeight="1">
      <c r="U331" s="88"/>
    </row>
    <row r="332" spans="21:21" ht="15.75" customHeight="1">
      <c r="U332" s="88"/>
    </row>
    <row r="333" spans="21:21" ht="15.75" customHeight="1">
      <c r="U333" s="88"/>
    </row>
    <row r="334" spans="21:21" ht="15.75" customHeight="1">
      <c r="U334" s="88"/>
    </row>
    <row r="335" spans="21:21" ht="15.75" customHeight="1">
      <c r="U335" s="88"/>
    </row>
    <row r="336" spans="21:21" ht="15.75" customHeight="1">
      <c r="U336" s="88"/>
    </row>
    <row r="337" spans="21:21" ht="15.75" customHeight="1">
      <c r="U337" s="88"/>
    </row>
    <row r="338" spans="21:21" ht="15.75" customHeight="1">
      <c r="U338" s="88"/>
    </row>
    <row r="339" spans="21:21" ht="15.75" customHeight="1">
      <c r="U339" s="88"/>
    </row>
    <row r="340" spans="21:21" ht="15.75" customHeight="1">
      <c r="U340" s="88"/>
    </row>
    <row r="341" spans="21:21" ht="15.75" customHeight="1">
      <c r="U341" s="88"/>
    </row>
    <row r="342" spans="21:21" ht="15.75" customHeight="1">
      <c r="U342" s="88"/>
    </row>
    <row r="343" spans="21:21" ht="15.75" customHeight="1">
      <c r="U343" s="88"/>
    </row>
    <row r="344" spans="21:21" ht="15.75" customHeight="1">
      <c r="U344" s="88"/>
    </row>
    <row r="345" spans="21:21" ht="15.75" customHeight="1">
      <c r="U345" s="88"/>
    </row>
    <row r="346" spans="21:21" ht="15.75" customHeight="1">
      <c r="U346" s="88"/>
    </row>
    <row r="347" spans="21:21" ht="15.75" customHeight="1">
      <c r="U347" s="88"/>
    </row>
    <row r="348" spans="21:21" ht="15.75" customHeight="1">
      <c r="U348" s="88"/>
    </row>
    <row r="349" spans="21:21" ht="15.75" customHeight="1">
      <c r="U349" s="88"/>
    </row>
    <row r="350" spans="21:21" ht="15.75" customHeight="1">
      <c r="U350" s="88"/>
    </row>
    <row r="351" spans="21:21" ht="15.75" customHeight="1">
      <c r="U351" s="88"/>
    </row>
    <row r="352" spans="21:21" ht="15.75" customHeight="1">
      <c r="U352" s="88"/>
    </row>
    <row r="353" spans="21:21" ht="15.75" customHeight="1">
      <c r="U353" s="88"/>
    </row>
    <row r="354" spans="21:21" ht="15.75" customHeight="1">
      <c r="U354" s="88"/>
    </row>
    <row r="355" spans="21:21" ht="15.75" customHeight="1">
      <c r="U355" s="88"/>
    </row>
    <row r="356" spans="21:21" ht="15.75" customHeight="1">
      <c r="U356" s="88"/>
    </row>
    <row r="357" spans="21:21" ht="15.75" customHeight="1">
      <c r="U357" s="88"/>
    </row>
    <row r="358" spans="21:21" ht="15.75" customHeight="1">
      <c r="U358" s="88"/>
    </row>
    <row r="359" spans="21:21" ht="15.75" customHeight="1">
      <c r="U359" s="88"/>
    </row>
    <row r="360" spans="21:21" ht="15.75" customHeight="1">
      <c r="U360" s="88"/>
    </row>
    <row r="361" spans="21:21" ht="15.75" customHeight="1">
      <c r="U361" s="88"/>
    </row>
    <row r="362" spans="21:21" ht="15.75" customHeight="1">
      <c r="U362" s="88"/>
    </row>
    <row r="363" spans="21:21" ht="15.75" customHeight="1">
      <c r="U363" s="88"/>
    </row>
    <row r="364" spans="21:21" ht="15.75" customHeight="1">
      <c r="U364" s="88"/>
    </row>
    <row r="365" spans="21:21" ht="15.75" customHeight="1">
      <c r="U365" s="88"/>
    </row>
    <row r="366" spans="21:21" ht="15.75" customHeight="1">
      <c r="U366" s="88"/>
    </row>
    <row r="367" spans="21:21" ht="15.75" customHeight="1">
      <c r="U367" s="88"/>
    </row>
    <row r="368" spans="21:21" ht="15.75" customHeight="1">
      <c r="U368" s="88"/>
    </row>
    <row r="369" spans="21:21" ht="15.75" customHeight="1">
      <c r="U369" s="88"/>
    </row>
    <row r="370" spans="21:21" ht="15.75" customHeight="1">
      <c r="U370" s="88"/>
    </row>
    <row r="371" spans="21:21" ht="15.75" customHeight="1">
      <c r="U371" s="88"/>
    </row>
    <row r="372" spans="21:21" ht="15.75" customHeight="1">
      <c r="U372" s="88"/>
    </row>
    <row r="373" spans="21:21" ht="15.75" customHeight="1">
      <c r="U373" s="88"/>
    </row>
    <row r="374" spans="21:21" ht="15.75" customHeight="1">
      <c r="U374" s="88"/>
    </row>
    <row r="375" spans="21:21" ht="15.75" customHeight="1">
      <c r="U375" s="88"/>
    </row>
    <row r="376" spans="21:21" ht="15.75" customHeight="1">
      <c r="U376" s="88"/>
    </row>
    <row r="377" spans="21:21" ht="15.75" customHeight="1">
      <c r="U377" s="88"/>
    </row>
    <row r="378" spans="21:21" ht="15.75" customHeight="1">
      <c r="U378" s="88"/>
    </row>
    <row r="379" spans="21:21" ht="15.75" customHeight="1">
      <c r="U379" s="88"/>
    </row>
    <row r="380" spans="21:21" ht="15.75" customHeight="1">
      <c r="U380" s="88"/>
    </row>
    <row r="381" spans="21:21" ht="15.75" customHeight="1">
      <c r="U381" s="88"/>
    </row>
    <row r="382" spans="21:21" ht="15.75" customHeight="1">
      <c r="U382" s="88"/>
    </row>
    <row r="383" spans="21:21" ht="15.75" customHeight="1">
      <c r="U383" s="88"/>
    </row>
    <row r="384" spans="21:21" ht="15.75" customHeight="1">
      <c r="U384" s="88"/>
    </row>
    <row r="385" spans="21:21" ht="15.75" customHeight="1">
      <c r="U385" s="88"/>
    </row>
    <row r="386" spans="21:21" ht="15.75" customHeight="1">
      <c r="U386" s="88"/>
    </row>
    <row r="387" spans="21:21" ht="15.75" customHeight="1">
      <c r="U387" s="88"/>
    </row>
    <row r="388" spans="21:21" ht="15.75" customHeight="1">
      <c r="U388" s="88"/>
    </row>
    <row r="389" spans="21:21" ht="15.75" customHeight="1">
      <c r="U389" s="88"/>
    </row>
    <row r="390" spans="21:21" ht="15.75" customHeight="1">
      <c r="U390" s="88"/>
    </row>
    <row r="391" spans="21:21" ht="15.75" customHeight="1">
      <c r="U391" s="88"/>
    </row>
    <row r="392" spans="21:21" ht="15.75" customHeight="1">
      <c r="U392" s="88"/>
    </row>
    <row r="393" spans="21:21" ht="15.75" customHeight="1">
      <c r="U393" s="88"/>
    </row>
    <row r="394" spans="21:21" ht="15.75" customHeight="1">
      <c r="U394" s="88"/>
    </row>
    <row r="395" spans="21:21" ht="15.75" customHeight="1">
      <c r="U395" s="88"/>
    </row>
    <row r="396" spans="21:21" ht="15.75" customHeight="1">
      <c r="U396" s="88"/>
    </row>
    <row r="397" spans="21:21" ht="15.75" customHeight="1">
      <c r="U397" s="88"/>
    </row>
    <row r="398" spans="21:21" ht="15.75" customHeight="1">
      <c r="U398" s="88"/>
    </row>
    <row r="399" spans="21:21" ht="15.75" customHeight="1">
      <c r="U399" s="88"/>
    </row>
    <row r="400" spans="21:21" ht="15.75" customHeight="1">
      <c r="U400" s="88"/>
    </row>
    <row r="401" spans="21:21" ht="15.75" customHeight="1">
      <c r="U401" s="88"/>
    </row>
    <row r="402" spans="21:21" ht="15.75" customHeight="1">
      <c r="U402" s="88"/>
    </row>
    <row r="403" spans="21:21" ht="15.75" customHeight="1">
      <c r="U403" s="88"/>
    </row>
    <row r="404" spans="21:21" ht="15.75" customHeight="1">
      <c r="U404" s="88"/>
    </row>
    <row r="405" spans="21:21" ht="15.75" customHeight="1">
      <c r="U405" s="88"/>
    </row>
    <row r="406" spans="21:21" ht="15.75" customHeight="1">
      <c r="U406" s="88"/>
    </row>
    <row r="407" spans="21:21" ht="15.75" customHeight="1">
      <c r="U407" s="88"/>
    </row>
    <row r="408" spans="21:21" ht="15.75" customHeight="1">
      <c r="U408" s="88"/>
    </row>
    <row r="409" spans="21:21" ht="15.75" customHeight="1">
      <c r="U409" s="88"/>
    </row>
    <row r="410" spans="21:21" ht="15.75" customHeight="1">
      <c r="U410" s="88"/>
    </row>
    <row r="411" spans="21:21" ht="15.75" customHeight="1">
      <c r="U411" s="88"/>
    </row>
    <row r="412" spans="21:21" ht="15.75" customHeight="1">
      <c r="U412" s="88"/>
    </row>
    <row r="413" spans="21:21" ht="15.75" customHeight="1">
      <c r="U413" s="88"/>
    </row>
    <row r="414" spans="21:21" ht="15.75" customHeight="1">
      <c r="U414" s="88"/>
    </row>
    <row r="415" spans="21:21" ht="15.75" customHeight="1">
      <c r="U415" s="88"/>
    </row>
    <row r="416" spans="21:21" ht="15.75" customHeight="1">
      <c r="U416" s="88"/>
    </row>
    <row r="417" spans="21:21" ht="15.75" customHeight="1">
      <c r="U417" s="88"/>
    </row>
    <row r="418" spans="21:21" ht="15.75" customHeight="1">
      <c r="U418" s="88"/>
    </row>
    <row r="419" spans="21:21" ht="15.75" customHeight="1">
      <c r="U419" s="88"/>
    </row>
    <row r="420" spans="21:21" ht="15.75" customHeight="1">
      <c r="U420" s="88"/>
    </row>
    <row r="421" spans="21:21" ht="15.75" customHeight="1">
      <c r="U421" s="88"/>
    </row>
    <row r="422" spans="21:21" ht="15.75" customHeight="1">
      <c r="U422" s="88"/>
    </row>
    <row r="423" spans="21:21" ht="15.75" customHeight="1">
      <c r="U423" s="88"/>
    </row>
    <row r="424" spans="21:21" ht="15.75" customHeight="1">
      <c r="U424" s="88"/>
    </row>
    <row r="425" spans="21:21" ht="15.75" customHeight="1">
      <c r="U425" s="88"/>
    </row>
    <row r="426" spans="21:21" ht="15.75" customHeight="1">
      <c r="U426" s="88"/>
    </row>
    <row r="427" spans="21:21" ht="15.75" customHeight="1">
      <c r="U427" s="88"/>
    </row>
    <row r="428" spans="21:21" ht="15.75" customHeight="1">
      <c r="U428" s="88"/>
    </row>
    <row r="429" spans="21:21" ht="15.75" customHeight="1">
      <c r="U429" s="88"/>
    </row>
    <row r="430" spans="21:21" ht="15.75" customHeight="1">
      <c r="U430" s="88"/>
    </row>
    <row r="431" spans="21:21" ht="15.75" customHeight="1">
      <c r="U431" s="88"/>
    </row>
    <row r="432" spans="21:21" ht="15.75" customHeight="1">
      <c r="U432" s="88"/>
    </row>
    <row r="433" spans="21:21" ht="15.75" customHeight="1">
      <c r="U433" s="88"/>
    </row>
    <row r="434" spans="21:21" ht="15.75" customHeight="1">
      <c r="U434" s="88"/>
    </row>
    <row r="435" spans="21:21" ht="15.75" customHeight="1">
      <c r="U435" s="88"/>
    </row>
    <row r="436" spans="21:21" ht="15.75" customHeight="1">
      <c r="U436" s="88"/>
    </row>
    <row r="437" spans="21:21" ht="15.75" customHeight="1">
      <c r="U437" s="88"/>
    </row>
    <row r="438" spans="21:21" ht="15.75" customHeight="1">
      <c r="U438" s="88"/>
    </row>
    <row r="439" spans="21:21" ht="15.75" customHeight="1">
      <c r="U439" s="88"/>
    </row>
    <row r="440" spans="21:21" ht="15.75" customHeight="1">
      <c r="U440" s="88"/>
    </row>
    <row r="441" spans="21:21" ht="15.75" customHeight="1">
      <c r="U441" s="88"/>
    </row>
    <row r="442" spans="21:21" ht="15.75" customHeight="1">
      <c r="U442" s="88"/>
    </row>
    <row r="443" spans="21:21" ht="15.75" customHeight="1">
      <c r="U443" s="88"/>
    </row>
    <row r="444" spans="21:21" ht="15.75" customHeight="1">
      <c r="U444" s="88"/>
    </row>
    <row r="445" spans="21:21" ht="15.75" customHeight="1">
      <c r="U445" s="88"/>
    </row>
    <row r="446" spans="21:21" ht="15.75" customHeight="1">
      <c r="U446" s="88"/>
    </row>
    <row r="447" spans="21:21" ht="15.75" customHeight="1">
      <c r="U447" s="88"/>
    </row>
    <row r="448" spans="21:21" ht="15.75" customHeight="1">
      <c r="U448" s="88"/>
    </row>
    <row r="449" spans="21:21" ht="15.75" customHeight="1">
      <c r="U449" s="88"/>
    </row>
    <row r="450" spans="21:21" ht="15.75" customHeight="1">
      <c r="U450" s="88"/>
    </row>
    <row r="451" spans="21:21" ht="15.75" customHeight="1">
      <c r="U451" s="88"/>
    </row>
    <row r="452" spans="21:21" ht="15.75" customHeight="1">
      <c r="U452" s="88"/>
    </row>
    <row r="453" spans="21:21" ht="15.75" customHeight="1">
      <c r="U453" s="88"/>
    </row>
    <row r="454" spans="21:21" ht="15.75" customHeight="1">
      <c r="U454" s="88"/>
    </row>
    <row r="455" spans="21:21" ht="15.75" customHeight="1">
      <c r="U455" s="88"/>
    </row>
    <row r="456" spans="21:21" ht="15.75" customHeight="1">
      <c r="U456" s="88"/>
    </row>
    <row r="457" spans="21:21" ht="15.75" customHeight="1">
      <c r="U457" s="88"/>
    </row>
    <row r="458" spans="21:21" ht="15.75" customHeight="1">
      <c r="U458" s="88"/>
    </row>
    <row r="459" spans="21:21" ht="15.75" customHeight="1">
      <c r="U459" s="88"/>
    </row>
    <row r="460" spans="21:21" ht="15.75" customHeight="1">
      <c r="U460" s="88"/>
    </row>
    <row r="461" spans="21:21" ht="15.75" customHeight="1">
      <c r="U461" s="88"/>
    </row>
    <row r="462" spans="21:21" ht="15.75" customHeight="1">
      <c r="U462" s="88"/>
    </row>
    <row r="463" spans="21:21" ht="15.75" customHeight="1">
      <c r="U463" s="88"/>
    </row>
    <row r="464" spans="21:21" ht="15.75" customHeight="1">
      <c r="U464" s="88"/>
    </row>
    <row r="465" spans="21:21" ht="15.75" customHeight="1">
      <c r="U465" s="88"/>
    </row>
    <row r="466" spans="21:21" ht="15.75" customHeight="1">
      <c r="U466" s="88"/>
    </row>
    <row r="467" spans="21:21" ht="15.75" customHeight="1">
      <c r="U467" s="88"/>
    </row>
    <row r="468" spans="21:21" ht="15.75" customHeight="1">
      <c r="U468" s="88"/>
    </row>
    <row r="469" spans="21:21" ht="15.75" customHeight="1">
      <c r="U469" s="88"/>
    </row>
    <row r="470" spans="21:21" ht="15.75" customHeight="1">
      <c r="U470" s="88"/>
    </row>
    <row r="471" spans="21:21" ht="15.75" customHeight="1">
      <c r="U471" s="88"/>
    </row>
    <row r="472" spans="21:21" ht="15.75" customHeight="1">
      <c r="U472" s="88"/>
    </row>
    <row r="473" spans="21:21" ht="15.75" customHeight="1">
      <c r="U473" s="88"/>
    </row>
    <row r="474" spans="21:21" ht="15.75" customHeight="1">
      <c r="U474" s="88"/>
    </row>
    <row r="475" spans="21:21" ht="15.75" customHeight="1">
      <c r="U475" s="88"/>
    </row>
    <row r="476" spans="21:21" ht="15.75" customHeight="1">
      <c r="U476" s="88"/>
    </row>
    <row r="477" spans="21:21" ht="15.75" customHeight="1">
      <c r="U477" s="88"/>
    </row>
    <row r="478" spans="21:21" ht="15.75" customHeight="1">
      <c r="U478" s="88"/>
    </row>
    <row r="479" spans="21:21" ht="15.75" customHeight="1">
      <c r="U479" s="88"/>
    </row>
    <row r="480" spans="21:21" ht="15.75" customHeight="1">
      <c r="U480" s="88"/>
    </row>
    <row r="481" spans="21:21" ht="15.75" customHeight="1">
      <c r="U481" s="88"/>
    </row>
    <row r="482" spans="21:21" ht="15.75" customHeight="1">
      <c r="U482" s="88"/>
    </row>
    <row r="483" spans="21:21" ht="15.75" customHeight="1">
      <c r="U483" s="88"/>
    </row>
    <row r="484" spans="21:21" ht="15.75" customHeight="1">
      <c r="U484" s="88"/>
    </row>
    <row r="485" spans="21:21" ht="15.75" customHeight="1">
      <c r="U485" s="88"/>
    </row>
    <row r="486" spans="21:21" ht="15.75" customHeight="1">
      <c r="U486" s="88"/>
    </row>
    <row r="487" spans="21:21" ht="15.75" customHeight="1">
      <c r="U487" s="88"/>
    </row>
    <row r="488" spans="21:21" ht="15.75" customHeight="1">
      <c r="U488" s="88"/>
    </row>
    <row r="489" spans="21:21" ht="15.75" customHeight="1">
      <c r="U489" s="88"/>
    </row>
    <row r="490" spans="21:21" ht="15.75" customHeight="1">
      <c r="U490" s="88"/>
    </row>
    <row r="491" spans="21:21" ht="15.75" customHeight="1">
      <c r="U491" s="88"/>
    </row>
    <row r="492" spans="21:21" ht="15.75" customHeight="1">
      <c r="U492" s="88"/>
    </row>
    <row r="493" spans="21:21" ht="15.75" customHeight="1">
      <c r="U493" s="88"/>
    </row>
    <row r="494" spans="21:21" ht="15.75" customHeight="1">
      <c r="U494" s="88"/>
    </row>
    <row r="495" spans="21:21" ht="15.75" customHeight="1">
      <c r="U495" s="88"/>
    </row>
    <row r="496" spans="21:21" ht="15.75" customHeight="1">
      <c r="U496" s="88"/>
    </row>
    <row r="497" spans="21:21" ht="15.75" customHeight="1">
      <c r="U497" s="88"/>
    </row>
    <row r="498" spans="21:21" ht="15.75" customHeight="1">
      <c r="U498" s="88"/>
    </row>
    <row r="499" spans="21:21" ht="15.75" customHeight="1">
      <c r="U499" s="88"/>
    </row>
    <row r="500" spans="21:21" ht="15.75" customHeight="1">
      <c r="U500" s="88"/>
    </row>
    <row r="501" spans="21:21" ht="15.75" customHeight="1">
      <c r="U501" s="88"/>
    </row>
    <row r="502" spans="21:21" ht="15.75" customHeight="1">
      <c r="U502" s="88"/>
    </row>
    <row r="503" spans="21:21" ht="15.75" customHeight="1">
      <c r="U503" s="88"/>
    </row>
    <row r="504" spans="21:21" ht="15.75" customHeight="1">
      <c r="U504" s="88"/>
    </row>
    <row r="505" spans="21:21" ht="15.75" customHeight="1">
      <c r="U505" s="88"/>
    </row>
    <row r="506" spans="21:21" ht="15.75" customHeight="1">
      <c r="U506" s="88"/>
    </row>
    <row r="507" spans="21:21" ht="15.75" customHeight="1">
      <c r="U507" s="88"/>
    </row>
    <row r="508" spans="21:21" ht="15.75" customHeight="1">
      <c r="U508" s="88"/>
    </row>
    <row r="509" spans="21:21" ht="15.75" customHeight="1">
      <c r="U509" s="88"/>
    </row>
    <row r="510" spans="21:21" ht="15.75" customHeight="1">
      <c r="U510" s="88"/>
    </row>
    <row r="511" spans="21:21" ht="15.75" customHeight="1">
      <c r="U511" s="88"/>
    </row>
    <row r="512" spans="21:21" ht="15.75" customHeight="1">
      <c r="U512" s="88"/>
    </row>
    <row r="513" spans="21:21" ht="15.75" customHeight="1">
      <c r="U513" s="88"/>
    </row>
    <row r="514" spans="21:21" ht="15.75" customHeight="1">
      <c r="U514" s="88"/>
    </row>
    <row r="515" spans="21:21" ht="15.75" customHeight="1">
      <c r="U515" s="88"/>
    </row>
    <row r="516" spans="21:21" ht="15.75" customHeight="1">
      <c r="U516" s="88"/>
    </row>
    <row r="517" spans="21:21" ht="15.75" customHeight="1">
      <c r="U517" s="88"/>
    </row>
    <row r="518" spans="21:21" ht="15.75" customHeight="1">
      <c r="U518" s="88"/>
    </row>
    <row r="519" spans="21:21" ht="15.75" customHeight="1">
      <c r="U519" s="88"/>
    </row>
    <row r="520" spans="21:21" ht="15.75" customHeight="1">
      <c r="U520" s="88"/>
    </row>
    <row r="521" spans="21:21" ht="15.75" customHeight="1">
      <c r="U521" s="88"/>
    </row>
    <row r="522" spans="21:21" ht="15.75" customHeight="1">
      <c r="U522" s="88"/>
    </row>
    <row r="523" spans="21:21" ht="15.75" customHeight="1">
      <c r="U523" s="88"/>
    </row>
    <row r="524" spans="21:21" ht="15.75" customHeight="1">
      <c r="U524" s="88"/>
    </row>
    <row r="525" spans="21:21" ht="15.75" customHeight="1">
      <c r="U525" s="88"/>
    </row>
    <row r="526" spans="21:21" ht="15.75" customHeight="1">
      <c r="U526" s="88"/>
    </row>
    <row r="527" spans="21:21" ht="15.75" customHeight="1">
      <c r="U527" s="88"/>
    </row>
    <row r="528" spans="21:21" ht="15.75" customHeight="1">
      <c r="U528" s="88"/>
    </row>
    <row r="529" spans="21:21" ht="15.75" customHeight="1">
      <c r="U529" s="88"/>
    </row>
    <row r="530" spans="21:21" ht="15.75" customHeight="1">
      <c r="U530" s="88"/>
    </row>
    <row r="531" spans="21:21" ht="15.75" customHeight="1">
      <c r="U531" s="88"/>
    </row>
    <row r="532" spans="21:21" ht="15.75" customHeight="1">
      <c r="U532" s="88"/>
    </row>
    <row r="533" spans="21:21" ht="15.75" customHeight="1">
      <c r="U533" s="88"/>
    </row>
    <row r="534" spans="21:21" ht="15.75" customHeight="1">
      <c r="U534" s="88"/>
    </row>
    <row r="535" spans="21:21" ht="15.75" customHeight="1">
      <c r="U535" s="88"/>
    </row>
    <row r="536" spans="21:21" ht="15.75" customHeight="1">
      <c r="U536" s="88"/>
    </row>
    <row r="537" spans="21:21" ht="15.75" customHeight="1">
      <c r="U537" s="88"/>
    </row>
    <row r="538" spans="21:21" ht="15.75" customHeight="1">
      <c r="U538" s="88"/>
    </row>
    <row r="539" spans="21:21" ht="15.75" customHeight="1">
      <c r="U539" s="88"/>
    </row>
    <row r="540" spans="21:21" ht="15.75" customHeight="1">
      <c r="U540" s="88"/>
    </row>
    <row r="541" spans="21:21" ht="15.75" customHeight="1">
      <c r="U541" s="88"/>
    </row>
    <row r="542" spans="21:21" ht="15.75" customHeight="1">
      <c r="U542" s="88"/>
    </row>
    <row r="543" spans="21:21" ht="15.75" customHeight="1">
      <c r="U543" s="88"/>
    </row>
    <row r="544" spans="21:21" ht="15.75" customHeight="1">
      <c r="U544" s="88"/>
    </row>
    <row r="545" spans="21:21" ht="15.75" customHeight="1">
      <c r="U545" s="88"/>
    </row>
    <row r="546" spans="21:21" ht="15.75" customHeight="1">
      <c r="U546" s="88"/>
    </row>
    <row r="547" spans="21:21" ht="15.75" customHeight="1">
      <c r="U547" s="88"/>
    </row>
    <row r="548" spans="21:21" ht="15.75" customHeight="1">
      <c r="U548" s="88"/>
    </row>
    <row r="549" spans="21:21" ht="15.75" customHeight="1">
      <c r="U549" s="88"/>
    </row>
    <row r="550" spans="21:21" ht="15.75" customHeight="1">
      <c r="U550" s="88"/>
    </row>
    <row r="551" spans="21:21" ht="15.75" customHeight="1">
      <c r="U551" s="88"/>
    </row>
    <row r="552" spans="21:21" ht="15.75" customHeight="1">
      <c r="U552" s="88"/>
    </row>
    <row r="553" spans="21:21" ht="15.75" customHeight="1">
      <c r="U553" s="88"/>
    </row>
    <row r="554" spans="21:21" ht="15.75" customHeight="1">
      <c r="U554" s="88"/>
    </row>
    <row r="555" spans="21:21" ht="15.75" customHeight="1">
      <c r="U555" s="88"/>
    </row>
    <row r="556" spans="21:21" ht="15.75" customHeight="1">
      <c r="U556" s="88"/>
    </row>
    <row r="557" spans="21:21" ht="15.75" customHeight="1">
      <c r="U557" s="88"/>
    </row>
    <row r="558" spans="21:21" ht="15.75" customHeight="1">
      <c r="U558" s="88"/>
    </row>
    <row r="559" spans="21:21" ht="15.75" customHeight="1">
      <c r="U559" s="88"/>
    </row>
    <row r="560" spans="21:21" ht="15.75" customHeight="1">
      <c r="U560" s="88"/>
    </row>
    <row r="561" spans="21:21" ht="15.75" customHeight="1">
      <c r="U561" s="88"/>
    </row>
    <row r="562" spans="21:21" ht="15.75" customHeight="1">
      <c r="U562" s="88"/>
    </row>
    <row r="563" spans="21:21" ht="15.75" customHeight="1">
      <c r="U563" s="88"/>
    </row>
    <row r="564" spans="21:21" ht="15.75" customHeight="1">
      <c r="U564" s="88"/>
    </row>
    <row r="565" spans="21:21" ht="15.75" customHeight="1">
      <c r="U565" s="88"/>
    </row>
    <row r="566" spans="21:21" ht="15.75" customHeight="1">
      <c r="U566" s="88"/>
    </row>
    <row r="567" spans="21:21" ht="15.75" customHeight="1">
      <c r="U567" s="88"/>
    </row>
    <row r="568" spans="21:21" ht="15.75" customHeight="1">
      <c r="U568" s="88"/>
    </row>
    <row r="569" spans="21:21" ht="15.75" customHeight="1">
      <c r="U569" s="88"/>
    </row>
    <row r="570" spans="21:21" ht="15.75" customHeight="1">
      <c r="U570" s="88"/>
    </row>
    <row r="571" spans="21:21" ht="15.75" customHeight="1">
      <c r="U571" s="88"/>
    </row>
    <row r="572" spans="21:21" ht="15.75" customHeight="1">
      <c r="U572" s="88"/>
    </row>
    <row r="573" spans="21:21" ht="15.75" customHeight="1">
      <c r="U573" s="88"/>
    </row>
    <row r="574" spans="21:21" ht="15.75" customHeight="1">
      <c r="U574" s="88"/>
    </row>
    <row r="575" spans="21:21" ht="15.75" customHeight="1">
      <c r="U575" s="88"/>
    </row>
    <row r="576" spans="21:21" ht="15.75" customHeight="1">
      <c r="U576" s="88"/>
    </row>
    <row r="577" spans="21:21" ht="15.75" customHeight="1">
      <c r="U577" s="88"/>
    </row>
    <row r="578" spans="21:21" ht="15.75" customHeight="1">
      <c r="U578" s="88"/>
    </row>
    <row r="579" spans="21:21" ht="15.75" customHeight="1">
      <c r="U579" s="88"/>
    </row>
    <row r="580" spans="21:21" ht="15.75" customHeight="1">
      <c r="U580" s="88"/>
    </row>
    <row r="581" spans="21:21" ht="15.75" customHeight="1">
      <c r="U581" s="88"/>
    </row>
    <row r="582" spans="21:21" ht="15.75" customHeight="1">
      <c r="U582" s="88"/>
    </row>
    <row r="583" spans="21:21" ht="15.75" customHeight="1">
      <c r="U583" s="88"/>
    </row>
    <row r="584" spans="21:21" ht="15.75" customHeight="1">
      <c r="U584" s="88"/>
    </row>
    <row r="585" spans="21:21" ht="15.75" customHeight="1">
      <c r="U585" s="88"/>
    </row>
    <row r="586" spans="21:21" ht="15.75" customHeight="1">
      <c r="U586" s="88"/>
    </row>
    <row r="587" spans="21:21" ht="15.75" customHeight="1">
      <c r="U587" s="88"/>
    </row>
    <row r="588" spans="21:21" ht="15.75" customHeight="1">
      <c r="U588" s="88"/>
    </row>
    <row r="589" spans="21:21" ht="15.75" customHeight="1">
      <c r="U589" s="88"/>
    </row>
    <row r="590" spans="21:21" ht="15.75" customHeight="1">
      <c r="U590" s="88"/>
    </row>
    <row r="591" spans="21:21" ht="15.75" customHeight="1">
      <c r="U591" s="88"/>
    </row>
    <row r="592" spans="21:21" ht="15.75" customHeight="1">
      <c r="U592" s="88"/>
    </row>
    <row r="593" spans="21:21" ht="15.75" customHeight="1">
      <c r="U593" s="88"/>
    </row>
    <row r="594" spans="21:21" ht="15.75" customHeight="1">
      <c r="U594" s="88"/>
    </row>
    <row r="595" spans="21:21" ht="15.75" customHeight="1">
      <c r="U595" s="88"/>
    </row>
    <row r="596" spans="21:21" ht="15.75" customHeight="1">
      <c r="U596" s="88"/>
    </row>
    <row r="597" spans="21:21" ht="15.75" customHeight="1">
      <c r="U597" s="88"/>
    </row>
    <row r="598" spans="21:21" ht="15.75" customHeight="1">
      <c r="U598" s="88"/>
    </row>
    <row r="599" spans="21:21" ht="15.75" customHeight="1">
      <c r="U599" s="88"/>
    </row>
    <row r="600" spans="21:21" ht="15.75" customHeight="1">
      <c r="U600" s="88"/>
    </row>
    <row r="601" spans="21:21" ht="15.75" customHeight="1">
      <c r="U601" s="88"/>
    </row>
    <row r="602" spans="21:21" ht="15.75" customHeight="1">
      <c r="U602" s="88"/>
    </row>
    <row r="603" spans="21:21" ht="15.75" customHeight="1">
      <c r="U603" s="88"/>
    </row>
    <row r="604" spans="21:21" ht="15.75" customHeight="1">
      <c r="U604" s="88"/>
    </row>
    <row r="605" spans="21:21" ht="15.75" customHeight="1">
      <c r="U605" s="88"/>
    </row>
    <row r="606" spans="21:21" ht="15.75" customHeight="1">
      <c r="U606" s="88"/>
    </row>
    <row r="607" spans="21:21" ht="15.75" customHeight="1">
      <c r="U607" s="88"/>
    </row>
    <row r="608" spans="21:21" ht="15.75" customHeight="1">
      <c r="U608" s="88"/>
    </row>
    <row r="609" spans="21:21" ht="15.75" customHeight="1">
      <c r="U609" s="88"/>
    </row>
    <row r="610" spans="21:21" ht="15.75" customHeight="1">
      <c r="U610" s="88"/>
    </row>
    <row r="611" spans="21:21" ht="15.75" customHeight="1">
      <c r="U611" s="88"/>
    </row>
    <row r="612" spans="21:21" ht="15.75" customHeight="1">
      <c r="U612" s="88"/>
    </row>
    <row r="613" spans="21:21" ht="15.75" customHeight="1">
      <c r="U613" s="88"/>
    </row>
    <row r="614" spans="21:21" ht="15.75" customHeight="1">
      <c r="U614" s="88"/>
    </row>
    <row r="615" spans="21:21" ht="15.75" customHeight="1">
      <c r="U615" s="88"/>
    </row>
    <row r="616" spans="21:21" ht="15.75" customHeight="1">
      <c r="U616" s="88"/>
    </row>
    <row r="617" spans="21:21" ht="15.75" customHeight="1">
      <c r="U617" s="88"/>
    </row>
    <row r="618" spans="21:21" ht="15.75" customHeight="1">
      <c r="U618" s="88"/>
    </row>
    <row r="619" spans="21:21" ht="15.75" customHeight="1">
      <c r="U619" s="88"/>
    </row>
    <row r="620" spans="21:21" ht="15.75" customHeight="1">
      <c r="U620" s="88"/>
    </row>
    <row r="621" spans="21:21" ht="15.75" customHeight="1">
      <c r="U621" s="88"/>
    </row>
    <row r="622" spans="21:21" ht="15.75" customHeight="1">
      <c r="U622" s="88"/>
    </row>
    <row r="623" spans="21:21" ht="15.75" customHeight="1">
      <c r="U623" s="88"/>
    </row>
    <row r="624" spans="21:21" ht="15.75" customHeight="1">
      <c r="U624" s="88"/>
    </row>
    <row r="625" spans="21:21" ht="15.75" customHeight="1">
      <c r="U625" s="88"/>
    </row>
    <row r="626" spans="21:21" ht="15.75" customHeight="1">
      <c r="U626" s="88"/>
    </row>
    <row r="627" spans="21:21" ht="15.75" customHeight="1">
      <c r="U627" s="88"/>
    </row>
    <row r="628" spans="21:21" ht="15.75" customHeight="1">
      <c r="U628" s="88"/>
    </row>
    <row r="629" spans="21:21" ht="15.75" customHeight="1">
      <c r="U629" s="88"/>
    </row>
    <row r="630" spans="21:21" ht="15.75" customHeight="1">
      <c r="U630" s="88"/>
    </row>
    <row r="631" spans="21:21" ht="15.75" customHeight="1">
      <c r="U631" s="88"/>
    </row>
    <row r="632" spans="21:21" ht="15.75" customHeight="1">
      <c r="U632" s="88"/>
    </row>
    <row r="633" spans="21:21" ht="15.75" customHeight="1">
      <c r="U633" s="88"/>
    </row>
    <row r="634" spans="21:21" ht="15.75" customHeight="1">
      <c r="U634" s="88"/>
    </row>
    <row r="635" spans="21:21" ht="15.75" customHeight="1">
      <c r="U635" s="88"/>
    </row>
    <row r="636" spans="21:21" ht="15.75" customHeight="1">
      <c r="U636" s="88"/>
    </row>
    <row r="637" spans="21:21" ht="15.75" customHeight="1">
      <c r="U637" s="88"/>
    </row>
    <row r="638" spans="21:21" ht="15.75" customHeight="1">
      <c r="U638" s="88"/>
    </row>
    <row r="639" spans="21:21" ht="15.75" customHeight="1">
      <c r="U639" s="88"/>
    </row>
    <row r="640" spans="21:21" ht="15.75" customHeight="1">
      <c r="U640" s="88"/>
    </row>
    <row r="641" spans="21:21" ht="15.75" customHeight="1">
      <c r="U641" s="88"/>
    </row>
    <row r="642" spans="21:21" ht="15.75" customHeight="1">
      <c r="U642" s="88"/>
    </row>
    <row r="643" spans="21:21" ht="15.75" customHeight="1">
      <c r="U643" s="88"/>
    </row>
    <row r="644" spans="21:21" ht="15.75" customHeight="1">
      <c r="U644" s="88"/>
    </row>
    <row r="645" spans="21:21" ht="15.75" customHeight="1">
      <c r="U645" s="88"/>
    </row>
    <row r="646" spans="21:21" ht="15.75" customHeight="1">
      <c r="U646" s="88"/>
    </row>
    <row r="647" spans="21:21" ht="15.75" customHeight="1">
      <c r="U647" s="88"/>
    </row>
    <row r="648" spans="21:21" ht="15.75" customHeight="1">
      <c r="U648" s="88"/>
    </row>
    <row r="649" spans="21:21" ht="15.75" customHeight="1">
      <c r="U649" s="88"/>
    </row>
    <row r="650" spans="21:21" ht="15.75" customHeight="1">
      <c r="U650" s="88"/>
    </row>
    <row r="651" spans="21:21" ht="15.75" customHeight="1">
      <c r="U651" s="88"/>
    </row>
    <row r="652" spans="21:21" ht="15.75" customHeight="1">
      <c r="U652" s="88"/>
    </row>
    <row r="653" spans="21:21" ht="15.75" customHeight="1">
      <c r="U653" s="88"/>
    </row>
    <row r="654" spans="21:21" ht="15.75" customHeight="1">
      <c r="U654" s="88"/>
    </row>
    <row r="655" spans="21:21" ht="15.75" customHeight="1">
      <c r="U655" s="88"/>
    </row>
    <row r="656" spans="21:21" ht="15.75" customHeight="1">
      <c r="U656" s="88"/>
    </row>
    <row r="657" spans="21:21" ht="15.75" customHeight="1">
      <c r="U657" s="88"/>
    </row>
    <row r="658" spans="21:21" ht="15.75" customHeight="1">
      <c r="U658" s="88"/>
    </row>
    <row r="659" spans="21:21" ht="15.75" customHeight="1">
      <c r="U659" s="88"/>
    </row>
    <row r="660" spans="21:21" ht="15.75" customHeight="1">
      <c r="U660" s="88"/>
    </row>
    <row r="661" spans="21:21" ht="15.75" customHeight="1">
      <c r="U661" s="88"/>
    </row>
    <row r="662" spans="21:21" ht="15.75" customHeight="1">
      <c r="U662" s="88"/>
    </row>
    <row r="663" spans="21:21" ht="15.75" customHeight="1">
      <c r="U663" s="88"/>
    </row>
    <row r="664" spans="21:21" ht="15.75" customHeight="1">
      <c r="U664" s="88"/>
    </row>
    <row r="665" spans="21:21" ht="15.75" customHeight="1">
      <c r="U665" s="88"/>
    </row>
    <row r="666" spans="21:21" ht="15.75" customHeight="1">
      <c r="U666" s="88"/>
    </row>
    <row r="667" spans="21:21" ht="15.75" customHeight="1">
      <c r="U667" s="88"/>
    </row>
    <row r="668" spans="21:21" ht="15.75" customHeight="1">
      <c r="U668" s="88"/>
    </row>
    <row r="669" spans="21:21" ht="15.75" customHeight="1">
      <c r="U669" s="88"/>
    </row>
    <row r="670" spans="21:21" ht="15.75" customHeight="1">
      <c r="U670" s="88"/>
    </row>
    <row r="671" spans="21:21" ht="15.75" customHeight="1">
      <c r="U671" s="88"/>
    </row>
    <row r="672" spans="21:21" ht="15.75" customHeight="1">
      <c r="U672" s="88"/>
    </row>
    <row r="673" spans="21:21" ht="15.75" customHeight="1">
      <c r="U673" s="88"/>
    </row>
    <row r="674" spans="21:21" ht="15.75" customHeight="1">
      <c r="U674" s="88"/>
    </row>
    <row r="675" spans="21:21" ht="15.75" customHeight="1">
      <c r="U675" s="88"/>
    </row>
    <row r="676" spans="21:21" ht="15.75" customHeight="1">
      <c r="U676" s="88"/>
    </row>
    <row r="677" spans="21:21" ht="15.75" customHeight="1">
      <c r="U677" s="88"/>
    </row>
    <row r="678" spans="21:21" ht="15.75" customHeight="1">
      <c r="U678" s="88"/>
    </row>
    <row r="679" spans="21:21" ht="15.75" customHeight="1">
      <c r="U679" s="88"/>
    </row>
    <row r="680" spans="21:21" ht="15.75" customHeight="1">
      <c r="U680" s="88"/>
    </row>
    <row r="681" spans="21:21" ht="15.75" customHeight="1">
      <c r="U681" s="88"/>
    </row>
    <row r="682" spans="21:21" ht="15.75" customHeight="1">
      <c r="U682" s="88"/>
    </row>
    <row r="683" spans="21:21" ht="15.75" customHeight="1">
      <c r="U683" s="88"/>
    </row>
    <row r="684" spans="21:21" ht="15.75" customHeight="1">
      <c r="U684" s="88"/>
    </row>
    <row r="685" spans="21:21" ht="15.75" customHeight="1">
      <c r="U685" s="88"/>
    </row>
    <row r="686" spans="21:21" ht="15.75" customHeight="1">
      <c r="U686" s="88"/>
    </row>
    <row r="687" spans="21:21" ht="15.75" customHeight="1">
      <c r="U687" s="88"/>
    </row>
    <row r="688" spans="21:21" ht="15.75" customHeight="1">
      <c r="U688" s="88"/>
    </row>
    <row r="689" spans="21:21" ht="15.75" customHeight="1">
      <c r="U689" s="88"/>
    </row>
    <row r="690" spans="21:21" ht="15.75" customHeight="1">
      <c r="U690" s="88"/>
    </row>
    <row r="691" spans="21:21" ht="15.75" customHeight="1">
      <c r="U691" s="88"/>
    </row>
    <row r="692" spans="21:21" ht="15.75" customHeight="1">
      <c r="U692" s="88"/>
    </row>
    <row r="693" spans="21:21" ht="15.75" customHeight="1">
      <c r="U693" s="88"/>
    </row>
    <row r="694" spans="21:21" ht="15.75" customHeight="1">
      <c r="U694" s="88"/>
    </row>
    <row r="695" spans="21:21" ht="15.75" customHeight="1">
      <c r="U695" s="88"/>
    </row>
    <row r="696" spans="21:21" ht="15.75" customHeight="1">
      <c r="U696" s="88"/>
    </row>
    <row r="697" spans="21:21" ht="15.75" customHeight="1">
      <c r="U697" s="88"/>
    </row>
    <row r="698" spans="21:21" ht="15.75" customHeight="1">
      <c r="U698" s="88"/>
    </row>
    <row r="699" spans="21:21" ht="15.75" customHeight="1">
      <c r="U699" s="88"/>
    </row>
    <row r="700" spans="21:21" ht="15.75" customHeight="1">
      <c r="U700" s="88"/>
    </row>
    <row r="701" spans="21:21" ht="15.75" customHeight="1">
      <c r="U701" s="88"/>
    </row>
    <row r="702" spans="21:21" ht="15.75" customHeight="1">
      <c r="U702" s="88"/>
    </row>
    <row r="703" spans="21:21" ht="15.75" customHeight="1">
      <c r="U703" s="88"/>
    </row>
    <row r="704" spans="21:21" ht="15.75" customHeight="1">
      <c r="U704" s="88"/>
    </row>
    <row r="705" spans="21:21" ht="15.75" customHeight="1">
      <c r="U705" s="88"/>
    </row>
    <row r="706" spans="21:21" ht="15.75" customHeight="1">
      <c r="U706" s="88"/>
    </row>
    <row r="707" spans="21:21" ht="15.75" customHeight="1">
      <c r="U707" s="88"/>
    </row>
    <row r="708" spans="21:21" ht="15.75" customHeight="1">
      <c r="U708" s="88"/>
    </row>
    <row r="709" spans="21:21" ht="15.75" customHeight="1">
      <c r="U709" s="88"/>
    </row>
    <row r="710" spans="21:21" ht="15.75" customHeight="1">
      <c r="U710" s="88"/>
    </row>
    <row r="711" spans="21:21" ht="15.75" customHeight="1">
      <c r="U711" s="88"/>
    </row>
    <row r="712" spans="21:21" ht="15.75" customHeight="1">
      <c r="U712" s="88"/>
    </row>
    <row r="713" spans="21:21" ht="15.75" customHeight="1">
      <c r="U713" s="88"/>
    </row>
    <row r="714" spans="21:21" ht="15.75" customHeight="1">
      <c r="U714" s="88"/>
    </row>
    <row r="715" spans="21:21" ht="15.75" customHeight="1">
      <c r="U715" s="88"/>
    </row>
    <row r="716" spans="21:21" ht="15.75" customHeight="1">
      <c r="U716" s="88"/>
    </row>
    <row r="717" spans="21:21" ht="15.75" customHeight="1">
      <c r="U717" s="88"/>
    </row>
    <row r="718" spans="21:21" ht="15.75" customHeight="1">
      <c r="U718" s="88"/>
    </row>
    <row r="719" spans="21:21" ht="15.75" customHeight="1">
      <c r="U719" s="88"/>
    </row>
    <row r="720" spans="21:21" ht="15.75" customHeight="1">
      <c r="U720" s="88"/>
    </row>
    <row r="721" spans="21:21" ht="15.75" customHeight="1">
      <c r="U721" s="88"/>
    </row>
    <row r="722" spans="21:21" ht="15.75" customHeight="1">
      <c r="U722" s="88"/>
    </row>
    <row r="723" spans="21:21" ht="15.75" customHeight="1">
      <c r="U723" s="88"/>
    </row>
    <row r="724" spans="21:21" ht="15.75" customHeight="1">
      <c r="U724" s="88"/>
    </row>
    <row r="725" spans="21:21" ht="15.75" customHeight="1">
      <c r="U725" s="88"/>
    </row>
    <row r="726" spans="21:21" ht="15.75" customHeight="1">
      <c r="U726" s="88"/>
    </row>
    <row r="727" spans="21:21" ht="15.75" customHeight="1">
      <c r="U727" s="88"/>
    </row>
    <row r="728" spans="21:21" ht="15.75" customHeight="1">
      <c r="U728" s="88"/>
    </row>
    <row r="729" spans="21:21" ht="15.75" customHeight="1">
      <c r="U729" s="88"/>
    </row>
    <row r="730" spans="21:21" ht="15.75" customHeight="1">
      <c r="U730" s="88"/>
    </row>
    <row r="731" spans="21:21" ht="15.75" customHeight="1">
      <c r="U731" s="88"/>
    </row>
    <row r="732" spans="21:21" ht="15.75" customHeight="1">
      <c r="U732" s="88"/>
    </row>
    <row r="733" spans="21:21" ht="15.75" customHeight="1">
      <c r="U733" s="88"/>
    </row>
    <row r="734" spans="21:21" ht="15.75" customHeight="1">
      <c r="U734" s="88"/>
    </row>
    <row r="735" spans="21:21" ht="15.75" customHeight="1">
      <c r="U735" s="88"/>
    </row>
    <row r="736" spans="21:21" ht="15.75" customHeight="1">
      <c r="U736" s="88"/>
    </row>
    <row r="737" spans="21:21" ht="15.75" customHeight="1">
      <c r="U737" s="88"/>
    </row>
    <row r="738" spans="21:21" ht="15.75" customHeight="1">
      <c r="U738" s="88"/>
    </row>
    <row r="739" spans="21:21" ht="15.75" customHeight="1">
      <c r="U739" s="88"/>
    </row>
    <row r="740" spans="21:21" ht="15.75" customHeight="1">
      <c r="U740" s="88"/>
    </row>
    <row r="741" spans="21:21" ht="15.75" customHeight="1">
      <c r="U741" s="88"/>
    </row>
    <row r="742" spans="21:21" ht="15.75" customHeight="1">
      <c r="U742" s="88"/>
    </row>
    <row r="743" spans="21:21" ht="15.75" customHeight="1">
      <c r="U743" s="88"/>
    </row>
    <row r="744" spans="21:21" ht="15.75" customHeight="1">
      <c r="U744" s="88"/>
    </row>
    <row r="745" spans="21:21" ht="15.75" customHeight="1">
      <c r="U745" s="88"/>
    </row>
    <row r="746" spans="21:21" ht="15.75" customHeight="1">
      <c r="U746" s="88"/>
    </row>
    <row r="747" spans="21:21" ht="15.75" customHeight="1">
      <c r="U747" s="88"/>
    </row>
    <row r="748" spans="21:21" ht="15.75" customHeight="1">
      <c r="U748" s="88"/>
    </row>
    <row r="749" spans="21:21" ht="15.75" customHeight="1">
      <c r="U749" s="88"/>
    </row>
    <row r="750" spans="21:21" ht="15.75" customHeight="1">
      <c r="U750" s="88"/>
    </row>
    <row r="751" spans="21:21" ht="15.75" customHeight="1">
      <c r="U751" s="88"/>
    </row>
    <row r="752" spans="21:21" ht="15.75" customHeight="1">
      <c r="U752" s="88"/>
    </row>
    <row r="753" spans="21:21" ht="15.75" customHeight="1">
      <c r="U753" s="88"/>
    </row>
    <row r="754" spans="21:21" ht="15.75" customHeight="1">
      <c r="U754" s="88"/>
    </row>
    <row r="755" spans="21:21" ht="15.75" customHeight="1">
      <c r="U755" s="88"/>
    </row>
    <row r="756" spans="21:21" ht="15.75" customHeight="1">
      <c r="U756" s="88"/>
    </row>
    <row r="757" spans="21:21" ht="15.75" customHeight="1">
      <c r="U757" s="88"/>
    </row>
    <row r="758" spans="21:21" ht="15.75" customHeight="1">
      <c r="U758" s="88"/>
    </row>
    <row r="759" spans="21:21" ht="15.75" customHeight="1">
      <c r="U759" s="88"/>
    </row>
    <row r="760" spans="21:21" ht="15.75" customHeight="1">
      <c r="U760" s="88"/>
    </row>
    <row r="761" spans="21:21" ht="15.75" customHeight="1">
      <c r="U761" s="88"/>
    </row>
    <row r="762" spans="21:21" ht="15.75" customHeight="1">
      <c r="U762" s="88"/>
    </row>
    <row r="763" spans="21:21" ht="15.75" customHeight="1">
      <c r="U763" s="88"/>
    </row>
    <row r="764" spans="21:21" ht="15.75" customHeight="1">
      <c r="U764" s="88"/>
    </row>
    <row r="765" spans="21:21" ht="15.75" customHeight="1">
      <c r="U765" s="88"/>
    </row>
    <row r="766" spans="21:21" ht="15.75" customHeight="1">
      <c r="U766" s="88"/>
    </row>
    <row r="767" spans="21:21" ht="15.75" customHeight="1">
      <c r="U767" s="88"/>
    </row>
    <row r="768" spans="21:21" ht="15.75" customHeight="1">
      <c r="U768" s="88"/>
    </row>
    <row r="769" spans="21:21" ht="15.75" customHeight="1">
      <c r="U769" s="88"/>
    </row>
    <row r="770" spans="21:21" ht="15.75" customHeight="1">
      <c r="U770" s="88"/>
    </row>
    <row r="771" spans="21:21" ht="15.75" customHeight="1">
      <c r="U771" s="88"/>
    </row>
    <row r="772" spans="21:21" ht="15.75" customHeight="1">
      <c r="U772" s="88"/>
    </row>
    <row r="773" spans="21:21" ht="15.75" customHeight="1">
      <c r="U773" s="88"/>
    </row>
    <row r="774" spans="21:21" ht="15.75" customHeight="1">
      <c r="U774" s="88"/>
    </row>
    <row r="775" spans="21:21" ht="15.75" customHeight="1">
      <c r="U775" s="88"/>
    </row>
    <row r="776" spans="21:21" ht="15.75" customHeight="1">
      <c r="U776" s="88"/>
    </row>
    <row r="777" spans="21:21" ht="15.75" customHeight="1">
      <c r="U777" s="88"/>
    </row>
    <row r="778" spans="21:21" ht="15.75" customHeight="1">
      <c r="U778" s="88"/>
    </row>
    <row r="779" spans="21:21" ht="15.75" customHeight="1">
      <c r="U779" s="88"/>
    </row>
    <row r="780" spans="21:21" ht="15.75" customHeight="1">
      <c r="U780" s="88"/>
    </row>
    <row r="781" spans="21:21" ht="15.75" customHeight="1">
      <c r="U781" s="88"/>
    </row>
    <row r="782" spans="21:21" ht="15.75" customHeight="1">
      <c r="U782" s="88"/>
    </row>
    <row r="783" spans="21:21" ht="15.75" customHeight="1">
      <c r="U783" s="88"/>
    </row>
    <row r="784" spans="21:21" ht="15.75" customHeight="1">
      <c r="U784" s="88"/>
    </row>
    <row r="785" spans="21:21" ht="15.75" customHeight="1">
      <c r="U785" s="88"/>
    </row>
    <row r="786" spans="21:21" ht="15.75" customHeight="1">
      <c r="U786" s="88"/>
    </row>
    <row r="787" spans="21:21" ht="15.75" customHeight="1">
      <c r="U787" s="88"/>
    </row>
    <row r="788" spans="21:21" ht="15.75" customHeight="1">
      <c r="U788" s="88"/>
    </row>
    <row r="789" spans="21:21" ht="15.75" customHeight="1">
      <c r="U789" s="88"/>
    </row>
    <row r="790" spans="21:21" ht="15.75" customHeight="1">
      <c r="U790" s="88"/>
    </row>
    <row r="791" spans="21:21" ht="15.75" customHeight="1">
      <c r="U791" s="88"/>
    </row>
    <row r="792" spans="21:21" ht="15.75" customHeight="1">
      <c r="U792" s="88"/>
    </row>
    <row r="793" spans="21:21" ht="15.75" customHeight="1">
      <c r="U793" s="88"/>
    </row>
    <row r="794" spans="21:21" ht="15.75" customHeight="1">
      <c r="U794" s="88"/>
    </row>
    <row r="795" spans="21:21" ht="15.75" customHeight="1">
      <c r="U795" s="88"/>
    </row>
    <row r="796" spans="21:21" ht="15.75" customHeight="1">
      <c r="U796" s="88"/>
    </row>
    <row r="797" spans="21:21" ht="15.75" customHeight="1">
      <c r="U797" s="88"/>
    </row>
    <row r="798" spans="21:21" ht="15.75" customHeight="1">
      <c r="U798" s="88"/>
    </row>
    <row r="799" spans="21:21" ht="15.75" customHeight="1">
      <c r="U799" s="88"/>
    </row>
    <row r="800" spans="21:21" ht="15.75" customHeight="1">
      <c r="U800" s="88"/>
    </row>
    <row r="801" spans="21:21" ht="15.75" customHeight="1">
      <c r="U801" s="88"/>
    </row>
    <row r="802" spans="21:21" ht="15.75" customHeight="1">
      <c r="U802" s="88"/>
    </row>
    <row r="803" spans="21:21" ht="15.75" customHeight="1">
      <c r="U803" s="88"/>
    </row>
    <row r="804" spans="21:21" ht="15.75" customHeight="1">
      <c r="U804" s="88"/>
    </row>
    <row r="805" spans="21:21" ht="15.75" customHeight="1">
      <c r="U805" s="88"/>
    </row>
    <row r="806" spans="21:21" ht="15.75" customHeight="1">
      <c r="U806" s="88"/>
    </row>
    <row r="807" spans="21:21" ht="15.75" customHeight="1">
      <c r="U807" s="88"/>
    </row>
    <row r="808" spans="21:21" ht="15.75" customHeight="1">
      <c r="U808" s="88"/>
    </row>
    <row r="809" spans="21:21" ht="15.75" customHeight="1">
      <c r="U809" s="88"/>
    </row>
    <row r="810" spans="21:21" ht="15.75" customHeight="1">
      <c r="U810" s="88"/>
    </row>
    <row r="811" spans="21:21" ht="15.75" customHeight="1">
      <c r="U811" s="88"/>
    </row>
    <row r="812" spans="21:21" ht="15.75" customHeight="1">
      <c r="U812" s="88"/>
    </row>
    <row r="813" spans="21:21" ht="15.75" customHeight="1">
      <c r="U813" s="88"/>
    </row>
    <row r="814" spans="21:21" ht="15.75" customHeight="1">
      <c r="U814" s="88"/>
    </row>
    <row r="815" spans="21:21" ht="15.75" customHeight="1">
      <c r="U815" s="88"/>
    </row>
    <row r="816" spans="21:21" ht="15.75" customHeight="1">
      <c r="U816" s="88"/>
    </row>
    <row r="817" spans="21:21" ht="15.75" customHeight="1">
      <c r="U817" s="88"/>
    </row>
    <row r="818" spans="21:21" ht="15.75" customHeight="1">
      <c r="U818" s="88"/>
    </row>
    <row r="819" spans="21:21" ht="15.75" customHeight="1">
      <c r="U819" s="88"/>
    </row>
    <row r="820" spans="21:21" ht="15.75" customHeight="1">
      <c r="U820" s="88"/>
    </row>
    <row r="821" spans="21:21" ht="15.75" customHeight="1">
      <c r="U821" s="88"/>
    </row>
    <row r="822" spans="21:21" ht="15.75" customHeight="1">
      <c r="U822" s="88"/>
    </row>
    <row r="823" spans="21:21" ht="15.75" customHeight="1">
      <c r="U823" s="88"/>
    </row>
    <row r="824" spans="21:21" ht="15.75" customHeight="1">
      <c r="U824" s="88"/>
    </row>
    <row r="825" spans="21:21" ht="15.75" customHeight="1">
      <c r="U825" s="88"/>
    </row>
    <row r="826" spans="21:21" ht="15.75" customHeight="1">
      <c r="U826" s="88"/>
    </row>
    <row r="827" spans="21:21" ht="15.75" customHeight="1">
      <c r="U827" s="88"/>
    </row>
    <row r="828" spans="21:21" ht="15.75" customHeight="1">
      <c r="U828" s="88"/>
    </row>
    <row r="829" spans="21:21" ht="15.75" customHeight="1">
      <c r="U829" s="88"/>
    </row>
    <row r="830" spans="21:21" ht="15.75" customHeight="1">
      <c r="U830" s="88"/>
    </row>
    <row r="831" spans="21:21" ht="15.75" customHeight="1">
      <c r="U831" s="88"/>
    </row>
    <row r="832" spans="21:21" ht="15.75" customHeight="1">
      <c r="U832" s="88"/>
    </row>
    <row r="833" spans="21:21" ht="15.75" customHeight="1">
      <c r="U833" s="88"/>
    </row>
    <row r="834" spans="21:21" ht="15.75" customHeight="1">
      <c r="U834" s="88"/>
    </row>
    <row r="835" spans="21:21" ht="15.75" customHeight="1">
      <c r="U835" s="88"/>
    </row>
    <row r="836" spans="21:21" ht="15.75" customHeight="1">
      <c r="U836" s="88"/>
    </row>
    <row r="837" spans="21:21" ht="15.75" customHeight="1">
      <c r="U837" s="88"/>
    </row>
    <row r="838" spans="21:21" ht="15.75" customHeight="1">
      <c r="U838" s="88"/>
    </row>
    <row r="839" spans="21:21" ht="15.75" customHeight="1">
      <c r="U839" s="88"/>
    </row>
    <row r="840" spans="21:21" ht="15.75" customHeight="1">
      <c r="U840" s="88"/>
    </row>
    <row r="841" spans="21:21" ht="15.75" customHeight="1">
      <c r="U841" s="88"/>
    </row>
    <row r="842" spans="21:21" ht="15.75" customHeight="1">
      <c r="U842" s="88"/>
    </row>
    <row r="843" spans="21:21" ht="15.75" customHeight="1">
      <c r="U843" s="88"/>
    </row>
    <row r="844" spans="21:21" ht="15.75" customHeight="1">
      <c r="U844" s="88"/>
    </row>
    <row r="845" spans="21:21" ht="15.75" customHeight="1">
      <c r="U845" s="88"/>
    </row>
    <row r="846" spans="21:21" ht="15.75" customHeight="1">
      <c r="U846" s="88"/>
    </row>
    <row r="847" spans="21:21" ht="15.75" customHeight="1">
      <c r="U847" s="88"/>
    </row>
    <row r="848" spans="21:21" ht="15.75" customHeight="1">
      <c r="U848" s="88"/>
    </row>
    <row r="849" spans="21:21" ht="15.75" customHeight="1">
      <c r="U849" s="88"/>
    </row>
    <row r="850" spans="21:21" ht="15.75" customHeight="1">
      <c r="U850" s="88"/>
    </row>
    <row r="851" spans="21:21" ht="15.75" customHeight="1">
      <c r="U851" s="88"/>
    </row>
    <row r="852" spans="21:21" ht="15.75" customHeight="1">
      <c r="U852" s="88"/>
    </row>
    <row r="853" spans="21:21" ht="15.75" customHeight="1">
      <c r="U853" s="88"/>
    </row>
    <row r="854" spans="21:21" ht="15.75" customHeight="1">
      <c r="U854" s="88"/>
    </row>
    <row r="855" spans="21:21" ht="15.75" customHeight="1">
      <c r="U855" s="88"/>
    </row>
    <row r="856" spans="21:21" ht="15.75" customHeight="1">
      <c r="U856" s="88"/>
    </row>
    <row r="857" spans="21:21" ht="15.75" customHeight="1">
      <c r="U857" s="88"/>
    </row>
    <row r="858" spans="21:21" ht="15.75" customHeight="1">
      <c r="U858" s="88"/>
    </row>
    <row r="859" spans="21:21" ht="15.75" customHeight="1">
      <c r="U859" s="88"/>
    </row>
    <row r="860" spans="21:21" ht="15.75" customHeight="1">
      <c r="U860" s="88"/>
    </row>
    <row r="861" spans="21:21" ht="15.75" customHeight="1">
      <c r="U861" s="88"/>
    </row>
    <row r="862" spans="21:21" ht="15.75" customHeight="1">
      <c r="U862" s="88"/>
    </row>
    <row r="863" spans="21:21" ht="15.75" customHeight="1">
      <c r="U863" s="88"/>
    </row>
    <row r="864" spans="21:21" ht="15.75" customHeight="1">
      <c r="U864" s="88"/>
    </row>
    <row r="865" spans="21:21" ht="15.75" customHeight="1">
      <c r="U865" s="88"/>
    </row>
    <row r="866" spans="21:21" ht="15.75" customHeight="1">
      <c r="U866" s="88"/>
    </row>
    <row r="867" spans="21:21" ht="15.75" customHeight="1">
      <c r="U867" s="88"/>
    </row>
    <row r="868" spans="21:21" ht="15.75" customHeight="1">
      <c r="U868" s="88"/>
    </row>
    <row r="869" spans="21:21" ht="15.75" customHeight="1">
      <c r="U869" s="88"/>
    </row>
    <row r="870" spans="21:21" ht="15.75" customHeight="1">
      <c r="U870" s="88"/>
    </row>
    <row r="871" spans="21:21" ht="15.75" customHeight="1">
      <c r="U871" s="88"/>
    </row>
    <row r="872" spans="21:21" ht="15.75" customHeight="1">
      <c r="U872" s="88"/>
    </row>
    <row r="873" spans="21:21" ht="15.75" customHeight="1">
      <c r="U873" s="88"/>
    </row>
    <row r="874" spans="21:21" ht="15.75" customHeight="1">
      <c r="U874" s="88"/>
    </row>
    <row r="875" spans="21:21" ht="15.75" customHeight="1">
      <c r="U875" s="88"/>
    </row>
    <row r="876" spans="21:21" ht="15.75" customHeight="1">
      <c r="U876" s="88"/>
    </row>
    <row r="877" spans="21:21" ht="15.75" customHeight="1">
      <c r="U877" s="88"/>
    </row>
    <row r="878" spans="21:21" ht="15.75" customHeight="1">
      <c r="U878" s="88"/>
    </row>
    <row r="879" spans="21:21" ht="15.75" customHeight="1">
      <c r="U879" s="88"/>
    </row>
    <row r="880" spans="21:21" ht="15.75" customHeight="1">
      <c r="U880" s="88"/>
    </row>
    <row r="881" spans="21:21" ht="15.75" customHeight="1">
      <c r="U881" s="88"/>
    </row>
    <row r="882" spans="21:21" ht="15.75" customHeight="1">
      <c r="U882" s="88"/>
    </row>
    <row r="883" spans="21:21" ht="15.75" customHeight="1">
      <c r="U883" s="88"/>
    </row>
    <row r="884" spans="21:21" ht="15.75" customHeight="1">
      <c r="U884" s="88"/>
    </row>
    <row r="885" spans="21:21" ht="15.75" customHeight="1">
      <c r="U885" s="88"/>
    </row>
    <row r="886" spans="21:21" ht="15.75" customHeight="1">
      <c r="U886" s="88"/>
    </row>
    <row r="887" spans="21:21" ht="15.75" customHeight="1">
      <c r="U887" s="88"/>
    </row>
    <row r="888" spans="21:21" ht="15.75" customHeight="1">
      <c r="U888" s="88"/>
    </row>
    <row r="889" spans="21:21" ht="15.75" customHeight="1">
      <c r="U889" s="88"/>
    </row>
    <row r="890" spans="21:21" ht="15.75" customHeight="1">
      <c r="U890" s="88"/>
    </row>
    <row r="891" spans="21:21" ht="15.75" customHeight="1">
      <c r="U891" s="88"/>
    </row>
    <row r="892" spans="21:21" ht="15.75" customHeight="1">
      <c r="U892" s="88"/>
    </row>
    <row r="893" spans="21:21" ht="15.75" customHeight="1">
      <c r="U893" s="88"/>
    </row>
    <row r="894" spans="21:21" ht="15.75" customHeight="1">
      <c r="U894" s="88"/>
    </row>
    <row r="895" spans="21:21" ht="15.75" customHeight="1">
      <c r="U895" s="88"/>
    </row>
    <row r="896" spans="21:21" ht="15.75" customHeight="1">
      <c r="U896" s="88"/>
    </row>
    <row r="897" spans="21:21" ht="15.75" customHeight="1">
      <c r="U897" s="88"/>
    </row>
    <row r="898" spans="21:21" ht="15.75" customHeight="1">
      <c r="U898" s="88"/>
    </row>
    <row r="899" spans="21:21" ht="15.75" customHeight="1">
      <c r="U899" s="88"/>
    </row>
    <row r="900" spans="21:21" ht="15.75" customHeight="1">
      <c r="U900" s="88"/>
    </row>
    <row r="901" spans="21:21" ht="15.75" customHeight="1">
      <c r="U901" s="88"/>
    </row>
    <row r="902" spans="21:21" ht="15.75" customHeight="1">
      <c r="U902" s="88"/>
    </row>
    <row r="903" spans="21:21" ht="15.75" customHeight="1">
      <c r="U903" s="88"/>
    </row>
    <row r="904" spans="21:21" ht="15.75" customHeight="1">
      <c r="U904" s="88"/>
    </row>
    <row r="905" spans="21:21" ht="15.75" customHeight="1">
      <c r="U905" s="88"/>
    </row>
    <row r="906" spans="21:21" ht="15.75" customHeight="1">
      <c r="U906" s="88"/>
    </row>
    <row r="907" spans="21:21" ht="15.75" customHeight="1">
      <c r="U907" s="88"/>
    </row>
    <row r="908" spans="21:21" ht="15.75" customHeight="1">
      <c r="U908" s="88"/>
    </row>
    <row r="909" spans="21:21" ht="15.75" customHeight="1">
      <c r="U909" s="88"/>
    </row>
    <row r="910" spans="21:21" ht="15.75" customHeight="1">
      <c r="U910" s="88"/>
    </row>
    <row r="911" spans="21:21" ht="15.75" customHeight="1">
      <c r="U911" s="88"/>
    </row>
    <row r="912" spans="21:21" ht="15.75" customHeight="1">
      <c r="U912" s="88"/>
    </row>
    <row r="913" spans="21:21" ht="15.75" customHeight="1">
      <c r="U913" s="88"/>
    </row>
    <row r="914" spans="21:21" ht="15.75" customHeight="1">
      <c r="U914" s="88"/>
    </row>
    <row r="915" spans="21:21" ht="15.75" customHeight="1">
      <c r="U915" s="88"/>
    </row>
    <row r="916" spans="21:21" ht="15.75" customHeight="1">
      <c r="U916" s="88"/>
    </row>
    <row r="917" spans="21:21" ht="15.75" customHeight="1">
      <c r="U917" s="88"/>
    </row>
    <row r="918" spans="21:21" ht="15.75" customHeight="1">
      <c r="U918" s="88"/>
    </row>
    <row r="919" spans="21:21" ht="15.75" customHeight="1">
      <c r="U919" s="88"/>
    </row>
    <row r="920" spans="21:21" ht="15.75" customHeight="1">
      <c r="U920" s="88"/>
    </row>
    <row r="921" spans="21:21" ht="15.75" customHeight="1">
      <c r="U921" s="88"/>
    </row>
    <row r="922" spans="21:21" ht="15.75" customHeight="1">
      <c r="U922" s="88"/>
    </row>
    <row r="923" spans="21:21" ht="15.75" customHeight="1">
      <c r="U923" s="88"/>
    </row>
    <row r="924" spans="21:21" ht="15.75" customHeight="1">
      <c r="U924" s="88"/>
    </row>
    <row r="925" spans="21:21" ht="15.75" customHeight="1">
      <c r="U925" s="88"/>
    </row>
    <row r="926" spans="21:21" ht="15.75" customHeight="1">
      <c r="U926" s="88"/>
    </row>
    <row r="927" spans="21:21" ht="15.75" customHeight="1">
      <c r="U927" s="88"/>
    </row>
    <row r="928" spans="21:21" ht="15.75" customHeight="1">
      <c r="U928" s="88"/>
    </row>
    <row r="929" spans="21:21" ht="15.75" customHeight="1">
      <c r="U929" s="88"/>
    </row>
    <row r="930" spans="21:21" ht="15.75" customHeight="1">
      <c r="U930" s="88"/>
    </row>
    <row r="931" spans="21:21" ht="15.75" customHeight="1">
      <c r="U931" s="88"/>
    </row>
    <row r="932" spans="21:21" ht="15.75" customHeight="1">
      <c r="U932" s="88"/>
    </row>
    <row r="933" spans="21:21" ht="15.75" customHeight="1">
      <c r="U933" s="88"/>
    </row>
    <row r="934" spans="21:21" ht="15.75" customHeight="1">
      <c r="U934" s="88"/>
    </row>
    <row r="935" spans="21:21" ht="15.75" customHeight="1">
      <c r="U935" s="88"/>
    </row>
    <row r="936" spans="21:21" ht="15.75" customHeight="1">
      <c r="U936" s="88"/>
    </row>
    <row r="937" spans="21:21" ht="15.75" customHeight="1">
      <c r="U937" s="88"/>
    </row>
    <row r="938" spans="21:21" ht="15.75" customHeight="1">
      <c r="U938" s="88"/>
    </row>
    <row r="939" spans="21:21" ht="15.75" customHeight="1">
      <c r="U939" s="88"/>
    </row>
    <row r="940" spans="21:21" ht="15.75" customHeight="1">
      <c r="U940" s="88"/>
    </row>
    <row r="941" spans="21:21" ht="15.75" customHeight="1">
      <c r="U941" s="88"/>
    </row>
    <row r="942" spans="21:21" ht="15.75" customHeight="1">
      <c r="U942" s="88"/>
    </row>
    <row r="943" spans="21:21" ht="15.75" customHeight="1">
      <c r="U943" s="88"/>
    </row>
    <row r="944" spans="21:21" ht="15.75" customHeight="1">
      <c r="U944" s="88"/>
    </row>
    <row r="945" spans="21:21" ht="15.75" customHeight="1">
      <c r="U945" s="88"/>
    </row>
    <row r="946" spans="21:21" ht="15.75" customHeight="1">
      <c r="U946" s="88"/>
    </row>
    <row r="947" spans="21:21" ht="15.75" customHeight="1">
      <c r="U947" s="88"/>
    </row>
    <row r="948" spans="21:21" ht="15.75" customHeight="1">
      <c r="U948" s="88"/>
    </row>
    <row r="949" spans="21:21" ht="15.75" customHeight="1">
      <c r="U949" s="88"/>
    </row>
    <row r="950" spans="21:21" ht="15.75" customHeight="1">
      <c r="U950" s="88"/>
    </row>
    <row r="951" spans="21:21" ht="15.75" customHeight="1">
      <c r="U951" s="88"/>
    </row>
    <row r="952" spans="21:21" ht="15.75" customHeight="1">
      <c r="U952" s="88"/>
    </row>
    <row r="953" spans="21:21" ht="15.75" customHeight="1">
      <c r="U953" s="88"/>
    </row>
    <row r="954" spans="21:21" ht="15.75" customHeight="1">
      <c r="U954" s="88"/>
    </row>
    <row r="955" spans="21:21" ht="15.75" customHeight="1">
      <c r="U955" s="88"/>
    </row>
    <row r="956" spans="21:21" ht="15.75" customHeight="1">
      <c r="U956" s="88"/>
    </row>
    <row r="957" spans="21:21" ht="15.75" customHeight="1">
      <c r="U957" s="88"/>
    </row>
    <row r="958" spans="21:21" ht="15.75" customHeight="1">
      <c r="U958" s="88"/>
    </row>
    <row r="959" spans="21:21" ht="15.75" customHeight="1">
      <c r="U959" s="88"/>
    </row>
    <row r="960" spans="21:21" ht="15.75" customHeight="1">
      <c r="U960" s="88"/>
    </row>
    <row r="961" spans="21:21" ht="15.75" customHeight="1">
      <c r="U961" s="88"/>
    </row>
    <row r="962" spans="21:21" ht="15.75" customHeight="1">
      <c r="U962" s="88"/>
    </row>
    <row r="963" spans="21:21" ht="15.75" customHeight="1">
      <c r="U963" s="88"/>
    </row>
    <row r="964" spans="21:21" ht="15.75" customHeight="1">
      <c r="U964" s="88"/>
    </row>
    <row r="965" spans="21:21" ht="15.75" customHeight="1">
      <c r="U965" s="88"/>
    </row>
    <row r="966" spans="21:21" ht="15.75" customHeight="1">
      <c r="U966" s="88"/>
    </row>
    <row r="967" spans="21:21" ht="15.75" customHeight="1">
      <c r="U967" s="88"/>
    </row>
    <row r="968" spans="21:21" ht="15.75" customHeight="1">
      <c r="U968" s="88"/>
    </row>
    <row r="969" spans="21:21" ht="15.75" customHeight="1">
      <c r="U969" s="88"/>
    </row>
    <row r="970" spans="21:21" ht="15.75" customHeight="1">
      <c r="U970" s="88"/>
    </row>
    <row r="971" spans="21:21" ht="15.75" customHeight="1">
      <c r="U971" s="88"/>
    </row>
    <row r="972" spans="21:21" ht="15.75" customHeight="1">
      <c r="U972" s="88"/>
    </row>
    <row r="973" spans="21:21" ht="15.75" customHeight="1">
      <c r="U973" s="88"/>
    </row>
    <row r="974" spans="21:21" ht="15.75" customHeight="1">
      <c r="U974" s="88"/>
    </row>
    <row r="975" spans="21:21" ht="15.75" customHeight="1">
      <c r="U975" s="88"/>
    </row>
    <row r="976" spans="21:21" ht="15.75" customHeight="1">
      <c r="U976" s="88"/>
    </row>
    <row r="977" spans="21:21" ht="15.75" customHeight="1">
      <c r="U977" s="88"/>
    </row>
    <row r="978" spans="21:21" ht="15.75" customHeight="1">
      <c r="U978" s="88"/>
    </row>
    <row r="979" spans="21:21" ht="15.75" customHeight="1">
      <c r="U979" s="88"/>
    </row>
    <row r="980" spans="21:21" ht="15.75" customHeight="1">
      <c r="U980" s="88"/>
    </row>
    <row r="981" spans="21:21" ht="15.75" customHeight="1">
      <c r="U981" s="88"/>
    </row>
    <row r="982" spans="21:21" ht="15.75" customHeight="1">
      <c r="U982" s="88"/>
    </row>
    <row r="983" spans="21:21" ht="15.75" customHeight="1">
      <c r="U983" s="88"/>
    </row>
    <row r="984" spans="21:21" ht="15.75" customHeight="1">
      <c r="U984" s="88"/>
    </row>
    <row r="985" spans="21:21" ht="15.75" customHeight="1">
      <c r="U985" s="88"/>
    </row>
    <row r="986" spans="21:21" ht="15.75" customHeight="1">
      <c r="U986" s="88"/>
    </row>
    <row r="987" spans="21:21" ht="15.75" customHeight="1">
      <c r="U987" s="88"/>
    </row>
    <row r="988" spans="21:21" ht="15.75" customHeight="1">
      <c r="U988" s="88"/>
    </row>
    <row r="989" spans="21:21" ht="15.75" customHeight="1">
      <c r="U989" s="88"/>
    </row>
    <row r="990" spans="21:21" ht="15.75" customHeight="1">
      <c r="U990" s="88"/>
    </row>
    <row r="991" spans="21:21" ht="15.75" customHeight="1">
      <c r="U991" s="88"/>
    </row>
    <row r="992" spans="21:21" ht="15.75" customHeight="1">
      <c r="U992" s="88"/>
    </row>
    <row r="993" spans="21:21" ht="15.75" customHeight="1">
      <c r="U993" s="88"/>
    </row>
    <row r="994" spans="21:21" ht="15.75" customHeight="1">
      <c r="U994" s="88"/>
    </row>
    <row r="995" spans="21:21" ht="15.75" customHeight="1">
      <c r="U995" s="88"/>
    </row>
    <row r="996" spans="21:21" ht="15.75" customHeight="1">
      <c r="U996" s="88"/>
    </row>
    <row r="997" spans="21:21" ht="15.75" customHeight="1">
      <c r="U997" s="88"/>
    </row>
    <row r="998" spans="21:21" ht="15.75" customHeight="1">
      <c r="U998" s="88"/>
    </row>
    <row r="999" spans="21:21" ht="15.75" customHeight="1">
      <c r="U999" s="88"/>
    </row>
    <row r="1000" spans="21:21" ht="15.75" customHeight="1">
      <c r="U1000" s="88"/>
    </row>
    <row r="1001" spans="21:21" ht="15.75" customHeight="1">
      <c r="U1001" s="88"/>
    </row>
    <row r="1002" spans="21:21" ht="15.75" customHeight="1">
      <c r="U1002" s="88"/>
    </row>
  </sheetData>
  <mergeCells count="21">
    <mergeCell ref="A25:B25"/>
    <mergeCell ref="A26:B26"/>
    <mergeCell ref="A27:B27"/>
    <mergeCell ref="F27:H27"/>
    <mergeCell ref="H3:I3"/>
    <mergeCell ref="Q3:R3"/>
    <mergeCell ref="S3:T3"/>
    <mergeCell ref="B1:T1"/>
    <mergeCell ref="A2:A4"/>
    <mergeCell ref="B2:B4"/>
    <mergeCell ref="C2:K2"/>
    <mergeCell ref="L2:T2"/>
    <mergeCell ref="C3:C4"/>
    <mergeCell ref="D3:D4"/>
    <mergeCell ref="J3:K3"/>
    <mergeCell ref="L3:L4"/>
    <mergeCell ref="M3:M4"/>
    <mergeCell ref="N3:N4"/>
    <mergeCell ref="O3:P3"/>
    <mergeCell ref="E3:E4"/>
    <mergeCell ref="F3:G3"/>
  </mergeCells>
  <hyperlinks>
    <hyperlink ref="I29" r:id="rId1" location="gid=637669668"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for REPORT 27.11</vt:lpstr>
      <vt:lpstr>Bảng tổng 15.11.2024</vt:lpstr>
      <vt:lpstr>(RAW) Bảng tính</vt:lpstr>
      <vt:lpstr>UNIT</vt:lpstr>
      <vt:lpstr>Capacity Building</vt:lpstr>
      <vt:lpstr>Baseline</vt:lpstr>
      <vt:lpstr>Trang tính7</vt:lpstr>
      <vt:lpstr>Data Sources</vt:lpstr>
      <vt:lpstr>Old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Nguyen Van</dc:creator>
  <cp:lastModifiedBy>Gia Nguyen Van</cp:lastModifiedBy>
  <dcterms:created xsi:type="dcterms:W3CDTF">2024-11-12T02:19:33Z</dcterms:created>
  <dcterms:modified xsi:type="dcterms:W3CDTF">2024-11-27T15:22:17Z</dcterms:modified>
</cp:coreProperties>
</file>