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style1.xml" ContentType="application/vnd.ms-office.chartsty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490" windowHeight="7530" firstSheet="1" activeTab="1"/>
  </bookViews>
  <sheets>
    <sheet name="Airline - Passengers" sheetId="2" state="hidden" r:id="rId1"/>
    <sheet name="Time Series analysis" sheetId="5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6" i="5"/>
  <c r="J25"/>
  <c r="J24"/>
  <c r="J23"/>
  <c r="J22"/>
  <c r="J21"/>
  <c r="J20"/>
  <c r="J19"/>
  <c r="J18"/>
  <c r="J17"/>
  <c r="J16"/>
  <c r="J15"/>
  <c r="J14"/>
  <c r="J13"/>
  <c r="J12"/>
  <c r="J11"/>
  <c r="J10"/>
  <c r="J9"/>
  <c r="J8"/>
  <c r="J7"/>
  <c r="J6"/>
  <c r="J5"/>
  <c r="J4"/>
  <c r="J3"/>
  <c r="E6"/>
  <c r="F6" s="1"/>
  <c r="G6" s="1"/>
  <c r="E7"/>
  <c r="F7" s="1"/>
  <c r="G7" s="1"/>
  <c r="E8"/>
  <c r="F8" s="1"/>
  <c r="G8" s="1"/>
  <c r="E9"/>
  <c r="E10"/>
  <c r="F10" s="1"/>
  <c r="G10" s="1"/>
  <c r="E11"/>
  <c r="E12"/>
  <c r="F12" s="1"/>
  <c r="G12" s="1"/>
  <c r="E13"/>
  <c r="E14"/>
  <c r="F14" s="1"/>
  <c r="G14" s="1"/>
  <c r="E15"/>
  <c r="E16"/>
  <c r="F16" s="1"/>
  <c r="G16" s="1"/>
  <c r="E17"/>
  <c r="E18"/>
  <c r="F18" s="1"/>
  <c r="G18" s="1"/>
  <c r="E19"/>
  <c r="E20"/>
  <c r="F20" s="1"/>
  <c r="G20" s="1"/>
  <c r="E21"/>
  <c r="E5"/>
  <c r="F5" s="1"/>
  <c r="G5" s="1"/>
  <c r="F19" l="1"/>
  <c r="G19" s="1"/>
  <c r="F15"/>
  <c r="G15" s="1"/>
  <c r="F11"/>
  <c r="G11" s="1"/>
  <c r="F17"/>
  <c r="G17" s="1"/>
  <c r="F13"/>
  <c r="G13" s="1"/>
  <c r="F9"/>
  <c r="G9" s="1"/>
  <c r="O22" s="1"/>
  <c r="O23"/>
  <c r="H26" s="1"/>
  <c r="O20"/>
  <c r="H23" s="1"/>
  <c r="O21"/>
  <c r="H24" s="1"/>
  <c r="H25" l="1"/>
  <c r="H13"/>
  <c r="K13" s="1"/>
  <c r="H9"/>
  <c r="K9" s="1"/>
  <c r="H5"/>
  <c r="H21"/>
  <c r="H17"/>
  <c r="K17" s="1"/>
  <c r="I23"/>
  <c r="K23"/>
  <c r="K24"/>
  <c r="I24"/>
  <c r="I26"/>
  <c r="K26"/>
  <c r="I13"/>
  <c r="I17"/>
  <c r="K21"/>
  <c r="I21"/>
  <c r="K5"/>
  <c r="I5"/>
  <c r="H6"/>
  <c r="H10"/>
  <c r="H14"/>
  <c r="H18"/>
  <c r="H22"/>
  <c r="H7"/>
  <c r="H11"/>
  <c r="H15"/>
  <c r="H19"/>
  <c r="H3"/>
  <c r="H8"/>
  <c r="H20"/>
  <c r="H12"/>
  <c r="H4"/>
  <c r="H16"/>
  <c r="K25" l="1"/>
  <c r="I25"/>
  <c r="I9"/>
  <c r="I20"/>
  <c r="K20"/>
  <c r="K15"/>
  <c r="I15"/>
  <c r="I12"/>
  <c r="K12"/>
  <c r="K6"/>
  <c r="I6"/>
  <c r="I4"/>
  <c r="K4"/>
  <c r="K3"/>
  <c r="I3"/>
  <c r="K7"/>
  <c r="I7"/>
  <c r="K10"/>
  <c r="I10"/>
  <c r="I16"/>
  <c r="K16"/>
  <c r="I8"/>
  <c r="K8"/>
  <c r="K11"/>
  <c r="I11"/>
  <c r="K14"/>
  <c r="I14"/>
  <c r="K18"/>
  <c r="I18"/>
  <c r="K19"/>
  <c r="I19"/>
  <c r="K22"/>
  <c r="I22"/>
  <c r="N3" i="2" l="1"/>
  <c r="N4"/>
  <c r="N5"/>
  <c r="N6"/>
  <c r="N7"/>
  <c r="N8"/>
  <c r="N9"/>
  <c r="N10"/>
  <c r="N11"/>
  <c r="N2"/>
  <c r="N13" s="1"/>
  <c r="J41"/>
  <c r="J40"/>
  <c r="J39"/>
  <c r="J38"/>
  <c r="J37"/>
  <c r="J36"/>
  <c r="J35"/>
  <c r="J34"/>
  <c r="J33"/>
  <c r="J32"/>
  <c r="J31"/>
  <c r="J30"/>
  <c r="J29"/>
  <c r="J28"/>
  <c r="J27"/>
  <c r="J26"/>
  <c r="J25"/>
  <c r="J24"/>
  <c r="J23"/>
  <c r="J22"/>
  <c r="J21"/>
  <c r="J20"/>
  <c r="J19"/>
  <c r="J18"/>
  <c r="J17"/>
  <c r="J16"/>
  <c r="J15"/>
  <c r="J14"/>
  <c r="J13"/>
  <c r="J12"/>
  <c r="J11"/>
  <c r="J10"/>
  <c r="J9"/>
  <c r="J8"/>
  <c r="J7"/>
  <c r="J6"/>
  <c r="J5"/>
  <c r="J4"/>
  <c r="J3"/>
  <c r="J2"/>
</calcChain>
</file>

<file path=xl/sharedStrings.xml><?xml version="1.0" encoding="utf-8"?>
<sst xmlns="http://schemas.openxmlformats.org/spreadsheetml/2006/main" count="119" uniqueCount="47">
  <si>
    <t>Year</t>
  </si>
  <si>
    <t>Month</t>
  </si>
  <si>
    <t>Passengers</t>
  </si>
  <si>
    <t>Q1</t>
  </si>
  <si>
    <t>Q2</t>
  </si>
  <si>
    <t>Q3</t>
  </si>
  <si>
    <t>Q4</t>
  </si>
  <si>
    <t>Quarter</t>
  </si>
  <si>
    <t># Passengers</t>
  </si>
  <si>
    <t>t</t>
  </si>
  <si>
    <t>MA(4)</t>
  </si>
  <si>
    <t>CMA(4)</t>
  </si>
  <si>
    <t>Forecast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</si>
  <si>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</si>
  <si>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</si>
  <si>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</si>
  <si>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</si>
  <si>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</si>
  <si>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</si>
  <si>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</si>
  <si>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</si>
  <si>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</si>
  <si>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</si>
  <si>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</si>
  <si>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</si>
  <si>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</si>
  <si>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</si>
  <si>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</si>
  <si>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</si>
  <si>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</si>
  <si>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</si>
  <si>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</si>
  <si>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</si>
  <si>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</si>
  <si>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</si>
  <si>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</si>
  <si>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</si>
  <si>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Yt</t>
  </si>
  <si>
    <t>Baseline</t>
  </si>
  <si>
    <t>Yt/CMA</t>
  </si>
  <si>
    <t>Deseazonalise</t>
  </si>
  <si>
    <t>Yt/St</t>
  </si>
  <si>
    <t>X Variable 1</t>
  </si>
  <si>
    <r>
      <t>S</t>
    </r>
    <r>
      <rPr>
        <b/>
        <vertAlign val="subscript"/>
        <sz val="10"/>
        <color theme="1"/>
        <rFont val="Calibri"/>
        <family val="2"/>
        <scheme val="minor"/>
      </rPr>
      <t>t</t>
    </r>
    <r>
      <rPr>
        <b/>
        <sz val="10"/>
        <color theme="1"/>
        <rFont val="Calibri"/>
        <family val="2"/>
        <scheme val="minor"/>
      </rPr>
      <t>,I</t>
    </r>
    <r>
      <rPr>
        <b/>
        <vertAlign val="subscript"/>
        <sz val="10"/>
        <color theme="1"/>
        <rFont val="Calibri"/>
        <family val="2"/>
        <scheme val="minor"/>
      </rPr>
      <t>t</t>
    </r>
  </si>
  <si>
    <r>
      <t>S</t>
    </r>
    <r>
      <rPr>
        <b/>
        <vertAlign val="subscript"/>
        <sz val="10"/>
        <color theme="1"/>
        <rFont val="Calibri"/>
        <family val="2"/>
        <scheme val="minor"/>
      </rPr>
      <t>t</t>
    </r>
  </si>
  <si>
    <r>
      <t>T</t>
    </r>
    <r>
      <rPr>
        <b/>
        <vertAlign val="subscript"/>
        <sz val="10"/>
        <color theme="1"/>
        <rFont val="Calibri"/>
        <family val="2"/>
      </rPr>
      <t>t</t>
    </r>
  </si>
  <si>
    <r>
      <t>S</t>
    </r>
    <r>
      <rPr>
        <b/>
        <vertAlign val="subscript"/>
        <sz val="10"/>
        <color theme="1"/>
        <rFont val="Calibri"/>
        <family val="2"/>
        <scheme val="minor"/>
      </rPr>
      <t>t*</t>
    </r>
    <r>
      <rPr>
        <b/>
        <sz val="10"/>
        <color theme="1"/>
        <rFont val="Calibri"/>
        <family val="2"/>
        <scheme val="minor"/>
      </rPr>
      <t>T</t>
    </r>
    <r>
      <rPr>
        <b/>
        <vertAlign val="subscript"/>
        <sz val="10"/>
        <color theme="1"/>
        <rFont val="Calibri"/>
        <family val="2"/>
        <scheme val="minor"/>
      </rPr>
      <t>t</t>
    </r>
  </si>
</sst>
</file>

<file path=xl/styles.xml><?xml version="1.0" encoding="utf-8"?>
<styleSheet xmlns="http://schemas.openxmlformats.org/spreadsheetml/2006/main">
  <numFmts count="1">
    <numFmt numFmtId="164" formatCode="0.0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4292E"/>
      <name val="Consolas"/>
      <family val="3"/>
    </font>
    <font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vertAlign val="subscript"/>
      <sz val="10"/>
      <color theme="1"/>
      <name val="Calibri"/>
      <family val="2"/>
      <scheme val="minor"/>
    </font>
    <font>
      <b/>
      <vertAlign val="subscript"/>
      <sz val="10"/>
      <color theme="1"/>
      <name val="Calibri"/>
      <family val="2"/>
    </font>
    <font>
      <i/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Alignment="1">
      <alignment vertical="top" wrapText="1" indent="1"/>
    </xf>
    <xf numFmtId="0" fontId="1" fillId="0" borderId="0" xfId="0" applyFont="1"/>
    <xf numFmtId="0" fontId="1" fillId="2" borderId="1" xfId="0" applyFont="1" applyFill="1" applyBorder="1"/>
    <xf numFmtId="0" fontId="2" fillId="0" borderId="1" xfId="0" applyFont="1" applyBorder="1" applyAlignment="1">
      <alignment vertical="top" wrapText="1" indent="1"/>
    </xf>
    <xf numFmtId="0" fontId="0" fillId="0" borderId="1" xfId="0" applyBorder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1" xfId="0" applyFont="1" applyFill="1" applyBorder="1"/>
    <xf numFmtId="0" fontId="3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7" borderId="1" xfId="0" applyFont="1" applyFill="1" applyBorder="1"/>
    <xf numFmtId="0" fontId="3" fillId="7" borderId="1" xfId="0" applyFont="1" applyFill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" fontId="3" fillId="0" borderId="1" xfId="0" applyNumberFormat="1" applyFont="1" applyBorder="1"/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1" fontId="3" fillId="7" borderId="1" xfId="0" applyNumberFormat="1" applyFont="1" applyFill="1" applyBorder="1"/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/>
    <xf numFmtId="2" fontId="3" fillId="5" borderId="1" xfId="0" applyNumberFormat="1" applyFont="1" applyFill="1" applyBorder="1" applyAlignment="1">
      <alignment horizontal="center"/>
    </xf>
    <xf numFmtId="164" fontId="3" fillId="5" borderId="1" xfId="0" applyNumberFormat="1" applyFont="1" applyFill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0" fontId="8" fillId="0" borderId="4" xfId="0" applyFont="1" applyFill="1" applyBorder="1" applyAlignment="1">
      <alignment horizontal="centerContinuous"/>
    </xf>
    <xf numFmtId="0" fontId="3" fillId="0" borderId="0" xfId="0" applyFont="1" applyFill="1" applyBorder="1" applyAlignment="1"/>
    <xf numFmtId="0" fontId="3" fillId="0" borderId="5" xfId="0" applyFont="1" applyFill="1" applyBorder="1" applyAlignment="1"/>
    <xf numFmtId="0" fontId="8" fillId="0" borderId="4" xfId="0" applyFont="1" applyFill="1" applyBorder="1" applyAlignment="1">
      <alignment horizontal="center"/>
    </xf>
    <xf numFmtId="0" fontId="3" fillId="5" borderId="0" xfId="0" applyFont="1" applyFill="1" applyBorder="1" applyAlignment="1"/>
    <xf numFmtId="0" fontId="3" fillId="0" borderId="0" xfId="0" applyFont="1" applyFill="1" applyBorder="1" applyAlignment="1">
      <alignment horizontal="center"/>
    </xf>
    <xf numFmtId="0" fontId="3" fillId="5" borderId="5" xfId="0" applyFont="1" applyFill="1" applyBorder="1" applyAlignment="1"/>
    <xf numFmtId="0" fontId="3" fillId="0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plotArea>
      <c:layout/>
      <c:lineChart>
        <c:grouping val="stacked"/>
        <c:ser>
          <c:idx val="0"/>
          <c:order val="0"/>
          <c:tx>
            <c:strRef>
              <c:f>'Airline - Passengers'!$J$1</c:f>
              <c:strCache>
                <c:ptCount val="1"/>
                <c:pt idx="0">
                  <c:v># Passengers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'Airline - Passengers'!$H$2:$I$20</c:f>
              <c:multiLvlStrCache>
                <c:ptCount val="19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</c:lvl>
                <c:lvl>
                  <c:pt idx="0">
                    <c:v>1950</c:v>
                  </c:pt>
                  <c:pt idx="1">
                    <c:v>1950</c:v>
                  </c:pt>
                  <c:pt idx="2">
                    <c:v>1950</c:v>
                  </c:pt>
                  <c:pt idx="3">
                    <c:v>1950</c:v>
                  </c:pt>
                  <c:pt idx="4">
                    <c:v>1952</c:v>
                  </c:pt>
                  <c:pt idx="5">
                    <c:v>1952</c:v>
                  </c:pt>
                  <c:pt idx="6">
                    <c:v>1952</c:v>
                  </c:pt>
                  <c:pt idx="7">
                    <c:v>1952</c:v>
                  </c:pt>
                  <c:pt idx="8">
                    <c:v>1953</c:v>
                  </c:pt>
                  <c:pt idx="9">
                    <c:v>1953</c:v>
                  </c:pt>
                  <c:pt idx="10">
                    <c:v>1953</c:v>
                  </c:pt>
                  <c:pt idx="11">
                    <c:v>1953</c:v>
                  </c:pt>
                  <c:pt idx="12">
                    <c:v>1954</c:v>
                  </c:pt>
                  <c:pt idx="13">
                    <c:v>1954</c:v>
                  </c:pt>
                  <c:pt idx="14">
                    <c:v>1954</c:v>
                  </c:pt>
                  <c:pt idx="15">
                    <c:v>1954</c:v>
                  </c:pt>
                  <c:pt idx="16">
                    <c:v>1955</c:v>
                  </c:pt>
                  <c:pt idx="17">
                    <c:v>1955</c:v>
                  </c:pt>
                  <c:pt idx="18">
                    <c:v>1955</c:v>
                  </c:pt>
                </c:lvl>
              </c:multiLvlStrCache>
            </c:multiLvlStrRef>
          </c:cat>
          <c:val>
            <c:numRef>
              <c:f>'Airline - Passengers'!$J$2:$J$20</c:f>
              <c:numCache>
                <c:formatCode>General</c:formatCode>
                <c:ptCount val="19"/>
                <c:pt idx="0">
                  <c:v>382</c:v>
                </c:pt>
                <c:pt idx="1">
                  <c:v>409</c:v>
                </c:pt>
                <c:pt idx="2">
                  <c:v>498</c:v>
                </c:pt>
                <c:pt idx="3">
                  <c:v>387</c:v>
                </c:pt>
                <c:pt idx="4">
                  <c:v>544</c:v>
                </c:pt>
                <c:pt idx="5">
                  <c:v>582</c:v>
                </c:pt>
                <c:pt idx="6">
                  <c:v>681</c:v>
                </c:pt>
                <c:pt idx="7">
                  <c:v>557</c:v>
                </c:pt>
                <c:pt idx="8">
                  <c:v>628</c:v>
                </c:pt>
                <c:pt idx="9">
                  <c:v>707</c:v>
                </c:pt>
                <c:pt idx="10">
                  <c:v>773</c:v>
                </c:pt>
                <c:pt idx="11">
                  <c:v>592</c:v>
                </c:pt>
                <c:pt idx="12">
                  <c:v>627</c:v>
                </c:pt>
                <c:pt idx="13">
                  <c:v>725</c:v>
                </c:pt>
                <c:pt idx="14">
                  <c:v>854</c:v>
                </c:pt>
                <c:pt idx="15">
                  <c:v>661</c:v>
                </c:pt>
                <c:pt idx="16">
                  <c:v>742</c:v>
                </c:pt>
                <c:pt idx="17">
                  <c:v>854</c:v>
                </c:pt>
                <c:pt idx="18">
                  <c:v>1023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5751-41F9-AA75-CBE1E24BD9A6}"/>
            </c:ext>
          </c:extLst>
        </c:ser>
        <c:dLbls/>
        <c:marker val="1"/>
        <c:axId val="198748032"/>
        <c:axId val="198749568"/>
      </c:lineChart>
      <c:catAx>
        <c:axId val="198748032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749568"/>
        <c:crosses val="autoZero"/>
        <c:auto val="1"/>
        <c:lblAlgn val="ctr"/>
        <c:lblOffset val="100"/>
      </c:catAx>
      <c:valAx>
        <c:axId val="198749568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748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800" b="1" i="0" u="none" strike="noStrike" baseline="0"/>
              <a:t>Time Series Plot of Passengers Travelling by Airlines</a:t>
            </a:r>
            <a:endParaRPr lang="en-US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'Time Series analysis'!$D$2</c:f>
              <c:strCache>
                <c:ptCount val="1"/>
                <c:pt idx="0">
                  <c:v># Passengers</c:v>
                </c:pt>
              </c:strCache>
            </c:strRef>
          </c:tx>
          <c:cat>
            <c:multiLvlStrRef>
              <c:f>'Time Series analysis'!$A$3:$C$26</c:f>
              <c:multiLvlStrCache>
                <c:ptCount val="24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</c:lvl>
                <c:lvl>
                  <c:pt idx="0">
                    <c:v>1950</c:v>
                  </c:pt>
                  <c:pt idx="1">
                    <c:v>1950</c:v>
                  </c:pt>
                  <c:pt idx="2">
                    <c:v>1950</c:v>
                  </c:pt>
                  <c:pt idx="3">
                    <c:v>1950</c:v>
                  </c:pt>
                  <c:pt idx="4">
                    <c:v>1952</c:v>
                  </c:pt>
                  <c:pt idx="5">
                    <c:v>1952</c:v>
                  </c:pt>
                  <c:pt idx="6">
                    <c:v>1952</c:v>
                  </c:pt>
                  <c:pt idx="7">
                    <c:v>1952</c:v>
                  </c:pt>
                  <c:pt idx="8">
                    <c:v>1953</c:v>
                  </c:pt>
                  <c:pt idx="9">
                    <c:v>1953</c:v>
                  </c:pt>
                  <c:pt idx="10">
                    <c:v>1953</c:v>
                  </c:pt>
                  <c:pt idx="11">
                    <c:v>1953</c:v>
                  </c:pt>
                  <c:pt idx="12">
                    <c:v>1954</c:v>
                  </c:pt>
                  <c:pt idx="13">
                    <c:v>1954</c:v>
                  </c:pt>
                  <c:pt idx="14">
                    <c:v>1954</c:v>
                  </c:pt>
                  <c:pt idx="15">
                    <c:v>1954</c:v>
                  </c:pt>
                  <c:pt idx="16">
                    <c:v>1955</c:v>
                  </c:pt>
                  <c:pt idx="17">
                    <c:v>1955</c:v>
                  </c:pt>
                  <c:pt idx="18">
                    <c:v>1955</c:v>
                  </c:pt>
                  <c:pt idx="19">
                    <c:v>1955</c:v>
                  </c:pt>
                  <c:pt idx="20">
                    <c:v>1956</c:v>
                  </c:pt>
                  <c:pt idx="21">
                    <c:v>1956</c:v>
                  </c:pt>
                  <c:pt idx="22">
                    <c:v>1956</c:v>
                  </c:pt>
                  <c:pt idx="23">
                    <c:v>1956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20</c:v>
                  </c:pt>
                  <c:pt idx="21">
                    <c:v>20</c:v>
                  </c:pt>
                  <c:pt idx="22">
                    <c:v>20</c:v>
                  </c:pt>
                  <c:pt idx="23">
                    <c:v>20</c:v>
                  </c:pt>
                </c:lvl>
              </c:multiLvlStrCache>
            </c:multiLvlStrRef>
          </c:cat>
          <c:val>
            <c:numRef>
              <c:f>'Time Series analysis'!$D$3:$D$22</c:f>
              <c:numCache>
                <c:formatCode>General</c:formatCode>
                <c:ptCount val="20"/>
                <c:pt idx="0">
                  <c:v>382</c:v>
                </c:pt>
                <c:pt idx="1">
                  <c:v>409</c:v>
                </c:pt>
                <c:pt idx="2" formatCode="0.0">
                  <c:v>498</c:v>
                </c:pt>
                <c:pt idx="3">
                  <c:v>387</c:v>
                </c:pt>
                <c:pt idx="4">
                  <c:v>544</c:v>
                </c:pt>
                <c:pt idx="5">
                  <c:v>582</c:v>
                </c:pt>
                <c:pt idx="6">
                  <c:v>681</c:v>
                </c:pt>
                <c:pt idx="7">
                  <c:v>557</c:v>
                </c:pt>
                <c:pt idx="8" formatCode="0.0">
                  <c:v>628</c:v>
                </c:pt>
                <c:pt idx="9">
                  <c:v>707</c:v>
                </c:pt>
                <c:pt idx="10">
                  <c:v>773</c:v>
                </c:pt>
                <c:pt idx="11">
                  <c:v>592</c:v>
                </c:pt>
                <c:pt idx="12">
                  <c:v>627</c:v>
                </c:pt>
                <c:pt idx="13">
                  <c:v>725</c:v>
                </c:pt>
                <c:pt idx="14" formatCode="0.0">
                  <c:v>854</c:v>
                </c:pt>
                <c:pt idx="15">
                  <c:v>661</c:v>
                </c:pt>
                <c:pt idx="16">
                  <c:v>742</c:v>
                </c:pt>
                <c:pt idx="17">
                  <c:v>854</c:v>
                </c:pt>
                <c:pt idx="18">
                  <c:v>1023</c:v>
                </c:pt>
                <c:pt idx="19">
                  <c:v>789</c:v>
                </c:pt>
              </c:numCache>
            </c:numRef>
          </c:val>
        </c:ser>
        <c:ser>
          <c:idx val="1"/>
          <c:order val="1"/>
          <c:tx>
            <c:strRef>
              <c:f>'Time Series analysis'!$F$2</c:f>
              <c:strCache>
                <c:ptCount val="1"/>
                <c:pt idx="0">
                  <c:v>CMA(4)</c:v>
                </c:pt>
              </c:strCache>
            </c:strRef>
          </c:tx>
          <c:cat>
            <c:multiLvlStrRef>
              <c:f>'Time Series analysis'!$A$3:$C$26</c:f>
              <c:multiLvlStrCache>
                <c:ptCount val="24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</c:lvl>
                <c:lvl>
                  <c:pt idx="0">
                    <c:v>1950</c:v>
                  </c:pt>
                  <c:pt idx="1">
                    <c:v>1950</c:v>
                  </c:pt>
                  <c:pt idx="2">
                    <c:v>1950</c:v>
                  </c:pt>
                  <c:pt idx="3">
                    <c:v>1950</c:v>
                  </c:pt>
                  <c:pt idx="4">
                    <c:v>1952</c:v>
                  </c:pt>
                  <c:pt idx="5">
                    <c:v>1952</c:v>
                  </c:pt>
                  <c:pt idx="6">
                    <c:v>1952</c:v>
                  </c:pt>
                  <c:pt idx="7">
                    <c:v>1952</c:v>
                  </c:pt>
                  <c:pt idx="8">
                    <c:v>1953</c:v>
                  </c:pt>
                  <c:pt idx="9">
                    <c:v>1953</c:v>
                  </c:pt>
                  <c:pt idx="10">
                    <c:v>1953</c:v>
                  </c:pt>
                  <c:pt idx="11">
                    <c:v>1953</c:v>
                  </c:pt>
                  <c:pt idx="12">
                    <c:v>1954</c:v>
                  </c:pt>
                  <c:pt idx="13">
                    <c:v>1954</c:v>
                  </c:pt>
                  <c:pt idx="14">
                    <c:v>1954</c:v>
                  </c:pt>
                  <c:pt idx="15">
                    <c:v>1954</c:v>
                  </c:pt>
                  <c:pt idx="16">
                    <c:v>1955</c:v>
                  </c:pt>
                  <c:pt idx="17">
                    <c:v>1955</c:v>
                  </c:pt>
                  <c:pt idx="18">
                    <c:v>1955</c:v>
                  </c:pt>
                  <c:pt idx="19">
                    <c:v>1955</c:v>
                  </c:pt>
                  <c:pt idx="20">
                    <c:v>1956</c:v>
                  </c:pt>
                  <c:pt idx="21">
                    <c:v>1956</c:v>
                  </c:pt>
                  <c:pt idx="22">
                    <c:v>1956</c:v>
                  </c:pt>
                  <c:pt idx="23">
                    <c:v>1956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20</c:v>
                  </c:pt>
                  <c:pt idx="21">
                    <c:v>20</c:v>
                  </c:pt>
                  <c:pt idx="22">
                    <c:v>20</c:v>
                  </c:pt>
                  <c:pt idx="23">
                    <c:v>20</c:v>
                  </c:pt>
                </c:lvl>
              </c:multiLvlStrCache>
            </c:multiLvlStrRef>
          </c:cat>
          <c:val>
            <c:numRef>
              <c:f>'Time Series analysis'!$F$2:$F$18</c:f>
              <c:numCache>
                <c:formatCode>General</c:formatCode>
                <c:ptCount val="17"/>
                <c:pt idx="0">
                  <c:v>0</c:v>
                </c:pt>
                <c:pt idx="3" formatCode="0">
                  <c:v>439.25</c:v>
                </c:pt>
                <c:pt idx="4" formatCode="0">
                  <c:v>481.125</c:v>
                </c:pt>
                <c:pt idx="5" formatCode="0">
                  <c:v>525.625</c:v>
                </c:pt>
                <c:pt idx="6" formatCode="0">
                  <c:v>569.75</c:v>
                </c:pt>
                <c:pt idx="7" formatCode="0">
                  <c:v>601.5</c:v>
                </c:pt>
                <c:pt idx="8" formatCode="0">
                  <c:v>627.625</c:v>
                </c:pt>
                <c:pt idx="9" formatCode="0">
                  <c:v>654.75</c:v>
                </c:pt>
                <c:pt idx="10" formatCode="0">
                  <c:v>670.625</c:v>
                </c:pt>
                <c:pt idx="11" formatCode="0">
                  <c:v>674.875</c:v>
                </c:pt>
                <c:pt idx="12" formatCode="0">
                  <c:v>677</c:v>
                </c:pt>
                <c:pt idx="13" formatCode="0">
                  <c:v>689.375</c:v>
                </c:pt>
                <c:pt idx="14" formatCode="0">
                  <c:v>708.125</c:v>
                </c:pt>
                <c:pt idx="15" formatCode="0">
                  <c:v>731.125</c:v>
                </c:pt>
                <c:pt idx="16" formatCode="0">
                  <c:v>761.625</c:v>
                </c:pt>
              </c:numCache>
            </c:numRef>
          </c:val>
        </c:ser>
        <c:ser>
          <c:idx val="2"/>
          <c:order val="2"/>
          <c:tx>
            <c:strRef>
              <c:f>'Time Series analysis'!$K$1</c:f>
              <c:strCache>
                <c:ptCount val="1"/>
                <c:pt idx="0">
                  <c:v>Forecast</c:v>
                </c:pt>
              </c:strCache>
            </c:strRef>
          </c:tx>
          <c:cat>
            <c:multiLvlStrRef>
              <c:f>'Time Series analysis'!$A$3:$C$26</c:f>
              <c:multiLvlStrCache>
                <c:ptCount val="24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</c:lvl>
                <c:lvl>
                  <c:pt idx="0">
                    <c:v>1950</c:v>
                  </c:pt>
                  <c:pt idx="1">
                    <c:v>1950</c:v>
                  </c:pt>
                  <c:pt idx="2">
                    <c:v>1950</c:v>
                  </c:pt>
                  <c:pt idx="3">
                    <c:v>1950</c:v>
                  </c:pt>
                  <c:pt idx="4">
                    <c:v>1952</c:v>
                  </c:pt>
                  <c:pt idx="5">
                    <c:v>1952</c:v>
                  </c:pt>
                  <c:pt idx="6">
                    <c:v>1952</c:v>
                  </c:pt>
                  <c:pt idx="7">
                    <c:v>1952</c:v>
                  </c:pt>
                  <c:pt idx="8">
                    <c:v>1953</c:v>
                  </c:pt>
                  <c:pt idx="9">
                    <c:v>1953</c:v>
                  </c:pt>
                  <c:pt idx="10">
                    <c:v>1953</c:v>
                  </c:pt>
                  <c:pt idx="11">
                    <c:v>1953</c:v>
                  </c:pt>
                  <c:pt idx="12">
                    <c:v>1954</c:v>
                  </c:pt>
                  <c:pt idx="13">
                    <c:v>1954</c:v>
                  </c:pt>
                  <c:pt idx="14">
                    <c:v>1954</c:v>
                  </c:pt>
                  <c:pt idx="15">
                    <c:v>1954</c:v>
                  </c:pt>
                  <c:pt idx="16">
                    <c:v>1955</c:v>
                  </c:pt>
                  <c:pt idx="17">
                    <c:v>1955</c:v>
                  </c:pt>
                  <c:pt idx="18">
                    <c:v>1955</c:v>
                  </c:pt>
                  <c:pt idx="19">
                    <c:v>1955</c:v>
                  </c:pt>
                  <c:pt idx="20">
                    <c:v>1956</c:v>
                  </c:pt>
                  <c:pt idx="21">
                    <c:v>1956</c:v>
                  </c:pt>
                  <c:pt idx="22">
                    <c:v>1956</c:v>
                  </c:pt>
                  <c:pt idx="23">
                    <c:v>1956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20</c:v>
                  </c:pt>
                  <c:pt idx="21">
                    <c:v>20</c:v>
                  </c:pt>
                  <c:pt idx="22">
                    <c:v>20</c:v>
                  </c:pt>
                  <c:pt idx="23">
                    <c:v>20</c:v>
                  </c:pt>
                </c:lvl>
              </c:multiLvlStrCache>
            </c:multiLvlStrRef>
          </c:cat>
          <c:val>
            <c:numRef>
              <c:f>'Time Series analysis'!$K$3:$K$26</c:f>
              <c:numCache>
                <c:formatCode>0.0</c:formatCode>
                <c:ptCount val="24"/>
                <c:pt idx="0">
                  <c:v>398.29857665710023</c:v>
                </c:pt>
                <c:pt idx="1">
                  <c:v>454.00150330538594</c:v>
                </c:pt>
                <c:pt idx="2">
                  <c:v>533.04723701356261</c:v>
                </c:pt>
                <c:pt idx="3">
                  <c:v>421.15961748641763</c:v>
                </c:pt>
                <c:pt idx="4">
                  <c:v>493.90312639382574</c:v>
                </c:pt>
                <c:pt idx="5">
                  <c:v>556.80737421112417</c:v>
                </c:pt>
                <c:pt idx="6">
                  <c:v>647.2853984266626</c:v>
                </c:pt>
                <c:pt idx="7">
                  <c:v>506.82899026121612</c:v>
                </c:pt>
                <c:pt idx="8">
                  <c:v>589.5076761305512</c:v>
                </c:pt>
                <c:pt idx="9">
                  <c:v>659.61324511686246</c:v>
                </c:pt>
                <c:pt idx="10">
                  <c:v>761.52355983976258</c:v>
                </c:pt>
                <c:pt idx="11">
                  <c:v>592.49836303601455</c:v>
                </c:pt>
                <c:pt idx="12">
                  <c:v>685.11222586727672</c:v>
                </c:pt>
                <c:pt idx="13">
                  <c:v>762.41911602260063</c:v>
                </c:pt>
                <c:pt idx="14">
                  <c:v>875.76172125286269</c:v>
                </c:pt>
                <c:pt idx="15">
                  <c:v>678.16773581081304</c:v>
                </c:pt>
                <c:pt idx="16">
                  <c:v>780.71677560400212</c:v>
                </c:pt>
                <c:pt idx="17">
                  <c:v>865.22498692833892</c:v>
                </c:pt>
                <c:pt idx="18">
                  <c:v>989.99988266596279</c:v>
                </c:pt>
                <c:pt idx="19">
                  <c:v>763.83710858561153</c:v>
                </c:pt>
                <c:pt idx="20">
                  <c:v>852.42018790654618</c:v>
                </c:pt>
                <c:pt idx="21">
                  <c:v>916.62792238120812</c:v>
                </c:pt>
                <c:pt idx="22">
                  <c:v>1018.5594230192379</c:v>
                </c:pt>
                <c:pt idx="23">
                  <c:v>763.83710858561153</c:v>
                </c:pt>
              </c:numCache>
            </c:numRef>
          </c:val>
        </c:ser>
        <c:marker val="1"/>
        <c:axId val="154632960"/>
        <c:axId val="154634496"/>
      </c:lineChart>
      <c:catAx>
        <c:axId val="154632960"/>
        <c:scaling>
          <c:orientation val="minMax"/>
        </c:scaling>
        <c:axPos val="b"/>
        <c:tickLblPos val="nextTo"/>
        <c:crossAx val="154634496"/>
        <c:crosses val="autoZero"/>
        <c:auto val="1"/>
        <c:lblAlgn val="ctr"/>
        <c:lblOffset val="100"/>
      </c:catAx>
      <c:valAx>
        <c:axId val="154634496"/>
        <c:scaling>
          <c:orientation val="minMax"/>
        </c:scaling>
        <c:axPos val="l"/>
        <c:majorGridlines/>
        <c:numFmt formatCode="General" sourceLinked="1"/>
        <c:tickLblPos val="nextTo"/>
        <c:crossAx val="15463296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600074</xdr:colOff>
      <xdr:row>11</xdr:row>
      <xdr:rowOff>176212</xdr:rowOff>
    </xdr:from>
    <xdr:to>
      <xdr:col>22</xdr:col>
      <xdr:colOff>533399</xdr:colOff>
      <xdr:row>26</xdr:row>
      <xdr:rowOff>61912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476249</xdr:colOff>
      <xdr:row>0</xdr:row>
      <xdr:rowOff>171449</xdr:rowOff>
    </xdr:from>
    <xdr:to>
      <xdr:col>24</xdr:col>
      <xdr:colOff>219075</xdr:colOff>
      <xdr:row>16</xdr:row>
      <xdr:rowOff>38099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3"/>
  <sheetViews>
    <sheetView topLeftCell="E1" workbookViewId="0">
      <selection activeCell="S7" sqref="S7"/>
    </sheetView>
  </sheetViews>
  <sheetFormatPr defaultRowHeight="15"/>
  <cols>
    <col min="1" max="4" width="0" hidden="1" customWidth="1"/>
    <col min="10" max="10" width="12.28515625" bestFit="1" customWidth="1"/>
  </cols>
  <sheetData>
    <row r="1" spans="1:14">
      <c r="A1" t="s">
        <v>0</v>
      </c>
      <c r="B1" t="s">
        <v>1</v>
      </c>
      <c r="C1" t="s">
        <v>2</v>
      </c>
      <c r="H1" s="3" t="s">
        <v>0</v>
      </c>
      <c r="I1" s="3" t="s">
        <v>7</v>
      </c>
      <c r="J1" s="3" t="s">
        <v>8</v>
      </c>
      <c r="M1" s="2" t="s">
        <v>0</v>
      </c>
    </row>
    <row r="2" spans="1:14">
      <c r="A2" s="1">
        <v>1950</v>
      </c>
      <c r="B2" s="1">
        <v>1</v>
      </c>
      <c r="C2">
        <v>115</v>
      </c>
      <c r="H2" s="4">
        <v>1950</v>
      </c>
      <c r="I2" s="5" t="s">
        <v>3</v>
      </c>
      <c r="J2" s="5">
        <f>SUMIFS(C:C,A:A,H2,B:B,"&gt;="&amp;1,B:B,"&lt;="&amp;3)</f>
        <v>382</v>
      </c>
      <c r="M2" s="1">
        <v>1950</v>
      </c>
      <c r="N2">
        <f>SUMIFS(C:C,A:A,M2)</f>
        <v>1676</v>
      </c>
    </row>
    <row r="3" spans="1:14">
      <c r="A3" s="1">
        <v>1950</v>
      </c>
      <c r="B3" s="1">
        <v>2</v>
      </c>
      <c r="C3">
        <v>126</v>
      </c>
      <c r="H3" s="4">
        <v>1950</v>
      </c>
      <c r="I3" s="5" t="s">
        <v>4</v>
      </c>
      <c r="J3" s="5">
        <f>SUMIFS(C:C,A:A,H3,B:B,"&gt;="&amp;4,B:B,"&lt;="&amp;6)</f>
        <v>409</v>
      </c>
      <c r="M3" s="1">
        <v>1952</v>
      </c>
      <c r="N3">
        <f t="shared" ref="N3:N11" si="0">SUMIFS(C:C,A:A,M3)</f>
        <v>2364</v>
      </c>
    </row>
    <row r="4" spans="1:14">
      <c r="A4" s="1">
        <v>1950</v>
      </c>
      <c r="B4" s="1">
        <v>3</v>
      </c>
      <c r="C4">
        <v>141</v>
      </c>
      <c r="H4" s="4">
        <v>1950</v>
      </c>
      <c r="I4" s="5" t="s">
        <v>5</v>
      </c>
      <c r="J4" s="5">
        <f>SUMIFS(C:C,A:A,H4,B:B,"&gt;="&amp;7,B:B,"&lt;="&amp;9)</f>
        <v>498</v>
      </c>
      <c r="M4" s="1">
        <v>1953</v>
      </c>
      <c r="N4">
        <f t="shared" si="0"/>
        <v>2700</v>
      </c>
    </row>
    <row r="5" spans="1:14">
      <c r="A5" s="1">
        <v>1950</v>
      </c>
      <c r="B5" s="1">
        <v>4</v>
      </c>
      <c r="C5">
        <v>135</v>
      </c>
      <c r="H5" s="4">
        <v>1950</v>
      </c>
      <c r="I5" s="5" t="s">
        <v>6</v>
      </c>
      <c r="J5" s="5">
        <f>SUMIFS(C:C,A:A,H5,B:B,"&gt;="&amp;10,B:B,"&lt;="&amp;12)</f>
        <v>387</v>
      </c>
      <c r="M5" s="1">
        <v>1954</v>
      </c>
      <c r="N5">
        <f t="shared" si="0"/>
        <v>2867</v>
      </c>
    </row>
    <row r="6" spans="1:14">
      <c r="A6" s="1">
        <v>1950</v>
      </c>
      <c r="B6" s="1">
        <v>5</v>
      </c>
      <c r="C6">
        <v>125</v>
      </c>
      <c r="H6" s="4">
        <v>1952</v>
      </c>
      <c r="I6" s="5" t="s">
        <v>3</v>
      </c>
      <c r="J6" s="5">
        <f>SUMIFS(C:C,A:A,H6,B:B,"&gt;="&amp;1,B:B,"&lt;="&amp;3)</f>
        <v>544</v>
      </c>
      <c r="M6" s="1">
        <v>1955</v>
      </c>
      <c r="N6">
        <f t="shared" si="0"/>
        <v>3408</v>
      </c>
    </row>
    <row r="7" spans="1:14">
      <c r="A7" s="1">
        <v>1950</v>
      </c>
      <c r="B7" s="1">
        <v>6</v>
      </c>
      <c r="C7">
        <v>149</v>
      </c>
      <c r="H7" s="4">
        <v>1952</v>
      </c>
      <c r="I7" s="5" t="s">
        <v>4</v>
      </c>
      <c r="J7" s="5">
        <f>SUMIFS(C:C,A:A,H7,B:B,"&gt;="&amp;4,B:B,"&lt;="&amp;6)</f>
        <v>582</v>
      </c>
      <c r="M7" s="1">
        <v>1956</v>
      </c>
      <c r="N7">
        <f t="shared" si="0"/>
        <v>3939</v>
      </c>
    </row>
    <row r="8" spans="1:14">
      <c r="A8" s="1">
        <v>1950</v>
      </c>
      <c r="B8" s="1">
        <v>7</v>
      </c>
      <c r="C8">
        <v>170</v>
      </c>
      <c r="H8" s="4">
        <v>1952</v>
      </c>
      <c r="I8" s="5" t="s">
        <v>5</v>
      </c>
      <c r="J8" s="5">
        <f>SUMIFS(C:C,A:A,H8,B:B,"&gt;="&amp;7,B:B,"&lt;="&amp;9)</f>
        <v>681</v>
      </c>
      <c r="M8" s="1">
        <v>1957</v>
      </c>
      <c r="N8">
        <f t="shared" si="0"/>
        <v>4421</v>
      </c>
    </row>
    <row r="9" spans="1:14">
      <c r="A9" s="1">
        <v>1950</v>
      </c>
      <c r="B9" s="1">
        <v>8</v>
      </c>
      <c r="C9">
        <v>170</v>
      </c>
      <c r="H9" s="4">
        <v>1952</v>
      </c>
      <c r="I9" s="5" t="s">
        <v>6</v>
      </c>
      <c r="J9" s="5">
        <f>SUMIFS(C:C,A:A,H9,B:B,"&gt;="&amp;10,B:B,"&lt;="&amp;12)</f>
        <v>557</v>
      </c>
      <c r="M9" s="1">
        <v>1958</v>
      </c>
      <c r="N9">
        <f t="shared" si="0"/>
        <v>4572</v>
      </c>
    </row>
    <row r="10" spans="1:14">
      <c r="A10" s="1">
        <v>1950</v>
      </c>
      <c r="B10" s="1">
        <v>9</v>
      </c>
      <c r="C10">
        <v>158</v>
      </c>
      <c r="H10" s="4">
        <v>1953</v>
      </c>
      <c r="I10" s="5" t="s">
        <v>3</v>
      </c>
      <c r="J10" s="5">
        <f>SUMIFS(C:C,A:A,H10,B:B,"&gt;="&amp;1,B:B,"&lt;="&amp;3)</f>
        <v>628</v>
      </c>
      <c r="M10" s="1">
        <v>1959</v>
      </c>
      <c r="N10">
        <f t="shared" si="0"/>
        <v>5140</v>
      </c>
    </row>
    <row r="11" spans="1:14">
      <c r="A11" s="1">
        <v>1950</v>
      </c>
      <c r="B11" s="1">
        <v>10</v>
      </c>
      <c r="C11">
        <v>133</v>
      </c>
      <c r="H11" s="4">
        <v>1953</v>
      </c>
      <c r="I11" s="5" t="s">
        <v>4</v>
      </c>
      <c r="J11" s="5">
        <f>SUMIFS(C:C,A:A,H11,B:B,"&gt;="&amp;4,B:B,"&lt;="&amp;6)</f>
        <v>707</v>
      </c>
      <c r="M11" s="1">
        <v>1960</v>
      </c>
      <c r="N11">
        <f t="shared" si="0"/>
        <v>5714</v>
      </c>
    </row>
    <row r="12" spans="1:14">
      <c r="A12" s="1">
        <v>1950</v>
      </c>
      <c r="B12" s="1">
        <v>11</v>
      </c>
      <c r="C12">
        <v>114</v>
      </c>
      <c r="H12" s="4">
        <v>1953</v>
      </c>
      <c r="I12" s="5" t="s">
        <v>5</v>
      </c>
      <c r="J12" s="5">
        <f>SUMIFS(C:C,A:A,H12,B:B,"&gt;="&amp;7,B:B,"&lt;="&amp;9)</f>
        <v>773</v>
      </c>
    </row>
    <row r="13" spans="1:14">
      <c r="A13" s="1">
        <v>1950</v>
      </c>
      <c r="B13" s="1">
        <v>12</v>
      </c>
      <c r="C13">
        <v>140</v>
      </c>
      <c r="H13" s="4">
        <v>1953</v>
      </c>
      <c r="I13" s="5" t="s">
        <v>6</v>
      </c>
      <c r="J13" s="5">
        <f>SUMIFS(C:C,A:A,H13,B:B,"&gt;="&amp;10,B:B,"&lt;="&amp;12)</f>
        <v>592</v>
      </c>
      <c r="N13">
        <f>SUM(N2:N12)</f>
        <v>36801</v>
      </c>
    </row>
    <row r="14" spans="1:14">
      <c r="A14" s="1">
        <v>1951</v>
      </c>
      <c r="B14" s="1">
        <v>1</v>
      </c>
      <c r="C14">
        <v>145</v>
      </c>
      <c r="H14" s="4">
        <v>1954</v>
      </c>
      <c r="I14" s="5" t="s">
        <v>3</v>
      </c>
      <c r="J14" s="5">
        <f>SUMIFS(C:C,A:A,H14,B:B,"&gt;="&amp;1,B:B,"&lt;="&amp;3)</f>
        <v>627</v>
      </c>
    </row>
    <row r="15" spans="1:14">
      <c r="A15" s="1">
        <v>1951</v>
      </c>
      <c r="B15" s="1">
        <v>2</v>
      </c>
      <c r="C15">
        <v>150</v>
      </c>
      <c r="H15" s="4">
        <v>1954</v>
      </c>
      <c r="I15" s="5" t="s">
        <v>4</v>
      </c>
      <c r="J15" s="5">
        <f>SUMIFS(C:C,A:A,H15,B:B,"&gt;="&amp;4,B:B,"&lt;="&amp;6)</f>
        <v>725</v>
      </c>
    </row>
    <row r="16" spans="1:14">
      <c r="A16" s="1">
        <v>1951</v>
      </c>
      <c r="B16" s="1">
        <v>3</v>
      </c>
      <c r="C16">
        <v>178</v>
      </c>
      <c r="H16" s="4">
        <v>1954</v>
      </c>
      <c r="I16" s="5" t="s">
        <v>5</v>
      </c>
      <c r="J16" s="5">
        <f>SUMIFS(C:C,A:A,H16,B:B,"&gt;="&amp;7,B:B,"&lt;="&amp;9)</f>
        <v>854</v>
      </c>
    </row>
    <row r="17" spans="1:10">
      <c r="A17" s="1">
        <v>1951</v>
      </c>
      <c r="B17" s="1">
        <v>4</v>
      </c>
      <c r="C17">
        <v>163</v>
      </c>
      <c r="H17" s="4">
        <v>1954</v>
      </c>
      <c r="I17" s="5" t="s">
        <v>6</v>
      </c>
      <c r="J17" s="5">
        <f>SUMIFS(C:C,A:A,H17,B:B,"&gt;="&amp;10,B:B,"&lt;="&amp;12)</f>
        <v>661</v>
      </c>
    </row>
    <row r="18" spans="1:10">
      <c r="A18" s="1">
        <v>1951</v>
      </c>
      <c r="B18" s="1">
        <v>5</v>
      </c>
      <c r="C18">
        <v>172</v>
      </c>
      <c r="H18" s="4">
        <v>1955</v>
      </c>
      <c r="I18" s="5" t="s">
        <v>3</v>
      </c>
      <c r="J18" s="5">
        <f>SUMIFS(C:C,A:A,H18,B:B,"&gt;="&amp;1,B:B,"&lt;="&amp;3)</f>
        <v>742</v>
      </c>
    </row>
    <row r="19" spans="1:10">
      <c r="A19" s="1">
        <v>1951</v>
      </c>
      <c r="B19" s="1">
        <v>6</v>
      </c>
      <c r="C19">
        <v>178</v>
      </c>
      <c r="H19" s="4">
        <v>1955</v>
      </c>
      <c r="I19" s="5" t="s">
        <v>4</v>
      </c>
      <c r="J19" s="5">
        <f>SUMIFS(C:C,A:A,H19,B:B,"&gt;="&amp;4,B:B,"&lt;="&amp;6)</f>
        <v>854</v>
      </c>
    </row>
    <row r="20" spans="1:10">
      <c r="A20" s="1">
        <v>1951</v>
      </c>
      <c r="B20" s="1">
        <v>7</v>
      </c>
      <c r="C20">
        <v>199</v>
      </c>
      <c r="H20" s="4">
        <v>1955</v>
      </c>
      <c r="I20" s="5" t="s">
        <v>5</v>
      </c>
      <c r="J20" s="5">
        <f>SUMIFS(C:C,A:A,H20,B:B,"&gt;="&amp;7,B:B,"&lt;="&amp;9)</f>
        <v>1023</v>
      </c>
    </row>
    <row r="21" spans="1:10">
      <c r="A21" s="1">
        <v>1951</v>
      </c>
      <c r="B21" s="1">
        <v>8</v>
      </c>
      <c r="C21">
        <v>199</v>
      </c>
      <c r="H21" s="4">
        <v>1955</v>
      </c>
      <c r="I21" s="5" t="s">
        <v>6</v>
      </c>
      <c r="J21" s="5">
        <f>SUMIFS(C:C,A:A,H21,B:B,"&gt;="&amp;10,B:B,"&lt;="&amp;12)</f>
        <v>789</v>
      </c>
    </row>
    <row r="22" spans="1:10">
      <c r="A22" s="1">
        <v>1951</v>
      </c>
      <c r="B22" s="1">
        <v>9</v>
      </c>
      <c r="C22">
        <v>184</v>
      </c>
      <c r="H22" s="1">
        <v>1956</v>
      </c>
      <c r="I22" t="s">
        <v>3</v>
      </c>
      <c r="J22">
        <f>SUMIFS(C:C,A:A,H22,B:B,"&gt;="&amp;1,B:B,"&lt;="&amp;3)</f>
        <v>878</v>
      </c>
    </row>
    <row r="23" spans="1:10">
      <c r="A23" s="1">
        <v>1951</v>
      </c>
      <c r="B23" s="1">
        <v>10</v>
      </c>
      <c r="C23">
        <v>162</v>
      </c>
      <c r="H23" s="1">
        <v>1956</v>
      </c>
      <c r="I23" t="s">
        <v>4</v>
      </c>
      <c r="J23">
        <f>SUMIFS(C:C,A:A,H23,B:B,"&gt;="&amp;4,B:B,"&lt;="&amp;6)</f>
        <v>1005</v>
      </c>
    </row>
    <row r="24" spans="1:10">
      <c r="A24" s="1">
        <v>1951</v>
      </c>
      <c r="B24" s="1">
        <v>11</v>
      </c>
      <c r="C24">
        <v>146</v>
      </c>
      <c r="H24" s="1">
        <v>1956</v>
      </c>
      <c r="I24" t="s">
        <v>5</v>
      </c>
      <c r="J24">
        <f>SUMIFS(C:C,A:A,H24,B:B,"&gt;="&amp;7,B:B,"&lt;="&amp;9)</f>
        <v>1173</v>
      </c>
    </row>
    <row r="25" spans="1:10">
      <c r="A25" s="1">
        <v>1951</v>
      </c>
      <c r="B25" s="1">
        <v>12</v>
      </c>
      <c r="C25">
        <v>166</v>
      </c>
      <c r="H25" s="1">
        <v>1956</v>
      </c>
      <c r="I25" t="s">
        <v>6</v>
      </c>
      <c r="J25">
        <f>SUMIFS(C:C,A:A,H25,B:B,"&gt;="&amp;10,B:B,"&lt;="&amp;12)</f>
        <v>883</v>
      </c>
    </row>
    <row r="26" spans="1:10">
      <c r="A26" s="1">
        <v>1952</v>
      </c>
      <c r="B26" s="1">
        <v>1</v>
      </c>
      <c r="C26">
        <v>171</v>
      </c>
      <c r="H26" s="1">
        <v>1957</v>
      </c>
      <c r="I26" t="s">
        <v>3</v>
      </c>
      <c r="J26">
        <f>SUMIFS(C:C,A:A,H26,B:B,"&gt;="&amp;1,B:B,"&lt;="&amp;3)</f>
        <v>972</v>
      </c>
    </row>
    <row r="27" spans="1:10">
      <c r="A27" s="1">
        <v>1952</v>
      </c>
      <c r="B27" s="1">
        <v>2</v>
      </c>
      <c r="C27">
        <v>180</v>
      </c>
      <c r="H27" s="1">
        <v>1957</v>
      </c>
      <c r="I27" t="s">
        <v>4</v>
      </c>
      <c r="J27">
        <f>SUMIFS(C:C,A:A,H27,B:B,"&gt;="&amp;4,B:B,"&lt;="&amp;6)</f>
        <v>1125</v>
      </c>
    </row>
    <row r="28" spans="1:10">
      <c r="A28" s="1">
        <v>1952</v>
      </c>
      <c r="B28" s="1">
        <v>3</v>
      </c>
      <c r="C28">
        <v>193</v>
      </c>
      <c r="H28" s="1">
        <v>1957</v>
      </c>
      <c r="I28" t="s">
        <v>5</v>
      </c>
      <c r="J28">
        <f>SUMIFS(C:C,A:A,H28,B:B,"&gt;="&amp;7,B:B,"&lt;="&amp;9)</f>
        <v>1336</v>
      </c>
    </row>
    <row r="29" spans="1:10">
      <c r="A29" s="1">
        <v>1952</v>
      </c>
      <c r="B29" s="1">
        <v>4</v>
      </c>
      <c r="C29">
        <v>181</v>
      </c>
      <c r="H29" s="1">
        <v>1957</v>
      </c>
      <c r="I29" t="s">
        <v>6</v>
      </c>
      <c r="J29">
        <f>SUMIFS(C:C,A:A,H29,B:B,"&gt;="&amp;10,B:B,"&lt;="&amp;12)</f>
        <v>988</v>
      </c>
    </row>
    <row r="30" spans="1:10">
      <c r="A30" s="1">
        <v>1952</v>
      </c>
      <c r="B30" s="1">
        <v>5</v>
      </c>
      <c r="C30">
        <v>183</v>
      </c>
      <c r="H30" s="1">
        <v>1958</v>
      </c>
      <c r="I30" t="s">
        <v>3</v>
      </c>
      <c r="J30">
        <f>SUMIFS(C:C,A:A,H30,B:B,"&gt;="&amp;1,B:B,"&lt;="&amp;3)</f>
        <v>1020</v>
      </c>
    </row>
    <row r="31" spans="1:10">
      <c r="A31" s="1">
        <v>1952</v>
      </c>
      <c r="B31" s="1">
        <v>6</v>
      </c>
      <c r="C31">
        <v>218</v>
      </c>
      <c r="H31" s="1">
        <v>1958</v>
      </c>
      <c r="I31" t="s">
        <v>4</v>
      </c>
      <c r="J31">
        <f>SUMIFS(C:C,A:A,H31,B:B,"&gt;="&amp;4,B:B,"&lt;="&amp;6)</f>
        <v>1146</v>
      </c>
    </row>
    <row r="32" spans="1:10">
      <c r="A32" s="1">
        <v>1952</v>
      </c>
      <c r="B32" s="1">
        <v>7</v>
      </c>
      <c r="C32">
        <v>230</v>
      </c>
      <c r="H32" s="1">
        <v>1958</v>
      </c>
      <c r="I32" t="s">
        <v>5</v>
      </c>
      <c r="J32">
        <f>SUMIFS(C:C,A:A,H32,B:B,"&gt;="&amp;7,B:B,"&lt;="&amp;9)</f>
        <v>1400</v>
      </c>
    </row>
    <row r="33" spans="1:10">
      <c r="A33" s="1">
        <v>1952</v>
      </c>
      <c r="B33" s="1">
        <v>8</v>
      </c>
      <c r="C33">
        <v>242</v>
      </c>
      <c r="H33" s="1">
        <v>1958</v>
      </c>
      <c r="I33" t="s">
        <v>6</v>
      </c>
      <c r="J33">
        <f>SUMIFS(C:C,A:A,H33,B:B,"&gt;="&amp;10,B:B,"&lt;="&amp;12)</f>
        <v>1006</v>
      </c>
    </row>
    <row r="34" spans="1:10">
      <c r="A34" s="1">
        <v>1952</v>
      </c>
      <c r="B34" s="1">
        <v>9</v>
      </c>
      <c r="C34">
        <v>209</v>
      </c>
      <c r="H34" s="1">
        <v>1959</v>
      </c>
      <c r="I34" t="s">
        <v>3</v>
      </c>
      <c r="J34">
        <f>SUMIFS(C:C,A:A,H34,B:B,"&gt;="&amp;1,B:B,"&lt;="&amp;3)</f>
        <v>1108</v>
      </c>
    </row>
    <row r="35" spans="1:10">
      <c r="A35" s="1">
        <v>1952</v>
      </c>
      <c r="B35" s="1">
        <v>10</v>
      </c>
      <c r="C35">
        <v>191</v>
      </c>
      <c r="H35" s="1">
        <v>1959</v>
      </c>
      <c r="I35" t="s">
        <v>4</v>
      </c>
      <c r="J35">
        <f>SUMIFS(C:C,A:A,H35,B:B,"&gt;="&amp;4,B:B,"&lt;="&amp;6)</f>
        <v>1288</v>
      </c>
    </row>
    <row r="36" spans="1:10">
      <c r="A36" s="1">
        <v>1952</v>
      </c>
      <c r="B36" s="1">
        <v>11</v>
      </c>
      <c r="C36">
        <v>172</v>
      </c>
      <c r="H36" s="1">
        <v>1959</v>
      </c>
      <c r="I36" t="s">
        <v>5</v>
      </c>
      <c r="J36">
        <f>SUMIFS(C:C,A:A,H36,B:B,"&gt;="&amp;7,B:B,"&lt;="&amp;9)</f>
        <v>1570</v>
      </c>
    </row>
    <row r="37" spans="1:10">
      <c r="A37" s="1">
        <v>1952</v>
      </c>
      <c r="B37" s="1">
        <v>12</v>
      </c>
      <c r="C37">
        <v>194</v>
      </c>
      <c r="H37" s="1">
        <v>1959</v>
      </c>
      <c r="I37" t="s">
        <v>6</v>
      </c>
      <c r="J37">
        <f>SUMIFS(C:C,A:A,H37,B:B,"&gt;="&amp;10,B:B,"&lt;="&amp;12)</f>
        <v>1174</v>
      </c>
    </row>
    <row r="38" spans="1:10">
      <c r="A38" s="1">
        <v>1953</v>
      </c>
      <c r="B38" s="1">
        <v>1</v>
      </c>
      <c r="C38">
        <v>196</v>
      </c>
      <c r="H38" s="1">
        <v>1960</v>
      </c>
      <c r="I38" t="s">
        <v>3</v>
      </c>
      <c r="J38">
        <f>SUMIFS(C:C,A:A,H38,B:B,"&gt;="&amp;1,B:B,"&lt;="&amp;3)</f>
        <v>1227</v>
      </c>
    </row>
    <row r="39" spans="1:10">
      <c r="A39" s="1">
        <v>1953</v>
      </c>
      <c r="B39" s="1">
        <v>2</v>
      </c>
      <c r="C39">
        <v>196</v>
      </c>
      <c r="H39" s="1">
        <v>1960</v>
      </c>
      <c r="I39" t="s">
        <v>4</v>
      </c>
      <c r="J39">
        <f>SUMIFS(C:C,A:A,H39,B:B,"&gt;="&amp;4,B:B,"&lt;="&amp;6)</f>
        <v>1468</v>
      </c>
    </row>
    <row r="40" spans="1:10">
      <c r="A40" s="1">
        <v>1953</v>
      </c>
      <c r="B40" s="1">
        <v>3</v>
      </c>
      <c r="C40">
        <v>236</v>
      </c>
      <c r="H40" s="1">
        <v>1960</v>
      </c>
      <c r="I40" t="s">
        <v>5</v>
      </c>
      <c r="J40">
        <f>SUMIFS(C:C,A:A,H40,B:B,"&gt;="&amp;7,B:B,"&lt;="&amp;9)</f>
        <v>1736</v>
      </c>
    </row>
    <row r="41" spans="1:10">
      <c r="A41" s="1">
        <v>1953</v>
      </c>
      <c r="B41" s="1">
        <v>4</v>
      </c>
      <c r="C41">
        <v>235</v>
      </c>
      <c r="H41" s="1">
        <v>1960</v>
      </c>
      <c r="I41" t="s">
        <v>6</v>
      </c>
      <c r="J41">
        <f>SUMIFS(C:C,A:A,H41,B:B,"&gt;="&amp;10,B:B,"&lt;="&amp;12)</f>
        <v>1283</v>
      </c>
    </row>
    <row r="42" spans="1:10">
      <c r="A42" s="1">
        <v>1953</v>
      </c>
      <c r="B42" s="1">
        <v>5</v>
      </c>
      <c r="C42">
        <v>229</v>
      </c>
    </row>
    <row r="43" spans="1:10">
      <c r="A43" s="1">
        <v>1953</v>
      </c>
      <c r="B43" s="1">
        <v>6</v>
      </c>
      <c r="C43">
        <v>243</v>
      </c>
    </row>
    <row r="44" spans="1:10">
      <c r="A44" s="1">
        <v>1953</v>
      </c>
      <c r="B44" s="1">
        <v>7</v>
      </c>
      <c r="C44">
        <v>264</v>
      </c>
    </row>
    <row r="45" spans="1:10">
      <c r="A45" s="1">
        <v>1953</v>
      </c>
      <c r="B45" s="1">
        <v>8</v>
      </c>
      <c r="C45">
        <v>272</v>
      </c>
    </row>
    <row r="46" spans="1:10">
      <c r="A46" s="1">
        <v>1953</v>
      </c>
      <c r="B46" s="1">
        <v>9</v>
      </c>
      <c r="C46">
        <v>237</v>
      </c>
    </row>
    <row r="47" spans="1:10">
      <c r="A47" s="1">
        <v>1953</v>
      </c>
      <c r="B47" s="1">
        <v>10</v>
      </c>
      <c r="C47">
        <v>211</v>
      </c>
    </row>
    <row r="48" spans="1:10">
      <c r="A48" s="1">
        <v>1953</v>
      </c>
      <c r="B48" s="1">
        <v>11</v>
      </c>
      <c r="C48">
        <v>180</v>
      </c>
    </row>
    <row r="49" spans="1:3">
      <c r="A49" s="1">
        <v>1953</v>
      </c>
      <c r="B49" s="1">
        <v>12</v>
      </c>
      <c r="C49">
        <v>201</v>
      </c>
    </row>
    <row r="50" spans="1:3">
      <c r="A50" s="1">
        <v>1954</v>
      </c>
      <c r="B50" s="1">
        <v>1</v>
      </c>
      <c r="C50">
        <v>204</v>
      </c>
    </row>
    <row r="51" spans="1:3">
      <c r="A51" s="1">
        <v>1954</v>
      </c>
      <c r="B51" s="1">
        <v>2</v>
      </c>
      <c r="C51">
        <v>188</v>
      </c>
    </row>
    <row r="52" spans="1:3">
      <c r="A52" s="1">
        <v>1954</v>
      </c>
      <c r="B52" s="1">
        <v>3</v>
      </c>
      <c r="C52">
        <v>235</v>
      </c>
    </row>
    <row r="53" spans="1:3">
      <c r="A53" s="1">
        <v>1954</v>
      </c>
      <c r="B53" s="1">
        <v>4</v>
      </c>
      <c r="C53">
        <v>227</v>
      </c>
    </row>
    <row r="54" spans="1:3">
      <c r="A54" s="1">
        <v>1954</v>
      </c>
      <c r="B54" s="1">
        <v>5</v>
      </c>
      <c r="C54">
        <v>234</v>
      </c>
    </row>
    <row r="55" spans="1:3">
      <c r="A55" s="1">
        <v>1954</v>
      </c>
      <c r="B55" s="1">
        <v>6</v>
      </c>
      <c r="C55">
        <v>264</v>
      </c>
    </row>
    <row r="56" spans="1:3">
      <c r="A56" s="1">
        <v>1954</v>
      </c>
      <c r="B56" s="1">
        <v>7</v>
      </c>
      <c r="C56">
        <v>302</v>
      </c>
    </row>
    <row r="57" spans="1:3">
      <c r="A57" s="1">
        <v>1954</v>
      </c>
      <c r="B57" s="1">
        <v>8</v>
      </c>
      <c r="C57">
        <v>293</v>
      </c>
    </row>
    <row r="58" spans="1:3">
      <c r="A58" s="1">
        <v>1954</v>
      </c>
      <c r="B58" s="1">
        <v>9</v>
      </c>
      <c r="C58">
        <v>259</v>
      </c>
    </row>
    <row r="59" spans="1:3">
      <c r="A59" s="1">
        <v>1954</v>
      </c>
      <c r="B59" s="1">
        <v>10</v>
      </c>
      <c r="C59">
        <v>229</v>
      </c>
    </row>
    <row r="60" spans="1:3">
      <c r="A60" s="1">
        <v>1954</v>
      </c>
      <c r="B60" s="1">
        <v>11</v>
      </c>
      <c r="C60">
        <v>203</v>
      </c>
    </row>
    <row r="61" spans="1:3">
      <c r="A61" s="1">
        <v>1954</v>
      </c>
      <c r="B61" s="1">
        <v>12</v>
      </c>
      <c r="C61">
        <v>229</v>
      </c>
    </row>
    <row r="62" spans="1:3">
      <c r="A62" s="1">
        <v>1955</v>
      </c>
      <c r="B62" s="1">
        <v>1</v>
      </c>
      <c r="C62">
        <v>242</v>
      </c>
    </row>
    <row r="63" spans="1:3">
      <c r="A63" s="1">
        <v>1955</v>
      </c>
      <c r="B63" s="1">
        <v>2</v>
      </c>
      <c r="C63">
        <v>233</v>
      </c>
    </row>
    <row r="64" spans="1:3">
      <c r="A64" s="1">
        <v>1955</v>
      </c>
      <c r="B64" s="1">
        <v>3</v>
      </c>
      <c r="C64">
        <v>267</v>
      </c>
    </row>
    <row r="65" spans="1:3">
      <c r="A65" s="1">
        <v>1955</v>
      </c>
      <c r="B65" s="1">
        <v>4</v>
      </c>
      <c r="C65">
        <v>269</v>
      </c>
    </row>
    <row r="66" spans="1:3">
      <c r="A66" s="1">
        <v>1955</v>
      </c>
      <c r="B66" s="1">
        <v>5</v>
      </c>
      <c r="C66">
        <v>270</v>
      </c>
    </row>
    <row r="67" spans="1:3">
      <c r="A67" s="1">
        <v>1955</v>
      </c>
      <c r="B67" s="1">
        <v>6</v>
      </c>
      <c r="C67">
        <v>315</v>
      </c>
    </row>
    <row r="68" spans="1:3">
      <c r="A68" s="1">
        <v>1955</v>
      </c>
      <c r="B68" s="1">
        <v>7</v>
      </c>
      <c r="C68">
        <v>364</v>
      </c>
    </row>
    <row r="69" spans="1:3">
      <c r="A69" s="1">
        <v>1955</v>
      </c>
      <c r="B69" s="1">
        <v>8</v>
      </c>
      <c r="C69">
        <v>347</v>
      </c>
    </row>
    <row r="70" spans="1:3">
      <c r="A70" s="1">
        <v>1955</v>
      </c>
      <c r="B70" s="1">
        <v>9</v>
      </c>
      <c r="C70">
        <v>312</v>
      </c>
    </row>
    <row r="71" spans="1:3">
      <c r="A71" s="1">
        <v>1955</v>
      </c>
      <c r="B71" s="1">
        <v>10</v>
      </c>
      <c r="C71">
        <v>274</v>
      </c>
    </row>
    <row r="72" spans="1:3">
      <c r="A72" s="1">
        <v>1955</v>
      </c>
      <c r="B72" s="1">
        <v>11</v>
      </c>
      <c r="C72">
        <v>237</v>
      </c>
    </row>
    <row r="73" spans="1:3">
      <c r="A73" s="1">
        <v>1955</v>
      </c>
      <c r="B73" s="1">
        <v>12</v>
      </c>
      <c r="C73">
        <v>278</v>
      </c>
    </row>
    <row r="74" spans="1:3">
      <c r="A74" s="1">
        <v>1956</v>
      </c>
      <c r="B74" s="1">
        <v>1</v>
      </c>
      <c r="C74">
        <v>284</v>
      </c>
    </row>
    <row r="75" spans="1:3">
      <c r="A75" s="1">
        <v>1956</v>
      </c>
      <c r="B75" s="1">
        <v>2</v>
      </c>
      <c r="C75">
        <v>277</v>
      </c>
    </row>
    <row r="76" spans="1:3">
      <c r="A76" s="1">
        <v>1956</v>
      </c>
      <c r="B76" s="1">
        <v>3</v>
      </c>
      <c r="C76">
        <v>317</v>
      </c>
    </row>
    <row r="77" spans="1:3">
      <c r="A77" s="1">
        <v>1956</v>
      </c>
      <c r="B77" s="1">
        <v>4</v>
      </c>
      <c r="C77">
        <v>313</v>
      </c>
    </row>
    <row r="78" spans="1:3">
      <c r="A78" s="1">
        <v>1956</v>
      </c>
      <c r="B78" s="1">
        <v>5</v>
      </c>
      <c r="C78">
        <v>318</v>
      </c>
    </row>
    <row r="79" spans="1:3">
      <c r="A79" s="1">
        <v>1956</v>
      </c>
      <c r="B79" s="1">
        <v>6</v>
      </c>
      <c r="C79">
        <v>374</v>
      </c>
    </row>
    <row r="80" spans="1:3">
      <c r="A80" s="1">
        <v>1956</v>
      </c>
      <c r="B80" s="1">
        <v>7</v>
      </c>
      <c r="C80">
        <v>413</v>
      </c>
    </row>
    <row r="81" spans="1:3">
      <c r="A81" s="1">
        <v>1956</v>
      </c>
      <c r="B81" s="1">
        <v>8</v>
      </c>
      <c r="C81">
        <v>405</v>
      </c>
    </row>
    <row r="82" spans="1:3">
      <c r="A82" s="1">
        <v>1956</v>
      </c>
      <c r="B82" s="1">
        <v>9</v>
      </c>
      <c r="C82">
        <v>355</v>
      </c>
    </row>
    <row r="83" spans="1:3">
      <c r="A83" s="1">
        <v>1956</v>
      </c>
      <c r="B83" s="1">
        <v>10</v>
      </c>
      <c r="C83">
        <v>306</v>
      </c>
    </row>
    <row r="84" spans="1:3">
      <c r="A84" s="1">
        <v>1956</v>
      </c>
      <c r="B84" s="1">
        <v>11</v>
      </c>
      <c r="C84">
        <v>271</v>
      </c>
    </row>
    <row r="85" spans="1:3">
      <c r="A85" s="1">
        <v>1956</v>
      </c>
      <c r="B85" s="1">
        <v>12</v>
      </c>
      <c r="C85">
        <v>306</v>
      </c>
    </row>
    <row r="86" spans="1:3">
      <c r="A86" s="1">
        <v>1957</v>
      </c>
      <c r="B86" s="1">
        <v>1</v>
      </c>
      <c r="C86">
        <v>315</v>
      </c>
    </row>
    <row r="87" spans="1:3">
      <c r="A87" s="1">
        <v>1957</v>
      </c>
      <c r="B87" s="1">
        <v>2</v>
      </c>
      <c r="C87">
        <v>301</v>
      </c>
    </row>
    <row r="88" spans="1:3">
      <c r="A88" s="1">
        <v>1957</v>
      </c>
      <c r="B88" s="1">
        <v>3</v>
      </c>
      <c r="C88">
        <v>356</v>
      </c>
    </row>
    <row r="89" spans="1:3">
      <c r="A89" s="1">
        <v>1957</v>
      </c>
      <c r="B89" s="1">
        <v>4</v>
      </c>
      <c r="C89">
        <v>348</v>
      </c>
    </row>
    <row r="90" spans="1:3">
      <c r="A90" s="1">
        <v>1957</v>
      </c>
      <c r="B90" s="1">
        <v>5</v>
      </c>
      <c r="C90">
        <v>355</v>
      </c>
    </row>
    <row r="91" spans="1:3">
      <c r="A91" s="1">
        <v>1957</v>
      </c>
      <c r="B91" s="1">
        <v>6</v>
      </c>
      <c r="C91">
        <v>422</v>
      </c>
    </row>
    <row r="92" spans="1:3">
      <c r="A92" s="1">
        <v>1957</v>
      </c>
      <c r="B92" s="1">
        <v>7</v>
      </c>
      <c r="C92">
        <v>465</v>
      </c>
    </row>
    <row r="93" spans="1:3">
      <c r="A93" s="1">
        <v>1957</v>
      </c>
      <c r="B93" s="1">
        <v>8</v>
      </c>
      <c r="C93">
        <v>467</v>
      </c>
    </row>
    <row r="94" spans="1:3">
      <c r="A94" s="1">
        <v>1957</v>
      </c>
      <c r="B94" s="1">
        <v>9</v>
      </c>
      <c r="C94">
        <v>404</v>
      </c>
    </row>
    <row r="95" spans="1:3">
      <c r="A95" s="1">
        <v>1957</v>
      </c>
      <c r="B95" s="1">
        <v>10</v>
      </c>
      <c r="C95">
        <v>347</v>
      </c>
    </row>
    <row r="96" spans="1:3">
      <c r="A96" s="1">
        <v>1957</v>
      </c>
      <c r="B96" s="1">
        <v>11</v>
      </c>
      <c r="C96">
        <v>305</v>
      </c>
    </row>
    <row r="97" spans="1:3">
      <c r="A97" s="1">
        <v>1957</v>
      </c>
      <c r="B97" s="1">
        <v>12</v>
      </c>
      <c r="C97">
        <v>336</v>
      </c>
    </row>
    <row r="98" spans="1:3">
      <c r="A98" s="1">
        <v>1958</v>
      </c>
      <c r="B98" s="1">
        <v>1</v>
      </c>
      <c r="C98">
        <v>340</v>
      </c>
    </row>
    <row r="99" spans="1:3">
      <c r="A99" s="1">
        <v>1958</v>
      </c>
      <c r="B99" s="1">
        <v>2</v>
      </c>
      <c r="C99">
        <v>318</v>
      </c>
    </row>
    <row r="100" spans="1:3">
      <c r="A100" s="1">
        <v>1958</v>
      </c>
      <c r="B100" s="1">
        <v>3</v>
      </c>
      <c r="C100">
        <v>362</v>
      </c>
    </row>
    <row r="101" spans="1:3">
      <c r="A101" s="1">
        <v>1958</v>
      </c>
      <c r="B101" s="1">
        <v>4</v>
      </c>
      <c r="C101">
        <v>348</v>
      </c>
    </row>
    <row r="102" spans="1:3">
      <c r="A102" s="1">
        <v>1958</v>
      </c>
      <c r="B102" s="1">
        <v>5</v>
      </c>
      <c r="C102">
        <v>363</v>
      </c>
    </row>
    <row r="103" spans="1:3">
      <c r="A103" s="1">
        <v>1958</v>
      </c>
      <c r="B103" s="1">
        <v>6</v>
      </c>
      <c r="C103">
        <v>435</v>
      </c>
    </row>
    <row r="104" spans="1:3">
      <c r="A104" s="1">
        <v>1958</v>
      </c>
      <c r="B104" s="1">
        <v>7</v>
      </c>
      <c r="C104">
        <v>491</v>
      </c>
    </row>
    <row r="105" spans="1:3">
      <c r="A105" s="1">
        <v>1958</v>
      </c>
      <c r="B105" s="1">
        <v>8</v>
      </c>
      <c r="C105">
        <v>505</v>
      </c>
    </row>
    <row r="106" spans="1:3">
      <c r="A106" s="1">
        <v>1958</v>
      </c>
      <c r="B106" s="1">
        <v>9</v>
      </c>
      <c r="C106">
        <v>404</v>
      </c>
    </row>
    <row r="107" spans="1:3">
      <c r="A107" s="1">
        <v>1958</v>
      </c>
      <c r="B107" s="1">
        <v>10</v>
      </c>
      <c r="C107">
        <v>359</v>
      </c>
    </row>
    <row r="108" spans="1:3">
      <c r="A108" s="1">
        <v>1958</v>
      </c>
      <c r="B108" s="1">
        <v>11</v>
      </c>
      <c r="C108">
        <v>310</v>
      </c>
    </row>
    <row r="109" spans="1:3">
      <c r="A109" s="1">
        <v>1958</v>
      </c>
      <c r="B109" s="1">
        <v>12</v>
      </c>
      <c r="C109">
        <v>337</v>
      </c>
    </row>
    <row r="110" spans="1:3">
      <c r="A110" s="1">
        <v>1959</v>
      </c>
      <c r="B110" s="1">
        <v>1</v>
      </c>
      <c r="C110">
        <v>360</v>
      </c>
    </row>
    <row r="111" spans="1:3">
      <c r="A111" s="1">
        <v>1959</v>
      </c>
      <c r="B111" s="1">
        <v>2</v>
      </c>
      <c r="C111">
        <v>342</v>
      </c>
    </row>
    <row r="112" spans="1:3">
      <c r="A112" s="1">
        <v>1959</v>
      </c>
      <c r="B112" s="1">
        <v>3</v>
      </c>
      <c r="C112">
        <v>406</v>
      </c>
    </row>
    <row r="113" spans="1:3">
      <c r="A113" s="1">
        <v>1959</v>
      </c>
      <c r="B113" s="1">
        <v>4</v>
      </c>
      <c r="C113">
        <v>396</v>
      </c>
    </row>
    <row r="114" spans="1:3">
      <c r="A114" s="1">
        <v>1959</v>
      </c>
      <c r="B114" s="1">
        <v>5</v>
      </c>
      <c r="C114">
        <v>420</v>
      </c>
    </row>
    <row r="115" spans="1:3">
      <c r="A115" s="1">
        <v>1959</v>
      </c>
      <c r="B115" s="1">
        <v>6</v>
      </c>
      <c r="C115">
        <v>472</v>
      </c>
    </row>
    <row r="116" spans="1:3">
      <c r="A116" s="1">
        <v>1959</v>
      </c>
      <c r="B116" s="1">
        <v>7</v>
      </c>
      <c r="C116">
        <v>548</v>
      </c>
    </row>
    <row r="117" spans="1:3">
      <c r="A117" s="1">
        <v>1959</v>
      </c>
      <c r="B117" s="1">
        <v>8</v>
      </c>
      <c r="C117">
        <v>559</v>
      </c>
    </row>
    <row r="118" spans="1:3">
      <c r="A118" s="1">
        <v>1959</v>
      </c>
      <c r="B118" s="1">
        <v>9</v>
      </c>
      <c r="C118">
        <v>463</v>
      </c>
    </row>
    <row r="119" spans="1:3">
      <c r="A119" s="1">
        <v>1959</v>
      </c>
      <c r="B119" s="1">
        <v>10</v>
      </c>
      <c r="C119">
        <v>407</v>
      </c>
    </row>
    <row r="120" spans="1:3">
      <c r="A120" s="1">
        <v>1959</v>
      </c>
      <c r="B120" s="1">
        <v>11</v>
      </c>
      <c r="C120">
        <v>362</v>
      </c>
    </row>
    <row r="121" spans="1:3">
      <c r="A121" s="1">
        <v>1959</v>
      </c>
      <c r="B121" s="1">
        <v>12</v>
      </c>
      <c r="C121">
        <v>405</v>
      </c>
    </row>
    <row r="122" spans="1:3">
      <c r="A122" s="1">
        <v>1960</v>
      </c>
      <c r="B122" s="1">
        <v>1</v>
      </c>
      <c r="C122">
        <v>417</v>
      </c>
    </row>
    <row r="123" spans="1:3">
      <c r="A123" s="1">
        <v>1960</v>
      </c>
      <c r="B123" s="1">
        <v>2</v>
      </c>
      <c r="C123">
        <v>391</v>
      </c>
    </row>
    <row r="124" spans="1:3">
      <c r="A124" s="1">
        <v>1960</v>
      </c>
      <c r="B124" s="1">
        <v>3</v>
      </c>
      <c r="C124">
        <v>419</v>
      </c>
    </row>
    <row r="125" spans="1:3">
      <c r="A125" s="1">
        <v>1960</v>
      </c>
      <c r="B125" s="1">
        <v>4</v>
      </c>
      <c r="C125">
        <v>461</v>
      </c>
    </row>
    <row r="126" spans="1:3">
      <c r="A126" s="1">
        <v>1960</v>
      </c>
      <c r="B126" s="1">
        <v>5</v>
      </c>
      <c r="C126">
        <v>472</v>
      </c>
    </row>
    <row r="127" spans="1:3">
      <c r="A127" s="1">
        <v>1960</v>
      </c>
      <c r="B127" s="1">
        <v>6</v>
      </c>
      <c r="C127">
        <v>535</v>
      </c>
    </row>
    <row r="128" spans="1:3">
      <c r="A128" s="1">
        <v>1960</v>
      </c>
      <c r="B128" s="1">
        <v>7</v>
      </c>
      <c r="C128">
        <v>622</v>
      </c>
    </row>
    <row r="129" spans="1:3">
      <c r="A129" s="1">
        <v>1960</v>
      </c>
      <c r="B129" s="1">
        <v>8</v>
      </c>
      <c r="C129">
        <v>606</v>
      </c>
    </row>
    <row r="130" spans="1:3">
      <c r="A130" s="1">
        <v>1960</v>
      </c>
      <c r="B130" s="1">
        <v>9</v>
      </c>
      <c r="C130">
        <v>508</v>
      </c>
    </row>
    <row r="131" spans="1:3">
      <c r="A131" s="1">
        <v>1960</v>
      </c>
      <c r="B131" s="1">
        <v>10</v>
      </c>
      <c r="C131">
        <v>461</v>
      </c>
    </row>
    <row r="132" spans="1:3">
      <c r="A132" s="1">
        <v>1960</v>
      </c>
      <c r="B132" s="1">
        <v>11</v>
      </c>
      <c r="C132">
        <v>390</v>
      </c>
    </row>
    <row r="133" spans="1:3">
      <c r="A133" s="1">
        <v>1960</v>
      </c>
      <c r="B133" s="1">
        <v>12</v>
      </c>
      <c r="C133">
        <v>432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0"/>
  <sheetViews>
    <sheetView tabSelected="1" workbookViewId="0">
      <selection activeCell="B24" sqref="B24"/>
    </sheetView>
  </sheetViews>
  <sheetFormatPr defaultRowHeight="12.75"/>
  <cols>
    <col min="1" max="1" width="9.140625" style="6"/>
    <col min="2" max="3" width="9.140625" style="7"/>
    <col min="4" max="4" width="13.42578125" style="7" bestFit="1" customWidth="1"/>
    <col min="5" max="6" width="9.140625" style="7"/>
    <col min="7" max="7" width="9.140625" style="6"/>
    <col min="8" max="8" width="9.140625" style="7"/>
    <col min="9" max="9" width="14.5703125" style="7" bestFit="1" customWidth="1"/>
    <col min="10" max="10" width="12.5703125" style="6" bestFit="1" customWidth="1"/>
    <col min="11" max="11" width="9.140625" style="6"/>
    <col min="12" max="16384" width="9.140625" style="7"/>
  </cols>
  <sheetData>
    <row r="1" spans="1:11">
      <c r="C1" s="8"/>
      <c r="D1" s="9" t="s">
        <v>37</v>
      </c>
      <c r="E1" s="8"/>
      <c r="F1" s="8" t="s">
        <v>38</v>
      </c>
      <c r="G1" s="9" t="s">
        <v>39</v>
      </c>
      <c r="H1" s="8"/>
      <c r="I1" s="9" t="s">
        <v>41</v>
      </c>
      <c r="J1" s="9"/>
      <c r="K1" s="10" t="s">
        <v>12</v>
      </c>
    </row>
    <row r="2" spans="1:11" ht="14.25">
      <c r="A2" s="11" t="s">
        <v>9</v>
      </c>
      <c r="B2" s="12" t="s">
        <v>0</v>
      </c>
      <c r="C2" s="13" t="s">
        <v>7</v>
      </c>
      <c r="D2" s="13" t="s">
        <v>8</v>
      </c>
      <c r="E2" s="13" t="s">
        <v>10</v>
      </c>
      <c r="F2" s="13" t="s">
        <v>11</v>
      </c>
      <c r="G2" s="13" t="s">
        <v>43</v>
      </c>
      <c r="H2" s="13" t="s">
        <v>44</v>
      </c>
      <c r="I2" s="13" t="s">
        <v>40</v>
      </c>
      <c r="J2" s="13" t="s">
        <v>45</v>
      </c>
      <c r="K2" s="13" t="s">
        <v>46</v>
      </c>
    </row>
    <row r="3" spans="1:11">
      <c r="A3" s="14">
        <v>1</v>
      </c>
      <c r="B3" s="15">
        <v>1950</v>
      </c>
      <c r="C3" s="16" t="s">
        <v>3</v>
      </c>
      <c r="D3" s="14">
        <v>382</v>
      </c>
      <c r="E3" s="17"/>
      <c r="F3" s="17"/>
      <c r="G3" s="18"/>
      <c r="H3" s="19">
        <f>VLOOKUP(C3,$N$20:$O$23,2,0)</f>
        <v>0.95810718012967833</v>
      </c>
      <c r="I3" s="19">
        <f>D3/H3</f>
        <v>398.70278390805595</v>
      </c>
      <c r="J3" s="19">
        <f>$C$46+$C$47*A3</f>
        <v>415.71400874293744</v>
      </c>
      <c r="K3" s="20">
        <f>H3*J3</f>
        <v>398.29857665710023</v>
      </c>
    </row>
    <row r="4" spans="1:11">
      <c r="A4" s="14">
        <v>2</v>
      </c>
      <c r="B4" s="15">
        <v>1950</v>
      </c>
      <c r="C4" s="16" t="s">
        <v>4</v>
      </c>
      <c r="D4" s="14">
        <v>409</v>
      </c>
      <c r="E4" s="17"/>
      <c r="F4" s="17"/>
      <c r="G4" s="18"/>
      <c r="H4" s="19">
        <f t="shared" ref="H4:H26" si="0">VLOOKUP(C4,$N$20:$O$23,2,0)</f>
        <v>1.0302756860998559</v>
      </c>
      <c r="I4" s="19">
        <f t="shared" ref="I4:I26" si="1">D4/H4</f>
        <v>396.98112409920458</v>
      </c>
      <c r="J4" s="19">
        <f t="shared" ref="J4:J26" si="2">$C$46+$C$47*A4</f>
        <v>440.66021301931744</v>
      </c>
      <c r="K4" s="20">
        <f t="shared" ref="K4:K26" si="3">H4*J4</f>
        <v>454.00150330538594</v>
      </c>
    </row>
    <row r="5" spans="1:11">
      <c r="A5" s="14">
        <v>3</v>
      </c>
      <c r="B5" s="15">
        <v>1950</v>
      </c>
      <c r="C5" s="16" t="s">
        <v>5</v>
      </c>
      <c r="D5" s="20">
        <v>498</v>
      </c>
      <c r="E5" s="21">
        <f>AVERAGE(D3:D6)</f>
        <v>419</v>
      </c>
      <c r="F5" s="21">
        <f>AVERAGE(E5,E6)</f>
        <v>439.25</v>
      </c>
      <c r="G5" s="19">
        <f>D5/F5</f>
        <v>1.1337507114399545</v>
      </c>
      <c r="H5" s="19">
        <f t="shared" si="0"/>
        <v>1.1448451250083067</v>
      </c>
      <c r="I5" s="19">
        <f t="shared" si="1"/>
        <v>434.99333588583579</v>
      </c>
      <c r="J5" s="19">
        <f t="shared" si="2"/>
        <v>465.60641729569744</v>
      </c>
      <c r="K5" s="20">
        <f t="shared" si="3"/>
        <v>533.04723701356261</v>
      </c>
    </row>
    <row r="6" spans="1:11">
      <c r="A6" s="14">
        <v>4</v>
      </c>
      <c r="B6" s="15">
        <v>1950</v>
      </c>
      <c r="C6" s="16" t="s">
        <v>6</v>
      </c>
      <c r="D6" s="14">
        <v>387</v>
      </c>
      <c r="E6" s="21">
        <f t="shared" ref="E6:E21" si="4">AVERAGE(D4:D7)</f>
        <v>459.5</v>
      </c>
      <c r="F6" s="21">
        <f t="shared" ref="F6:F20" si="5">AVERAGE(E6,E7)</f>
        <v>481.125</v>
      </c>
      <c r="G6" s="19">
        <f t="shared" ref="G6:G20" si="6">D6/F6</f>
        <v>0.80436477007014806</v>
      </c>
      <c r="H6" s="19">
        <f t="shared" si="0"/>
        <v>0.85854116146953707</v>
      </c>
      <c r="I6" s="19">
        <f t="shared" si="1"/>
        <v>450.76464282456141</v>
      </c>
      <c r="J6" s="19">
        <f t="shared" si="2"/>
        <v>490.55262157207744</v>
      </c>
      <c r="K6" s="20">
        <f t="shared" si="3"/>
        <v>421.15961748641763</v>
      </c>
    </row>
    <row r="7" spans="1:11">
      <c r="A7" s="14">
        <v>5</v>
      </c>
      <c r="B7" s="15">
        <v>1952</v>
      </c>
      <c r="C7" s="16" t="s">
        <v>3</v>
      </c>
      <c r="D7" s="14">
        <v>544</v>
      </c>
      <c r="E7" s="21">
        <f t="shared" si="4"/>
        <v>502.75</v>
      </c>
      <c r="F7" s="21">
        <f t="shared" si="5"/>
        <v>525.625</v>
      </c>
      <c r="G7" s="19">
        <f t="shared" si="6"/>
        <v>1.0349583828775268</v>
      </c>
      <c r="H7" s="19">
        <f t="shared" si="0"/>
        <v>0.95810718012967833</v>
      </c>
      <c r="I7" s="19">
        <f t="shared" si="1"/>
        <v>567.78616347115826</v>
      </c>
      <c r="J7" s="19">
        <f t="shared" si="2"/>
        <v>515.4988258484575</v>
      </c>
      <c r="K7" s="20">
        <f t="shared" si="3"/>
        <v>493.90312639382574</v>
      </c>
    </row>
    <row r="8" spans="1:11">
      <c r="A8" s="14">
        <v>6</v>
      </c>
      <c r="B8" s="15">
        <v>1952</v>
      </c>
      <c r="C8" s="16" t="s">
        <v>4</v>
      </c>
      <c r="D8" s="14">
        <v>582</v>
      </c>
      <c r="E8" s="21">
        <f t="shared" si="4"/>
        <v>548.5</v>
      </c>
      <c r="F8" s="21">
        <f t="shared" si="5"/>
        <v>569.75</v>
      </c>
      <c r="G8" s="19">
        <f t="shared" si="6"/>
        <v>1.0215006581834138</v>
      </c>
      <c r="H8" s="19">
        <f t="shared" si="0"/>
        <v>1.0302756860998559</v>
      </c>
      <c r="I8" s="19">
        <f t="shared" si="1"/>
        <v>564.89734529520058</v>
      </c>
      <c r="J8" s="19">
        <f t="shared" si="2"/>
        <v>540.44503012483744</v>
      </c>
      <c r="K8" s="20">
        <f t="shared" si="3"/>
        <v>556.80737421112417</v>
      </c>
    </row>
    <row r="9" spans="1:11">
      <c r="A9" s="14">
        <v>7</v>
      </c>
      <c r="B9" s="15">
        <v>1952</v>
      </c>
      <c r="C9" s="16" t="s">
        <v>5</v>
      </c>
      <c r="D9" s="14">
        <v>681</v>
      </c>
      <c r="E9" s="21">
        <f t="shared" si="4"/>
        <v>591</v>
      </c>
      <c r="F9" s="21">
        <f t="shared" si="5"/>
        <v>601.5</v>
      </c>
      <c r="G9" s="19">
        <f t="shared" si="6"/>
        <v>1.1321695760598505</v>
      </c>
      <c r="H9" s="19">
        <f t="shared" si="0"/>
        <v>1.1448451250083067</v>
      </c>
      <c r="I9" s="19">
        <f t="shared" si="1"/>
        <v>594.84028461496814</v>
      </c>
      <c r="J9" s="19">
        <f t="shared" si="2"/>
        <v>565.39123440121739</v>
      </c>
      <c r="K9" s="20">
        <f t="shared" si="3"/>
        <v>647.2853984266626</v>
      </c>
    </row>
    <row r="10" spans="1:11">
      <c r="A10" s="14">
        <v>8</v>
      </c>
      <c r="B10" s="15">
        <v>1952</v>
      </c>
      <c r="C10" s="16" t="s">
        <v>6</v>
      </c>
      <c r="D10" s="14">
        <v>557</v>
      </c>
      <c r="E10" s="21">
        <f t="shared" si="4"/>
        <v>612</v>
      </c>
      <c r="F10" s="21">
        <f t="shared" si="5"/>
        <v>627.625</v>
      </c>
      <c r="G10" s="19">
        <f t="shared" si="6"/>
        <v>0.88747261501692887</v>
      </c>
      <c r="H10" s="19">
        <f t="shared" si="0"/>
        <v>0.85854116146953707</v>
      </c>
      <c r="I10" s="19">
        <f t="shared" si="1"/>
        <v>648.77495104206901</v>
      </c>
      <c r="J10" s="19">
        <f t="shared" si="2"/>
        <v>590.33743867759745</v>
      </c>
      <c r="K10" s="20">
        <f t="shared" si="3"/>
        <v>506.82899026121612</v>
      </c>
    </row>
    <row r="11" spans="1:11">
      <c r="A11" s="14">
        <v>9</v>
      </c>
      <c r="B11" s="15">
        <v>1953</v>
      </c>
      <c r="C11" s="16" t="s">
        <v>3</v>
      </c>
      <c r="D11" s="20">
        <v>628</v>
      </c>
      <c r="E11" s="21">
        <f t="shared" si="4"/>
        <v>643.25</v>
      </c>
      <c r="F11" s="21">
        <f t="shared" si="5"/>
        <v>654.75</v>
      </c>
      <c r="G11" s="19">
        <f t="shared" si="6"/>
        <v>0.95914471172203131</v>
      </c>
      <c r="H11" s="19">
        <f t="shared" si="0"/>
        <v>0.95810718012967833</v>
      </c>
      <c r="I11" s="19">
        <f t="shared" si="1"/>
        <v>655.45902694832239</v>
      </c>
      <c r="J11" s="19">
        <f t="shared" si="2"/>
        <v>615.28364295397751</v>
      </c>
      <c r="K11" s="20">
        <f t="shared" si="3"/>
        <v>589.5076761305512</v>
      </c>
    </row>
    <row r="12" spans="1:11">
      <c r="A12" s="14">
        <v>10</v>
      </c>
      <c r="B12" s="15">
        <v>1953</v>
      </c>
      <c r="C12" s="16" t="s">
        <v>4</v>
      </c>
      <c r="D12" s="14">
        <v>707</v>
      </c>
      <c r="E12" s="21">
        <f t="shared" si="4"/>
        <v>666.25</v>
      </c>
      <c r="F12" s="21">
        <f t="shared" si="5"/>
        <v>670.625</v>
      </c>
      <c r="G12" s="19">
        <f t="shared" si="6"/>
        <v>1.0542404473438955</v>
      </c>
      <c r="H12" s="19">
        <f t="shared" si="0"/>
        <v>1.0302756860998559</v>
      </c>
      <c r="I12" s="19">
        <f t="shared" si="1"/>
        <v>686.22409471427295</v>
      </c>
      <c r="J12" s="19">
        <f t="shared" si="2"/>
        <v>640.22984723035745</v>
      </c>
      <c r="K12" s="20">
        <f t="shared" si="3"/>
        <v>659.61324511686246</v>
      </c>
    </row>
    <row r="13" spans="1:11">
      <c r="A13" s="14">
        <v>11</v>
      </c>
      <c r="B13" s="15">
        <v>1953</v>
      </c>
      <c r="C13" s="16" t="s">
        <v>5</v>
      </c>
      <c r="D13" s="14">
        <v>773</v>
      </c>
      <c r="E13" s="21">
        <f t="shared" si="4"/>
        <v>675</v>
      </c>
      <c r="F13" s="21">
        <f t="shared" si="5"/>
        <v>674.875</v>
      </c>
      <c r="G13" s="19">
        <f t="shared" si="6"/>
        <v>1.1453972957955176</v>
      </c>
      <c r="H13" s="19">
        <f t="shared" si="0"/>
        <v>1.1448451250083067</v>
      </c>
      <c r="I13" s="19">
        <f t="shared" si="1"/>
        <v>675.20049927660853</v>
      </c>
      <c r="J13" s="19">
        <f t="shared" si="2"/>
        <v>665.17605150673739</v>
      </c>
      <c r="K13" s="20">
        <f t="shared" si="3"/>
        <v>761.52355983976258</v>
      </c>
    </row>
    <row r="14" spans="1:11">
      <c r="A14" s="14">
        <v>12</v>
      </c>
      <c r="B14" s="15">
        <v>1953</v>
      </c>
      <c r="C14" s="16" t="s">
        <v>6</v>
      </c>
      <c r="D14" s="14">
        <v>592</v>
      </c>
      <c r="E14" s="21">
        <f t="shared" si="4"/>
        <v>674.75</v>
      </c>
      <c r="F14" s="21">
        <f t="shared" si="5"/>
        <v>677</v>
      </c>
      <c r="G14" s="19">
        <f t="shared" si="6"/>
        <v>0.87444608567208271</v>
      </c>
      <c r="H14" s="19">
        <f t="shared" si="0"/>
        <v>0.85854116146953707</v>
      </c>
      <c r="I14" s="19">
        <f t="shared" si="1"/>
        <v>689.54177920449706</v>
      </c>
      <c r="J14" s="19">
        <f t="shared" si="2"/>
        <v>690.12225578311745</v>
      </c>
      <c r="K14" s="20">
        <f t="shared" si="3"/>
        <v>592.49836303601455</v>
      </c>
    </row>
    <row r="15" spans="1:11">
      <c r="A15" s="14">
        <v>13</v>
      </c>
      <c r="B15" s="15">
        <v>1954</v>
      </c>
      <c r="C15" s="16" t="s">
        <v>3</v>
      </c>
      <c r="D15" s="14">
        <v>627</v>
      </c>
      <c r="E15" s="21">
        <f t="shared" si="4"/>
        <v>679.25</v>
      </c>
      <c r="F15" s="21">
        <f t="shared" si="5"/>
        <v>689.375</v>
      </c>
      <c r="G15" s="19">
        <f t="shared" si="6"/>
        <v>0.90951949229374429</v>
      </c>
      <c r="H15" s="19">
        <f t="shared" si="0"/>
        <v>0.95810718012967833</v>
      </c>
      <c r="I15" s="19">
        <f t="shared" si="1"/>
        <v>654.41530238311805</v>
      </c>
      <c r="J15" s="19">
        <f t="shared" si="2"/>
        <v>715.06846005949751</v>
      </c>
      <c r="K15" s="20">
        <f t="shared" si="3"/>
        <v>685.11222586727672</v>
      </c>
    </row>
    <row r="16" spans="1:11">
      <c r="A16" s="14">
        <v>14</v>
      </c>
      <c r="B16" s="15">
        <v>1954</v>
      </c>
      <c r="C16" s="16" t="s">
        <v>4</v>
      </c>
      <c r="D16" s="14">
        <v>725</v>
      </c>
      <c r="E16" s="21">
        <f t="shared" si="4"/>
        <v>699.5</v>
      </c>
      <c r="F16" s="21">
        <f t="shared" si="5"/>
        <v>708.125</v>
      </c>
      <c r="G16" s="19">
        <f t="shared" si="6"/>
        <v>1.0238305383936452</v>
      </c>
      <c r="H16" s="19">
        <f t="shared" si="0"/>
        <v>1.0302756860998559</v>
      </c>
      <c r="I16" s="19">
        <f t="shared" si="1"/>
        <v>703.69514663061932</v>
      </c>
      <c r="J16" s="19">
        <f t="shared" si="2"/>
        <v>740.01466433587746</v>
      </c>
      <c r="K16" s="20">
        <f t="shared" si="3"/>
        <v>762.41911602260063</v>
      </c>
    </row>
    <row r="17" spans="1:15">
      <c r="A17" s="14">
        <v>15</v>
      </c>
      <c r="B17" s="15">
        <v>1954</v>
      </c>
      <c r="C17" s="16" t="s">
        <v>5</v>
      </c>
      <c r="D17" s="20">
        <v>854</v>
      </c>
      <c r="E17" s="21">
        <f t="shared" si="4"/>
        <v>716.75</v>
      </c>
      <c r="F17" s="21">
        <f t="shared" si="5"/>
        <v>731.125</v>
      </c>
      <c r="G17" s="19">
        <f t="shared" si="6"/>
        <v>1.168062916737904</v>
      </c>
      <c r="H17" s="19">
        <f t="shared" si="0"/>
        <v>1.1448451250083067</v>
      </c>
      <c r="I17" s="19">
        <f t="shared" si="1"/>
        <v>745.95242740261801</v>
      </c>
      <c r="J17" s="19">
        <f t="shared" si="2"/>
        <v>764.9608686122574</v>
      </c>
      <c r="K17" s="20">
        <f t="shared" si="3"/>
        <v>875.76172125286269</v>
      </c>
    </row>
    <row r="18" spans="1:15" ht="13.5" thickBot="1">
      <c r="A18" s="14">
        <v>16</v>
      </c>
      <c r="B18" s="15">
        <v>1954</v>
      </c>
      <c r="C18" s="16" t="s">
        <v>6</v>
      </c>
      <c r="D18" s="14">
        <v>661</v>
      </c>
      <c r="E18" s="21">
        <f t="shared" si="4"/>
        <v>745.5</v>
      </c>
      <c r="F18" s="21">
        <f t="shared" si="5"/>
        <v>761.625</v>
      </c>
      <c r="G18" s="19">
        <f t="shared" si="6"/>
        <v>0.86788117511898899</v>
      </c>
      <c r="H18" s="19">
        <f t="shared" si="0"/>
        <v>0.85854116146953707</v>
      </c>
      <c r="I18" s="19">
        <f t="shared" si="1"/>
        <v>769.91066901042666</v>
      </c>
      <c r="J18" s="19">
        <f t="shared" si="2"/>
        <v>789.90707288863746</v>
      </c>
      <c r="K18" s="20">
        <f t="shared" si="3"/>
        <v>678.16773581081304</v>
      </c>
    </row>
    <row r="19" spans="1:15" ht="14.25">
      <c r="A19" s="14">
        <v>17</v>
      </c>
      <c r="B19" s="15">
        <v>1955</v>
      </c>
      <c r="C19" s="16" t="s">
        <v>3</v>
      </c>
      <c r="D19" s="14">
        <v>742</v>
      </c>
      <c r="E19" s="21">
        <f t="shared" si="4"/>
        <v>777.75</v>
      </c>
      <c r="F19" s="21">
        <f t="shared" si="5"/>
        <v>798.875</v>
      </c>
      <c r="G19" s="19">
        <f t="shared" si="6"/>
        <v>0.92880613362541076</v>
      </c>
      <c r="H19" s="19">
        <f t="shared" si="0"/>
        <v>0.95810718012967833</v>
      </c>
      <c r="I19" s="19">
        <f t="shared" si="1"/>
        <v>774.44362738161658</v>
      </c>
      <c r="J19" s="19">
        <f t="shared" si="2"/>
        <v>814.85327716501752</v>
      </c>
      <c r="K19" s="20">
        <f t="shared" si="3"/>
        <v>780.71677560400212</v>
      </c>
      <c r="N19" s="22" t="s">
        <v>7</v>
      </c>
      <c r="O19" s="23" t="s">
        <v>44</v>
      </c>
    </row>
    <row r="20" spans="1:15">
      <c r="A20" s="14">
        <v>18</v>
      </c>
      <c r="B20" s="15">
        <v>1955</v>
      </c>
      <c r="C20" s="16" t="s">
        <v>4</v>
      </c>
      <c r="D20" s="14">
        <v>854</v>
      </c>
      <c r="E20" s="21">
        <f t="shared" si="4"/>
        <v>820</v>
      </c>
      <c r="F20" s="21">
        <f t="shared" si="5"/>
        <v>836</v>
      </c>
      <c r="G20" s="19">
        <f t="shared" si="6"/>
        <v>1.0215311004784688</v>
      </c>
      <c r="H20" s="19">
        <f t="shared" si="0"/>
        <v>1.0302756860998559</v>
      </c>
      <c r="I20" s="19">
        <f t="shared" si="1"/>
        <v>828.90435203110189</v>
      </c>
      <c r="J20" s="19">
        <f t="shared" si="2"/>
        <v>839.79948144139746</v>
      </c>
      <c r="K20" s="20">
        <f t="shared" si="3"/>
        <v>865.22498692833892</v>
      </c>
      <c r="N20" s="14" t="s">
        <v>3</v>
      </c>
      <c r="O20" s="19">
        <f>AVERAGEIF(C3:C22,N20,G3:G22)</f>
        <v>0.95810718012967833</v>
      </c>
    </row>
    <row r="21" spans="1:15">
      <c r="A21" s="14">
        <v>19</v>
      </c>
      <c r="B21" s="15">
        <v>1955</v>
      </c>
      <c r="C21" s="16" t="s">
        <v>5</v>
      </c>
      <c r="D21" s="14">
        <v>1023</v>
      </c>
      <c r="E21" s="21">
        <f t="shared" si="4"/>
        <v>852</v>
      </c>
      <c r="F21" s="24"/>
      <c r="G21" s="18"/>
      <c r="H21" s="19">
        <f t="shared" si="0"/>
        <v>1.1448451250083067</v>
      </c>
      <c r="I21" s="19">
        <f t="shared" si="1"/>
        <v>893.57064781367467</v>
      </c>
      <c r="J21" s="19">
        <f t="shared" si="2"/>
        <v>864.74568571777741</v>
      </c>
      <c r="K21" s="20">
        <f t="shared" si="3"/>
        <v>989.99988266596279</v>
      </c>
      <c r="N21" s="14" t="s">
        <v>4</v>
      </c>
      <c r="O21" s="19">
        <f t="shared" ref="O21:O22" si="7">AVERAGEIF(C4:C23,N21,G4:G23)</f>
        <v>1.0302756860998559</v>
      </c>
    </row>
    <row r="22" spans="1:15">
      <c r="A22" s="14">
        <v>20</v>
      </c>
      <c r="B22" s="15">
        <v>1955</v>
      </c>
      <c r="C22" s="16" t="s">
        <v>6</v>
      </c>
      <c r="D22" s="14">
        <v>789</v>
      </c>
      <c r="E22" s="24"/>
      <c r="F22" s="17"/>
      <c r="G22" s="18"/>
      <c r="H22" s="19">
        <f t="shared" si="0"/>
        <v>0.85854116146953707</v>
      </c>
      <c r="I22" s="19">
        <f t="shared" si="1"/>
        <v>919.00078343302062</v>
      </c>
      <c r="J22" s="19">
        <f t="shared" si="2"/>
        <v>889.69188999415746</v>
      </c>
      <c r="K22" s="20">
        <f t="shared" si="3"/>
        <v>763.83710858561153</v>
      </c>
      <c r="N22" s="14" t="s">
        <v>5</v>
      </c>
      <c r="O22" s="19">
        <f t="shared" si="7"/>
        <v>1.1448451250083067</v>
      </c>
    </row>
    <row r="23" spans="1:15">
      <c r="A23" s="25">
        <v>20</v>
      </c>
      <c r="B23" s="26">
        <v>1956</v>
      </c>
      <c r="C23" s="26" t="s">
        <v>3</v>
      </c>
      <c r="D23" s="27"/>
      <c r="E23" s="27"/>
      <c r="F23" s="27"/>
      <c r="G23" s="25"/>
      <c r="H23" s="28">
        <f t="shared" si="0"/>
        <v>0.95810718012967833</v>
      </c>
      <c r="I23" s="28">
        <f t="shared" si="1"/>
        <v>0</v>
      </c>
      <c r="J23" s="28">
        <f t="shared" si="2"/>
        <v>889.69188999415746</v>
      </c>
      <c r="K23" s="29">
        <f t="shared" si="3"/>
        <v>852.42018790654618</v>
      </c>
      <c r="N23" s="14" t="s">
        <v>6</v>
      </c>
      <c r="O23" s="19">
        <f>AVERAGEIF(C6:C27,N23,G6:G27)</f>
        <v>0.85854116146953707</v>
      </c>
    </row>
    <row r="24" spans="1:15">
      <c r="A24" s="25">
        <v>20</v>
      </c>
      <c r="B24" s="26">
        <v>1956</v>
      </c>
      <c r="C24" s="26" t="s">
        <v>4</v>
      </c>
      <c r="D24" s="27"/>
      <c r="E24" s="27"/>
      <c r="F24" s="27"/>
      <c r="G24" s="25"/>
      <c r="H24" s="28">
        <f t="shared" si="0"/>
        <v>1.0302756860998559</v>
      </c>
      <c r="I24" s="28">
        <f t="shared" si="1"/>
        <v>0</v>
      </c>
      <c r="J24" s="28">
        <f t="shared" si="2"/>
        <v>889.69188999415746</v>
      </c>
      <c r="K24" s="29">
        <f t="shared" si="3"/>
        <v>916.62792238120812</v>
      </c>
    </row>
    <row r="25" spans="1:15">
      <c r="A25" s="25">
        <v>20</v>
      </c>
      <c r="B25" s="26">
        <v>1956</v>
      </c>
      <c r="C25" s="26" t="s">
        <v>5</v>
      </c>
      <c r="D25" s="27"/>
      <c r="E25" s="27"/>
      <c r="F25" s="27"/>
      <c r="G25" s="25"/>
      <c r="H25" s="28">
        <f t="shared" si="0"/>
        <v>1.1448451250083067</v>
      </c>
      <c r="I25" s="28">
        <f t="shared" si="1"/>
        <v>0</v>
      </c>
      <c r="J25" s="28">
        <f t="shared" si="2"/>
        <v>889.69188999415746</v>
      </c>
      <c r="K25" s="29">
        <f t="shared" si="3"/>
        <v>1018.5594230192379</v>
      </c>
    </row>
    <row r="26" spans="1:15">
      <c r="A26" s="25">
        <v>20</v>
      </c>
      <c r="B26" s="26">
        <v>1956</v>
      </c>
      <c r="C26" s="26" t="s">
        <v>6</v>
      </c>
      <c r="D26" s="27"/>
      <c r="E26" s="27"/>
      <c r="F26" s="27"/>
      <c r="G26" s="25"/>
      <c r="H26" s="28">
        <f t="shared" si="0"/>
        <v>0.85854116146953707</v>
      </c>
      <c r="I26" s="28">
        <f t="shared" si="1"/>
        <v>0</v>
      </c>
      <c r="J26" s="28">
        <f t="shared" si="2"/>
        <v>889.69188999415746</v>
      </c>
      <c r="K26" s="29">
        <f t="shared" si="3"/>
        <v>763.83710858561153</v>
      </c>
    </row>
    <row r="27" spans="1:15">
      <c r="K27" s="30"/>
    </row>
    <row r="30" spans="1:15">
      <c r="B30" s="7" t="s">
        <v>13</v>
      </c>
      <c r="G30" s="7"/>
    </row>
    <row r="31" spans="1:15" ht="13.5" thickBot="1">
      <c r="G31" s="7"/>
    </row>
    <row r="32" spans="1:15">
      <c r="B32" s="31" t="s">
        <v>14</v>
      </c>
      <c r="C32" s="31"/>
      <c r="G32" s="7"/>
    </row>
    <row r="33" spans="2:10" s="7" customFormat="1">
      <c r="B33" s="32" t="s">
        <v>15</v>
      </c>
      <c r="C33" s="32">
        <v>0.97069715428896375</v>
      </c>
      <c r="J33" s="6"/>
    </row>
    <row r="34" spans="2:10" s="7" customFormat="1">
      <c r="B34" s="32" t="s">
        <v>16</v>
      </c>
      <c r="C34" s="32">
        <v>0.94225296534469227</v>
      </c>
      <c r="J34" s="6"/>
    </row>
    <row r="35" spans="2:10" s="7" customFormat="1">
      <c r="B35" s="32" t="s">
        <v>17</v>
      </c>
      <c r="C35" s="32">
        <v>0.93904479675273067</v>
      </c>
      <c r="J35" s="6"/>
    </row>
    <row r="36" spans="2:10" s="7" customFormat="1">
      <c r="B36" s="32" t="s">
        <v>18</v>
      </c>
      <c r="C36" s="32">
        <v>37.537049399902003</v>
      </c>
      <c r="J36" s="6"/>
    </row>
    <row r="37" spans="2:10" s="7" customFormat="1" ht="13.5" thickBot="1">
      <c r="B37" s="33" t="s">
        <v>19</v>
      </c>
      <c r="C37" s="33">
        <v>20</v>
      </c>
      <c r="J37" s="6"/>
    </row>
    <row r="38" spans="2:10" s="7" customFormat="1">
      <c r="J38" s="6"/>
    </row>
    <row r="39" spans="2:10" s="7" customFormat="1" ht="13.5" thickBot="1">
      <c r="B39" s="7" t="s">
        <v>20</v>
      </c>
      <c r="J39" s="6"/>
    </row>
    <row r="40" spans="2:10" s="7" customFormat="1">
      <c r="B40" s="34"/>
      <c r="C40" s="34" t="s">
        <v>21</v>
      </c>
      <c r="D40" s="34" t="s">
        <v>22</v>
      </c>
      <c r="E40" s="34" t="s">
        <v>23</v>
      </c>
      <c r="F40" s="34" t="s">
        <v>24</v>
      </c>
      <c r="G40" s="34" t="s">
        <v>25</v>
      </c>
      <c r="J40" s="6"/>
    </row>
    <row r="41" spans="2:10" s="7" customFormat="1">
      <c r="B41" s="32" t="s">
        <v>26</v>
      </c>
      <c r="C41" s="32">
        <v>1</v>
      </c>
      <c r="D41" s="32">
        <v>413838.21668625507</v>
      </c>
      <c r="E41" s="32">
        <v>413838.21668625507</v>
      </c>
      <c r="F41" s="32">
        <v>293.70431706912854</v>
      </c>
      <c r="G41" s="32">
        <v>1.3603060451121506E-12</v>
      </c>
      <c r="J41" s="6"/>
    </row>
    <row r="42" spans="2:10" s="7" customFormat="1">
      <c r="B42" s="32" t="s">
        <v>27</v>
      </c>
      <c r="C42" s="32">
        <v>18</v>
      </c>
      <c r="D42" s="32">
        <v>25362.541397712295</v>
      </c>
      <c r="E42" s="32">
        <v>1409.0300776506831</v>
      </c>
      <c r="F42" s="32"/>
      <c r="G42" s="32"/>
      <c r="J42" s="6"/>
    </row>
    <row r="43" spans="2:10" s="7" customFormat="1" ht="13.5" thickBot="1">
      <c r="B43" s="33" t="s">
        <v>28</v>
      </c>
      <c r="C43" s="33">
        <v>19</v>
      </c>
      <c r="D43" s="33">
        <v>439200.75808396738</v>
      </c>
      <c r="E43" s="33"/>
      <c r="F43" s="33"/>
      <c r="G43" s="33"/>
      <c r="J43" s="6"/>
    </row>
    <row r="44" spans="2:10" s="7" customFormat="1" ht="13.5" thickBot="1">
      <c r="J44" s="6"/>
    </row>
    <row r="45" spans="2:10" s="7" customFormat="1">
      <c r="B45" s="34"/>
      <c r="C45" s="34" t="s">
        <v>29</v>
      </c>
      <c r="D45" s="34" t="s">
        <v>18</v>
      </c>
      <c r="E45" s="34" t="s">
        <v>30</v>
      </c>
      <c r="F45" s="34" t="s">
        <v>31</v>
      </c>
      <c r="G45" s="34" t="s">
        <v>32</v>
      </c>
      <c r="H45" s="34" t="s">
        <v>33</v>
      </c>
      <c r="I45" s="34" t="s">
        <v>34</v>
      </c>
      <c r="J45" s="34" t="s">
        <v>35</v>
      </c>
    </row>
    <row r="46" spans="2:10" s="7" customFormat="1">
      <c r="B46" s="32" t="s">
        <v>36</v>
      </c>
      <c r="C46" s="35">
        <v>390.76780446655744</v>
      </c>
      <c r="D46" s="32">
        <v>17.43714021453814</v>
      </c>
      <c r="E46" s="32">
        <v>22.410085579328914</v>
      </c>
      <c r="F46" s="32">
        <v>1.3396032902572772E-14</v>
      </c>
      <c r="G46" s="32">
        <v>354.13373232999595</v>
      </c>
      <c r="H46" s="32">
        <v>427.40187660311892</v>
      </c>
      <c r="I46" s="32">
        <v>354.13373232999595</v>
      </c>
      <c r="J46" s="36">
        <v>427.40187660311892</v>
      </c>
    </row>
    <row r="47" spans="2:10" s="7" customFormat="1" ht="13.5" thickBot="1">
      <c r="B47" s="33" t="s">
        <v>42</v>
      </c>
      <c r="C47" s="37">
        <v>24.946204276380001</v>
      </c>
      <c r="D47" s="33">
        <v>1.4556243409723204</v>
      </c>
      <c r="E47" s="33">
        <v>17.137803741119473</v>
      </c>
      <c r="F47" s="33">
        <v>1.3603060451121413E-12</v>
      </c>
      <c r="G47" s="33">
        <v>21.888051021039722</v>
      </c>
      <c r="H47" s="33">
        <v>28.004357531720281</v>
      </c>
      <c r="I47" s="33">
        <v>21.888051021039722</v>
      </c>
      <c r="J47" s="38">
        <v>28.004357531720281</v>
      </c>
    </row>
    <row r="48" spans="2:10" s="7" customFormat="1">
      <c r="J48" s="6"/>
    </row>
    <row r="49" s="7" customFormat="1"/>
    <row r="50" s="7" customForma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Airline - Passengers</vt:lpstr>
      <vt:lpstr>Time Series analysis</vt:lpstr>
    </vt:vector>
  </TitlesOfParts>
  <Company>Moody's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Mishra, Shailesh</dc:creator>
  <cp:lastModifiedBy>shinjini.chatterjee</cp:lastModifiedBy>
  <dcterms:created xsi:type="dcterms:W3CDTF">2018-05-30T13:26:12Z</dcterms:created>
  <dcterms:modified xsi:type="dcterms:W3CDTF">2018-11-21T10:57:49Z</dcterms:modified>
</cp:coreProperties>
</file>