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oneill\Documents\GitHub\ceo-pay-2015\data\"/>
    </mc:Choice>
  </mc:AlternateContent>
  <bookViews>
    <workbookView xWindow="0" yWindow="0" windowWidth="16680" windowHeight="88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114" i="1" l="1"/>
  <c r="AT114" i="1"/>
  <c r="AS114" i="1"/>
  <c r="AR114" i="1"/>
  <c r="AO114" i="1"/>
  <c r="AL114" i="1"/>
  <c r="AK114" i="1"/>
  <c r="AJ114" i="1"/>
  <c r="AA114" i="1"/>
  <c r="S114" i="1"/>
  <c r="I114" i="1"/>
  <c r="H114" i="1"/>
  <c r="G114" i="1"/>
  <c r="AW113" i="1"/>
  <c r="AT113" i="1"/>
  <c r="AS113" i="1"/>
  <c r="AR113" i="1"/>
  <c r="AX113" i="1" s="1"/>
  <c r="AO113" i="1"/>
  <c r="AL113" i="1"/>
  <c r="AK113" i="1"/>
  <c r="AJ113" i="1"/>
  <c r="AP113" i="1" s="1"/>
  <c r="AA113" i="1"/>
  <c r="S113" i="1"/>
  <c r="J113" i="1"/>
  <c r="K113" i="1" s="1"/>
  <c r="I113" i="1"/>
  <c r="H113" i="1"/>
  <c r="G113" i="1"/>
  <c r="AW112" i="1"/>
  <c r="AT112" i="1"/>
  <c r="AS112" i="1"/>
  <c r="AR112" i="1"/>
  <c r="AX112" i="1" s="1"/>
  <c r="AO112" i="1"/>
  <c r="AL112" i="1"/>
  <c r="AK112" i="1"/>
  <c r="AJ112" i="1"/>
  <c r="AP112" i="1" s="1"/>
  <c r="AA112" i="1"/>
  <c r="S112" i="1"/>
  <c r="I112" i="1"/>
  <c r="H112" i="1"/>
  <c r="G112" i="1"/>
  <c r="J112" i="1" s="1"/>
  <c r="K112" i="1" s="1"/>
  <c r="AW111" i="1"/>
  <c r="AT111" i="1"/>
  <c r="AS111" i="1"/>
  <c r="AR111" i="1"/>
  <c r="AX111" i="1" s="1"/>
  <c r="AO111" i="1"/>
  <c r="AL111" i="1"/>
  <c r="AK111" i="1"/>
  <c r="AJ111" i="1"/>
  <c r="AP111" i="1" s="1"/>
  <c r="AA111" i="1"/>
  <c r="S111" i="1"/>
  <c r="I111" i="1"/>
  <c r="H111" i="1"/>
  <c r="J111" i="1" s="1"/>
  <c r="K111" i="1" s="1"/>
  <c r="G111" i="1"/>
  <c r="AX110" i="1"/>
  <c r="AW110" i="1"/>
  <c r="AP110" i="1"/>
  <c r="AO110" i="1"/>
  <c r="AL110" i="1"/>
  <c r="AK110" i="1"/>
  <c r="AJ110" i="1"/>
  <c r="S110" i="1"/>
  <c r="I110" i="1"/>
  <c r="H110" i="1"/>
  <c r="J110" i="1" s="1"/>
  <c r="G110" i="1"/>
  <c r="AW109" i="1"/>
  <c r="AT109" i="1"/>
  <c r="AS109" i="1"/>
  <c r="AR109" i="1"/>
  <c r="AX109" i="1" s="1"/>
  <c r="AO109" i="1"/>
  <c r="AL109" i="1"/>
  <c r="AK109" i="1"/>
  <c r="AJ109" i="1"/>
  <c r="AP109" i="1" s="1"/>
  <c r="AA109" i="1"/>
  <c r="S109" i="1"/>
  <c r="I109" i="1"/>
  <c r="H109" i="1"/>
  <c r="G109" i="1"/>
  <c r="AW108" i="1"/>
  <c r="AX108" i="1" s="1"/>
  <c r="AO108" i="1"/>
  <c r="AL108" i="1"/>
  <c r="AK108" i="1"/>
  <c r="AJ108" i="1"/>
  <c r="AP108" i="1" s="1"/>
  <c r="S108" i="1"/>
  <c r="I108" i="1"/>
  <c r="H108" i="1"/>
  <c r="G108" i="1"/>
  <c r="AW107" i="1"/>
  <c r="AT107" i="1"/>
  <c r="AS107" i="1"/>
  <c r="AR107" i="1"/>
  <c r="AX107" i="1" s="1"/>
  <c r="AO107" i="1"/>
  <c r="AL107" i="1"/>
  <c r="AK107" i="1"/>
  <c r="AJ107" i="1"/>
  <c r="AP107" i="1" s="1"/>
  <c r="AA107" i="1"/>
  <c r="S107" i="1"/>
  <c r="J107" i="1"/>
  <c r="K107" i="1" s="1"/>
  <c r="I107" i="1"/>
  <c r="H107" i="1"/>
  <c r="G107" i="1"/>
  <c r="AX106" i="1"/>
  <c r="AW106" i="1"/>
  <c r="AO106" i="1"/>
  <c r="AL106" i="1"/>
  <c r="AK106" i="1"/>
  <c r="AJ106" i="1"/>
  <c r="AP106" i="1" s="1"/>
  <c r="P106" i="1"/>
  <c r="I106" i="1"/>
  <c r="G106" i="1"/>
  <c r="AW105" i="1"/>
  <c r="AT105" i="1"/>
  <c r="AS105" i="1"/>
  <c r="AR105" i="1"/>
  <c r="AX105" i="1" s="1"/>
  <c r="AO105" i="1"/>
  <c r="AL105" i="1"/>
  <c r="AK105" i="1"/>
  <c r="AJ105" i="1"/>
  <c r="AA105" i="1"/>
  <c r="S105" i="1"/>
  <c r="I105" i="1"/>
  <c r="H105" i="1"/>
  <c r="J105" i="1" s="1"/>
  <c r="K105" i="1" s="1"/>
  <c r="G105" i="1"/>
  <c r="AW104" i="1"/>
  <c r="AT104" i="1"/>
  <c r="AS104" i="1"/>
  <c r="AR104" i="1"/>
  <c r="AX104" i="1" s="1"/>
  <c r="AO104" i="1"/>
  <c r="AL104" i="1"/>
  <c r="AK104" i="1"/>
  <c r="AJ104" i="1"/>
  <c r="AA104" i="1"/>
  <c r="S104" i="1"/>
  <c r="I104" i="1"/>
  <c r="H104" i="1"/>
  <c r="G104" i="1"/>
  <c r="J104" i="1" s="1"/>
  <c r="K104" i="1" s="1"/>
  <c r="AW103" i="1"/>
  <c r="AT103" i="1"/>
  <c r="AS103" i="1"/>
  <c r="AR103" i="1"/>
  <c r="AX103" i="1" s="1"/>
  <c r="AO103" i="1"/>
  <c r="AL103" i="1"/>
  <c r="AK103" i="1"/>
  <c r="AJ103" i="1"/>
  <c r="AP103" i="1" s="1"/>
  <c r="AA103" i="1"/>
  <c r="S103" i="1"/>
  <c r="J103" i="1"/>
  <c r="K103" i="1" s="1"/>
  <c r="I103" i="1"/>
  <c r="H103" i="1"/>
  <c r="G103" i="1"/>
  <c r="AW102" i="1"/>
  <c r="AT102" i="1"/>
  <c r="AS102" i="1"/>
  <c r="AR102" i="1"/>
  <c r="AX102" i="1" s="1"/>
  <c r="AO102" i="1"/>
  <c r="AL102" i="1"/>
  <c r="AK102" i="1"/>
  <c r="AJ102" i="1"/>
  <c r="AP102" i="1" s="1"/>
  <c r="AA102" i="1"/>
  <c r="S102" i="1"/>
  <c r="I102" i="1"/>
  <c r="H102" i="1"/>
  <c r="G102" i="1"/>
  <c r="J102" i="1" s="1"/>
  <c r="K102" i="1" s="1"/>
  <c r="AW101" i="1"/>
  <c r="AT101" i="1"/>
  <c r="AS101" i="1"/>
  <c r="AR101" i="1"/>
  <c r="AX101" i="1" s="1"/>
  <c r="AO101" i="1"/>
  <c r="AL101" i="1"/>
  <c r="AK101" i="1"/>
  <c r="AJ101" i="1"/>
  <c r="AA101" i="1"/>
  <c r="S101" i="1"/>
  <c r="I101" i="1"/>
  <c r="H101" i="1"/>
  <c r="J101" i="1" s="1"/>
  <c r="K101" i="1" s="1"/>
  <c r="G101" i="1"/>
  <c r="AW100" i="1"/>
  <c r="AT100" i="1"/>
  <c r="AS100" i="1"/>
  <c r="AR100" i="1"/>
  <c r="AX100" i="1" s="1"/>
  <c r="AO100" i="1"/>
  <c r="AL100" i="1"/>
  <c r="AK100" i="1"/>
  <c r="AJ100" i="1"/>
  <c r="AA100" i="1"/>
  <c r="S100" i="1"/>
  <c r="I100" i="1"/>
  <c r="H100" i="1"/>
  <c r="G100" i="1"/>
  <c r="J100" i="1" s="1"/>
  <c r="K100" i="1" s="1"/>
  <c r="AW99" i="1"/>
  <c r="AT99" i="1"/>
  <c r="AS99" i="1"/>
  <c r="AR99" i="1"/>
  <c r="AX99" i="1" s="1"/>
  <c r="AO99" i="1"/>
  <c r="AL99" i="1"/>
  <c r="AK99" i="1"/>
  <c r="AJ99" i="1"/>
  <c r="AP99" i="1" s="1"/>
  <c r="AA99" i="1"/>
  <c r="S99" i="1"/>
  <c r="J99" i="1"/>
  <c r="K99" i="1" s="1"/>
  <c r="I99" i="1"/>
  <c r="H99" i="1"/>
  <c r="G99" i="1"/>
  <c r="AW98" i="1"/>
  <c r="AT98" i="1"/>
  <c r="AS98" i="1"/>
  <c r="AR98" i="1"/>
  <c r="AX98" i="1" s="1"/>
  <c r="AO98" i="1"/>
  <c r="AL98" i="1"/>
  <c r="AK98" i="1"/>
  <c r="AJ98" i="1"/>
  <c r="AP98" i="1" s="1"/>
  <c r="AA98" i="1"/>
  <c r="S98" i="1"/>
  <c r="I98" i="1"/>
  <c r="H98" i="1"/>
  <c r="G98" i="1"/>
  <c r="J98" i="1" s="1"/>
  <c r="K98" i="1" s="1"/>
  <c r="AW97" i="1"/>
  <c r="AT97" i="1"/>
  <c r="AS97" i="1"/>
  <c r="AR97" i="1"/>
  <c r="AX97" i="1" s="1"/>
  <c r="AO97" i="1"/>
  <c r="AL97" i="1"/>
  <c r="AK97" i="1"/>
  <c r="AJ97" i="1"/>
  <c r="AA97" i="1"/>
  <c r="S97" i="1"/>
  <c r="I97" i="1"/>
  <c r="H97" i="1"/>
  <c r="J97" i="1" s="1"/>
  <c r="K97" i="1" s="1"/>
  <c r="G97" i="1"/>
  <c r="AW96" i="1"/>
  <c r="AT96" i="1"/>
  <c r="AS96" i="1"/>
  <c r="AR96" i="1"/>
  <c r="AX96" i="1" s="1"/>
  <c r="AO96" i="1"/>
  <c r="AL96" i="1"/>
  <c r="AK96" i="1"/>
  <c r="AJ96" i="1"/>
  <c r="AA96" i="1"/>
  <c r="S96" i="1"/>
  <c r="I96" i="1"/>
  <c r="H96" i="1"/>
  <c r="G96" i="1"/>
  <c r="J96" i="1" s="1"/>
  <c r="AW95" i="1"/>
  <c r="AT95" i="1"/>
  <c r="AS95" i="1"/>
  <c r="AR95" i="1"/>
  <c r="AX95" i="1" s="1"/>
  <c r="AO95" i="1"/>
  <c r="AL95" i="1"/>
  <c r="AK95" i="1"/>
  <c r="AJ95" i="1"/>
  <c r="AP95" i="1" s="1"/>
  <c r="AA95" i="1"/>
  <c r="S95" i="1"/>
  <c r="P95" i="1"/>
  <c r="I95" i="1"/>
  <c r="H95" i="1"/>
  <c r="G95" i="1"/>
  <c r="J95" i="1" s="1"/>
  <c r="K95" i="1" s="1"/>
  <c r="AW94" i="1"/>
  <c r="AT94" i="1"/>
  <c r="AS94" i="1"/>
  <c r="AR94" i="1"/>
  <c r="AX94" i="1" s="1"/>
  <c r="AO94" i="1"/>
  <c r="AL94" i="1"/>
  <c r="AK94" i="1"/>
  <c r="AJ94" i="1"/>
  <c r="AP94" i="1" s="1"/>
  <c r="AA94" i="1"/>
  <c r="S94" i="1"/>
  <c r="I94" i="1"/>
  <c r="H94" i="1"/>
  <c r="J94" i="1" s="1"/>
  <c r="K94" i="1" s="1"/>
  <c r="G94" i="1"/>
  <c r="AW93" i="1"/>
  <c r="AT93" i="1"/>
  <c r="AS93" i="1"/>
  <c r="AR93" i="1"/>
  <c r="AO93" i="1"/>
  <c r="AL93" i="1"/>
  <c r="AK93" i="1"/>
  <c r="AJ93" i="1"/>
  <c r="AA93" i="1"/>
  <c r="S93" i="1"/>
  <c r="I93" i="1"/>
  <c r="H93" i="1"/>
  <c r="G93" i="1"/>
  <c r="AW92" i="1"/>
  <c r="AT92" i="1"/>
  <c r="AS92" i="1"/>
  <c r="AR92" i="1"/>
  <c r="AX92" i="1" s="1"/>
  <c r="AO92" i="1"/>
  <c r="AL92" i="1"/>
  <c r="AK92" i="1"/>
  <c r="AJ92" i="1"/>
  <c r="AP92" i="1" s="1"/>
  <c r="AA92" i="1"/>
  <c r="S92" i="1"/>
  <c r="J92" i="1"/>
  <c r="K92" i="1" s="1"/>
  <c r="I92" i="1"/>
  <c r="H92" i="1"/>
  <c r="G92" i="1"/>
  <c r="AW91" i="1"/>
  <c r="AT91" i="1"/>
  <c r="AS91" i="1"/>
  <c r="AR91" i="1"/>
  <c r="AX91" i="1" s="1"/>
  <c r="AO91" i="1"/>
  <c r="AL91" i="1"/>
  <c r="AK91" i="1"/>
  <c r="AJ91" i="1"/>
  <c r="AP91" i="1" s="1"/>
  <c r="AA91" i="1"/>
  <c r="S91" i="1"/>
  <c r="I91" i="1"/>
  <c r="H91" i="1"/>
  <c r="G91" i="1"/>
  <c r="J91" i="1" s="1"/>
  <c r="K91" i="1" s="1"/>
  <c r="AW90" i="1"/>
  <c r="AT90" i="1"/>
  <c r="AS90" i="1"/>
  <c r="AR90" i="1"/>
  <c r="AX90" i="1" s="1"/>
  <c r="AO90" i="1"/>
  <c r="AL90" i="1"/>
  <c r="AK90" i="1"/>
  <c r="AJ90" i="1"/>
  <c r="AP90" i="1" s="1"/>
  <c r="AA90" i="1"/>
  <c r="S90" i="1"/>
  <c r="I90" i="1"/>
  <c r="H90" i="1"/>
  <c r="J90" i="1" s="1"/>
  <c r="K90" i="1" s="1"/>
  <c r="G90" i="1"/>
  <c r="AX89" i="1"/>
  <c r="AW89" i="1"/>
  <c r="AP89" i="1"/>
  <c r="AO89" i="1"/>
  <c r="AL89" i="1"/>
  <c r="AK89" i="1"/>
  <c r="AJ89" i="1"/>
  <c r="S89" i="1"/>
  <c r="I89" i="1"/>
  <c r="H89" i="1"/>
  <c r="J89" i="1" s="1"/>
  <c r="G89" i="1"/>
  <c r="AW88" i="1"/>
  <c r="AT88" i="1"/>
  <c r="AS88" i="1"/>
  <c r="AR88" i="1"/>
  <c r="AX88" i="1" s="1"/>
  <c r="AO88" i="1"/>
  <c r="AL88" i="1"/>
  <c r="AK88" i="1"/>
  <c r="AJ88" i="1"/>
  <c r="AP88" i="1" s="1"/>
  <c r="AA88" i="1"/>
  <c r="S88" i="1"/>
  <c r="I88" i="1"/>
  <c r="H88" i="1"/>
  <c r="G88" i="1"/>
  <c r="AO87" i="1"/>
  <c r="AL87" i="1"/>
  <c r="AK87" i="1"/>
  <c r="AJ87" i="1"/>
  <c r="S87" i="1"/>
  <c r="I87" i="1"/>
  <c r="H87" i="1"/>
  <c r="G87" i="1"/>
  <c r="J87" i="1" s="1"/>
  <c r="AW86" i="1"/>
  <c r="AT86" i="1"/>
  <c r="AS86" i="1"/>
  <c r="AR86" i="1"/>
  <c r="AO86" i="1"/>
  <c r="AL86" i="1"/>
  <c r="AK86" i="1"/>
  <c r="AJ86" i="1"/>
  <c r="AA86" i="1"/>
  <c r="S86" i="1"/>
  <c r="I86" i="1"/>
  <c r="H86" i="1"/>
  <c r="J86" i="1" s="1"/>
  <c r="K86" i="1" s="1"/>
  <c r="G86" i="1"/>
  <c r="AW85" i="1"/>
  <c r="AT85" i="1"/>
  <c r="AS85" i="1"/>
  <c r="AR85" i="1"/>
  <c r="AO85" i="1"/>
  <c r="AL85" i="1"/>
  <c r="AK85" i="1"/>
  <c r="AJ85" i="1"/>
  <c r="AP85" i="1" s="1"/>
  <c r="AA85" i="1"/>
  <c r="S85" i="1"/>
  <c r="I85" i="1"/>
  <c r="H85" i="1"/>
  <c r="G85" i="1"/>
  <c r="J85" i="1" s="1"/>
  <c r="K85" i="1" s="1"/>
  <c r="AW84" i="1"/>
  <c r="AT84" i="1"/>
  <c r="AS84" i="1"/>
  <c r="AR84" i="1"/>
  <c r="AP84" i="1"/>
  <c r="AO84" i="1"/>
  <c r="AL84" i="1"/>
  <c r="AK84" i="1"/>
  <c r="AJ84" i="1"/>
  <c r="AA84" i="1"/>
  <c r="S84" i="1"/>
  <c r="J84" i="1"/>
  <c r="K84" i="1" s="1"/>
  <c r="I84" i="1"/>
  <c r="H84" i="1"/>
  <c r="G84" i="1"/>
  <c r="AW83" i="1"/>
  <c r="AT83" i="1"/>
  <c r="AS83" i="1"/>
  <c r="AR83" i="1"/>
  <c r="AX83" i="1" s="1"/>
  <c r="AO83" i="1"/>
  <c r="AL83" i="1"/>
  <c r="AK83" i="1"/>
  <c r="AJ83" i="1"/>
  <c r="AA83" i="1"/>
  <c r="S83" i="1"/>
  <c r="K83" i="1"/>
  <c r="I83" i="1"/>
  <c r="H83" i="1"/>
  <c r="G83" i="1"/>
  <c r="J83" i="1" s="1"/>
  <c r="AW82" i="1"/>
  <c r="AT82" i="1"/>
  <c r="AS82" i="1"/>
  <c r="AR82" i="1"/>
  <c r="AO82" i="1"/>
  <c r="AL82" i="1"/>
  <c r="AK82" i="1"/>
  <c r="AJ82" i="1"/>
  <c r="AA82" i="1"/>
  <c r="S82" i="1"/>
  <c r="I82" i="1"/>
  <c r="H82" i="1"/>
  <c r="J82" i="1" s="1"/>
  <c r="K82" i="1" s="1"/>
  <c r="G82" i="1"/>
  <c r="AW81" i="1"/>
  <c r="AT81" i="1"/>
  <c r="AS81" i="1"/>
  <c r="AR81" i="1"/>
  <c r="AO81" i="1"/>
  <c r="AL81" i="1"/>
  <c r="AK81" i="1"/>
  <c r="AJ81" i="1"/>
  <c r="AP81" i="1" s="1"/>
  <c r="AA81" i="1"/>
  <c r="S81" i="1"/>
  <c r="I81" i="1"/>
  <c r="H81" i="1"/>
  <c r="G81" i="1"/>
  <c r="J81" i="1" s="1"/>
  <c r="K81" i="1" s="1"/>
  <c r="AW80" i="1"/>
  <c r="AX80" i="1" s="1"/>
  <c r="AO80" i="1"/>
  <c r="AL80" i="1"/>
  <c r="AK80" i="1"/>
  <c r="R80" i="1"/>
  <c r="M80" i="1"/>
  <c r="I80" i="1"/>
  <c r="H80" i="1"/>
  <c r="G80" i="1"/>
  <c r="J80" i="1" s="1"/>
  <c r="AW79" i="1"/>
  <c r="AT79" i="1"/>
  <c r="AS79" i="1"/>
  <c r="AR79" i="1"/>
  <c r="AX79" i="1" s="1"/>
  <c r="AO79" i="1"/>
  <c r="AL79" i="1"/>
  <c r="AK79" i="1"/>
  <c r="AJ79" i="1"/>
  <c r="AP79" i="1" s="1"/>
  <c r="AA79" i="1"/>
  <c r="S79" i="1"/>
  <c r="I79" i="1"/>
  <c r="H79" i="1"/>
  <c r="J79" i="1" s="1"/>
  <c r="K79" i="1" s="1"/>
  <c r="G79" i="1"/>
  <c r="AW78" i="1"/>
  <c r="AT78" i="1"/>
  <c r="AS78" i="1"/>
  <c r="AR78" i="1"/>
  <c r="AO78" i="1"/>
  <c r="AL78" i="1"/>
  <c r="AK78" i="1"/>
  <c r="AJ78" i="1"/>
  <c r="AA78" i="1"/>
  <c r="S78" i="1"/>
  <c r="I78" i="1"/>
  <c r="H78" i="1"/>
  <c r="G78" i="1"/>
  <c r="AW77" i="1"/>
  <c r="AT77" i="1"/>
  <c r="AS77" i="1"/>
  <c r="AR77" i="1"/>
  <c r="AX77" i="1" s="1"/>
  <c r="AO77" i="1"/>
  <c r="AL77" i="1"/>
  <c r="AK77" i="1"/>
  <c r="AJ77" i="1"/>
  <c r="AP77" i="1" s="1"/>
  <c r="AA77" i="1"/>
  <c r="S77" i="1"/>
  <c r="J77" i="1"/>
  <c r="K77" i="1" s="1"/>
  <c r="I77" i="1"/>
  <c r="H77" i="1"/>
  <c r="G77" i="1"/>
  <c r="AW76" i="1"/>
  <c r="AV76" i="1"/>
  <c r="AU76" i="1"/>
  <c r="AT76" i="1"/>
  <c r="AX76" i="1" s="1"/>
  <c r="AS76" i="1"/>
  <c r="AR76" i="1"/>
  <c r="AO76" i="1"/>
  <c r="AL76" i="1"/>
  <c r="AK76" i="1"/>
  <c r="AJ76" i="1"/>
  <c r="AP76" i="1" s="1"/>
  <c r="S76" i="1"/>
  <c r="I76" i="1"/>
  <c r="H76" i="1"/>
  <c r="G76" i="1"/>
  <c r="J76" i="1" s="1"/>
  <c r="AW75" i="1"/>
  <c r="AT75" i="1"/>
  <c r="AS75" i="1"/>
  <c r="AR75" i="1"/>
  <c r="AX75" i="1" s="1"/>
  <c r="AO75" i="1"/>
  <c r="AL75" i="1"/>
  <c r="AK75" i="1"/>
  <c r="AJ75" i="1"/>
  <c r="AP75" i="1" s="1"/>
  <c r="AA75" i="1"/>
  <c r="S75" i="1"/>
  <c r="I75" i="1"/>
  <c r="H75" i="1"/>
  <c r="J75" i="1" s="1"/>
  <c r="K75" i="1" s="1"/>
  <c r="G75" i="1"/>
  <c r="AW74" i="1"/>
  <c r="AU74" i="1"/>
  <c r="AT74" i="1"/>
  <c r="AS74" i="1"/>
  <c r="AR74" i="1"/>
  <c r="AO74" i="1"/>
  <c r="AM74" i="1"/>
  <c r="AL74" i="1"/>
  <c r="AK74" i="1"/>
  <c r="AP74" i="1" s="1"/>
  <c r="AJ74" i="1"/>
  <c r="AA74" i="1"/>
  <c r="S74" i="1"/>
  <c r="I74" i="1"/>
  <c r="H74" i="1"/>
  <c r="G74" i="1"/>
  <c r="J74" i="1" s="1"/>
  <c r="K74" i="1" s="1"/>
  <c r="AW73" i="1"/>
  <c r="AX73" i="1" s="1"/>
  <c r="AO73" i="1"/>
  <c r="AL73" i="1"/>
  <c r="AK73" i="1"/>
  <c r="AJ73" i="1"/>
  <c r="S73" i="1"/>
  <c r="I73" i="1"/>
  <c r="H73" i="1"/>
  <c r="G73" i="1"/>
  <c r="J73" i="1" s="1"/>
  <c r="AW72" i="1"/>
  <c r="AX72" i="1" s="1"/>
  <c r="AO72" i="1"/>
  <c r="AL72" i="1"/>
  <c r="AK72" i="1"/>
  <c r="AJ72" i="1"/>
  <c r="AP72" i="1" s="1"/>
  <c r="S72" i="1"/>
  <c r="P72" i="1"/>
  <c r="I72" i="1"/>
  <c r="H72" i="1"/>
  <c r="J72" i="1" s="1"/>
  <c r="G72" i="1"/>
  <c r="AW71" i="1"/>
  <c r="AT71" i="1"/>
  <c r="AS71" i="1"/>
  <c r="AR71" i="1"/>
  <c r="AO71" i="1"/>
  <c r="AL71" i="1"/>
  <c r="AK71" i="1"/>
  <c r="AJ71" i="1"/>
  <c r="AA71" i="1"/>
  <c r="S71" i="1"/>
  <c r="I71" i="1"/>
  <c r="H71" i="1"/>
  <c r="G71" i="1"/>
  <c r="AW70" i="1"/>
  <c r="AT70" i="1"/>
  <c r="AS70" i="1"/>
  <c r="AR70" i="1"/>
  <c r="AX70" i="1" s="1"/>
  <c r="AO70" i="1"/>
  <c r="AL70" i="1"/>
  <c r="AK70" i="1"/>
  <c r="AJ70" i="1"/>
  <c r="AP70" i="1" s="1"/>
  <c r="AA70" i="1"/>
  <c r="S70" i="1"/>
  <c r="J70" i="1"/>
  <c r="K70" i="1" s="1"/>
  <c r="I70" i="1"/>
  <c r="H70" i="1"/>
  <c r="G70" i="1"/>
  <c r="AW69" i="1"/>
  <c r="AT69" i="1"/>
  <c r="AS69" i="1"/>
  <c r="AR69" i="1"/>
  <c r="AX69" i="1" s="1"/>
  <c r="AO69" i="1"/>
  <c r="AL69" i="1"/>
  <c r="AK69" i="1"/>
  <c r="AJ69" i="1"/>
  <c r="AP69" i="1" s="1"/>
  <c r="AA69" i="1"/>
  <c r="S69" i="1"/>
  <c r="I69" i="1"/>
  <c r="H69" i="1"/>
  <c r="G69" i="1"/>
  <c r="J69" i="1" s="1"/>
  <c r="K69" i="1" s="1"/>
  <c r="AW68" i="1"/>
  <c r="AT68" i="1"/>
  <c r="AS68" i="1"/>
  <c r="AR68" i="1"/>
  <c r="AX68" i="1" s="1"/>
  <c r="AO68" i="1"/>
  <c r="AL68" i="1"/>
  <c r="AK68" i="1"/>
  <c r="AJ68" i="1"/>
  <c r="AP68" i="1" s="1"/>
  <c r="AA68" i="1"/>
  <c r="S68" i="1"/>
  <c r="I68" i="1"/>
  <c r="H68" i="1"/>
  <c r="J68" i="1" s="1"/>
  <c r="K68" i="1" s="1"/>
  <c r="G68" i="1"/>
  <c r="AW67" i="1"/>
  <c r="AT67" i="1"/>
  <c r="AS67" i="1"/>
  <c r="AR67" i="1"/>
  <c r="AO67" i="1"/>
  <c r="AL67" i="1"/>
  <c r="AK67" i="1"/>
  <c r="AJ67" i="1"/>
  <c r="AA67" i="1"/>
  <c r="S67" i="1"/>
  <c r="I67" i="1"/>
  <c r="H67" i="1"/>
  <c r="G67" i="1"/>
  <c r="AW66" i="1"/>
  <c r="AT66" i="1"/>
  <c r="AS66" i="1"/>
  <c r="AR66" i="1"/>
  <c r="AX66" i="1" s="1"/>
  <c r="AO66" i="1"/>
  <c r="AL66" i="1"/>
  <c r="AK66" i="1"/>
  <c r="AJ66" i="1"/>
  <c r="AP66" i="1" s="1"/>
  <c r="AA66" i="1"/>
  <c r="S66" i="1"/>
  <c r="J66" i="1"/>
  <c r="K66" i="1" s="1"/>
  <c r="I66" i="1"/>
  <c r="H66" i="1"/>
  <c r="G66" i="1"/>
  <c r="AW65" i="1"/>
  <c r="AT65" i="1"/>
  <c r="AS65" i="1"/>
  <c r="AR65" i="1"/>
  <c r="AX65" i="1" s="1"/>
  <c r="AO65" i="1"/>
  <c r="AL65" i="1"/>
  <c r="AK65" i="1"/>
  <c r="AJ65" i="1"/>
  <c r="AP65" i="1" s="1"/>
  <c r="AA65" i="1"/>
  <c r="S65" i="1"/>
  <c r="I65" i="1"/>
  <c r="H65" i="1"/>
  <c r="G65" i="1"/>
  <c r="J65" i="1" s="1"/>
  <c r="K65" i="1" s="1"/>
  <c r="AW64" i="1"/>
  <c r="AT64" i="1"/>
  <c r="AS64" i="1"/>
  <c r="AR64" i="1"/>
  <c r="AX64" i="1" s="1"/>
  <c r="AO64" i="1"/>
  <c r="AL64" i="1"/>
  <c r="AK64" i="1"/>
  <c r="AJ64" i="1"/>
  <c r="AP64" i="1" s="1"/>
  <c r="AA64" i="1"/>
  <c r="S64" i="1"/>
  <c r="I64" i="1"/>
  <c r="H64" i="1"/>
  <c r="J64" i="1" s="1"/>
  <c r="K64" i="1" s="1"/>
  <c r="G64" i="1"/>
  <c r="AW63" i="1"/>
  <c r="AT63" i="1"/>
  <c r="AS63" i="1"/>
  <c r="AR63" i="1"/>
  <c r="AO63" i="1"/>
  <c r="AL63" i="1"/>
  <c r="AK63" i="1"/>
  <c r="AJ63" i="1"/>
  <c r="AA63" i="1"/>
  <c r="S63" i="1"/>
  <c r="I63" i="1"/>
  <c r="H63" i="1"/>
  <c r="G63" i="1"/>
  <c r="AW62" i="1"/>
  <c r="AT62" i="1"/>
  <c r="AS62" i="1"/>
  <c r="AR62" i="1"/>
  <c r="AX62" i="1" s="1"/>
  <c r="AO62" i="1"/>
  <c r="AL62" i="1"/>
  <c r="AK62" i="1"/>
  <c r="AJ62" i="1"/>
  <c r="AP62" i="1" s="1"/>
  <c r="AA62" i="1"/>
  <c r="S62" i="1"/>
  <c r="J62" i="1"/>
  <c r="K62" i="1" s="1"/>
  <c r="I62" i="1"/>
  <c r="H62" i="1"/>
  <c r="G62" i="1"/>
  <c r="AW61" i="1"/>
  <c r="AT61" i="1"/>
  <c r="AS61" i="1"/>
  <c r="AR61" i="1"/>
  <c r="AX61" i="1" s="1"/>
  <c r="AO61" i="1"/>
  <c r="AL61" i="1"/>
  <c r="AK61" i="1"/>
  <c r="AJ61" i="1"/>
  <c r="AP61" i="1" s="1"/>
  <c r="AA61" i="1"/>
  <c r="S61" i="1"/>
  <c r="I61" i="1"/>
  <c r="H61" i="1"/>
  <c r="G61" i="1"/>
  <c r="J61" i="1" s="1"/>
  <c r="K61" i="1" s="1"/>
  <c r="AW60" i="1"/>
  <c r="AT60" i="1"/>
  <c r="AS60" i="1"/>
  <c r="AR60" i="1"/>
  <c r="AX60" i="1" s="1"/>
  <c r="AO60" i="1"/>
  <c r="AL60" i="1"/>
  <c r="AK60" i="1"/>
  <c r="AJ60" i="1"/>
  <c r="AP60" i="1" s="1"/>
  <c r="AA60" i="1"/>
  <c r="S60" i="1"/>
  <c r="I60" i="1"/>
  <c r="H60" i="1"/>
  <c r="J60" i="1" s="1"/>
  <c r="K60" i="1" s="1"/>
  <c r="G60" i="1"/>
  <c r="AX59" i="1"/>
  <c r="AW59" i="1"/>
  <c r="AP59" i="1"/>
  <c r="AO59" i="1"/>
  <c r="AL59" i="1"/>
  <c r="AK59" i="1"/>
  <c r="AJ59" i="1"/>
  <c r="S59" i="1"/>
  <c r="I59" i="1"/>
  <c r="H59" i="1"/>
  <c r="J59" i="1" s="1"/>
  <c r="G59" i="1"/>
  <c r="AW58" i="1"/>
  <c r="AT58" i="1"/>
  <c r="AS58" i="1"/>
  <c r="AR58" i="1"/>
  <c r="AX58" i="1" s="1"/>
  <c r="AO58" i="1"/>
  <c r="AL58" i="1"/>
  <c r="AK58" i="1"/>
  <c r="AJ58" i="1"/>
  <c r="AP58" i="1" s="1"/>
  <c r="AA58" i="1"/>
  <c r="S58" i="1"/>
  <c r="I58" i="1"/>
  <c r="H58" i="1"/>
  <c r="G58" i="1"/>
  <c r="AW57" i="1"/>
  <c r="AT57" i="1"/>
  <c r="AS57" i="1"/>
  <c r="AR57" i="1"/>
  <c r="AO57" i="1"/>
  <c r="AL57" i="1"/>
  <c r="AK57" i="1"/>
  <c r="AJ57" i="1"/>
  <c r="AP57" i="1" s="1"/>
  <c r="AA57" i="1"/>
  <c r="S57" i="1"/>
  <c r="J57" i="1"/>
  <c r="K57" i="1" s="1"/>
  <c r="I57" i="1"/>
  <c r="H57" i="1"/>
  <c r="G57" i="1"/>
  <c r="AW56" i="1"/>
  <c r="AT56" i="1"/>
  <c r="AS56" i="1"/>
  <c r="AR56" i="1"/>
  <c r="AX56" i="1" s="1"/>
  <c r="AO56" i="1"/>
  <c r="AL56" i="1"/>
  <c r="AK56" i="1"/>
  <c r="AJ56" i="1"/>
  <c r="AA56" i="1"/>
  <c r="S56" i="1"/>
  <c r="K56" i="1"/>
  <c r="I56" i="1"/>
  <c r="H56" i="1"/>
  <c r="G56" i="1"/>
  <c r="J56" i="1" s="1"/>
  <c r="AW55" i="1"/>
  <c r="AT55" i="1"/>
  <c r="AS55" i="1"/>
  <c r="AR55" i="1"/>
  <c r="AO55" i="1"/>
  <c r="AL55" i="1"/>
  <c r="AK55" i="1"/>
  <c r="AJ55" i="1"/>
  <c r="AP55" i="1" s="1"/>
  <c r="AA55" i="1"/>
  <c r="S55" i="1"/>
  <c r="I55" i="1"/>
  <c r="H55" i="1"/>
  <c r="J55" i="1" s="1"/>
  <c r="K55" i="1" s="1"/>
  <c r="G55" i="1"/>
  <c r="AW54" i="1"/>
  <c r="AT54" i="1"/>
  <c r="AS54" i="1"/>
  <c r="AR54" i="1"/>
  <c r="AX54" i="1" s="1"/>
  <c r="AO54" i="1"/>
  <c r="AL54" i="1"/>
  <c r="AK54" i="1"/>
  <c r="AJ54" i="1"/>
  <c r="AP54" i="1" s="1"/>
  <c r="AA54" i="1"/>
  <c r="S54" i="1"/>
  <c r="I54" i="1"/>
  <c r="H54" i="1"/>
  <c r="G54" i="1"/>
  <c r="AW53" i="1"/>
  <c r="AT53" i="1"/>
  <c r="AS53" i="1"/>
  <c r="AR53" i="1"/>
  <c r="AO53" i="1"/>
  <c r="AL53" i="1"/>
  <c r="AK53" i="1"/>
  <c r="AJ53" i="1"/>
  <c r="AP53" i="1" s="1"/>
  <c r="AA53" i="1"/>
  <c r="S53" i="1"/>
  <c r="J53" i="1"/>
  <c r="K53" i="1" s="1"/>
  <c r="I53" i="1"/>
  <c r="H53" i="1"/>
  <c r="G53" i="1"/>
  <c r="AW52" i="1"/>
  <c r="AT52" i="1"/>
  <c r="AS52" i="1"/>
  <c r="AR52" i="1"/>
  <c r="AX52" i="1" s="1"/>
  <c r="AO52" i="1"/>
  <c r="AL52" i="1"/>
  <c r="AK52" i="1"/>
  <c r="AJ52" i="1"/>
  <c r="AA52" i="1"/>
  <c r="S52" i="1"/>
  <c r="K52" i="1"/>
  <c r="I52" i="1"/>
  <c r="H52" i="1"/>
  <c r="G52" i="1"/>
  <c r="J52" i="1" s="1"/>
  <c r="AW51" i="1"/>
  <c r="AX51" i="1" s="1"/>
  <c r="AO51" i="1"/>
  <c r="AL51" i="1"/>
  <c r="AK51" i="1"/>
  <c r="AJ51" i="1"/>
  <c r="AP51" i="1" s="1"/>
  <c r="S51" i="1"/>
  <c r="I51" i="1"/>
  <c r="H51" i="1"/>
  <c r="G51" i="1"/>
  <c r="J51" i="1" s="1"/>
  <c r="AW50" i="1"/>
  <c r="AT50" i="1"/>
  <c r="AS50" i="1"/>
  <c r="AR50" i="1"/>
  <c r="AX50" i="1" s="1"/>
  <c r="AO50" i="1"/>
  <c r="AL50" i="1"/>
  <c r="AK50" i="1"/>
  <c r="AJ50" i="1"/>
  <c r="AP50" i="1" s="1"/>
  <c r="AA50" i="1"/>
  <c r="S50" i="1"/>
  <c r="I50" i="1"/>
  <c r="H50" i="1"/>
  <c r="J50" i="1" s="1"/>
  <c r="K50" i="1" s="1"/>
  <c r="G50" i="1"/>
  <c r="AW49" i="1"/>
  <c r="AT49" i="1"/>
  <c r="AS49" i="1"/>
  <c r="AR49" i="1"/>
  <c r="AO49" i="1"/>
  <c r="AL49" i="1"/>
  <c r="AK49" i="1"/>
  <c r="AJ49" i="1"/>
  <c r="AA49" i="1"/>
  <c r="S49" i="1"/>
  <c r="I49" i="1"/>
  <c r="H49" i="1"/>
  <c r="G49" i="1"/>
  <c r="AW48" i="1"/>
  <c r="AT48" i="1"/>
  <c r="AS48" i="1"/>
  <c r="AR48" i="1"/>
  <c r="AX48" i="1" s="1"/>
  <c r="AO48" i="1"/>
  <c r="AL48" i="1"/>
  <c r="AK48" i="1"/>
  <c r="AJ48" i="1"/>
  <c r="AP48" i="1" s="1"/>
  <c r="AA48" i="1"/>
  <c r="S48" i="1"/>
  <c r="J48" i="1"/>
  <c r="K48" i="1" s="1"/>
  <c r="I48" i="1"/>
  <c r="H48" i="1"/>
  <c r="G48" i="1"/>
  <c r="AX47" i="1"/>
  <c r="AW47" i="1"/>
  <c r="AO47" i="1"/>
  <c r="AL47" i="1"/>
  <c r="AK47" i="1"/>
  <c r="AJ47" i="1"/>
  <c r="AP47" i="1" s="1"/>
  <c r="S47" i="1"/>
  <c r="J47" i="1"/>
  <c r="I47" i="1"/>
  <c r="H47" i="1"/>
  <c r="G47" i="1"/>
  <c r="AW46" i="1"/>
  <c r="AT46" i="1"/>
  <c r="AS46" i="1"/>
  <c r="AR46" i="1"/>
  <c r="AX46" i="1" s="1"/>
  <c r="AO46" i="1"/>
  <c r="AL46" i="1"/>
  <c r="AK46" i="1"/>
  <c r="AJ46" i="1"/>
  <c r="AA46" i="1"/>
  <c r="S46" i="1"/>
  <c r="K46" i="1"/>
  <c r="I46" i="1"/>
  <c r="H46" i="1"/>
  <c r="G46" i="1"/>
  <c r="J46" i="1" s="1"/>
  <c r="AW45" i="1"/>
  <c r="AV45" i="1"/>
  <c r="AU45" i="1"/>
  <c r="AT45" i="1"/>
  <c r="AS45" i="1"/>
  <c r="AR45" i="1"/>
  <c r="AO45" i="1"/>
  <c r="AL45" i="1"/>
  <c r="AK45" i="1"/>
  <c r="AJ45" i="1"/>
  <c r="AP45" i="1" s="1"/>
  <c r="S45" i="1"/>
  <c r="I45" i="1"/>
  <c r="H45" i="1"/>
  <c r="J45" i="1" s="1"/>
  <c r="G45" i="1"/>
  <c r="AW44" i="1"/>
  <c r="AT44" i="1"/>
  <c r="AS44" i="1"/>
  <c r="AR44" i="1"/>
  <c r="AO44" i="1"/>
  <c r="AL44" i="1"/>
  <c r="AK44" i="1"/>
  <c r="AJ44" i="1"/>
  <c r="AP44" i="1" s="1"/>
  <c r="AA44" i="1"/>
  <c r="S44" i="1"/>
  <c r="I44" i="1"/>
  <c r="H44" i="1"/>
  <c r="G44" i="1"/>
  <c r="J44" i="1" s="1"/>
  <c r="K44" i="1" s="1"/>
  <c r="AW43" i="1"/>
  <c r="AT43" i="1"/>
  <c r="AS43" i="1"/>
  <c r="AR43" i="1"/>
  <c r="AP43" i="1"/>
  <c r="AO43" i="1"/>
  <c r="AL43" i="1"/>
  <c r="AK43" i="1"/>
  <c r="AJ43" i="1"/>
  <c r="AA43" i="1"/>
  <c r="S43" i="1"/>
  <c r="J43" i="1"/>
  <c r="K43" i="1" s="1"/>
  <c r="I43" i="1"/>
  <c r="H43" i="1"/>
  <c r="G43" i="1"/>
  <c r="AW42" i="1"/>
  <c r="AT42" i="1"/>
  <c r="AS42" i="1"/>
  <c r="AR42" i="1"/>
  <c r="AX42" i="1" s="1"/>
  <c r="AO42" i="1"/>
  <c r="AL42" i="1"/>
  <c r="AK42" i="1"/>
  <c r="AJ42" i="1"/>
  <c r="AA42" i="1"/>
  <c r="S42" i="1"/>
  <c r="K42" i="1"/>
  <c r="I42" i="1"/>
  <c r="H42" i="1"/>
  <c r="G42" i="1"/>
  <c r="J42" i="1" s="1"/>
  <c r="AW41" i="1"/>
  <c r="AV41" i="1"/>
  <c r="AU41" i="1"/>
  <c r="AT41" i="1"/>
  <c r="AS41" i="1"/>
  <c r="AR41" i="1"/>
  <c r="AP41" i="1"/>
  <c r="AO41" i="1"/>
  <c r="AL41" i="1"/>
  <c r="AK41" i="1"/>
  <c r="AJ41" i="1"/>
  <c r="S41" i="1"/>
  <c r="I41" i="1"/>
  <c r="H41" i="1"/>
  <c r="J41" i="1" s="1"/>
  <c r="G41" i="1"/>
  <c r="AW40" i="1"/>
  <c r="AT40" i="1"/>
  <c r="AS40" i="1"/>
  <c r="AR40" i="1"/>
  <c r="AX40" i="1" s="1"/>
  <c r="AO40" i="1"/>
  <c r="AL40" i="1"/>
  <c r="AK40" i="1"/>
  <c r="AJ40" i="1"/>
  <c r="AP40" i="1" s="1"/>
  <c r="AA40" i="1"/>
  <c r="S40" i="1"/>
  <c r="I40" i="1"/>
  <c r="H40" i="1"/>
  <c r="G40" i="1"/>
  <c r="AW39" i="1"/>
  <c r="AV39" i="1"/>
  <c r="AU39" i="1"/>
  <c r="AT39" i="1"/>
  <c r="AS39" i="1"/>
  <c r="AX39" i="1" s="1"/>
  <c r="AR39" i="1"/>
  <c r="AO39" i="1"/>
  <c r="AL39" i="1"/>
  <c r="AK39" i="1"/>
  <c r="AJ39" i="1"/>
  <c r="AP39" i="1" s="1"/>
  <c r="S39" i="1"/>
  <c r="J39" i="1"/>
  <c r="I39" i="1"/>
  <c r="H39" i="1"/>
  <c r="G39" i="1"/>
  <c r="AO38" i="1"/>
  <c r="AL38" i="1"/>
  <c r="AK38" i="1"/>
  <c r="AJ38" i="1"/>
  <c r="AP38" i="1" s="1"/>
  <c r="S38" i="1"/>
  <c r="I38" i="1"/>
  <c r="H38" i="1"/>
  <c r="J38" i="1" s="1"/>
  <c r="G38" i="1"/>
  <c r="AW37" i="1"/>
  <c r="AV37" i="1"/>
  <c r="AU37" i="1"/>
  <c r="AT37" i="1"/>
  <c r="AS37" i="1"/>
  <c r="AR37" i="1"/>
  <c r="AX37" i="1" s="1"/>
  <c r="AO37" i="1"/>
  <c r="AL37" i="1"/>
  <c r="AK37" i="1"/>
  <c r="AJ37" i="1"/>
  <c r="S37" i="1"/>
  <c r="I37" i="1"/>
  <c r="H37" i="1"/>
  <c r="G37" i="1"/>
  <c r="J37" i="1" s="1"/>
  <c r="AW36" i="1"/>
  <c r="AT36" i="1"/>
  <c r="AS36" i="1"/>
  <c r="AR36" i="1"/>
  <c r="AP36" i="1"/>
  <c r="AO36" i="1"/>
  <c r="AL36" i="1"/>
  <c r="AK36" i="1"/>
  <c r="AJ36" i="1"/>
  <c r="AA36" i="1"/>
  <c r="S36" i="1"/>
  <c r="J36" i="1"/>
  <c r="K36" i="1" s="1"/>
  <c r="I36" i="1"/>
  <c r="H36" i="1"/>
  <c r="G36" i="1"/>
  <c r="AW35" i="1"/>
  <c r="AT35" i="1"/>
  <c r="AS35" i="1"/>
  <c r="AR35" i="1"/>
  <c r="AX35" i="1" s="1"/>
  <c r="AO35" i="1"/>
  <c r="AL35" i="1"/>
  <c r="AK35" i="1"/>
  <c r="AJ35" i="1"/>
  <c r="AA35" i="1"/>
  <c r="S35" i="1"/>
  <c r="K35" i="1"/>
  <c r="I35" i="1"/>
  <c r="H35" i="1"/>
  <c r="G35" i="1"/>
  <c r="J35" i="1" s="1"/>
  <c r="AW34" i="1"/>
  <c r="AV34" i="1"/>
  <c r="AU34" i="1"/>
  <c r="AT34" i="1"/>
  <c r="AS34" i="1"/>
  <c r="AR34" i="1"/>
  <c r="AO34" i="1"/>
  <c r="AL34" i="1"/>
  <c r="AK34" i="1"/>
  <c r="AJ34" i="1"/>
  <c r="AP34" i="1" s="1"/>
  <c r="S34" i="1"/>
  <c r="I34" i="1"/>
  <c r="H34" i="1"/>
  <c r="J34" i="1" s="1"/>
  <c r="G34" i="1"/>
  <c r="AW33" i="1"/>
  <c r="AT33" i="1"/>
  <c r="AS33" i="1"/>
  <c r="AR33" i="1"/>
  <c r="AX33" i="1" s="1"/>
  <c r="AO33" i="1"/>
  <c r="AL33" i="1"/>
  <c r="AK33" i="1"/>
  <c r="AJ33" i="1"/>
  <c r="AP33" i="1" s="1"/>
  <c r="AA33" i="1"/>
  <c r="S33" i="1"/>
  <c r="I33" i="1"/>
  <c r="H33" i="1"/>
  <c r="G33" i="1"/>
  <c r="AW32" i="1"/>
  <c r="AX32" i="1" s="1"/>
  <c r="AO32" i="1"/>
  <c r="AL32" i="1"/>
  <c r="AK32" i="1"/>
  <c r="AJ32" i="1"/>
  <c r="AP32" i="1" s="1"/>
  <c r="S32" i="1"/>
  <c r="I32" i="1"/>
  <c r="H32" i="1"/>
  <c r="G32" i="1"/>
  <c r="AW31" i="1"/>
  <c r="AT31" i="1"/>
  <c r="AS31" i="1"/>
  <c r="AR31" i="1"/>
  <c r="AX31" i="1" s="1"/>
  <c r="AO31" i="1"/>
  <c r="AL31" i="1"/>
  <c r="AK31" i="1"/>
  <c r="AJ31" i="1"/>
  <c r="AP31" i="1" s="1"/>
  <c r="AA31" i="1"/>
  <c r="S31" i="1"/>
  <c r="I31" i="1"/>
  <c r="H31" i="1"/>
  <c r="J31" i="1" s="1"/>
  <c r="K31" i="1" s="1"/>
  <c r="G31" i="1"/>
  <c r="AW30" i="1"/>
  <c r="AT30" i="1"/>
  <c r="AS30" i="1"/>
  <c r="AR30" i="1"/>
  <c r="AX30" i="1" s="1"/>
  <c r="AO30" i="1"/>
  <c r="AL30" i="1"/>
  <c r="AK30" i="1"/>
  <c r="AJ30" i="1"/>
  <c r="AA30" i="1"/>
  <c r="S30" i="1"/>
  <c r="I30" i="1"/>
  <c r="H30" i="1"/>
  <c r="G30" i="1"/>
  <c r="J30" i="1" s="1"/>
  <c r="K30" i="1" s="1"/>
  <c r="AW29" i="1"/>
  <c r="AX29" i="1" s="1"/>
  <c r="AO29" i="1"/>
  <c r="AL29" i="1"/>
  <c r="AK29" i="1"/>
  <c r="AJ29" i="1"/>
  <c r="AP29" i="1" s="1"/>
  <c r="S29" i="1"/>
  <c r="I29" i="1"/>
  <c r="H29" i="1"/>
  <c r="G29" i="1"/>
  <c r="AW28" i="1"/>
  <c r="AT28" i="1"/>
  <c r="AS28" i="1"/>
  <c r="AR28" i="1"/>
  <c r="AO28" i="1"/>
  <c r="AL28" i="1"/>
  <c r="AK28" i="1"/>
  <c r="AJ28" i="1"/>
  <c r="AP28" i="1" s="1"/>
  <c r="AA28" i="1"/>
  <c r="S28" i="1"/>
  <c r="I28" i="1"/>
  <c r="H28" i="1"/>
  <c r="J28" i="1" s="1"/>
  <c r="K28" i="1" s="1"/>
  <c r="G28" i="1"/>
  <c r="AW27" i="1"/>
  <c r="AT27" i="1"/>
  <c r="AS27" i="1"/>
  <c r="AR27" i="1"/>
  <c r="AX27" i="1" s="1"/>
  <c r="AO27" i="1"/>
  <c r="AL27" i="1"/>
  <c r="AK27" i="1"/>
  <c r="AJ27" i="1"/>
  <c r="AP27" i="1" s="1"/>
  <c r="AA27" i="1"/>
  <c r="S27" i="1"/>
  <c r="I27" i="1"/>
  <c r="H27" i="1"/>
  <c r="G27" i="1"/>
  <c r="J27" i="1" s="1"/>
  <c r="K27" i="1" s="1"/>
  <c r="AW26" i="1"/>
  <c r="AT26" i="1"/>
  <c r="AS26" i="1"/>
  <c r="AR26" i="1"/>
  <c r="AX26" i="1" s="1"/>
  <c r="AP26" i="1"/>
  <c r="AO26" i="1"/>
  <c r="AL26" i="1"/>
  <c r="AK26" i="1"/>
  <c r="AJ26" i="1"/>
  <c r="AA26" i="1"/>
  <c r="S26" i="1"/>
  <c r="J26" i="1"/>
  <c r="K26" i="1" s="1"/>
  <c r="I26" i="1"/>
  <c r="H26" i="1"/>
  <c r="G26" i="1"/>
  <c r="AW25" i="1"/>
  <c r="AT25" i="1"/>
  <c r="AS25" i="1"/>
  <c r="AR25" i="1"/>
  <c r="AX25" i="1" s="1"/>
  <c r="AO25" i="1"/>
  <c r="AL25" i="1"/>
  <c r="AK25" i="1"/>
  <c r="AJ25" i="1"/>
  <c r="AP25" i="1" s="1"/>
  <c r="AA25" i="1"/>
  <c r="S25" i="1"/>
  <c r="I25" i="1"/>
  <c r="H25" i="1"/>
  <c r="G25" i="1"/>
  <c r="J25" i="1" s="1"/>
  <c r="K25" i="1" s="1"/>
  <c r="AW24" i="1"/>
  <c r="AT24" i="1"/>
  <c r="AS24" i="1"/>
  <c r="AR24" i="1"/>
  <c r="AX24" i="1" s="1"/>
  <c r="AO24" i="1"/>
  <c r="AL24" i="1"/>
  <c r="AK24" i="1"/>
  <c r="AJ24" i="1"/>
  <c r="AP24" i="1" s="1"/>
  <c r="AA24" i="1"/>
  <c r="S24" i="1"/>
  <c r="I24" i="1"/>
  <c r="H24" i="1"/>
  <c r="J24" i="1" s="1"/>
  <c r="K24" i="1" s="1"/>
  <c r="G24" i="1"/>
  <c r="AW23" i="1"/>
  <c r="AV23" i="1"/>
  <c r="AU23" i="1"/>
  <c r="AT23" i="1"/>
  <c r="AS23" i="1"/>
  <c r="AR23" i="1"/>
  <c r="AX23" i="1" s="1"/>
  <c r="AO23" i="1"/>
  <c r="AL23" i="1"/>
  <c r="AK23" i="1"/>
  <c r="AJ23" i="1"/>
  <c r="AP23" i="1" s="1"/>
  <c r="S23" i="1"/>
  <c r="I23" i="1"/>
  <c r="H23" i="1"/>
  <c r="G23" i="1"/>
  <c r="J23" i="1" s="1"/>
  <c r="AW22" i="1"/>
  <c r="AT22" i="1"/>
  <c r="AS22" i="1"/>
  <c r="AR22" i="1"/>
  <c r="AX22" i="1" s="1"/>
  <c r="AP22" i="1"/>
  <c r="AO22" i="1"/>
  <c r="AL22" i="1"/>
  <c r="AK22" i="1"/>
  <c r="AJ22" i="1"/>
  <c r="AA22" i="1"/>
  <c r="S22" i="1"/>
  <c r="J22" i="1"/>
  <c r="K22" i="1" s="1"/>
  <c r="I22" i="1"/>
  <c r="H22" i="1"/>
  <c r="G22" i="1"/>
  <c r="AW21" i="1"/>
  <c r="AT21" i="1"/>
  <c r="AS21" i="1"/>
  <c r="AR21" i="1"/>
  <c r="AX21" i="1" s="1"/>
  <c r="AO21" i="1"/>
  <c r="AL21" i="1"/>
  <c r="AK21" i="1"/>
  <c r="AJ21" i="1"/>
  <c r="AP21" i="1" s="1"/>
  <c r="AA21" i="1"/>
  <c r="S21" i="1"/>
  <c r="I21" i="1"/>
  <c r="H21" i="1"/>
  <c r="G21" i="1"/>
  <c r="J21" i="1" s="1"/>
  <c r="K21" i="1" s="1"/>
  <c r="AW20" i="1"/>
  <c r="AT20" i="1"/>
  <c r="AS20" i="1"/>
  <c r="AR20" i="1"/>
  <c r="AX20" i="1" s="1"/>
  <c r="AO20" i="1"/>
  <c r="AL20" i="1"/>
  <c r="AK20" i="1"/>
  <c r="AJ20" i="1"/>
  <c r="AP20" i="1" s="1"/>
  <c r="AA20" i="1"/>
  <c r="S20" i="1"/>
  <c r="I20" i="1"/>
  <c r="H20" i="1"/>
  <c r="J20" i="1" s="1"/>
  <c r="K20" i="1" s="1"/>
  <c r="G20" i="1"/>
  <c r="AW19" i="1"/>
  <c r="AT19" i="1"/>
  <c r="AS19" i="1"/>
  <c r="AR19" i="1"/>
  <c r="AX19" i="1" s="1"/>
  <c r="AO19" i="1"/>
  <c r="AL19" i="1"/>
  <c r="AK19" i="1"/>
  <c r="AJ19" i="1"/>
  <c r="AP19" i="1" s="1"/>
  <c r="AA19" i="1"/>
  <c r="S19" i="1"/>
  <c r="I19" i="1"/>
  <c r="H19" i="1"/>
  <c r="G19" i="1"/>
  <c r="J19" i="1" s="1"/>
  <c r="K19" i="1" s="1"/>
  <c r="AW18" i="1"/>
  <c r="AX18" i="1" s="1"/>
  <c r="AO18" i="1"/>
  <c r="AL18" i="1"/>
  <c r="AK18" i="1"/>
  <c r="AJ18" i="1"/>
  <c r="AP18" i="1" s="1"/>
  <c r="S18" i="1"/>
  <c r="I18" i="1"/>
  <c r="H18" i="1"/>
  <c r="G18" i="1"/>
  <c r="J18" i="1" s="1"/>
  <c r="AW17" i="1"/>
  <c r="AT17" i="1"/>
  <c r="AS17" i="1"/>
  <c r="AR17" i="1"/>
  <c r="AX17" i="1" s="1"/>
  <c r="AP17" i="1"/>
  <c r="AO17" i="1"/>
  <c r="AL17" i="1"/>
  <c r="AK17" i="1"/>
  <c r="AJ17" i="1"/>
  <c r="AA17" i="1"/>
  <c r="S17" i="1"/>
  <c r="J17" i="1"/>
  <c r="K17" i="1" s="1"/>
  <c r="I17" i="1"/>
  <c r="H17" i="1"/>
  <c r="G17" i="1"/>
  <c r="AW16" i="1"/>
  <c r="AT16" i="1"/>
  <c r="AS16" i="1"/>
  <c r="AR16" i="1"/>
  <c r="AX16" i="1" s="1"/>
  <c r="AO16" i="1"/>
  <c r="AL16" i="1"/>
  <c r="AK16" i="1"/>
  <c r="AJ16" i="1"/>
  <c r="AP16" i="1" s="1"/>
  <c r="AA16" i="1"/>
  <c r="S16" i="1"/>
  <c r="I16" i="1"/>
  <c r="H16" i="1"/>
  <c r="G16" i="1"/>
  <c r="J16" i="1" s="1"/>
  <c r="K16" i="1" s="1"/>
  <c r="AW15" i="1"/>
  <c r="AX15" i="1" s="1"/>
  <c r="AO15" i="1"/>
  <c r="AL15" i="1"/>
  <c r="AK15" i="1"/>
  <c r="AJ15" i="1"/>
  <c r="AP15" i="1" s="1"/>
  <c r="S15" i="1"/>
  <c r="I15" i="1"/>
  <c r="H15" i="1"/>
  <c r="G15" i="1"/>
  <c r="J15" i="1" s="1"/>
  <c r="AW14" i="1"/>
  <c r="AT14" i="1"/>
  <c r="AS14" i="1"/>
  <c r="AR14" i="1"/>
  <c r="AX14" i="1" s="1"/>
  <c r="AO14" i="1"/>
  <c r="AL14" i="1"/>
  <c r="AK14" i="1"/>
  <c r="AJ14" i="1"/>
  <c r="AP14" i="1" s="1"/>
  <c r="AA14" i="1"/>
  <c r="S14" i="1"/>
  <c r="I14" i="1"/>
  <c r="H14" i="1"/>
  <c r="J14" i="1" s="1"/>
  <c r="K14" i="1" s="1"/>
  <c r="G14" i="1"/>
  <c r="AW13" i="1"/>
  <c r="AT13" i="1"/>
  <c r="AS13" i="1"/>
  <c r="AR13" i="1"/>
  <c r="AX13" i="1" s="1"/>
  <c r="AO13" i="1"/>
  <c r="AL13" i="1"/>
  <c r="AK13" i="1"/>
  <c r="AJ13" i="1"/>
  <c r="AP13" i="1" s="1"/>
  <c r="AA13" i="1"/>
  <c r="S13" i="1"/>
  <c r="I13" i="1"/>
  <c r="H13" i="1"/>
  <c r="G13" i="1"/>
  <c r="J13" i="1" s="1"/>
  <c r="K13" i="1" s="1"/>
  <c r="AW12" i="1"/>
  <c r="AT12" i="1"/>
  <c r="AS12" i="1"/>
  <c r="AR12" i="1"/>
  <c r="AX12" i="1" s="1"/>
  <c r="AP12" i="1"/>
  <c r="AO12" i="1"/>
  <c r="AL12" i="1"/>
  <c r="AK12" i="1"/>
  <c r="AJ12" i="1"/>
  <c r="AA12" i="1"/>
  <c r="S12" i="1"/>
  <c r="J12" i="1"/>
  <c r="K12" i="1" s="1"/>
  <c r="I12" i="1"/>
  <c r="H12" i="1"/>
  <c r="G12" i="1"/>
  <c r="AW11" i="1"/>
  <c r="AT11" i="1"/>
  <c r="AS11" i="1"/>
  <c r="AR11" i="1"/>
  <c r="AX11" i="1" s="1"/>
  <c r="AO11" i="1"/>
  <c r="AL11" i="1"/>
  <c r="AK11" i="1"/>
  <c r="AJ11" i="1"/>
  <c r="AP11" i="1" s="1"/>
  <c r="AA11" i="1"/>
  <c r="S11" i="1"/>
  <c r="I11" i="1"/>
  <c r="H11" i="1"/>
  <c r="G11" i="1"/>
  <c r="J11" i="1" s="1"/>
  <c r="K11" i="1" s="1"/>
  <c r="AW10" i="1"/>
  <c r="AT10" i="1"/>
  <c r="AS10" i="1"/>
  <c r="AR10" i="1"/>
  <c r="AX10" i="1" s="1"/>
  <c r="AO10" i="1"/>
  <c r="AL10" i="1"/>
  <c r="AK10" i="1"/>
  <c r="AJ10" i="1"/>
  <c r="AP10" i="1" s="1"/>
  <c r="AA10" i="1"/>
  <c r="S10" i="1"/>
  <c r="I10" i="1"/>
  <c r="H10" i="1"/>
  <c r="J10" i="1" s="1"/>
  <c r="K10" i="1" s="1"/>
  <c r="G10" i="1"/>
  <c r="AW9" i="1"/>
  <c r="AT9" i="1"/>
  <c r="AS9" i="1"/>
  <c r="AR9" i="1"/>
  <c r="AX9" i="1" s="1"/>
  <c r="AO9" i="1"/>
  <c r="AL9" i="1"/>
  <c r="AK9" i="1"/>
  <c r="AJ9" i="1"/>
  <c r="AP9" i="1" s="1"/>
  <c r="AA9" i="1"/>
  <c r="S9" i="1"/>
  <c r="I9" i="1"/>
  <c r="H9" i="1"/>
  <c r="G9" i="1"/>
  <c r="J9" i="1" s="1"/>
  <c r="K9" i="1" s="1"/>
  <c r="AW8" i="1"/>
  <c r="AT8" i="1"/>
  <c r="AS8" i="1"/>
  <c r="AR8" i="1"/>
  <c r="AX8" i="1" s="1"/>
  <c r="AO8" i="1"/>
  <c r="AL8" i="1"/>
  <c r="AK8" i="1"/>
  <c r="AJ8" i="1"/>
  <c r="AP8" i="1" s="1"/>
  <c r="AA8" i="1"/>
  <c r="S8" i="1"/>
  <c r="J8" i="1"/>
  <c r="K8" i="1" s="1"/>
  <c r="I8" i="1"/>
  <c r="H8" i="1"/>
  <c r="G8" i="1"/>
  <c r="AX7" i="1"/>
  <c r="AW7" i="1"/>
  <c r="AT7" i="1"/>
  <c r="AS7" i="1"/>
  <c r="AR7" i="1"/>
  <c r="AO7" i="1"/>
  <c r="AL7" i="1"/>
  <c r="AK7" i="1"/>
  <c r="AJ7" i="1"/>
  <c r="AP7" i="1" s="1"/>
  <c r="AA7" i="1"/>
  <c r="S7" i="1"/>
  <c r="I7" i="1"/>
  <c r="H7" i="1"/>
  <c r="G7" i="1"/>
  <c r="J7" i="1" s="1"/>
  <c r="K7" i="1" s="1"/>
  <c r="AW6" i="1"/>
  <c r="AT6" i="1"/>
  <c r="AS6" i="1"/>
  <c r="AR6" i="1"/>
  <c r="AX6" i="1" s="1"/>
  <c r="AO6" i="1"/>
  <c r="AL6" i="1"/>
  <c r="AP6" i="1" s="1"/>
  <c r="AK6" i="1"/>
  <c r="AJ6" i="1"/>
  <c r="AA6" i="1"/>
  <c r="S6" i="1"/>
  <c r="I6" i="1"/>
  <c r="H6" i="1"/>
  <c r="J6" i="1" s="1"/>
  <c r="K6" i="1" s="1"/>
  <c r="G6" i="1"/>
  <c r="AW5" i="1"/>
  <c r="AV5" i="1"/>
  <c r="AU5" i="1"/>
  <c r="AT5" i="1"/>
  <c r="AS5" i="1"/>
  <c r="AR5" i="1"/>
  <c r="AX5" i="1" s="1"/>
  <c r="AO5" i="1"/>
  <c r="AL5" i="1"/>
  <c r="AK5" i="1"/>
  <c r="AJ5" i="1"/>
  <c r="AP5" i="1" s="1"/>
  <c r="S5" i="1"/>
  <c r="I5" i="1"/>
  <c r="H5" i="1"/>
  <c r="G5" i="1"/>
  <c r="J5" i="1" s="1"/>
  <c r="AW4" i="1"/>
  <c r="AT4" i="1"/>
  <c r="AS4" i="1"/>
  <c r="AR4" i="1"/>
  <c r="AX4" i="1" s="1"/>
  <c r="AO4" i="1"/>
  <c r="AL4" i="1"/>
  <c r="AK4" i="1"/>
  <c r="AJ4" i="1"/>
  <c r="AP4" i="1" s="1"/>
  <c r="AA4" i="1"/>
  <c r="S4" i="1"/>
  <c r="J4" i="1"/>
  <c r="K4" i="1" s="1"/>
  <c r="I4" i="1"/>
  <c r="H4" i="1"/>
  <c r="G4" i="1"/>
  <c r="AX3" i="1"/>
  <c r="AW3" i="1"/>
  <c r="AT3" i="1"/>
  <c r="AS3" i="1"/>
  <c r="AR3" i="1"/>
  <c r="AO3" i="1"/>
  <c r="AL3" i="1"/>
  <c r="AK3" i="1"/>
  <c r="AJ3" i="1"/>
  <c r="AP3" i="1" s="1"/>
  <c r="AA3" i="1"/>
  <c r="S3" i="1"/>
  <c r="I3" i="1"/>
  <c r="H3" i="1"/>
  <c r="G3" i="1"/>
  <c r="J3" i="1" s="1"/>
  <c r="K3" i="1" s="1"/>
  <c r="AW2" i="1"/>
  <c r="AT2" i="1"/>
  <c r="AS2" i="1"/>
  <c r="AR2" i="1"/>
  <c r="AX2" i="1" s="1"/>
  <c r="AO2" i="1"/>
  <c r="AL2" i="1"/>
  <c r="AK2" i="1"/>
  <c r="AJ2" i="1"/>
  <c r="AP2" i="1" s="1"/>
  <c r="AA2" i="1"/>
  <c r="S2" i="1"/>
  <c r="I2" i="1"/>
  <c r="H2" i="1"/>
  <c r="J2" i="1" s="1"/>
  <c r="K2" i="1" s="1"/>
  <c r="G2" i="1"/>
  <c r="J33" i="1" l="1"/>
  <c r="K33" i="1" s="1"/>
  <c r="J40" i="1"/>
  <c r="K40" i="1" s="1"/>
  <c r="AX45" i="1"/>
  <c r="AP46" i="1"/>
  <c r="AP49" i="1"/>
  <c r="AX49" i="1"/>
  <c r="AP52" i="1"/>
  <c r="AX53" i="1"/>
  <c r="J54" i="1"/>
  <c r="K54" i="1" s="1"/>
  <c r="AP56" i="1"/>
  <c r="AX57" i="1"/>
  <c r="J58" i="1"/>
  <c r="K58" i="1" s="1"/>
  <c r="AP63" i="1"/>
  <c r="AX63" i="1"/>
  <c r="AP67" i="1"/>
  <c r="AX67" i="1"/>
  <c r="AP71" i="1"/>
  <c r="AX71" i="1"/>
  <c r="AX74" i="1"/>
  <c r="AP78" i="1"/>
  <c r="AX78" i="1"/>
  <c r="S80" i="1"/>
  <c r="AJ80" i="1"/>
  <c r="AP80" i="1" s="1"/>
  <c r="AP82" i="1"/>
  <c r="AX82" i="1"/>
  <c r="AP86" i="1"/>
  <c r="AX86" i="1"/>
  <c r="AP87" i="1"/>
  <c r="J88" i="1"/>
  <c r="K88" i="1" s="1"/>
  <c r="AP93" i="1"/>
  <c r="AX93" i="1"/>
  <c r="J109" i="1"/>
  <c r="K109" i="1" s="1"/>
  <c r="AP114" i="1"/>
  <c r="AX114" i="1"/>
  <c r="K96" i="1"/>
  <c r="S106" i="1"/>
  <c r="H106" i="1"/>
  <c r="J106" i="1" s="1"/>
  <c r="AX34" i="1"/>
  <c r="AP35" i="1"/>
  <c r="AX36" i="1"/>
  <c r="AP37" i="1"/>
  <c r="AX41" i="1"/>
  <c r="AP42" i="1"/>
  <c r="AX43" i="1"/>
  <c r="AX55" i="1"/>
  <c r="AP73" i="1"/>
  <c r="AP83" i="1"/>
  <c r="AX84" i="1"/>
  <c r="AP96" i="1"/>
  <c r="AP100" i="1"/>
  <c r="AP104" i="1"/>
  <c r="AX28" i="1"/>
  <c r="J29" i="1"/>
  <c r="AP30" i="1"/>
  <c r="J32" i="1"/>
  <c r="AX44" i="1"/>
  <c r="J49" i="1"/>
  <c r="K49" i="1" s="1"/>
  <c r="J63" i="1"/>
  <c r="K63" i="1" s="1"/>
  <c r="J67" i="1"/>
  <c r="K67" i="1" s="1"/>
  <c r="J71" i="1"/>
  <c r="K71" i="1" s="1"/>
  <c r="J78" i="1"/>
  <c r="K78" i="1" s="1"/>
  <c r="AX81" i="1"/>
  <c r="AX85" i="1"/>
  <c r="J93" i="1"/>
  <c r="K93" i="1" s="1"/>
  <c r="AP97" i="1"/>
  <c r="AP101" i="1"/>
  <c r="AP105" i="1"/>
  <c r="J108" i="1"/>
  <c r="J114" i="1"/>
  <c r="K114" i="1" s="1"/>
</calcChain>
</file>

<file path=xl/sharedStrings.xml><?xml version="1.0" encoding="utf-8"?>
<sst xmlns="http://schemas.openxmlformats.org/spreadsheetml/2006/main" count="1092" uniqueCount="414">
  <si>
    <t>Company Name</t>
  </si>
  <si>
    <t>Ticker</t>
  </si>
  <si>
    <t>FYE</t>
  </si>
  <si>
    <t>Executive Name</t>
  </si>
  <si>
    <t>Executive Title</t>
  </si>
  <si>
    <t>CASH PAY</t>
  </si>
  <si>
    <t>EQUITY PAY</t>
  </si>
  <si>
    <t>OTHER PAY</t>
  </si>
  <si>
    <t>TOTAL PAY</t>
  </si>
  <si>
    <t>CHANGE</t>
  </si>
  <si>
    <t>Salary</t>
  </si>
  <si>
    <t>Bonus</t>
  </si>
  <si>
    <t>NEIP
Payouts</t>
  </si>
  <si>
    <t>Stock
Awards</t>
  </si>
  <si>
    <t>Option
Awards</t>
  </si>
  <si>
    <t>Other</t>
  </si>
  <si>
    <t>Total</t>
  </si>
  <si>
    <t xml:space="preserve"> </t>
  </si>
  <si>
    <t>Accumulated
Pension</t>
  </si>
  <si>
    <t>Deferred
Compensation</t>
  </si>
  <si>
    <t>Age</t>
  </si>
  <si>
    <t>Notes</t>
  </si>
  <si>
    <t>Stock Vested</t>
  </si>
  <si>
    <t>Options
Exercised</t>
  </si>
  <si>
    <t>Alaska Air Group</t>
  </si>
  <si>
    <t>ALK</t>
  </si>
  <si>
    <t>Bradley Tilden</t>
  </si>
  <si>
    <t>Chairman, president &amp; CEO</t>
  </si>
  <si>
    <t>M</t>
  </si>
  <si>
    <t>Alder Biopharmaceuticals</t>
  </si>
  <si>
    <t>ALDR</t>
  </si>
  <si>
    <t>Randall Schatzman</t>
  </si>
  <si>
    <t>President &amp; CEO</t>
  </si>
  <si>
    <t>Amazon.com</t>
  </si>
  <si>
    <t>AMZN</t>
  </si>
  <si>
    <t>Jeff Bezos</t>
  </si>
  <si>
    <t>Ambassadors Group</t>
  </si>
  <si>
    <t>EPAX</t>
  </si>
  <si>
    <t>Philip Livingston</t>
  </si>
  <si>
    <t>*</t>
  </si>
  <si>
    <t>CEO</t>
  </si>
  <si>
    <t>n/a</t>
  </si>
  <si>
    <t>EXECUTIVE NAME: Mr. Livingston became CEO on May 7, 2014.  CHANGE IN PAY: Not calculated because the CEO was not in place for two complete years.</t>
  </si>
  <si>
    <t>Anchor Bancorp</t>
  </si>
  <si>
    <t>ANCB</t>
  </si>
  <si>
    <t>Jerald Shaw</t>
  </si>
  <si>
    <t/>
  </si>
  <si>
    <t>Avista</t>
  </si>
  <si>
    <t>AVA</t>
  </si>
  <si>
    <t>Scott Morris</t>
  </si>
  <si>
    <t>Banner</t>
  </si>
  <si>
    <t>BANR</t>
  </si>
  <si>
    <t>Mark Grescovich</t>
  </si>
  <si>
    <t>Barrett Business Services</t>
  </si>
  <si>
    <t>BBSI</t>
  </si>
  <si>
    <t>Michael Elich</t>
  </si>
  <si>
    <t>BioLife Solutions</t>
  </si>
  <si>
    <t>BLFS</t>
  </si>
  <si>
    <t>Michael Rice</t>
  </si>
  <si>
    <t>Blount International</t>
  </si>
  <si>
    <t>BLT</t>
  </si>
  <si>
    <t>Joshua Collins</t>
  </si>
  <si>
    <t>Chairman &amp; CEO</t>
  </si>
  <si>
    <t>Blucora</t>
  </si>
  <si>
    <t>BCOR</t>
  </si>
  <si>
    <t>Bill Ruckelshaus</t>
  </si>
  <si>
    <t>Blue Nile</t>
  </si>
  <si>
    <t>NILE</t>
  </si>
  <si>
    <t>Harvey Kanter</t>
  </si>
  <si>
    <t>Boise Cascade</t>
  </si>
  <si>
    <t>BCC</t>
  </si>
  <si>
    <t>Thomas Carlile</t>
  </si>
  <si>
    <t>†</t>
  </si>
  <si>
    <t>EXECUTIVE NAME: Mr. Carlile left the CEO position on March 6, 2015.</t>
  </si>
  <si>
    <t>Bsquare</t>
  </si>
  <si>
    <t>BSQR</t>
  </si>
  <si>
    <t>Jerry Chase</t>
  </si>
  <si>
    <t>EXECUTIVE NAME: Mr. Chase became CEO on September 30, 2013.  CHANGE IN PAY: Not calculated because the CEO was not in place for two complete years.</t>
  </si>
  <si>
    <t>Cascade Bancorp</t>
  </si>
  <si>
    <t>CACB</t>
  </si>
  <si>
    <t>Terry  Zink</t>
  </si>
  <si>
    <t>Cascade Microtech</t>
  </si>
  <si>
    <t>CSCD</t>
  </si>
  <si>
    <t>Michael Burger</t>
  </si>
  <si>
    <t>ClearSign Combustion</t>
  </si>
  <si>
    <t>CLIR</t>
  </si>
  <si>
    <t>James Harmon</t>
  </si>
  <si>
    <t>* ** †</t>
  </si>
  <si>
    <t>Interim president &amp; CEO</t>
  </si>
  <si>
    <t>EXECUTIVE NAME: Mr. Harmon became Interim CEO on December 10, 2014 and left the Interim CEO position on February 3, 2015.  CHANGE IN PAY: Not calculated because the CEO was not in place for two complete years.</t>
  </si>
  <si>
    <t>Clearwater Paper</t>
  </si>
  <si>
    <t>CLW</t>
  </si>
  <si>
    <t>Linda Massman</t>
  </si>
  <si>
    <t>F</t>
  </si>
  <si>
    <t>Columbia Banking System</t>
  </si>
  <si>
    <t>COLB</t>
  </si>
  <si>
    <t>Melanie Dressel</t>
  </si>
  <si>
    <t>Columbia Sportswear</t>
  </si>
  <si>
    <t>COLM</t>
  </si>
  <si>
    <t>Timothy Boyle</t>
  </si>
  <si>
    <t>Costco Wholesale</t>
  </si>
  <si>
    <t>COST</t>
  </si>
  <si>
    <t>Craig Jelinek</t>
  </si>
  <si>
    <t>Craft Brew Alliance</t>
  </si>
  <si>
    <t>BREW</t>
  </si>
  <si>
    <t>Andrew Thomas</t>
  </si>
  <si>
    <t>EXECUTIVE NAME: Mr. Thomas became CEO on January 1, 2014.  CHANGE IN PAY: Not calculated because the CEO was not in place for two complete years.</t>
  </si>
  <si>
    <t>Cray</t>
  </si>
  <si>
    <t>CRAY</t>
  </si>
  <si>
    <t>Peter Ungaro</t>
  </si>
  <si>
    <t>CTI BioPharma</t>
  </si>
  <si>
    <t>CTIC</t>
  </si>
  <si>
    <t>James Bianco</t>
  </si>
  <si>
    <t>STOCK AWARDS: Fiscal years 2014 and 2013 exclude incremental value of $575,099 and $315,272 respectively resulting from the modification of previously granted awards.</t>
  </si>
  <si>
    <t>CUI Global</t>
  </si>
  <si>
    <t>CUI</t>
  </si>
  <si>
    <t>William Clough</t>
  </si>
  <si>
    <t>Data I/O</t>
  </si>
  <si>
    <t>DAIO</t>
  </si>
  <si>
    <t>Anthony Ambrose</t>
  </si>
  <si>
    <t>Digimarc</t>
  </si>
  <si>
    <t>DMRC</t>
  </si>
  <si>
    <t>Bruce Davis</t>
  </si>
  <si>
    <t>Electro Scientific Industries</t>
  </si>
  <si>
    <t>ESIO</t>
  </si>
  <si>
    <t>Edward Grady</t>
  </si>
  <si>
    <t>EXECUTIVE NAME: Mr. Grady became CEO on February 23, 2014.  CHANGE IN PAY: Not calculated because the CEO was not in place for two complete years.</t>
  </si>
  <si>
    <t>eMagin</t>
  </si>
  <si>
    <t>EMAN</t>
  </si>
  <si>
    <t>Andrew Sculley</t>
  </si>
  <si>
    <t>Erickson</t>
  </si>
  <si>
    <t>EAC</t>
  </si>
  <si>
    <t>Udo Rieder</t>
  </si>
  <si>
    <t>EXECUTIVE NAME: Mr. Rieder left the CEO position on March 31, 2015.</t>
  </si>
  <si>
    <t>Esterline</t>
  </si>
  <si>
    <t>ESL</t>
  </si>
  <si>
    <t>Curtis Reusser</t>
  </si>
  <si>
    <t>EXECUTIVE NAME: Mr. Reusser became CEO on October 28, 2013.  CHANGE IN PAY: Not calculated because the CEO was not in place for two complete years.</t>
  </si>
  <si>
    <t>Expedia</t>
  </si>
  <si>
    <t>EXPE</t>
  </si>
  <si>
    <t>Dara Khosrowshahi</t>
  </si>
  <si>
    <t xml:space="preserve">Expeditors International </t>
  </si>
  <si>
    <t>EXPD</t>
  </si>
  <si>
    <t>Jeffrey Musser</t>
  </si>
  <si>
    <t>EXECUTIVE NAME: Mr. Musser became CEO on March 1, 2014.  CHANGE IN PAY: Not calculated because the CEO was not in place for two complete years.</t>
  </si>
  <si>
    <t>F5 Networks</t>
  </si>
  <si>
    <t>FFIV</t>
  </si>
  <si>
    <t>John McAdam</t>
  </si>
  <si>
    <t>FEI</t>
  </si>
  <si>
    <t>FEIC</t>
  </si>
  <si>
    <t>Don Kania</t>
  </si>
  <si>
    <t>First Financial Northwest</t>
  </si>
  <si>
    <t>FFNW</t>
  </si>
  <si>
    <t>Joseph Kiley</t>
  </si>
  <si>
    <t>EXECUTIVE NAME: Mr. Kiley became CEO on September 1, 2013.  CHANGE IN PAY: Not calculated because the CEO was not in place for two complete years.</t>
  </si>
  <si>
    <t>First Northwest Bancorp</t>
  </si>
  <si>
    <t>FNWB</t>
  </si>
  <si>
    <t>Laurence Hueth</t>
  </si>
  <si>
    <t>EXECUTIVE NAME: Mr. Hueth became CEO in December 2012.  CHANGE IN PAY: Not calculated because the CEO was not in place for two complete years.</t>
  </si>
  <si>
    <t>Flir Systems</t>
  </si>
  <si>
    <t>FLIR</t>
  </si>
  <si>
    <t>Andrew Teich</t>
  </si>
  <si>
    <t>EXECUTIVE NAME: Mr. Teich became CEO on May 19, 2013.  CHANGE IN PAY: Not calculated because the CEO was not in place for two complete years.</t>
  </si>
  <si>
    <t>FS Bancorp</t>
  </si>
  <si>
    <t>FSBW</t>
  </si>
  <si>
    <t>Joseph Adams</t>
  </si>
  <si>
    <t>Galena Biopharma</t>
  </si>
  <si>
    <t>GALE</t>
  </si>
  <si>
    <t>Mark Schwartz</t>
  </si>
  <si>
    <t>EXECUTIVE NAME: Mr. Schwartz became CEO on August 21, 2014.  CHANGE IN PAY: Not calculated because the CEO was not in place for two complete years.</t>
  </si>
  <si>
    <t>Hecla Mining</t>
  </si>
  <si>
    <t>HL</t>
  </si>
  <si>
    <t>Phillips Baker, Jr.</t>
  </si>
  <si>
    <t>Heritage Financial</t>
  </si>
  <si>
    <t>HFWA</t>
  </si>
  <si>
    <t>Brian Vance</t>
  </si>
  <si>
    <t>HomeStreet</t>
  </si>
  <si>
    <t>HMST</t>
  </si>
  <si>
    <t>Mark Mason</t>
  </si>
  <si>
    <t>Vice Chairman, president &amp; CEO</t>
  </si>
  <si>
    <t>Idacorp</t>
  </si>
  <si>
    <t>IDA</t>
  </si>
  <si>
    <t>Darrel Anderson</t>
  </si>
  <si>
    <t>EXECUTIVE NAME: Mr. Anderson became CEO on May 1, 2014.  CHANGE IN PAY: Not calculated because the CEO was not in place for two complete years.</t>
  </si>
  <si>
    <t>Immune Design</t>
  </si>
  <si>
    <t>IMDZ</t>
  </si>
  <si>
    <t>Carlos Paya</t>
  </si>
  <si>
    <t>Intellicheck Mobilisa</t>
  </si>
  <si>
    <t>IDN</t>
  </si>
  <si>
    <t>William Roof</t>
  </si>
  <si>
    <t>EXECUTIVE NAME: Mr. Roof became CEO on October 1, 2014.  CHANGE IN PAY: Not calculated because the CEO was not in place for two complete years.</t>
  </si>
  <si>
    <t>IsoRay</t>
  </si>
  <si>
    <t>ISR</t>
  </si>
  <si>
    <t>Dwight Babcock</t>
  </si>
  <si>
    <t>Itron</t>
  </si>
  <si>
    <t>ITRI</t>
  </si>
  <si>
    <t>Philip Mezey</t>
  </si>
  <si>
    <t xml:space="preserve">Jewett-Cameron Trading </t>
  </si>
  <si>
    <t>JCTCF</t>
  </si>
  <si>
    <t>Donald Boone</t>
  </si>
  <si>
    <t>Juno Therapeutics</t>
  </si>
  <si>
    <t>JUNO</t>
  </si>
  <si>
    <t>Hans Bishop</t>
  </si>
  <si>
    <t>EXECUTIVE NAME: Mr. Bishop became CEO in September 2013.  CHANGE IN PAY: Not calculated because the CEO was not in place for two complete years.</t>
  </si>
  <si>
    <t>Key Technology</t>
  </si>
  <si>
    <t>KTEC</t>
  </si>
  <si>
    <t>John Ehren</t>
  </si>
  <si>
    <t>Key Tronic</t>
  </si>
  <si>
    <t>KTCC</t>
  </si>
  <si>
    <t>Craig Gates</t>
  </si>
  <si>
    <t>Lattice Semiconductor</t>
  </si>
  <si>
    <t>LSCC</t>
  </si>
  <si>
    <t>Darin Billerbeck</t>
  </si>
  <si>
    <t>Lithia Motors</t>
  </si>
  <si>
    <t>LAD</t>
  </si>
  <si>
    <t>Bryan DeBoer</t>
  </si>
  <si>
    <t>Marchex</t>
  </si>
  <si>
    <t>MCHX</t>
  </si>
  <si>
    <t>Russell Horowitz</t>
  </si>
  <si>
    <t>EXECUTIVE NAME: Mr. Horowitz left the CEO position on February 25, 2015.</t>
  </si>
  <si>
    <t>Mentor Graphics</t>
  </si>
  <si>
    <t>MENT</t>
  </si>
  <si>
    <t>Walden Rhines</t>
  </si>
  <si>
    <t>Micron Technology</t>
  </si>
  <si>
    <t>MU</t>
  </si>
  <si>
    <t>Mark Durcan</t>
  </si>
  <si>
    <t>Microsoft</t>
  </si>
  <si>
    <t>MSFT</t>
  </si>
  <si>
    <t>Satya Nadella</t>
  </si>
  <si>
    <t>EXECUTIVE NAME: Mr. Nadella became CEO on February 4, 2014.  CHANGE IN PAY: Not calculated because the CEO was not in place for two complete years.</t>
  </si>
  <si>
    <t>MicroVision</t>
  </si>
  <si>
    <t>MVIS</t>
  </si>
  <si>
    <t>Alexander Tokman</t>
  </si>
  <si>
    <t>Mines Management</t>
  </si>
  <si>
    <t>MGN</t>
  </si>
  <si>
    <t>Glenn Dobbs</t>
  </si>
  <si>
    <t>NanoString Technologies</t>
  </si>
  <si>
    <t>NSTG</t>
  </si>
  <si>
    <t>Bradley Gray</t>
  </si>
  <si>
    <t>Nautilus</t>
  </si>
  <si>
    <t>NLS</t>
  </si>
  <si>
    <t>Bruce Cazenave</t>
  </si>
  <si>
    <t>Nike</t>
  </si>
  <si>
    <t>NKE</t>
  </si>
  <si>
    <t>Mark Parker</t>
  </si>
  <si>
    <t>Nordstrom</t>
  </si>
  <si>
    <t>JWN</t>
  </si>
  <si>
    <t>Blake Nordstrom</t>
  </si>
  <si>
    <t>President</t>
  </si>
  <si>
    <t>Northwest Natural Gas</t>
  </si>
  <si>
    <t>NWN</t>
  </si>
  <si>
    <t>Gregg Kantor</t>
  </si>
  <si>
    <t>Northwest Pipe</t>
  </si>
  <si>
    <t>NWPX</t>
  </si>
  <si>
    <t>Scott Montross</t>
  </si>
  <si>
    <t>Omeros</t>
  </si>
  <si>
    <t>OMER</t>
  </si>
  <si>
    <t>Gregory Demopulos</t>
  </si>
  <si>
    <t>OncoGenex Pharmaceuticals</t>
  </si>
  <si>
    <t>OGXI</t>
  </si>
  <si>
    <t>Scott Cormack</t>
  </si>
  <si>
    <t>Oncothyreon</t>
  </si>
  <si>
    <t>ONTY</t>
  </si>
  <si>
    <t>Robert Kirkman</t>
  </si>
  <si>
    <t>Onvia</t>
  </si>
  <si>
    <t>ONVI</t>
  </si>
  <si>
    <t>Henry Riner</t>
  </si>
  <si>
    <t>Outerwall</t>
  </si>
  <si>
    <t>OUTR</t>
  </si>
  <si>
    <t>Scott Di Valerio</t>
  </si>
  <si>
    <t>EXECUTIVE NAME: Mr. Di Valerio became CEO on April 1, 2013 and left the CEO position on January 18, 2015.  CHANGE IN PAY: Not calculated because the CEO was not in place for two complete years.  STOCK AWARDS: Fiscal year 2014 excludes incremental fair value of $392,655 resulting from the modification of a performance stock award granted in fiscal year 2013.</t>
  </si>
  <si>
    <t>Paccar</t>
  </si>
  <si>
    <t>PCAR</t>
  </si>
  <si>
    <t>Ronald Armstrong</t>
  </si>
  <si>
    <t>EXECUTIVE NAME: Mr. Armstrong became CEO on April 27, 2014.  CHANGE IN PAY: Not calculated because the CEO was not in place for two complete years.</t>
  </si>
  <si>
    <t>Pacific Continental</t>
  </si>
  <si>
    <t>PCBK</t>
  </si>
  <si>
    <t>Hal Brown</t>
  </si>
  <si>
    <t>EXECUTIVE NAME: Mr. Brown left the CEO position on December 31, 2014.</t>
  </si>
  <si>
    <t>Papa Murphy's Holdings</t>
  </si>
  <si>
    <t>FRSH</t>
  </si>
  <si>
    <t>Ken Calwell</t>
  </si>
  <si>
    <t>Pendrell</t>
  </si>
  <si>
    <t>PCO</t>
  </si>
  <si>
    <t>Lee Mikles</t>
  </si>
  <si>
    <t>* **</t>
  </si>
  <si>
    <t>President &amp; interim CEO</t>
  </si>
  <si>
    <t>EXECUTIVE NAME: Mr. Mikles became Interim CEO on November 19, 2014.  CHANGE IN PAY: Not calculated because the CEO was not in place for two complete years.</t>
  </si>
  <si>
    <t>Pixelworks</t>
  </si>
  <si>
    <t>PXLW</t>
  </si>
  <si>
    <t>Bruce Walicek</t>
  </si>
  <si>
    <t>Planar Systems</t>
  </si>
  <si>
    <t>PLNR</t>
  </si>
  <si>
    <t>Gerald Perkel</t>
  </si>
  <si>
    <t>Plum Creek Timber</t>
  </si>
  <si>
    <t>PCL</t>
  </si>
  <si>
    <t>Rick Holley</t>
  </si>
  <si>
    <t>Pope Resources</t>
  </si>
  <si>
    <t>POPE</t>
  </si>
  <si>
    <t>Thomas Ringo</t>
  </si>
  <si>
    <t>EXECUTIVE NAME: Mr. Ringo became CEO on May 31, 2014.  CHANGE IN PAY: Not calculated because the CEO was not in place for two complete years.</t>
  </si>
  <si>
    <t>Portland General Electric</t>
  </si>
  <si>
    <t>POR</t>
  </si>
  <si>
    <t>James Piro</t>
  </si>
  <si>
    <t>Potlatch</t>
  </si>
  <si>
    <t>PCH</t>
  </si>
  <si>
    <t>Michael Covey</t>
  </si>
  <si>
    <t>Precision Castparts</t>
  </si>
  <si>
    <t>PCP</t>
  </si>
  <si>
    <t>Mark Donegan</t>
  </si>
  <si>
    <t>Radiant Logistics</t>
  </si>
  <si>
    <t>RLGT</t>
  </si>
  <si>
    <t>Bohn Crain</t>
  </si>
  <si>
    <t>Radisys</t>
  </si>
  <si>
    <t>RSYS</t>
  </si>
  <si>
    <t>Brian Bronson</t>
  </si>
  <si>
    <t>RealNetworks</t>
  </si>
  <si>
    <t>RNWK</t>
  </si>
  <si>
    <t>Rob Glaser</t>
  </si>
  <si>
    <t>Red Lion Hotels</t>
  </si>
  <si>
    <t>RLH</t>
  </si>
  <si>
    <t>Gregory Mount</t>
  </si>
  <si>
    <t>EXECUTIVE NAME: Mr. Mount became CEO on January 27, 2014.  CHANGE IN PAY: Not calculated because the CEO was not in place for two complete years.</t>
  </si>
  <si>
    <t>Rentrack</t>
  </si>
  <si>
    <t>RENT</t>
  </si>
  <si>
    <t>William Livek</t>
  </si>
  <si>
    <t>Vice Chairman &amp; CEO</t>
  </si>
  <si>
    <t>Rightside Group</t>
  </si>
  <si>
    <t>NAME</t>
  </si>
  <si>
    <t>Taryn Naidu</t>
  </si>
  <si>
    <t>EXECUTIVE NAME: Mr. Naidu became CEO on August 1, 2014.  CHANGE IN PAY: Not calculated because the CEO was not in place for two complete years.</t>
  </si>
  <si>
    <t>Riverview Bancorp</t>
  </si>
  <si>
    <t>RVSB</t>
  </si>
  <si>
    <t>Patrick Sheaffer</t>
  </si>
  <si>
    <t>Schmitt Industries</t>
  </si>
  <si>
    <t>SMIT</t>
  </si>
  <si>
    <t>James Fitzhenry</t>
  </si>
  <si>
    <t>EXECUTIVE NAME: Mr. Fitzhenry became CEO on October 5, 2012.  CHANGE IN PAY: Not calculated because the CEO was not in place for two complete years.</t>
  </si>
  <si>
    <t xml:space="preserve">Schnitzer Steel </t>
  </si>
  <si>
    <t>SCHN</t>
  </si>
  <si>
    <t>Tamara Lundgren</t>
  </si>
  <si>
    <t>Seattle Genetics</t>
  </si>
  <si>
    <t>SGEN</t>
  </si>
  <si>
    <t>Clay Siegall</t>
  </si>
  <si>
    <t>Semler Scientific</t>
  </si>
  <si>
    <t>SMLR</t>
  </si>
  <si>
    <t>Douglas Murphy-Chutorian</t>
  </si>
  <si>
    <t>Sound Financial Bancorp</t>
  </si>
  <si>
    <t>SFBC</t>
  </si>
  <si>
    <t>Laura Stewart</t>
  </si>
  <si>
    <t>STOCK AWARDS: Valued by Equilar using the Company's closing stock price on the date of grant.  OPTION AWARDS: Valued by Equilar using the Black-Scholes model and the company's FAS 123 assumptions.</t>
  </si>
  <si>
    <t>StanCorp Financial Group</t>
  </si>
  <si>
    <t>SFG</t>
  </si>
  <si>
    <t>Greg Ness</t>
  </si>
  <si>
    <t>Starbucks</t>
  </si>
  <si>
    <t>SBUX</t>
  </si>
  <si>
    <t>Howard Schultz</t>
  </si>
  <si>
    <t>Symetra Financial</t>
  </si>
  <si>
    <t>SYA</t>
  </si>
  <si>
    <t>Thomas Marra</t>
  </si>
  <si>
    <t>Tableau Software</t>
  </si>
  <si>
    <t>DATA</t>
  </si>
  <si>
    <t>Christian Chabot</t>
  </si>
  <si>
    <t xml:space="preserve">Greenbrier Cos. </t>
  </si>
  <si>
    <t>GBX</t>
  </si>
  <si>
    <t>William Furman</t>
  </si>
  <si>
    <t>Timberland Bancorp</t>
  </si>
  <si>
    <t>TSBK</t>
  </si>
  <si>
    <t>Michael Sand</t>
  </si>
  <si>
    <t>Timberline Resources</t>
  </si>
  <si>
    <t>TLR</t>
  </si>
  <si>
    <t>Paul Dircksen</t>
  </si>
  <si>
    <t>EXECUTIVE NAME: Mr. Dircksen left the CEO position on December 31, 2014.</t>
  </si>
  <si>
    <t>T-Mobile US</t>
  </si>
  <si>
    <t>TMUS</t>
  </si>
  <si>
    <t>John Legere</t>
  </si>
  <si>
    <t>EXECUTIVE NAME: Mr. Legere became CEO on April 30, 2013.  CHANGE IN PAY: Not calculated because the CEO was not in place for two complete years.</t>
  </si>
  <si>
    <t>TrueBlue</t>
  </si>
  <si>
    <t>TBI</t>
  </si>
  <si>
    <t>Steven Cooper</t>
  </si>
  <si>
    <t>Trupanion</t>
  </si>
  <si>
    <t>TRUP</t>
  </si>
  <si>
    <t>Darryl Rawlings</t>
  </si>
  <si>
    <t>U.S. Geothermal</t>
  </si>
  <si>
    <t>HTM</t>
  </si>
  <si>
    <t>Dennis Gilles</t>
  </si>
  <si>
    <t>EXECUTIVE NAME: Mr. Gilles became CEO on April 19, 2013.  CHANGE IN PAY: Not calculated because the CEO was not in place for two complete years.  STOCK AWARDS: Valued by Equilar using the Company's closing stock price on the date of grant.  OPTION AWARDS: Valued by Equilar using the Black-Scholes model and the Company's FAS 123 assumptions.</t>
  </si>
  <si>
    <t>Umpqua Holdings</t>
  </si>
  <si>
    <t>UMPQ</t>
  </si>
  <si>
    <t>Raymond Davis</t>
  </si>
  <si>
    <t>US Ecology</t>
  </si>
  <si>
    <t>ECOL</t>
  </si>
  <si>
    <t>Jeffrey Feeler</t>
  </si>
  <si>
    <t>EXECUTIVE NAME: Mr. Feeler became CEO on May 30, 2013.  CHANGE IN PAY: Not calculated because the CEO was not in place for two complete years.</t>
  </si>
  <si>
    <t>Washington Federal</t>
  </si>
  <si>
    <t>WAFD</t>
  </si>
  <si>
    <t>Roy Whitehead</t>
  </si>
  <si>
    <t>Weyerhaeuser</t>
  </si>
  <si>
    <t>WY</t>
  </si>
  <si>
    <t>Doyle Simons</t>
  </si>
  <si>
    <t>EXECUTIVE NAME: Mr. Simons became CEO on August 1, 2013.  CHANGE IN PAY: Not calculated because the CEO was not in place for two complete years.</t>
  </si>
  <si>
    <t>Willamette Valley Vineyards</t>
  </si>
  <si>
    <t>WVVI</t>
  </si>
  <si>
    <t>James Bernau</t>
  </si>
  <si>
    <t>Zillow Group</t>
  </si>
  <si>
    <t>Z</t>
  </si>
  <si>
    <t>Spencer Rascoff</t>
  </si>
  <si>
    <t>Zulily</t>
  </si>
  <si>
    <t>ZU</t>
  </si>
  <si>
    <t>Darrell Cavens</t>
  </si>
  <si>
    <t>Zumiez</t>
  </si>
  <si>
    <t>ZUMZ</t>
  </si>
  <si>
    <t>Richard Brooks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</si>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</sst>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mm/yy"/>
    <numFmt numFmtId="165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 style="thin">
        <color indexed="22"/>
      </right>
      <top style="thin">
        <color indexed="9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3" fillId="0" borderId="6" xfId="0" applyFont="1" applyFill="1" applyBorder="1"/>
    <xf numFmtId="164" fontId="3" fillId="0" borderId="6" xfId="0" applyNumberFormat="1" applyFont="1" applyFill="1" applyBorder="1"/>
    <xf numFmtId="165" fontId="3" fillId="0" borderId="6" xfId="0" applyNumberFormat="1" applyFont="1" applyFill="1" applyBorder="1"/>
    <xf numFmtId="165" fontId="3" fillId="3" borderId="6" xfId="0" applyNumberFormat="1" applyFont="1" applyFill="1" applyBorder="1"/>
    <xf numFmtId="9" fontId="3" fillId="3" borderId="6" xfId="2" applyFont="1" applyFill="1" applyBorder="1" applyAlignment="1">
      <alignment horizontal="right"/>
    </xf>
    <xf numFmtId="0" fontId="3" fillId="4" borderId="6" xfId="0" applyFont="1" applyFill="1" applyBorder="1"/>
    <xf numFmtId="165" fontId="3" fillId="0" borderId="6" xfId="1" applyNumberFormat="1" applyFont="1" applyFill="1" applyBorder="1" applyProtection="1">
      <protection hidden="1"/>
    </xf>
    <xf numFmtId="165" fontId="3" fillId="0" borderId="6" xfId="1" applyNumberFormat="1" applyFont="1" applyFill="1" applyBorder="1"/>
    <xf numFmtId="0" fontId="3" fillId="0" borderId="6" xfId="0" applyFont="1" applyFill="1" applyBorder="1" applyAlignment="1">
      <alignment horizontal="center"/>
    </xf>
    <xf numFmtId="0" fontId="3" fillId="0" borderId="6" xfId="0" applyFont="1" applyFill="1" applyBorder="1" applyAlignment="1"/>
    <xf numFmtId="0" fontId="3" fillId="0" borderId="6" xfId="0" applyFont="1" applyFill="1" applyBorder="1" applyAlignment="1">
      <alignment horizontal="left"/>
    </xf>
    <xf numFmtId="0" fontId="3" fillId="0" borderId="0" xfId="0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14"/>
  <sheetViews>
    <sheetView tabSelected="1" topLeftCell="N1" workbookViewId="0">
      <selection activeCell="AG1" sqref="AG1"/>
    </sheetView>
  </sheetViews>
  <sheetFormatPr defaultRowHeight="15" x14ac:dyDescent="0.25"/>
  <sheetData>
    <row r="1" spans="1:50" ht="39" x14ac:dyDescent="0.25">
      <c r="A1" s="1" t="s">
        <v>0</v>
      </c>
      <c r="B1" s="1" t="s">
        <v>1</v>
      </c>
      <c r="C1" s="1" t="s">
        <v>2</v>
      </c>
      <c r="D1" s="2" t="s">
        <v>3</v>
      </c>
      <c r="E1" s="3"/>
      <c r="F1" s="2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/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5" t="s">
        <v>17</v>
      </c>
      <c r="U1" s="4" t="s">
        <v>10</v>
      </c>
      <c r="V1" s="4" t="s">
        <v>11</v>
      </c>
      <c r="W1" s="4" t="s">
        <v>12</v>
      </c>
      <c r="X1" s="4" t="s">
        <v>13</v>
      </c>
      <c r="Y1" s="4" t="s">
        <v>14</v>
      </c>
      <c r="Z1" s="4" t="s">
        <v>15</v>
      </c>
      <c r="AA1" s="4" t="s">
        <v>16</v>
      </c>
      <c r="AB1" s="5" t="s">
        <v>17</v>
      </c>
      <c r="AC1" s="4" t="s">
        <v>18</v>
      </c>
      <c r="AD1" s="4" t="s">
        <v>19</v>
      </c>
      <c r="AE1" s="4"/>
      <c r="AF1" s="4" t="s">
        <v>20</v>
      </c>
      <c r="AG1" s="4" t="s">
        <v>413</v>
      </c>
      <c r="AH1" s="6" t="s">
        <v>21</v>
      </c>
      <c r="AI1" s="5" t="s">
        <v>17</v>
      </c>
      <c r="AJ1" s="4" t="s">
        <v>10</v>
      </c>
      <c r="AK1" s="4" t="s">
        <v>11</v>
      </c>
      <c r="AL1" s="4" t="s">
        <v>12</v>
      </c>
      <c r="AM1" s="4" t="s">
        <v>22</v>
      </c>
      <c r="AN1" s="4" t="s">
        <v>23</v>
      </c>
      <c r="AO1" s="4" t="s">
        <v>15</v>
      </c>
      <c r="AP1" s="4" t="s">
        <v>16</v>
      </c>
      <c r="AQ1" s="5" t="s">
        <v>17</v>
      </c>
      <c r="AR1" s="4" t="s">
        <v>10</v>
      </c>
      <c r="AS1" s="4" t="s">
        <v>11</v>
      </c>
      <c r="AT1" s="4" t="s">
        <v>12</v>
      </c>
      <c r="AU1" s="4" t="s">
        <v>22</v>
      </c>
      <c r="AV1" s="4" t="s">
        <v>23</v>
      </c>
      <c r="AW1" s="4" t="s">
        <v>15</v>
      </c>
      <c r="AX1" s="4" t="s">
        <v>16</v>
      </c>
    </row>
    <row r="2" spans="1:50" x14ac:dyDescent="0.25">
      <c r="A2" s="7" t="s">
        <v>24</v>
      </c>
      <c r="B2" s="7" t="s">
        <v>25</v>
      </c>
      <c r="C2" s="8">
        <v>42004</v>
      </c>
      <c r="D2" s="7" t="s">
        <v>26</v>
      </c>
      <c r="E2" s="7"/>
      <c r="F2" s="7" t="s">
        <v>27</v>
      </c>
      <c r="G2" s="9">
        <f t="shared" ref="G2:G65" si="0">SUM(M2,N2,O2)</f>
        <v>1311307</v>
      </c>
      <c r="H2" s="9">
        <f t="shared" ref="H2:H65" si="1">SUM(Q2,P2)</f>
        <v>1436021</v>
      </c>
      <c r="I2" s="9">
        <f t="shared" ref="I2:I65" si="2">R2</f>
        <v>199954</v>
      </c>
      <c r="J2" s="10">
        <f t="shared" ref="J2:J65" si="3">SUM(G2,H2,I2)</f>
        <v>2947282</v>
      </c>
      <c r="K2" s="11">
        <f>(J2-AA2)/AA2</f>
        <v>9.5049480533181338E-3</v>
      </c>
      <c r="L2" s="12"/>
      <c r="M2" s="13">
        <v>436769</v>
      </c>
      <c r="N2" s="13">
        <v>0</v>
      </c>
      <c r="O2" s="13">
        <v>874538</v>
      </c>
      <c r="P2" s="13">
        <v>975541</v>
      </c>
      <c r="Q2" s="13">
        <v>460480</v>
      </c>
      <c r="R2" s="14">
        <v>199954</v>
      </c>
      <c r="S2" s="14">
        <f t="shared" ref="S2:S65" si="4">SUM(M2,N2,O2,Q2,P2,R2)</f>
        <v>2947282</v>
      </c>
      <c r="T2" s="7"/>
      <c r="U2" s="13">
        <v>425000</v>
      </c>
      <c r="V2" s="13">
        <v>0</v>
      </c>
      <c r="W2" s="13">
        <v>812900</v>
      </c>
      <c r="X2" s="13">
        <v>1062879</v>
      </c>
      <c r="Y2" s="13">
        <v>556715</v>
      </c>
      <c r="Z2" s="13">
        <v>62038</v>
      </c>
      <c r="AA2" s="14">
        <f>SUM(U2,V2,W2,Y2,X2,Z2)</f>
        <v>2919532</v>
      </c>
      <c r="AB2" s="7"/>
      <c r="AC2" s="14">
        <v>3386480</v>
      </c>
      <c r="AD2" s="14">
        <v>0</v>
      </c>
      <c r="AE2" s="7"/>
      <c r="AF2" s="15">
        <v>54</v>
      </c>
      <c r="AG2" s="15" t="s">
        <v>28</v>
      </c>
      <c r="AH2" s="16"/>
      <c r="AI2" s="7" t="s">
        <v>17</v>
      </c>
      <c r="AJ2" s="13">
        <f t="shared" ref="AJ2:AL33" si="5">M2</f>
        <v>436769</v>
      </c>
      <c r="AK2" s="13">
        <f t="shared" si="5"/>
        <v>0</v>
      </c>
      <c r="AL2" s="13">
        <f t="shared" si="5"/>
        <v>874538</v>
      </c>
      <c r="AM2" s="13">
        <v>2468104</v>
      </c>
      <c r="AN2" s="13">
        <v>2115945</v>
      </c>
      <c r="AO2" s="13">
        <f t="shared" ref="AO2:AO65" si="6">R2</f>
        <v>199954</v>
      </c>
      <c r="AP2" s="14">
        <f t="shared" ref="AP2:AP65" si="7">SUM(AJ2,AK2,AL2,AN2,AM2,AO2)</f>
        <v>6095310</v>
      </c>
      <c r="AQ2" s="7"/>
      <c r="AR2" s="13">
        <f t="shared" ref="AR2:AT14" si="8">U2</f>
        <v>425000</v>
      </c>
      <c r="AS2" s="13">
        <f t="shared" si="8"/>
        <v>0</v>
      </c>
      <c r="AT2" s="13">
        <f t="shared" si="8"/>
        <v>812900</v>
      </c>
      <c r="AU2" s="13">
        <v>810318</v>
      </c>
      <c r="AV2" s="13">
        <v>3732766</v>
      </c>
      <c r="AW2" s="13">
        <f t="shared" ref="AW2:AW37" si="9">Z2</f>
        <v>62038</v>
      </c>
      <c r="AX2" s="14">
        <f t="shared" ref="AX2:AX37" si="10">SUM(AR2,AS2,AT2,AV2,AU2,AW2)</f>
        <v>5843022</v>
      </c>
    </row>
    <row r="3" spans="1:50" x14ac:dyDescent="0.25">
      <c r="A3" s="7" t="s">
        <v>29</v>
      </c>
      <c r="B3" s="7" t="s">
        <v>30</v>
      </c>
      <c r="C3" s="8">
        <v>42004</v>
      </c>
      <c r="D3" s="7" t="s">
        <v>31</v>
      </c>
      <c r="E3" s="7"/>
      <c r="F3" s="7" t="s">
        <v>32</v>
      </c>
      <c r="G3" s="9">
        <f t="shared" si="0"/>
        <v>684029</v>
      </c>
      <c r="H3" s="9">
        <f t="shared" si="1"/>
        <v>1487715</v>
      </c>
      <c r="I3" s="9">
        <f t="shared" si="2"/>
        <v>31478</v>
      </c>
      <c r="J3" s="10">
        <f t="shared" si="3"/>
        <v>2203222</v>
      </c>
      <c r="K3" s="11">
        <f>(J3-AA3)/AA3</f>
        <v>2.9742807150459081</v>
      </c>
      <c r="L3" s="12"/>
      <c r="M3" s="13">
        <v>420029</v>
      </c>
      <c r="N3" s="13">
        <v>0</v>
      </c>
      <c r="O3" s="13">
        <v>264000</v>
      </c>
      <c r="P3" s="13">
        <v>0</v>
      </c>
      <c r="Q3" s="13">
        <v>1487715</v>
      </c>
      <c r="R3" s="14">
        <v>31478</v>
      </c>
      <c r="S3" s="14">
        <f t="shared" si="4"/>
        <v>2203222</v>
      </c>
      <c r="T3" s="7"/>
      <c r="U3" s="13">
        <v>384671</v>
      </c>
      <c r="V3" s="13">
        <v>0</v>
      </c>
      <c r="W3" s="13">
        <v>138482</v>
      </c>
      <c r="X3" s="13">
        <v>0</v>
      </c>
      <c r="Y3" s="13">
        <v>0</v>
      </c>
      <c r="Z3" s="13">
        <v>31217</v>
      </c>
      <c r="AA3" s="14">
        <f>SUM(U3,V3,W3,Y3,X3,Z3)</f>
        <v>554370</v>
      </c>
      <c r="AB3" s="7"/>
      <c r="AC3" s="14">
        <v>0</v>
      </c>
      <c r="AD3" s="14">
        <v>0</v>
      </c>
      <c r="AE3" s="7"/>
      <c r="AF3" s="15">
        <v>60</v>
      </c>
      <c r="AG3" s="15" t="s">
        <v>28</v>
      </c>
      <c r="AH3" s="16"/>
      <c r="AI3" s="7" t="s">
        <v>17</v>
      </c>
      <c r="AJ3" s="13">
        <f t="shared" si="5"/>
        <v>420029</v>
      </c>
      <c r="AK3" s="13">
        <f t="shared" si="5"/>
        <v>0</v>
      </c>
      <c r="AL3" s="13">
        <f t="shared" si="5"/>
        <v>264000</v>
      </c>
      <c r="AM3" s="13">
        <v>0</v>
      </c>
      <c r="AN3" s="13">
        <v>0</v>
      </c>
      <c r="AO3" s="13">
        <f t="shared" si="6"/>
        <v>31478</v>
      </c>
      <c r="AP3" s="14">
        <f t="shared" si="7"/>
        <v>715507</v>
      </c>
      <c r="AQ3" s="7"/>
      <c r="AR3" s="13">
        <f t="shared" si="8"/>
        <v>384671</v>
      </c>
      <c r="AS3" s="13">
        <f t="shared" si="8"/>
        <v>0</v>
      </c>
      <c r="AT3" s="13">
        <f t="shared" si="8"/>
        <v>138482</v>
      </c>
      <c r="AU3" s="13">
        <v>0</v>
      </c>
      <c r="AV3" s="13">
        <v>0</v>
      </c>
      <c r="AW3" s="13">
        <f t="shared" si="9"/>
        <v>31217</v>
      </c>
      <c r="AX3" s="14">
        <f t="shared" si="10"/>
        <v>554370</v>
      </c>
    </row>
    <row r="4" spans="1:50" x14ac:dyDescent="0.25">
      <c r="A4" s="7" t="s">
        <v>33</v>
      </c>
      <c r="B4" s="7" t="s">
        <v>34</v>
      </c>
      <c r="C4" s="8">
        <v>42004</v>
      </c>
      <c r="D4" s="7" t="s">
        <v>35</v>
      </c>
      <c r="E4" s="7"/>
      <c r="F4" s="7" t="s">
        <v>27</v>
      </c>
      <c r="G4" s="9">
        <f t="shared" si="0"/>
        <v>81840</v>
      </c>
      <c r="H4" s="9">
        <f t="shared" si="1"/>
        <v>0</v>
      </c>
      <c r="I4" s="9">
        <f t="shared" si="2"/>
        <v>1600000</v>
      </c>
      <c r="J4" s="10">
        <f t="shared" si="3"/>
        <v>1681840</v>
      </c>
      <c r="K4" s="11">
        <f>(J4-AA4)/AA4</f>
        <v>0</v>
      </c>
      <c r="L4" s="12"/>
      <c r="M4" s="13">
        <v>81840</v>
      </c>
      <c r="N4" s="13">
        <v>0</v>
      </c>
      <c r="O4" s="13">
        <v>0</v>
      </c>
      <c r="P4" s="13">
        <v>0</v>
      </c>
      <c r="Q4" s="13">
        <v>0</v>
      </c>
      <c r="R4" s="14">
        <v>1600000</v>
      </c>
      <c r="S4" s="14">
        <f t="shared" si="4"/>
        <v>1681840</v>
      </c>
      <c r="T4" s="7"/>
      <c r="U4" s="13">
        <v>81840</v>
      </c>
      <c r="V4" s="13">
        <v>0</v>
      </c>
      <c r="W4" s="13">
        <v>0</v>
      </c>
      <c r="X4" s="13">
        <v>0</v>
      </c>
      <c r="Y4" s="13">
        <v>0</v>
      </c>
      <c r="Z4" s="13">
        <v>1600000</v>
      </c>
      <c r="AA4" s="14">
        <f>SUM(U4,V4,W4,Y4,X4,Z4)</f>
        <v>1681840</v>
      </c>
      <c r="AB4" s="7"/>
      <c r="AC4" s="14">
        <v>0</v>
      </c>
      <c r="AD4" s="14">
        <v>0</v>
      </c>
      <c r="AE4" s="7"/>
      <c r="AF4" s="15">
        <v>51</v>
      </c>
      <c r="AG4" s="15" t="s">
        <v>28</v>
      </c>
      <c r="AH4" s="16"/>
      <c r="AI4" s="7" t="s">
        <v>17</v>
      </c>
      <c r="AJ4" s="13">
        <f t="shared" si="5"/>
        <v>81840</v>
      </c>
      <c r="AK4" s="13">
        <f t="shared" si="5"/>
        <v>0</v>
      </c>
      <c r="AL4" s="13">
        <f t="shared" si="5"/>
        <v>0</v>
      </c>
      <c r="AM4" s="13">
        <v>0</v>
      </c>
      <c r="AN4" s="13">
        <v>0</v>
      </c>
      <c r="AO4" s="13">
        <f t="shared" si="6"/>
        <v>1600000</v>
      </c>
      <c r="AP4" s="14">
        <f t="shared" si="7"/>
        <v>1681840</v>
      </c>
      <c r="AQ4" s="7"/>
      <c r="AR4" s="13">
        <f t="shared" si="8"/>
        <v>81840</v>
      </c>
      <c r="AS4" s="13">
        <f t="shared" si="8"/>
        <v>0</v>
      </c>
      <c r="AT4" s="13">
        <f t="shared" si="8"/>
        <v>0</v>
      </c>
      <c r="AU4" s="13">
        <v>0</v>
      </c>
      <c r="AV4" s="13">
        <v>0</v>
      </c>
      <c r="AW4" s="13">
        <f t="shared" si="9"/>
        <v>1600000</v>
      </c>
      <c r="AX4" s="14">
        <f t="shared" si="10"/>
        <v>1681840</v>
      </c>
    </row>
    <row r="5" spans="1:50" x14ac:dyDescent="0.25">
      <c r="A5" s="7" t="s">
        <v>36</v>
      </c>
      <c r="B5" s="7" t="s">
        <v>37</v>
      </c>
      <c r="C5" s="8">
        <v>42004</v>
      </c>
      <c r="D5" s="7" t="s">
        <v>38</v>
      </c>
      <c r="E5" s="7" t="s">
        <v>39</v>
      </c>
      <c r="F5" s="7" t="s">
        <v>40</v>
      </c>
      <c r="G5" s="9">
        <f t="shared" si="0"/>
        <v>219629</v>
      </c>
      <c r="H5" s="9">
        <f t="shared" si="1"/>
        <v>1060000</v>
      </c>
      <c r="I5" s="9">
        <f t="shared" si="2"/>
        <v>21990</v>
      </c>
      <c r="J5" s="10">
        <f t="shared" si="3"/>
        <v>1301619</v>
      </c>
      <c r="K5" s="11" t="s">
        <v>41</v>
      </c>
      <c r="L5" s="12"/>
      <c r="M5" s="13">
        <v>193846</v>
      </c>
      <c r="N5" s="13">
        <v>0</v>
      </c>
      <c r="O5" s="13">
        <v>25783</v>
      </c>
      <c r="P5" s="13">
        <v>1060000</v>
      </c>
      <c r="Q5" s="13">
        <v>0</v>
      </c>
      <c r="R5" s="14">
        <v>21990</v>
      </c>
      <c r="S5" s="14">
        <f t="shared" si="4"/>
        <v>1301619</v>
      </c>
      <c r="T5" s="7"/>
      <c r="U5" s="13" t="s">
        <v>41</v>
      </c>
      <c r="V5" s="13" t="s">
        <v>41</v>
      </c>
      <c r="W5" s="13" t="s">
        <v>41</v>
      </c>
      <c r="X5" s="13" t="s">
        <v>41</v>
      </c>
      <c r="Y5" s="13" t="s">
        <v>41</v>
      </c>
      <c r="Z5" s="13" t="s">
        <v>41</v>
      </c>
      <c r="AA5" s="13" t="s">
        <v>41</v>
      </c>
      <c r="AB5" s="7"/>
      <c r="AC5" s="14">
        <v>0</v>
      </c>
      <c r="AD5" s="14">
        <v>0</v>
      </c>
      <c r="AE5" s="7"/>
      <c r="AF5" s="15">
        <v>58</v>
      </c>
      <c r="AG5" s="15" t="s">
        <v>28</v>
      </c>
      <c r="AH5" s="16" t="s">
        <v>42</v>
      </c>
      <c r="AI5" s="7" t="s">
        <v>17</v>
      </c>
      <c r="AJ5" s="13">
        <f t="shared" si="5"/>
        <v>193846</v>
      </c>
      <c r="AK5" s="13">
        <f t="shared" si="5"/>
        <v>0</v>
      </c>
      <c r="AL5" s="13">
        <f t="shared" si="5"/>
        <v>25783</v>
      </c>
      <c r="AM5" s="13">
        <v>0</v>
      </c>
      <c r="AN5" s="13">
        <v>0</v>
      </c>
      <c r="AO5" s="13">
        <f t="shared" si="6"/>
        <v>21990</v>
      </c>
      <c r="AP5" s="14">
        <f t="shared" si="7"/>
        <v>241619</v>
      </c>
      <c r="AQ5" s="7"/>
      <c r="AR5" s="13" t="str">
        <f t="shared" si="8"/>
        <v>n/a</v>
      </c>
      <c r="AS5" s="13" t="str">
        <f t="shared" si="8"/>
        <v>n/a</v>
      </c>
      <c r="AT5" s="13" t="str">
        <f t="shared" si="8"/>
        <v>n/a</v>
      </c>
      <c r="AU5" s="13" t="str">
        <f>X5</f>
        <v>n/a</v>
      </c>
      <c r="AV5" s="13" t="str">
        <f>Y5</f>
        <v>n/a</v>
      </c>
      <c r="AW5" s="13" t="str">
        <f t="shared" si="9"/>
        <v>n/a</v>
      </c>
      <c r="AX5" s="14">
        <f t="shared" si="10"/>
        <v>0</v>
      </c>
    </row>
    <row r="6" spans="1:50" x14ac:dyDescent="0.25">
      <c r="A6" s="7" t="s">
        <v>43</v>
      </c>
      <c r="B6" s="7" t="s">
        <v>44</v>
      </c>
      <c r="C6" s="8">
        <v>41820</v>
      </c>
      <c r="D6" s="7" t="s">
        <v>45</v>
      </c>
      <c r="E6" s="7" t="s">
        <v>46</v>
      </c>
      <c r="F6" s="7" t="s">
        <v>32</v>
      </c>
      <c r="G6" s="9">
        <f t="shared" si="0"/>
        <v>260000</v>
      </c>
      <c r="H6" s="9">
        <f t="shared" si="1"/>
        <v>0</v>
      </c>
      <c r="I6" s="9">
        <f t="shared" si="2"/>
        <v>64448</v>
      </c>
      <c r="J6" s="10">
        <f t="shared" si="3"/>
        <v>324448</v>
      </c>
      <c r="K6" s="11">
        <f t="shared" ref="K6:K14" si="11">(J6-AA6)/AA6</f>
        <v>2.233377094756352E-3</v>
      </c>
      <c r="L6" s="12"/>
      <c r="M6" s="13">
        <v>260000</v>
      </c>
      <c r="N6" s="13">
        <v>0</v>
      </c>
      <c r="O6" s="13">
        <v>0</v>
      </c>
      <c r="P6" s="13">
        <v>0</v>
      </c>
      <c r="Q6" s="13">
        <v>0</v>
      </c>
      <c r="R6" s="14">
        <v>64448</v>
      </c>
      <c r="S6" s="14">
        <f t="shared" si="4"/>
        <v>324448</v>
      </c>
      <c r="T6" s="7"/>
      <c r="U6" s="13">
        <v>260000</v>
      </c>
      <c r="V6" s="13">
        <v>0</v>
      </c>
      <c r="W6" s="13">
        <v>0</v>
      </c>
      <c r="X6" s="13">
        <v>0</v>
      </c>
      <c r="Y6" s="13">
        <v>0</v>
      </c>
      <c r="Z6" s="13">
        <v>63725</v>
      </c>
      <c r="AA6" s="14">
        <f t="shared" ref="AA6:AA14" si="12">SUM(U6,V6,W6,Y6,X6,Z6)</f>
        <v>323725</v>
      </c>
      <c r="AB6" s="7"/>
      <c r="AC6" s="14">
        <v>0</v>
      </c>
      <c r="AD6" s="14">
        <v>333688</v>
      </c>
      <c r="AE6" s="7"/>
      <c r="AF6" s="15">
        <v>68</v>
      </c>
      <c r="AG6" s="15" t="s">
        <v>28</v>
      </c>
      <c r="AH6" s="16"/>
      <c r="AI6" s="7" t="s">
        <v>17</v>
      </c>
      <c r="AJ6" s="13">
        <f t="shared" si="5"/>
        <v>260000</v>
      </c>
      <c r="AK6" s="13">
        <f t="shared" si="5"/>
        <v>0</v>
      </c>
      <c r="AL6" s="13">
        <f t="shared" si="5"/>
        <v>0</v>
      </c>
      <c r="AM6" s="13">
        <v>0</v>
      </c>
      <c r="AN6" s="13">
        <v>0</v>
      </c>
      <c r="AO6" s="13">
        <f t="shared" si="6"/>
        <v>64448</v>
      </c>
      <c r="AP6" s="14">
        <f t="shared" si="7"/>
        <v>324448</v>
      </c>
      <c r="AQ6" s="7"/>
      <c r="AR6" s="13">
        <f t="shared" si="8"/>
        <v>260000</v>
      </c>
      <c r="AS6" s="13">
        <f t="shared" si="8"/>
        <v>0</v>
      </c>
      <c r="AT6" s="13">
        <f t="shared" si="8"/>
        <v>0</v>
      </c>
      <c r="AU6" s="13">
        <v>0</v>
      </c>
      <c r="AV6" s="13">
        <v>0</v>
      </c>
      <c r="AW6" s="13">
        <f t="shared" si="9"/>
        <v>63725</v>
      </c>
      <c r="AX6" s="14">
        <f t="shared" si="10"/>
        <v>323725</v>
      </c>
    </row>
    <row r="7" spans="1:50" x14ac:dyDescent="0.25">
      <c r="A7" s="7" t="s">
        <v>47</v>
      </c>
      <c r="B7" s="7" t="s">
        <v>48</v>
      </c>
      <c r="C7" s="8">
        <v>42004</v>
      </c>
      <c r="D7" s="7" t="s">
        <v>49</v>
      </c>
      <c r="E7" s="7"/>
      <c r="F7" s="7" t="s">
        <v>27</v>
      </c>
      <c r="G7" s="9">
        <f t="shared" si="0"/>
        <v>2059262</v>
      </c>
      <c r="H7" s="9">
        <f t="shared" si="1"/>
        <v>1540351</v>
      </c>
      <c r="I7" s="9">
        <f t="shared" si="2"/>
        <v>238340</v>
      </c>
      <c r="J7" s="10">
        <f t="shared" si="3"/>
        <v>3837953</v>
      </c>
      <c r="K7" s="11">
        <f t="shared" si="11"/>
        <v>0.32528564088255851</v>
      </c>
      <c r="L7" s="12"/>
      <c r="M7" s="13">
        <v>747114</v>
      </c>
      <c r="N7" s="13">
        <v>191506</v>
      </c>
      <c r="O7" s="13">
        <v>1120642</v>
      </c>
      <c r="P7" s="13">
        <v>1540351</v>
      </c>
      <c r="Q7" s="13">
        <v>0</v>
      </c>
      <c r="R7" s="14">
        <v>238340</v>
      </c>
      <c r="S7" s="14">
        <f t="shared" si="4"/>
        <v>3837953</v>
      </c>
      <c r="T7" s="7"/>
      <c r="U7" s="13">
        <v>723461</v>
      </c>
      <c r="V7" s="13">
        <v>0</v>
      </c>
      <c r="W7" s="13">
        <v>813894</v>
      </c>
      <c r="X7" s="13">
        <v>1305334</v>
      </c>
      <c r="Y7" s="13">
        <v>0</v>
      </c>
      <c r="Z7" s="13">
        <v>53255</v>
      </c>
      <c r="AA7" s="14">
        <f t="shared" si="12"/>
        <v>2895944</v>
      </c>
      <c r="AB7" s="7"/>
      <c r="AC7" s="14">
        <v>6685083</v>
      </c>
      <c r="AD7" s="14">
        <v>470244</v>
      </c>
      <c r="AE7" s="7"/>
      <c r="AF7" s="15">
        <v>57</v>
      </c>
      <c r="AG7" s="15" t="s">
        <v>28</v>
      </c>
      <c r="AH7" s="16"/>
      <c r="AI7" s="7" t="s">
        <v>17</v>
      </c>
      <c r="AJ7" s="13">
        <f t="shared" si="5"/>
        <v>747114</v>
      </c>
      <c r="AK7" s="13">
        <f t="shared" si="5"/>
        <v>191506</v>
      </c>
      <c r="AL7" s="13">
        <f t="shared" si="5"/>
        <v>1120642</v>
      </c>
      <c r="AM7" s="13">
        <v>1362819</v>
      </c>
      <c r="AN7" s="13">
        <v>183494</v>
      </c>
      <c r="AO7" s="13">
        <f t="shared" si="6"/>
        <v>238340</v>
      </c>
      <c r="AP7" s="14">
        <f t="shared" si="7"/>
        <v>3843915</v>
      </c>
      <c r="AQ7" s="7"/>
      <c r="AR7" s="13">
        <f t="shared" si="8"/>
        <v>723461</v>
      </c>
      <c r="AS7" s="13">
        <f t="shared" si="8"/>
        <v>0</v>
      </c>
      <c r="AT7" s="13">
        <f t="shared" si="8"/>
        <v>813894</v>
      </c>
      <c r="AU7" s="13">
        <v>343625</v>
      </c>
      <c r="AV7" s="13">
        <v>0</v>
      </c>
      <c r="AW7" s="13">
        <f t="shared" si="9"/>
        <v>53255</v>
      </c>
      <c r="AX7" s="14">
        <f t="shared" si="10"/>
        <v>1934235</v>
      </c>
    </row>
    <row r="8" spans="1:50" x14ac:dyDescent="0.25">
      <c r="A8" s="7" t="s">
        <v>50</v>
      </c>
      <c r="B8" s="7" t="s">
        <v>51</v>
      </c>
      <c r="C8" s="8">
        <v>42004</v>
      </c>
      <c r="D8" s="7" t="s">
        <v>52</v>
      </c>
      <c r="E8" s="7"/>
      <c r="F8" s="7" t="s">
        <v>32</v>
      </c>
      <c r="G8" s="9">
        <f t="shared" si="0"/>
        <v>1058272</v>
      </c>
      <c r="H8" s="9">
        <f t="shared" si="1"/>
        <v>569385</v>
      </c>
      <c r="I8" s="9">
        <f t="shared" si="2"/>
        <v>34915</v>
      </c>
      <c r="J8" s="10">
        <f t="shared" si="3"/>
        <v>1662572</v>
      </c>
      <c r="K8" s="11">
        <f t="shared" si="11"/>
        <v>-0.13152231146622984</v>
      </c>
      <c r="L8" s="12"/>
      <c r="M8" s="13">
        <v>715000</v>
      </c>
      <c r="N8" s="13">
        <v>0</v>
      </c>
      <c r="O8" s="13">
        <v>343272</v>
      </c>
      <c r="P8" s="13">
        <v>569385</v>
      </c>
      <c r="Q8" s="13">
        <v>0</v>
      </c>
      <c r="R8" s="14">
        <v>34915</v>
      </c>
      <c r="S8" s="14">
        <f t="shared" si="4"/>
        <v>1662572</v>
      </c>
      <c r="T8" s="7"/>
      <c r="U8" s="13">
        <v>715000</v>
      </c>
      <c r="V8" s="13">
        <v>0</v>
      </c>
      <c r="W8" s="13">
        <v>360131</v>
      </c>
      <c r="X8" s="13">
        <v>812924</v>
      </c>
      <c r="Y8" s="13">
        <v>0</v>
      </c>
      <c r="Z8" s="13">
        <v>26297</v>
      </c>
      <c r="AA8" s="14">
        <f t="shared" si="12"/>
        <v>1914352</v>
      </c>
      <c r="AB8" s="7"/>
      <c r="AC8" s="14">
        <v>0</v>
      </c>
      <c r="AD8" s="14">
        <v>0</v>
      </c>
      <c r="AE8" s="7"/>
      <c r="AF8" s="15">
        <v>50</v>
      </c>
      <c r="AG8" s="15" t="s">
        <v>28</v>
      </c>
      <c r="AH8" s="16"/>
      <c r="AI8" s="7" t="s">
        <v>17</v>
      </c>
      <c r="AJ8" s="13">
        <f t="shared" si="5"/>
        <v>715000</v>
      </c>
      <c r="AK8" s="13">
        <f t="shared" si="5"/>
        <v>0</v>
      </c>
      <c r="AL8" s="13">
        <f t="shared" si="5"/>
        <v>343272</v>
      </c>
      <c r="AM8" s="13">
        <v>614754</v>
      </c>
      <c r="AN8" s="13">
        <v>0</v>
      </c>
      <c r="AO8" s="13">
        <f t="shared" si="6"/>
        <v>34915</v>
      </c>
      <c r="AP8" s="14">
        <f t="shared" si="7"/>
        <v>1707941</v>
      </c>
      <c r="AQ8" s="7"/>
      <c r="AR8" s="13">
        <f t="shared" si="8"/>
        <v>715000</v>
      </c>
      <c r="AS8" s="13">
        <f t="shared" si="8"/>
        <v>0</v>
      </c>
      <c r="AT8" s="13">
        <f t="shared" si="8"/>
        <v>360131</v>
      </c>
      <c r="AU8" s="13">
        <v>551932</v>
      </c>
      <c r="AV8" s="13">
        <v>0</v>
      </c>
      <c r="AW8" s="13">
        <f t="shared" si="9"/>
        <v>26297</v>
      </c>
      <c r="AX8" s="14">
        <f t="shared" si="10"/>
        <v>1653360</v>
      </c>
    </row>
    <row r="9" spans="1:50" x14ac:dyDescent="0.25">
      <c r="A9" s="7" t="s">
        <v>53</v>
      </c>
      <c r="B9" s="7" t="s">
        <v>54</v>
      </c>
      <c r="C9" s="8">
        <v>42004</v>
      </c>
      <c r="D9" s="7" t="s">
        <v>55</v>
      </c>
      <c r="E9" s="7"/>
      <c r="F9" s="7" t="s">
        <v>32</v>
      </c>
      <c r="G9" s="9">
        <f t="shared" si="0"/>
        <v>650000</v>
      </c>
      <c r="H9" s="9">
        <f t="shared" si="1"/>
        <v>978600</v>
      </c>
      <c r="I9" s="9">
        <f t="shared" si="2"/>
        <v>10400</v>
      </c>
      <c r="J9" s="10">
        <f t="shared" si="3"/>
        <v>1639000</v>
      </c>
      <c r="K9" s="11">
        <f t="shared" si="11"/>
        <v>-0.18696767216790433</v>
      </c>
      <c r="L9" s="12"/>
      <c r="M9" s="13">
        <v>650000</v>
      </c>
      <c r="N9" s="13">
        <v>0</v>
      </c>
      <c r="O9" s="13">
        <v>0</v>
      </c>
      <c r="P9" s="13">
        <v>978600</v>
      </c>
      <c r="Q9" s="13">
        <v>0</v>
      </c>
      <c r="R9" s="14">
        <v>10400</v>
      </c>
      <c r="S9" s="14">
        <f t="shared" si="4"/>
        <v>1639000</v>
      </c>
      <c r="T9" s="7"/>
      <c r="U9" s="13">
        <v>500000</v>
      </c>
      <c r="V9" s="13">
        <v>357500</v>
      </c>
      <c r="W9" s="13">
        <v>140825</v>
      </c>
      <c r="X9" s="13">
        <v>1005600</v>
      </c>
      <c r="Y9" s="13">
        <v>0</v>
      </c>
      <c r="Z9" s="13">
        <v>11985</v>
      </c>
      <c r="AA9" s="14">
        <f t="shared" si="12"/>
        <v>2015910</v>
      </c>
      <c r="AB9" s="7"/>
      <c r="AC9" s="14">
        <v>0</v>
      </c>
      <c r="AD9" s="14">
        <v>0</v>
      </c>
      <c r="AE9" s="7"/>
      <c r="AF9" s="15">
        <v>50</v>
      </c>
      <c r="AG9" s="15" t="s">
        <v>28</v>
      </c>
      <c r="AH9" s="16"/>
      <c r="AI9" s="7" t="s">
        <v>17</v>
      </c>
      <c r="AJ9" s="13">
        <f t="shared" si="5"/>
        <v>650000</v>
      </c>
      <c r="AK9" s="13">
        <f t="shared" si="5"/>
        <v>0</v>
      </c>
      <c r="AL9" s="13">
        <f t="shared" si="5"/>
        <v>0</v>
      </c>
      <c r="AM9" s="13">
        <v>450975</v>
      </c>
      <c r="AN9" s="13">
        <v>0</v>
      </c>
      <c r="AO9" s="13">
        <f t="shared" si="6"/>
        <v>10400</v>
      </c>
      <c r="AP9" s="14">
        <f t="shared" si="7"/>
        <v>1111375</v>
      </c>
      <c r="AQ9" s="7"/>
      <c r="AR9" s="13">
        <f t="shared" si="8"/>
        <v>500000</v>
      </c>
      <c r="AS9" s="13">
        <f t="shared" si="8"/>
        <v>357500</v>
      </c>
      <c r="AT9" s="13">
        <f t="shared" si="8"/>
        <v>140825</v>
      </c>
      <c r="AU9" s="13">
        <v>212350</v>
      </c>
      <c r="AV9" s="13">
        <v>1943964</v>
      </c>
      <c r="AW9" s="13">
        <f t="shared" si="9"/>
        <v>11985</v>
      </c>
      <c r="AX9" s="14">
        <f t="shared" si="10"/>
        <v>3166624</v>
      </c>
    </row>
    <row r="10" spans="1:50" x14ac:dyDescent="0.25">
      <c r="A10" s="7" t="s">
        <v>56</v>
      </c>
      <c r="B10" s="7" t="s">
        <v>57</v>
      </c>
      <c r="C10" s="8">
        <v>42004</v>
      </c>
      <c r="D10" s="7" t="s">
        <v>58</v>
      </c>
      <c r="E10" s="7"/>
      <c r="F10" s="7" t="s">
        <v>32</v>
      </c>
      <c r="G10" s="9">
        <f t="shared" si="0"/>
        <v>495000</v>
      </c>
      <c r="H10" s="9">
        <f t="shared" si="1"/>
        <v>0</v>
      </c>
      <c r="I10" s="9">
        <f t="shared" si="2"/>
        <v>1739</v>
      </c>
      <c r="J10" s="10">
        <f t="shared" si="3"/>
        <v>496739</v>
      </c>
      <c r="K10" s="11">
        <f t="shared" si="11"/>
        <v>0.10386444444444444</v>
      </c>
      <c r="L10" s="12"/>
      <c r="M10" s="13">
        <v>345000</v>
      </c>
      <c r="N10" s="13">
        <v>150000</v>
      </c>
      <c r="O10" s="13">
        <v>0</v>
      </c>
      <c r="P10" s="13">
        <v>0</v>
      </c>
      <c r="Q10" s="13">
        <v>0</v>
      </c>
      <c r="R10" s="14">
        <v>1739</v>
      </c>
      <c r="S10" s="14">
        <f t="shared" si="4"/>
        <v>496739</v>
      </c>
      <c r="T10" s="7"/>
      <c r="U10" s="13">
        <v>300000</v>
      </c>
      <c r="V10" s="13">
        <v>150000</v>
      </c>
      <c r="W10" s="13">
        <v>0</v>
      </c>
      <c r="X10" s="13">
        <v>0</v>
      </c>
      <c r="Y10" s="13">
        <v>0</v>
      </c>
      <c r="Z10" s="13">
        <v>0</v>
      </c>
      <c r="AA10" s="14">
        <f t="shared" si="12"/>
        <v>450000</v>
      </c>
      <c r="AB10" s="7"/>
      <c r="AC10" s="14">
        <v>0</v>
      </c>
      <c r="AD10" s="14">
        <v>0</v>
      </c>
      <c r="AE10" s="7"/>
      <c r="AF10" s="15">
        <v>52</v>
      </c>
      <c r="AG10" s="15" t="s">
        <v>28</v>
      </c>
      <c r="AH10" s="16"/>
      <c r="AI10" s="7" t="s">
        <v>17</v>
      </c>
      <c r="AJ10" s="13">
        <f t="shared" si="5"/>
        <v>345000</v>
      </c>
      <c r="AK10" s="13">
        <f t="shared" si="5"/>
        <v>150000</v>
      </c>
      <c r="AL10" s="13">
        <f t="shared" si="5"/>
        <v>0</v>
      </c>
      <c r="AM10" s="13">
        <v>0</v>
      </c>
      <c r="AN10" s="13">
        <v>0</v>
      </c>
      <c r="AO10" s="13">
        <f t="shared" si="6"/>
        <v>1739</v>
      </c>
      <c r="AP10" s="14">
        <f t="shared" si="7"/>
        <v>496739</v>
      </c>
      <c r="AQ10" s="7"/>
      <c r="AR10" s="13">
        <f t="shared" si="8"/>
        <v>300000</v>
      </c>
      <c r="AS10" s="13">
        <f t="shared" si="8"/>
        <v>150000</v>
      </c>
      <c r="AT10" s="13">
        <f t="shared" si="8"/>
        <v>0</v>
      </c>
      <c r="AU10" s="13">
        <v>0</v>
      </c>
      <c r="AV10" s="13">
        <v>0</v>
      </c>
      <c r="AW10" s="13">
        <f t="shared" si="9"/>
        <v>0</v>
      </c>
      <c r="AX10" s="14">
        <f t="shared" si="10"/>
        <v>450000</v>
      </c>
    </row>
    <row r="11" spans="1:50" x14ac:dyDescent="0.25">
      <c r="A11" s="7" t="s">
        <v>59</v>
      </c>
      <c r="B11" s="7" t="s">
        <v>60</v>
      </c>
      <c r="C11" s="8">
        <v>42004</v>
      </c>
      <c r="D11" s="7" t="s">
        <v>61</v>
      </c>
      <c r="E11" s="7"/>
      <c r="F11" s="7" t="s">
        <v>62</v>
      </c>
      <c r="G11" s="9">
        <f t="shared" si="0"/>
        <v>1361650</v>
      </c>
      <c r="H11" s="9">
        <f t="shared" si="1"/>
        <v>847536</v>
      </c>
      <c r="I11" s="9">
        <f t="shared" si="2"/>
        <v>78376</v>
      </c>
      <c r="J11" s="10">
        <f t="shared" si="3"/>
        <v>2287562</v>
      </c>
      <c r="K11" s="11">
        <f t="shared" si="11"/>
        <v>0.26029807789780818</v>
      </c>
      <c r="L11" s="12"/>
      <c r="M11" s="13">
        <v>565000</v>
      </c>
      <c r="N11" s="13">
        <v>0</v>
      </c>
      <c r="O11" s="13">
        <v>796650</v>
      </c>
      <c r="P11" s="13">
        <v>254249</v>
      </c>
      <c r="Q11" s="13">
        <v>593287</v>
      </c>
      <c r="R11" s="14">
        <v>78376</v>
      </c>
      <c r="S11" s="14">
        <f t="shared" si="4"/>
        <v>2287562</v>
      </c>
      <c r="T11" s="7"/>
      <c r="U11" s="13">
        <v>565000</v>
      </c>
      <c r="V11" s="13">
        <v>0</v>
      </c>
      <c r="W11" s="13">
        <v>337870</v>
      </c>
      <c r="X11" s="13">
        <v>254256</v>
      </c>
      <c r="Y11" s="13">
        <v>593281</v>
      </c>
      <c r="Z11" s="13">
        <v>64689</v>
      </c>
      <c r="AA11" s="14">
        <f t="shared" si="12"/>
        <v>1815096</v>
      </c>
      <c r="AB11" s="7"/>
      <c r="AC11" s="14">
        <v>0</v>
      </c>
      <c r="AD11" s="14">
        <v>789153</v>
      </c>
      <c r="AE11" s="7"/>
      <c r="AF11" s="15">
        <v>50</v>
      </c>
      <c r="AG11" s="15" t="s">
        <v>28</v>
      </c>
      <c r="AH11" s="16"/>
      <c r="AI11" s="7" t="s">
        <v>17</v>
      </c>
      <c r="AJ11" s="13">
        <f t="shared" si="5"/>
        <v>565000</v>
      </c>
      <c r="AK11" s="13">
        <f t="shared" si="5"/>
        <v>0</v>
      </c>
      <c r="AL11" s="13">
        <f t="shared" si="5"/>
        <v>796650</v>
      </c>
      <c r="AM11" s="13">
        <v>146832</v>
      </c>
      <c r="AN11" s="13">
        <v>0</v>
      </c>
      <c r="AO11" s="13">
        <f t="shared" si="6"/>
        <v>78376</v>
      </c>
      <c r="AP11" s="14">
        <f t="shared" si="7"/>
        <v>1586858</v>
      </c>
      <c r="AQ11" s="7"/>
      <c r="AR11" s="13">
        <f t="shared" si="8"/>
        <v>565000</v>
      </c>
      <c r="AS11" s="13">
        <f t="shared" si="8"/>
        <v>0</v>
      </c>
      <c r="AT11" s="13">
        <f t="shared" si="8"/>
        <v>337870</v>
      </c>
      <c r="AU11" s="13">
        <v>160389</v>
      </c>
      <c r="AV11" s="13">
        <v>0</v>
      </c>
      <c r="AW11" s="13">
        <f t="shared" si="9"/>
        <v>64689</v>
      </c>
      <c r="AX11" s="14">
        <f t="shared" si="10"/>
        <v>1127948</v>
      </c>
    </row>
    <row r="12" spans="1:50" x14ac:dyDescent="0.25">
      <c r="A12" s="7" t="s">
        <v>63</v>
      </c>
      <c r="B12" s="7" t="s">
        <v>64</v>
      </c>
      <c r="C12" s="8">
        <v>42004</v>
      </c>
      <c r="D12" s="7" t="s">
        <v>65</v>
      </c>
      <c r="E12" s="7"/>
      <c r="F12" s="7" t="s">
        <v>32</v>
      </c>
      <c r="G12" s="9">
        <f t="shared" si="0"/>
        <v>522500</v>
      </c>
      <c r="H12" s="9">
        <f t="shared" si="1"/>
        <v>1927704</v>
      </c>
      <c r="I12" s="9">
        <f t="shared" si="2"/>
        <v>11595</v>
      </c>
      <c r="J12" s="10">
        <f t="shared" si="3"/>
        <v>2461799</v>
      </c>
      <c r="K12" s="11">
        <f t="shared" si="11"/>
        <v>-0.12960657621425731</v>
      </c>
      <c r="L12" s="12"/>
      <c r="M12" s="13">
        <v>475000</v>
      </c>
      <c r="N12" s="13">
        <v>0</v>
      </c>
      <c r="O12" s="13">
        <v>47500</v>
      </c>
      <c r="P12" s="13">
        <v>584972</v>
      </c>
      <c r="Q12" s="13">
        <v>1342732</v>
      </c>
      <c r="R12" s="14">
        <v>11595</v>
      </c>
      <c r="S12" s="14">
        <f t="shared" si="4"/>
        <v>2461799</v>
      </c>
      <c r="T12" s="7"/>
      <c r="U12" s="13">
        <v>450000</v>
      </c>
      <c r="V12" s="13">
        <v>0</v>
      </c>
      <c r="W12" s="13">
        <v>450450</v>
      </c>
      <c r="X12" s="13">
        <v>823140</v>
      </c>
      <c r="Y12" s="13">
        <v>1094270</v>
      </c>
      <c r="Z12" s="13">
        <v>10515</v>
      </c>
      <c r="AA12" s="14">
        <f t="shared" si="12"/>
        <v>2828375</v>
      </c>
      <c r="AB12" s="7"/>
      <c r="AC12" s="14">
        <v>0</v>
      </c>
      <c r="AD12" s="14">
        <v>0</v>
      </c>
      <c r="AE12" s="7"/>
      <c r="AF12" s="15">
        <v>50</v>
      </c>
      <c r="AG12" s="15" t="s">
        <v>28</v>
      </c>
      <c r="AH12" s="16"/>
      <c r="AI12" s="7" t="s">
        <v>17</v>
      </c>
      <c r="AJ12" s="13">
        <f t="shared" si="5"/>
        <v>475000</v>
      </c>
      <c r="AK12" s="13">
        <f t="shared" si="5"/>
        <v>0</v>
      </c>
      <c r="AL12" s="13">
        <f t="shared" si="5"/>
        <v>47500</v>
      </c>
      <c r="AM12" s="13">
        <v>1240988</v>
      </c>
      <c r="AN12" s="13">
        <v>0</v>
      </c>
      <c r="AO12" s="13">
        <f t="shared" si="6"/>
        <v>11595</v>
      </c>
      <c r="AP12" s="14">
        <f t="shared" si="7"/>
        <v>1775083</v>
      </c>
      <c r="AQ12" s="7"/>
      <c r="AR12" s="13">
        <f t="shared" si="8"/>
        <v>450000</v>
      </c>
      <c r="AS12" s="13">
        <f t="shared" si="8"/>
        <v>0</v>
      </c>
      <c r="AT12" s="13">
        <f t="shared" si="8"/>
        <v>450450</v>
      </c>
      <c r="AU12" s="13">
        <v>801013</v>
      </c>
      <c r="AV12" s="13">
        <v>0</v>
      </c>
      <c r="AW12" s="13">
        <f t="shared" si="9"/>
        <v>10515</v>
      </c>
      <c r="AX12" s="14">
        <f t="shared" si="10"/>
        <v>1711978</v>
      </c>
    </row>
    <row r="13" spans="1:50" x14ac:dyDescent="0.25">
      <c r="A13" s="7" t="s">
        <v>66</v>
      </c>
      <c r="B13" s="7" t="s">
        <v>67</v>
      </c>
      <c r="C13" s="8">
        <v>42004</v>
      </c>
      <c r="D13" s="7" t="s">
        <v>68</v>
      </c>
      <c r="E13" s="7"/>
      <c r="F13" s="7" t="s">
        <v>27</v>
      </c>
      <c r="G13" s="9">
        <f t="shared" si="0"/>
        <v>728674</v>
      </c>
      <c r="H13" s="9">
        <f t="shared" si="1"/>
        <v>885877</v>
      </c>
      <c r="I13" s="9">
        <f t="shared" si="2"/>
        <v>5920</v>
      </c>
      <c r="J13" s="10">
        <f t="shared" si="3"/>
        <v>1620471</v>
      </c>
      <c r="K13" s="11">
        <f t="shared" si="11"/>
        <v>-2.075457331812117E-2</v>
      </c>
      <c r="L13" s="12"/>
      <c r="M13" s="13">
        <v>728674</v>
      </c>
      <c r="N13" s="13">
        <v>0</v>
      </c>
      <c r="O13" s="13">
        <v>0</v>
      </c>
      <c r="P13" s="13">
        <v>442558</v>
      </c>
      <c r="Q13" s="13">
        <v>443319</v>
      </c>
      <c r="R13" s="14">
        <v>5920</v>
      </c>
      <c r="S13" s="14">
        <f t="shared" si="4"/>
        <v>1620471</v>
      </c>
      <c r="T13" s="7"/>
      <c r="U13" s="13">
        <v>670077</v>
      </c>
      <c r="V13" s="13">
        <v>0</v>
      </c>
      <c r="W13" s="13">
        <v>138188</v>
      </c>
      <c r="X13" s="13">
        <v>391375</v>
      </c>
      <c r="Y13" s="13">
        <v>390767</v>
      </c>
      <c r="Z13" s="13">
        <v>64409</v>
      </c>
      <c r="AA13" s="14">
        <f t="shared" si="12"/>
        <v>1654816</v>
      </c>
      <c r="AB13" s="7"/>
      <c r="AC13" s="14">
        <v>0</v>
      </c>
      <c r="AD13" s="14">
        <v>0</v>
      </c>
      <c r="AE13" s="7"/>
      <c r="AF13" s="15">
        <v>53</v>
      </c>
      <c r="AG13" s="15" t="s">
        <v>28</v>
      </c>
      <c r="AH13" s="16"/>
      <c r="AI13" s="7" t="s">
        <v>17</v>
      </c>
      <c r="AJ13" s="13">
        <f t="shared" si="5"/>
        <v>728674</v>
      </c>
      <c r="AK13" s="13">
        <f t="shared" si="5"/>
        <v>0</v>
      </c>
      <c r="AL13" s="13">
        <f t="shared" si="5"/>
        <v>0</v>
      </c>
      <c r="AM13" s="13">
        <v>176805</v>
      </c>
      <c r="AN13" s="13">
        <v>0</v>
      </c>
      <c r="AO13" s="13">
        <f t="shared" si="6"/>
        <v>5920</v>
      </c>
      <c r="AP13" s="14">
        <f t="shared" si="7"/>
        <v>911399</v>
      </c>
      <c r="AQ13" s="7"/>
      <c r="AR13" s="13">
        <f t="shared" si="8"/>
        <v>670077</v>
      </c>
      <c r="AS13" s="13">
        <f t="shared" si="8"/>
        <v>0</v>
      </c>
      <c r="AT13" s="13">
        <f t="shared" si="8"/>
        <v>138188</v>
      </c>
      <c r="AU13" s="13">
        <v>0</v>
      </c>
      <c r="AV13" s="13">
        <v>0</v>
      </c>
      <c r="AW13" s="13">
        <f t="shared" si="9"/>
        <v>64409</v>
      </c>
      <c r="AX13" s="14">
        <f t="shared" si="10"/>
        <v>872674</v>
      </c>
    </row>
    <row r="14" spans="1:50" x14ac:dyDescent="0.25">
      <c r="A14" s="7" t="s">
        <v>69</v>
      </c>
      <c r="B14" s="7" t="s">
        <v>70</v>
      </c>
      <c r="C14" s="8">
        <v>42004</v>
      </c>
      <c r="D14" s="7" t="s">
        <v>71</v>
      </c>
      <c r="E14" s="17" t="s">
        <v>72</v>
      </c>
      <c r="F14" s="7" t="s">
        <v>40</v>
      </c>
      <c r="G14" s="9">
        <f t="shared" si="0"/>
        <v>2450000</v>
      </c>
      <c r="H14" s="9">
        <f t="shared" si="1"/>
        <v>1030516</v>
      </c>
      <c r="I14" s="9">
        <f t="shared" si="2"/>
        <v>1888558</v>
      </c>
      <c r="J14" s="10">
        <f t="shared" si="3"/>
        <v>5369074</v>
      </c>
      <c r="K14" s="11">
        <f t="shared" si="11"/>
        <v>0.58607569396871195</v>
      </c>
      <c r="L14" s="12"/>
      <c r="M14" s="13">
        <v>850000</v>
      </c>
      <c r="N14" s="13">
        <v>0</v>
      </c>
      <c r="O14" s="13">
        <v>1600000</v>
      </c>
      <c r="P14" s="13">
        <v>1030516</v>
      </c>
      <c r="Q14" s="13">
        <v>0</v>
      </c>
      <c r="R14" s="14">
        <v>1888558</v>
      </c>
      <c r="S14" s="14">
        <f t="shared" si="4"/>
        <v>5369074</v>
      </c>
      <c r="T14" s="7"/>
      <c r="U14" s="13">
        <v>807000</v>
      </c>
      <c r="V14" s="13">
        <v>0</v>
      </c>
      <c r="W14" s="13">
        <v>1594000</v>
      </c>
      <c r="X14" s="13">
        <v>439085</v>
      </c>
      <c r="Y14" s="13">
        <v>391482</v>
      </c>
      <c r="Z14" s="13">
        <v>153564</v>
      </c>
      <c r="AA14" s="14">
        <f t="shared" si="12"/>
        <v>3385131</v>
      </c>
      <c r="AB14" s="7"/>
      <c r="AC14" s="14">
        <v>3814487</v>
      </c>
      <c r="AD14" s="14">
        <v>443260</v>
      </c>
      <c r="AE14" s="7"/>
      <c r="AF14" s="15">
        <v>63</v>
      </c>
      <c r="AG14" s="15" t="s">
        <v>28</v>
      </c>
      <c r="AH14" s="16" t="s">
        <v>73</v>
      </c>
      <c r="AI14" s="7" t="s">
        <v>17</v>
      </c>
      <c r="AJ14" s="13">
        <f t="shared" si="5"/>
        <v>850000</v>
      </c>
      <c r="AK14" s="13">
        <f t="shared" si="5"/>
        <v>0</v>
      </c>
      <c r="AL14" s="13">
        <f t="shared" si="5"/>
        <v>1600000</v>
      </c>
      <c r="AM14" s="13">
        <v>1050933</v>
      </c>
      <c r="AN14" s="13">
        <v>0</v>
      </c>
      <c r="AO14" s="13">
        <f t="shared" si="6"/>
        <v>1888558</v>
      </c>
      <c r="AP14" s="14">
        <f t="shared" si="7"/>
        <v>5389491</v>
      </c>
      <c r="AQ14" s="7"/>
      <c r="AR14" s="13">
        <f t="shared" si="8"/>
        <v>807000</v>
      </c>
      <c r="AS14" s="13">
        <f t="shared" si="8"/>
        <v>0</v>
      </c>
      <c r="AT14" s="13">
        <f t="shared" si="8"/>
        <v>1594000</v>
      </c>
      <c r="AU14" s="13">
        <v>0</v>
      </c>
      <c r="AV14" s="13">
        <v>0</v>
      </c>
      <c r="AW14" s="13">
        <f t="shared" si="9"/>
        <v>153564</v>
      </c>
      <c r="AX14" s="14">
        <f t="shared" si="10"/>
        <v>2554564</v>
      </c>
    </row>
    <row r="15" spans="1:50" x14ac:dyDescent="0.25">
      <c r="A15" s="7" t="s">
        <v>74</v>
      </c>
      <c r="B15" s="7" t="s">
        <v>75</v>
      </c>
      <c r="C15" s="8">
        <v>42004</v>
      </c>
      <c r="D15" s="7" t="s">
        <v>76</v>
      </c>
      <c r="E15" s="7" t="s">
        <v>39</v>
      </c>
      <c r="F15" s="7" t="s">
        <v>32</v>
      </c>
      <c r="G15" s="9">
        <f t="shared" si="0"/>
        <v>487540</v>
      </c>
      <c r="H15" s="9">
        <f t="shared" si="1"/>
        <v>300224</v>
      </c>
      <c r="I15" s="9">
        <f t="shared" si="2"/>
        <v>5060</v>
      </c>
      <c r="J15" s="10">
        <f t="shared" si="3"/>
        <v>792824</v>
      </c>
      <c r="K15" s="11" t="s">
        <v>41</v>
      </c>
      <c r="L15" s="12"/>
      <c r="M15" s="13">
        <v>325040</v>
      </c>
      <c r="N15" s="13">
        <v>0</v>
      </c>
      <c r="O15" s="13">
        <v>162500</v>
      </c>
      <c r="P15" s="13">
        <v>24900</v>
      </c>
      <c r="Q15" s="13">
        <v>275324</v>
      </c>
      <c r="R15" s="14">
        <v>5060</v>
      </c>
      <c r="S15" s="14">
        <f t="shared" si="4"/>
        <v>792824</v>
      </c>
      <c r="T15" s="7"/>
      <c r="U15" s="13" t="s">
        <v>41</v>
      </c>
      <c r="V15" s="13" t="s">
        <v>41</v>
      </c>
      <c r="W15" s="13" t="s">
        <v>41</v>
      </c>
      <c r="X15" s="13" t="s">
        <v>41</v>
      </c>
      <c r="Y15" s="13" t="s">
        <v>41</v>
      </c>
      <c r="Z15" s="13" t="s">
        <v>41</v>
      </c>
      <c r="AA15" s="13" t="s">
        <v>41</v>
      </c>
      <c r="AB15" s="7"/>
      <c r="AC15" s="14">
        <v>0</v>
      </c>
      <c r="AD15" s="14">
        <v>0</v>
      </c>
      <c r="AE15" s="7"/>
      <c r="AF15" s="15">
        <v>55</v>
      </c>
      <c r="AG15" s="15" t="s">
        <v>28</v>
      </c>
      <c r="AH15" s="16" t="s">
        <v>77</v>
      </c>
      <c r="AI15" s="7" t="s">
        <v>17</v>
      </c>
      <c r="AJ15" s="13">
        <f t="shared" si="5"/>
        <v>325040</v>
      </c>
      <c r="AK15" s="13">
        <f t="shared" si="5"/>
        <v>0</v>
      </c>
      <c r="AL15" s="13">
        <f t="shared" si="5"/>
        <v>162500</v>
      </c>
      <c r="AM15" s="13">
        <v>0</v>
      </c>
      <c r="AN15" s="13">
        <v>0</v>
      </c>
      <c r="AO15" s="13">
        <f t="shared" si="6"/>
        <v>5060</v>
      </c>
      <c r="AP15" s="14">
        <f t="shared" si="7"/>
        <v>492600</v>
      </c>
      <c r="AQ15" s="7"/>
      <c r="AR15" s="13" t="s">
        <v>41</v>
      </c>
      <c r="AS15" s="13" t="s">
        <v>41</v>
      </c>
      <c r="AT15" s="13" t="s">
        <v>41</v>
      </c>
      <c r="AU15" s="13" t="s">
        <v>41</v>
      </c>
      <c r="AV15" s="13" t="s">
        <v>41</v>
      </c>
      <c r="AW15" s="13" t="str">
        <f t="shared" si="9"/>
        <v>n/a</v>
      </c>
      <c r="AX15" s="14">
        <f t="shared" si="10"/>
        <v>0</v>
      </c>
    </row>
    <row r="16" spans="1:50" x14ac:dyDescent="0.25">
      <c r="A16" s="7" t="s">
        <v>78</v>
      </c>
      <c r="B16" s="7" t="s">
        <v>79</v>
      </c>
      <c r="C16" s="8">
        <v>42004</v>
      </c>
      <c r="D16" s="7" t="s">
        <v>80</v>
      </c>
      <c r="E16" s="7"/>
      <c r="F16" s="7" t="s">
        <v>32</v>
      </c>
      <c r="G16" s="9">
        <f t="shared" si="0"/>
        <v>1094500</v>
      </c>
      <c r="H16" s="9">
        <f t="shared" si="1"/>
        <v>495000</v>
      </c>
      <c r="I16" s="9">
        <f t="shared" si="2"/>
        <v>7792</v>
      </c>
      <c r="J16" s="10">
        <f t="shared" si="3"/>
        <v>1597292</v>
      </c>
      <c r="K16" s="11">
        <f>(J16-AA16)/AA16</f>
        <v>0.1553147783821317</v>
      </c>
      <c r="L16" s="12"/>
      <c r="M16" s="13">
        <v>550000</v>
      </c>
      <c r="N16" s="13">
        <v>544500</v>
      </c>
      <c r="O16" s="13">
        <v>0</v>
      </c>
      <c r="P16" s="13">
        <v>495000</v>
      </c>
      <c r="Q16" s="13">
        <v>0</v>
      </c>
      <c r="R16" s="14">
        <v>7792</v>
      </c>
      <c r="S16" s="14">
        <f t="shared" si="4"/>
        <v>1597292</v>
      </c>
      <c r="T16" s="7"/>
      <c r="U16" s="13">
        <v>550000</v>
      </c>
      <c r="V16" s="13">
        <v>495000</v>
      </c>
      <c r="W16" s="13">
        <v>0</v>
      </c>
      <c r="X16" s="13">
        <v>329998</v>
      </c>
      <c r="Y16" s="13">
        <v>0</v>
      </c>
      <c r="Z16" s="13">
        <v>7562</v>
      </c>
      <c r="AA16" s="14">
        <f>SUM(U16,V16,W16,Y16,X16,Z16)</f>
        <v>1382560</v>
      </c>
      <c r="AB16" s="7"/>
      <c r="AC16" s="14">
        <v>0</v>
      </c>
      <c r="AD16" s="14">
        <v>0</v>
      </c>
      <c r="AE16" s="7"/>
      <c r="AF16" s="15">
        <v>63</v>
      </c>
      <c r="AG16" s="15" t="s">
        <v>28</v>
      </c>
      <c r="AH16" s="16"/>
      <c r="AI16" s="7" t="s">
        <v>17</v>
      </c>
      <c r="AJ16" s="13">
        <f t="shared" si="5"/>
        <v>550000</v>
      </c>
      <c r="AK16" s="13">
        <f t="shared" si="5"/>
        <v>544500</v>
      </c>
      <c r="AL16" s="13">
        <f t="shared" si="5"/>
        <v>0</v>
      </c>
      <c r="AM16" s="13">
        <v>0</v>
      </c>
      <c r="AN16" s="13">
        <v>0</v>
      </c>
      <c r="AO16" s="13">
        <f t="shared" si="6"/>
        <v>7792</v>
      </c>
      <c r="AP16" s="14">
        <f t="shared" si="7"/>
        <v>1102292</v>
      </c>
      <c r="AQ16" s="7"/>
      <c r="AR16" s="13">
        <f t="shared" ref="AR16:AT17" si="13">U16</f>
        <v>550000</v>
      </c>
      <c r="AS16" s="13">
        <f t="shared" si="13"/>
        <v>495000</v>
      </c>
      <c r="AT16" s="13">
        <f t="shared" si="13"/>
        <v>0</v>
      </c>
      <c r="AU16" s="13">
        <v>0</v>
      </c>
      <c r="AV16" s="13">
        <v>0</v>
      </c>
      <c r="AW16" s="13">
        <f t="shared" si="9"/>
        <v>7562</v>
      </c>
      <c r="AX16" s="14">
        <f t="shared" si="10"/>
        <v>1052562</v>
      </c>
    </row>
    <row r="17" spans="1:50" x14ac:dyDescent="0.25">
      <c r="A17" s="7" t="s">
        <v>81</v>
      </c>
      <c r="B17" s="7" t="s">
        <v>82</v>
      </c>
      <c r="C17" s="8">
        <v>42004</v>
      </c>
      <c r="D17" s="7" t="s">
        <v>83</v>
      </c>
      <c r="E17" s="7"/>
      <c r="F17" s="7" t="s">
        <v>32</v>
      </c>
      <c r="G17" s="9">
        <f t="shared" si="0"/>
        <v>757116</v>
      </c>
      <c r="H17" s="9">
        <f t="shared" si="1"/>
        <v>478638</v>
      </c>
      <c r="I17" s="9">
        <f t="shared" si="2"/>
        <v>8908</v>
      </c>
      <c r="J17" s="10">
        <f t="shared" si="3"/>
        <v>1244662</v>
      </c>
      <c r="K17" s="11">
        <f>(J17-AA17)/AA17</f>
        <v>0.10447438032809579</v>
      </c>
      <c r="L17" s="12"/>
      <c r="M17" s="13">
        <v>451809</v>
      </c>
      <c r="N17" s="13">
        <v>0</v>
      </c>
      <c r="O17" s="13">
        <v>305307</v>
      </c>
      <c r="P17" s="13">
        <v>144150</v>
      </c>
      <c r="Q17" s="13">
        <v>334488</v>
      </c>
      <c r="R17" s="14">
        <v>8908</v>
      </c>
      <c r="S17" s="14">
        <f t="shared" si="4"/>
        <v>1244662</v>
      </c>
      <c r="T17" s="7"/>
      <c r="U17" s="13">
        <v>420318</v>
      </c>
      <c r="V17" s="13">
        <v>0</v>
      </c>
      <c r="W17" s="13">
        <v>191653</v>
      </c>
      <c r="X17" s="13">
        <v>143070</v>
      </c>
      <c r="Y17" s="13">
        <v>363010</v>
      </c>
      <c r="Z17" s="13">
        <v>8876</v>
      </c>
      <c r="AA17" s="14">
        <f>SUM(U17,V17,W17,Y17,X17,Z17)</f>
        <v>1126927</v>
      </c>
      <c r="AB17" s="7"/>
      <c r="AC17" s="14">
        <v>0</v>
      </c>
      <c r="AD17" s="14">
        <v>0</v>
      </c>
      <c r="AE17" s="7"/>
      <c r="AF17" s="15">
        <v>56</v>
      </c>
      <c r="AG17" s="15" t="s">
        <v>28</v>
      </c>
      <c r="AH17" s="16"/>
      <c r="AI17" s="7" t="s">
        <v>17</v>
      </c>
      <c r="AJ17" s="13">
        <f t="shared" si="5"/>
        <v>451809</v>
      </c>
      <c r="AK17" s="13">
        <f t="shared" si="5"/>
        <v>0</v>
      </c>
      <c r="AL17" s="13">
        <f t="shared" si="5"/>
        <v>305307</v>
      </c>
      <c r="AM17" s="13">
        <v>293901</v>
      </c>
      <c r="AN17" s="13">
        <v>0</v>
      </c>
      <c r="AO17" s="13">
        <f t="shared" si="6"/>
        <v>8908</v>
      </c>
      <c r="AP17" s="14">
        <f t="shared" si="7"/>
        <v>1059925</v>
      </c>
      <c r="AQ17" s="7"/>
      <c r="AR17" s="13">
        <f t="shared" si="13"/>
        <v>420318</v>
      </c>
      <c r="AS17" s="13">
        <f t="shared" si="13"/>
        <v>0</v>
      </c>
      <c r="AT17" s="13">
        <f t="shared" si="13"/>
        <v>191653</v>
      </c>
      <c r="AU17" s="13">
        <v>0</v>
      </c>
      <c r="AV17" s="13">
        <v>0</v>
      </c>
      <c r="AW17" s="13">
        <f t="shared" si="9"/>
        <v>8876</v>
      </c>
      <c r="AX17" s="14">
        <f t="shared" si="10"/>
        <v>620847</v>
      </c>
    </row>
    <row r="18" spans="1:50" x14ac:dyDescent="0.25">
      <c r="A18" s="7" t="s">
        <v>84</v>
      </c>
      <c r="B18" s="7" t="s">
        <v>85</v>
      </c>
      <c r="C18" s="8">
        <v>42004</v>
      </c>
      <c r="D18" s="7" t="s">
        <v>86</v>
      </c>
      <c r="E18" s="17" t="s">
        <v>87</v>
      </c>
      <c r="F18" s="7" t="s">
        <v>88</v>
      </c>
      <c r="G18" s="9">
        <f t="shared" si="0"/>
        <v>291330</v>
      </c>
      <c r="H18" s="9">
        <f t="shared" si="1"/>
        <v>20062</v>
      </c>
      <c r="I18" s="9">
        <f t="shared" si="2"/>
        <v>19013</v>
      </c>
      <c r="J18" s="10">
        <f t="shared" si="3"/>
        <v>330405</v>
      </c>
      <c r="K18" s="11" t="s">
        <v>41</v>
      </c>
      <c r="L18" s="12"/>
      <c r="M18" s="13">
        <v>200000</v>
      </c>
      <c r="N18" s="13">
        <v>91330</v>
      </c>
      <c r="O18" s="13">
        <v>0</v>
      </c>
      <c r="P18" s="13">
        <v>0</v>
      </c>
      <c r="Q18" s="13">
        <v>20062</v>
      </c>
      <c r="R18" s="14">
        <v>19013</v>
      </c>
      <c r="S18" s="14">
        <f t="shared" si="4"/>
        <v>330405</v>
      </c>
      <c r="T18" s="7"/>
      <c r="U18" s="13" t="s">
        <v>41</v>
      </c>
      <c r="V18" s="13" t="s">
        <v>41</v>
      </c>
      <c r="W18" s="13" t="s">
        <v>41</v>
      </c>
      <c r="X18" s="13" t="s">
        <v>41</v>
      </c>
      <c r="Y18" s="13" t="s">
        <v>41</v>
      </c>
      <c r="Z18" s="13" t="s">
        <v>41</v>
      </c>
      <c r="AA18" s="13" t="s">
        <v>41</v>
      </c>
      <c r="AB18" s="7"/>
      <c r="AC18" s="14">
        <v>0</v>
      </c>
      <c r="AD18" s="14">
        <v>0</v>
      </c>
      <c r="AE18" s="7"/>
      <c r="AF18" s="15">
        <v>55</v>
      </c>
      <c r="AG18" s="15" t="s">
        <v>28</v>
      </c>
      <c r="AH18" s="16" t="s">
        <v>89</v>
      </c>
      <c r="AI18" s="7" t="s">
        <v>17</v>
      </c>
      <c r="AJ18" s="13">
        <f t="shared" si="5"/>
        <v>200000</v>
      </c>
      <c r="AK18" s="13">
        <f t="shared" si="5"/>
        <v>91330</v>
      </c>
      <c r="AL18" s="13">
        <f t="shared" si="5"/>
        <v>0</v>
      </c>
      <c r="AM18" s="13">
        <v>0</v>
      </c>
      <c r="AN18" s="13">
        <v>35750</v>
      </c>
      <c r="AO18" s="13">
        <f t="shared" si="6"/>
        <v>19013</v>
      </c>
      <c r="AP18" s="14">
        <f t="shared" si="7"/>
        <v>346093</v>
      </c>
      <c r="AQ18" s="7"/>
      <c r="AR18" s="13" t="s">
        <v>41</v>
      </c>
      <c r="AS18" s="13" t="s">
        <v>41</v>
      </c>
      <c r="AT18" s="13" t="s">
        <v>41</v>
      </c>
      <c r="AU18" s="13" t="s">
        <v>41</v>
      </c>
      <c r="AV18" s="13" t="s">
        <v>41</v>
      </c>
      <c r="AW18" s="13" t="str">
        <f t="shared" si="9"/>
        <v>n/a</v>
      </c>
      <c r="AX18" s="14">
        <f t="shared" si="10"/>
        <v>0</v>
      </c>
    </row>
    <row r="19" spans="1:50" x14ac:dyDescent="0.25">
      <c r="A19" s="7" t="s">
        <v>90</v>
      </c>
      <c r="B19" s="7" t="s">
        <v>91</v>
      </c>
      <c r="C19" s="8">
        <v>42004</v>
      </c>
      <c r="D19" s="7" t="s">
        <v>92</v>
      </c>
      <c r="E19" s="7"/>
      <c r="F19" s="7" t="s">
        <v>32</v>
      </c>
      <c r="G19" s="9">
        <f t="shared" si="0"/>
        <v>1399200</v>
      </c>
      <c r="H19" s="9">
        <f t="shared" si="1"/>
        <v>3011239</v>
      </c>
      <c r="I19" s="9">
        <f t="shared" si="2"/>
        <v>136106</v>
      </c>
      <c r="J19" s="10">
        <f t="shared" si="3"/>
        <v>4546545</v>
      </c>
      <c r="K19" s="11">
        <f>(J19-AA19)/AA19</f>
        <v>-7.0940495620191404E-2</v>
      </c>
      <c r="L19" s="12"/>
      <c r="M19" s="13">
        <v>762500</v>
      </c>
      <c r="N19" s="13">
        <v>0</v>
      </c>
      <c r="O19" s="13">
        <v>636700</v>
      </c>
      <c r="P19" s="13">
        <v>1817989</v>
      </c>
      <c r="Q19" s="13">
        <v>1193250</v>
      </c>
      <c r="R19" s="14">
        <v>136106</v>
      </c>
      <c r="S19" s="14">
        <f t="shared" si="4"/>
        <v>4546545</v>
      </c>
      <c r="T19" s="7"/>
      <c r="U19" s="13">
        <v>700000</v>
      </c>
      <c r="V19" s="13">
        <v>0</v>
      </c>
      <c r="W19" s="13">
        <v>400800</v>
      </c>
      <c r="X19" s="13">
        <v>3643186</v>
      </c>
      <c r="Y19" s="13">
        <v>0</v>
      </c>
      <c r="Z19" s="13">
        <v>149721</v>
      </c>
      <c r="AA19" s="14">
        <f>SUM(U19,V19,W19,Y19,X19,Z19)</f>
        <v>4893707</v>
      </c>
      <c r="AB19" s="7"/>
      <c r="AC19" s="14">
        <v>307915</v>
      </c>
      <c r="AD19" s="14">
        <v>2891072</v>
      </c>
      <c r="AE19" s="7"/>
      <c r="AF19" s="15">
        <v>48</v>
      </c>
      <c r="AG19" s="15" t="s">
        <v>93</v>
      </c>
      <c r="AH19" s="16"/>
      <c r="AI19" s="7" t="s">
        <v>17</v>
      </c>
      <c r="AJ19" s="13">
        <f t="shared" si="5"/>
        <v>762500</v>
      </c>
      <c r="AK19" s="13">
        <f t="shared" si="5"/>
        <v>0</v>
      </c>
      <c r="AL19" s="13">
        <f t="shared" si="5"/>
        <v>636700</v>
      </c>
      <c r="AM19" s="13">
        <v>1366898</v>
      </c>
      <c r="AN19" s="13">
        <v>0</v>
      </c>
      <c r="AO19" s="13">
        <f t="shared" si="6"/>
        <v>136106</v>
      </c>
      <c r="AP19" s="14">
        <f t="shared" si="7"/>
        <v>2902204</v>
      </c>
      <c r="AQ19" s="7"/>
      <c r="AR19" s="13">
        <f t="shared" ref="AR19:AT28" si="14">U19</f>
        <v>700000</v>
      </c>
      <c r="AS19" s="13">
        <f t="shared" si="14"/>
        <v>0</v>
      </c>
      <c r="AT19" s="13">
        <f t="shared" si="14"/>
        <v>400800</v>
      </c>
      <c r="AU19" s="13">
        <v>127155</v>
      </c>
      <c r="AV19" s="13">
        <v>0</v>
      </c>
      <c r="AW19" s="13">
        <f t="shared" si="9"/>
        <v>149721</v>
      </c>
      <c r="AX19" s="14">
        <f t="shared" si="10"/>
        <v>1377676</v>
      </c>
    </row>
    <row r="20" spans="1:50" x14ac:dyDescent="0.25">
      <c r="A20" s="7" t="s">
        <v>94</v>
      </c>
      <c r="B20" s="7" t="s">
        <v>95</v>
      </c>
      <c r="C20" s="8">
        <v>42004</v>
      </c>
      <c r="D20" s="7" t="s">
        <v>96</v>
      </c>
      <c r="E20" s="7"/>
      <c r="F20" s="7" t="s">
        <v>32</v>
      </c>
      <c r="G20" s="9">
        <f t="shared" si="0"/>
        <v>1112500</v>
      </c>
      <c r="H20" s="9">
        <f t="shared" si="1"/>
        <v>212170</v>
      </c>
      <c r="I20" s="9">
        <f t="shared" si="2"/>
        <v>27841</v>
      </c>
      <c r="J20" s="10">
        <f t="shared" si="3"/>
        <v>1352511</v>
      </c>
      <c r="K20" s="11">
        <f>(J20-AA20)/AA20</f>
        <v>0.33931473194613476</v>
      </c>
      <c r="L20" s="12"/>
      <c r="M20" s="13">
        <v>675000</v>
      </c>
      <c r="N20" s="13">
        <v>437500</v>
      </c>
      <c r="O20" s="13">
        <v>0</v>
      </c>
      <c r="P20" s="13">
        <v>212170</v>
      </c>
      <c r="Q20" s="13">
        <v>0</v>
      </c>
      <c r="R20" s="14">
        <v>27841</v>
      </c>
      <c r="S20" s="14">
        <f t="shared" si="4"/>
        <v>1352511</v>
      </c>
      <c r="T20" s="7"/>
      <c r="U20" s="13">
        <v>490332</v>
      </c>
      <c r="V20" s="13">
        <v>350000</v>
      </c>
      <c r="W20" s="13">
        <v>0</v>
      </c>
      <c r="X20" s="13">
        <v>149025</v>
      </c>
      <c r="Y20" s="13">
        <v>0</v>
      </c>
      <c r="Z20" s="13">
        <v>20496</v>
      </c>
      <c r="AA20" s="14">
        <f>SUM(U20,V20,W20,Y20,X20,Z20)</f>
        <v>1009853</v>
      </c>
      <c r="AB20" s="7"/>
      <c r="AC20" s="14">
        <v>3093130</v>
      </c>
      <c r="AD20" s="14">
        <v>365415</v>
      </c>
      <c r="AE20" s="7"/>
      <c r="AF20" s="15">
        <v>62</v>
      </c>
      <c r="AG20" s="15" t="s">
        <v>93</v>
      </c>
      <c r="AH20" s="16"/>
      <c r="AI20" s="7" t="s">
        <v>17</v>
      </c>
      <c r="AJ20" s="13">
        <f t="shared" si="5"/>
        <v>675000</v>
      </c>
      <c r="AK20" s="13">
        <f t="shared" si="5"/>
        <v>437500</v>
      </c>
      <c r="AL20" s="13">
        <f t="shared" si="5"/>
        <v>0</v>
      </c>
      <c r="AM20" s="13">
        <v>94425</v>
      </c>
      <c r="AN20" s="13">
        <v>0</v>
      </c>
      <c r="AO20" s="13">
        <f t="shared" si="6"/>
        <v>27841</v>
      </c>
      <c r="AP20" s="14">
        <f t="shared" si="7"/>
        <v>1234766</v>
      </c>
      <c r="AQ20" s="7"/>
      <c r="AR20" s="13">
        <f t="shared" si="14"/>
        <v>490332</v>
      </c>
      <c r="AS20" s="13">
        <f t="shared" si="14"/>
        <v>350000</v>
      </c>
      <c r="AT20" s="13">
        <f t="shared" si="14"/>
        <v>0</v>
      </c>
      <c r="AU20" s="13">
        <v>174150</v>
      </c>
      <c r="AV20" s="13">
        <v>0</v>
      </c>
      <c r="AW20" s="13">
        <f t="shared" si="9"/>
        <v>20496</v>
      </c>
      <c r="AX20" s="14">
        <f t="shared" si="10"/>
        <v>1034978</v>
      </c>
    </row>
    <row r="21" spans="1:50" x14ac:dyDescent="0.25">
      <c r="A21" s="7" t="s">
        <v>97</v>
      </c>
      <c r="B21" s="7" t="s">
        <v>98</v>
      </c>
      <c r="C21" s="8">
        <v>42004</v>
      </c>
      <c r="D21" s="7" t="s">
        <v>99</v>
      </c>
      <c r="E21" s="7"/>
      <c r="F21" s="7" t="s">
        <v>32</v>
      </c>
      <c r="G21" s="9">
        <f t="shared" si="0"/>
        <v>2425485</v>
      </c>
      <c r="H21" s="9">
        <f t="shared" si="1"/>
        <v>0</v>
      </c>
      <c r="I21" s="9">
        <f t="shared" si="2"/>
        <v>24842</v>
      </c>
      <c r="J21" s="10">
        <f t="shared" si="3"/>
        <v>2450327</v>
      </c>
      <c r="K21" s="11">
        <f>(J21-AA21)/AA21</f>
        <v>0.43215919744326486</v>
      </c>
      <c r="L21" s="12"/>
      <c r="M21" s="13">
        <v>702885</v>
      </c>
      <c r="N21" s="13">
        <v>0</v>
      </c>
      <c r="O21" s="13">
        <v>1722600</v>
      </c>
      <c r="P21" s="13">
        <v>0</v>
      </c>
      <c r="Q21" s="13">
        <v>0</v>
      </c>
      <c r="R21" s="14">
        <v>24842</v>
      </c>
      <c r="S21" s="14">
        <f t="shared" si="4"/>
        <v>2450327</v>
      </c>
      <c r="T21" s="7"/>
      <c r="U21" s="13">
        <v>83981</v>
      </c>
      <c r="V21" s="13">
        <v>0</v>
      </c>
      <c r="W21" s="13">
        <v>1602326</v>
      </c>
      <c r="X21" s="13">
        <v>0</v>
      </c>
      <c r="Y21" s="13">
        <v>0</v>
      </c>
      <c r="Z21" s="13">
        <v>24625</v>
      </c>
      <c r="AA21" s="14">
        <f>SUM(U21,V21,W21,Y21,X21,Z21)</f>
        <v>1710932</v>
      </c>
      <c r="AB21" s="7"/>
      <c r="AC21" s="14">
        <v>0</v>
      </c>
      <c r="AD21" s="14">
        <v>0</v>
      </c>
      <c r="AE21" s="7"/>
      <c r="AF21" s="15">
        <v>65</v>
      </c>
      <c r="AG21" s="15" t="s">
        <v>28</v>
      </c>
      <c r="AH21" s="16"/>
      <c r="AI21" s="7" t="s">
        <v>17</v>
      </c>
      <c r="AJ21" s="13">
        <f t="shared" si="5"/>
        <v>702885</v>
      </c>
      <c r="AK21" s="13">
        <f t="shared" si="5"/>
        <v>0</v>
      </c>
      <c r="AL21" s="13">
        <f t="shared" si="5"/>
        <v>1722600</v>
      </c>
      <c r="AM21" s="13">
        <v>0</v>
      </c>
      <c r="AN21" s="13">
        <v>0</v>
      </c>
      <c r="AO21" s="13">
        <f t="shared" si="6"/>
        <v>24842</v>
      </c>
      <c r="AP21" s="14">
        <f t="shared" si="7"/>
        <v>2450327</v>
      </c>
      <c r="AQ21" s="7"/>
      <c r="AR21" s="13">
        <f t="shared" si="14"/>
        <v>83981</v>
      </c>
      <c r="AS21" s="13">
        <f t="shared" si="14"/>
        <v>0</v>
      </c>
      <c r="AT21" s="13">
        <f t="shared" si="14"/>
        <v>1602326</v>
      </c>
      <c r="AU21" s="13">
        <v>0</v>
      </c>
      <c r="AV21" s="13">
        <v>0</v>
      </c>
      <c r="AW21" s="13">
        <f t="shared" si="9"/>
        <v>24625</v>
      </c>
      <c r="AX21" s="14">
        <f t="shared" si="10"/>
        <v>1710932</v>
      </c>
    </row>
    <row r="22" spans="1:50" x14ac:dyDescent="0.25">
      <c r="A22" s="7" t="s">
        <v>100</v>
      </c>
      <c r="B22" s="7" t="s">
        <v>101</v>
      </c>
      <c r="C22" s="8">
        <v>41882</v>
      </c>
      <c r="D22" s="7" t="s">
        <v>102</v>
      </c>
      <c r="E22" s="18" t="s">
        <v>46</v>
      </c>
      <c r="F22" s="7" t="s">
        <v>32</v>
      </c>
      <c r="G22" s="9">
        <f t="shared" si="0"/>
        <v>740400</v>
      </c>
      <c r="H22" s="9">
        <f t="shared" si="1"/>
        <v>4783200</v>
      </c>
      <c r="I22" s="9">
        <f t="shared" si="2"/>
        <v>90786</v>
      </c>
      <c r="J22" s="10">
        <f t="shared" si="3"/>
        <v>5614386</v>
      </c>
      <c r="K22" s="11">
        <f>(J22-AA22)/AA22</f>
        <v>4.8155846735575596E-2</v>
      </c>
      <c r="L22" s="12"/>
      <c r="M22" s="13">
        <v>650000</v>
      </c>
      <c r="N22" s="13">
        <v>90400</v>
      </c>
      <c r="O22" s="13">
        <v>0</v>
      </c>
      <c r="P22" s="13">
        <v>4783200</v>
      </c>
      <c r="Q22" s="13">
        <v>0</v>
      </c>
      <c r="R22" s="14">
        <v>90786</v>
      </c>
      <c r="S22" s="14">
        <f t="shared" si="4"/>
        <v>5614386</v>
      </c>
      <c r="T22" s="7"/>
      <c r="U22" s="13">
        <v>650000</v>
      </c>
      <c r="V22" s="13">
        <v>88800</v>
      </c>
      <c r="W22" s="13">
        <v>0</v>
      </c>
      <c r="X22" s="13">
        <v>4527994</v>
      </c>
      <c r="Y22" s="13">
        <v>0</v>
      </c>
      <c r="Z22" s="13">
        <v>89648</v>
      </c>
      <c r="AA22" s="14">
        <f>SUM(U22,V22,W22,Y22,X22,Z22)</f>
        <v>5356442</v>
      </c>
      <c r="AB22" s="7"/>
      <c r="AC22" s="14">
        <v>0</v>
      </c>
      <c r="AD22" s="14">
        <v>2979446</v>
      </c>
      <c r="AE22" s="7"/>
      <c r="AF22" s="15">
        <v>62</v>
      </c>
      <c r="AG22" s="15" t="s">
        <v>28</v>
      </c>
      <c r="AH22" s="16"/>
      <c r="AI22" s="7" t="s">
        <v>17</v>
      </c>
      <c r="AJ22" s="13">
        <f t="shared" si="5"/>
        <v>650000</v>
      </c>
      <c r="AK22" s="13">
        <f t="shared" si="5"/>
        <v>90400</v>
      </c>
      <c r="AL22" s="13">
        <f t="shared" si="5"/>
        <v>0</v>
      </c>
      <c r="AM22" s="13">
        <v>5327580</v>
      </c>
      <c r="AN22" s="13">
        <v>3286406</v>
      </c>
      <c r="AO22" s="13">
        <f t="shared" si="6"/>
        <v>90786</v>
      </c>
      <c r="AP22" s="14">
        <f t="shared" si="7"/>
        <v>9445172</v>
      </c>
      <c r="AQ22" s="7"/>
      <c r="AR22" s="13">
        <f t="shared" si="14"/>
        <v>650000</v>
      </c>
      <c r="AS22" s="13">
        <f t="shared" si="14"/>
        <v>88800</v>
      </c>
      <c r="AT22" s="13">
        <f t="shared" si="14"/>
        <v>0</v>
      </c>
      <c r="AU22" s="13">
        <v>3940365</v>
      </c>
      <c r="AV22" s="13">
        <v>7940489</v>
      </c>
      <c r="AW22" s="13">
        <f t="shared" si="9"/>
        <v>89648</v>
      </c>
      <c r="AX22" s="14">
        <f t="shared" si="10"/>
        <v>12709302</v>
      </c>
    </row>
    <row r="23" spans="1:50" x14ac:dyDescent="0.25">
      <c r="A23" s="7" t="s">
        <v>103</v>
      </c>
      <c r="B23" s="7" t="s">
        <v>104</v>
      </c>
      <c r="C23" s="8">
        <v>42004</v>
      </c>
      <c r="D23" s="7" t="s">
        <v>105</v>
      </c>
      <c r="E23" s="7" t="s">
        <v>39</v>
      </c>
      <c r="F23" s="7" t="s">
        <v>40</v>
      </c>
      <c r="G23" s="9">
        <f t="shared" si="0"/>
        <v>625415</v>
      </c>
      <c r="H23" s="9">
        <f t="shared" si="1"/>
        <v>377288</v>
      </c>
      <c r="I23" s="9">
        <f t="shared" si="2"/>
        <v>0</v>
      </c>
      <c r="J23" s="10">
        <f t="shared" si="3"/>
        <v>1002703</v>
      </c>
      <c r="K23" s="11" t="s">
        <v>41</v>
      </c>
      <c r="L23" s="12"/>
      <c r="M23" s="13">
        <v>394750</v>
      </c>
      <c r="N23" s="13">
        <v>0</v>
      </c>
      <c r="O23" s="13">
        <v>230665</v>
      </c>
      <c r="P23" s="13">
        <v>257282</v>
      </c>
      <c r="Q23" s="13">
        <v>120006</v>
      </c>
      <c r="R23" s="14">
        <v>0</v>
      </c>
      <c r="S23" s="14">
        <f t="shared" si="4"/>
        <v>1002703</v>
      </c>
      <c r="T23" s="7"/>
      <c r="U23" s="13" t="s">
        <v>41</v>
      </c>
      <c r="V23" s="13" t="s">
        <v>41</v>
      </c>
      <c r="W23" s="13" t="s">
        <v>41</v>
      </c>
      <c r="X23" s="13" t="s">
        <v>41</v>
      </c>
      <c r="Y23" s="13" t="s">
        <v>41</v>
      </c>
      <c r="Z23" s="13" t="s">
        <v>41</v>
      </c>
      <c r="AA23" s="13" t="s">
        <v>41</v>
      </c>
      <c r="AB23" s="7"/>
      <c r="AC23" s="14">
        <v>0</v>
      </c>
      <c r="AD23" s="14">
        <v>0</v>
      </c>
      <c r="AE23" s="7"/>
      <c r="AF23" s="15">
        <v>47</v>
      </c>
      <c r="AG23" s="15" t="s">
        <v>28</v>
      </c>
      <c r="AH23" s="16" t="s">
        <v>106</v>
      </c>
      <c r="AI23" s="7" t="s">
        <v>17</v>
      </c>
      <c r="AJ23" s="13">
        <f t="shared" si="5"/>
        <v>394750</v>
      </c>
      <c r="AK23" s="13">
        <f t="shared" si="5"/>
        <v>0</v>
      </c>
      <c r="AL23" s="13">
        <f t="shared" si="5"/>
        <v>230665</v>
      </c>
      <c r="AM23" s="13">
        <v>60011</v>
      </c>
      <c r="AN23" s="13">
        <v>0</v>
      </c>
      <c r="AO23" s="13">
        <f t="shared" si="6"/>
        <v>0</v>
      </c>
      <c r="AP23" s="14">
        <f t="shared" si="7"/>
        <v>685426</v>
      </c>
      <c r="AQ23" s="7"/>
      <c r="AR23" s="13" t="str">
        <f t="shared" si="14"/>
        <v>n/a</v>
      </c>
      <c r="AS23" s="13" t="str">
        <f t="shared" si="14"/>
        <v>n/a</v>
      </c>
      <c r="AT23" s="13" t="str">
        <f t="shared" si="14"/>
        <v>n/a</v>
      </c>
      <c r="AU23" s="13" t="str">
        <f>X23</f>
        <v>n/a</v>
      </c>
      <c r="AV23" s="13" t="str">
        <f>Y23</f>
        <v>n/a</v>
      </c>
      <c r="AW23" s="13" t="str">
        <f t="shared" si="9"/>
        <v>n/a</v>
      </c>
      <c r="AX23" s="14">
        <f t="shared" si="10"/>
        <v>0</v>
      </c>
    </row>
    <row r="24" spans="1:50" x14ac:dyDescent="0.25">
      <c r="A24" s="7" t="s">
        <v>107</v>
      </c>
      <c r="B24" s="7" t="s">
        <v>108</v>
      </c>
      <c r="C24" s="8">
        <v>42004</v>
      </c>
      <c r="D24" s="7" t="s">
        <v>109</v>
      </c>
      <c r="E24" s="7"/>
      <c r="F24" s="7" t="s">
        <v>32</v>
      </c>
      <c r="G24" s="9">
        <f t="shared" si="0"/>
        <v>763100</v>
      </c>
      <c r="H24" s="9">
        <f t="shared" si="1"/>
        <v>1375918</v>
      </c>
      <c r="I24" s="9">
        <f t="shared" si="2"/>
        <v>2625</v>
      </c>
      <c r="J24" s="10">
        <f t="shared" si="3"/>
        <v>2141643</v>
      </c>
      <c r="K24" s="11">
        <f>(J24-AA24)/AA24</f>
        <v>-0.25387755699277165</v>
      </c>
      <c r="L24" s="12"/>
      <c r="M24" s="13">
        <v>500000</v>
      </c>
      <c r="N24" s="13">
        <v>0</v>
      </c>
      <c r="O24" s="13">
        <v>263100</v>
      </c>
      <c r="P24" s="13">
        <v>975600</v>
      </c>
      <c r="Q24" s="13">
        <v>400318</v>
      </c>
      <c r="R24" s="14">
        <v>2625</v>
      </c>
      <c r="S24" s="14">
        <f t="shared" si="4"/>
        <v>2141643</v>
      </c>
      <c r="T24" s="7"/>
      <c r="U24" s="13">
        <v>475000</v>
      </c>
      <c r="V24" s="13">
        <v>3250</v>
      </c>
      <c r="W24" s="13">
        <v>621750</v>
      </c>
      <c r="X24" s="13">
        <v>1353915</v>
      </c>
      <c r="Y24" s="13">
        <v>414262</v>
      </c>
      <c r="Z24" s="13">
        <v>2187</v>
      </c>
      <c r="AA24" s="14">
        <f>SUM(U24,V24,W24,Y24,X24,Z24)</f>
        <v>2870364</v>
      </c>
      <c r="AB24" s="7"/>
      <c r="AC24" s="14">
        <v>0</v>
      </c>
      <c r="AD24" s="14">
        <v>0</v>
      </c>
      <c r="AE24" s="7"/>
      <c r="AF24" s="15">
        <v>46</v>
      </c>
      <c r="AG24" s="15" t="s">
        <v>28</v>
      </c>
      <c r="AH24" s="16"/>
      <c r="AI24" s="7" t="s">
        <v>17</v>
      </c>
      <c r="AJ24" s="13">
        <f t="shared" si="5"/>
        <v>500000</v>
      </c>
      <c r="AK24" s="13">
        <f t="shared" si="5"/>
        <v>0</v>
      </c>
      <c r="AL24" s="13">
        <f t="shared" si="5"/>
        <v>263100</v>
      </c>
      <c r="AM24" s="13">
        <v>2163906</v>
      </c>
      <c r="AN24" s="13">
        <v>0</v>
      </c>
      <c r="AO24" s="13">
        <f t="shared" si="6"/>
        <v>2625</v>
      </c>
      <c r="AP24" s="14">
        <f t="shared" si="7"/>
        <v>2929631</v>
      </c>
      <c r="AQ24" s="7"/>
      <c r="AR24" s="13">
        <f t="shared" si="14"/>
        <v>475000</v>
      </c>
      <c r="AS24" s="13">
        <f t="shared" si="14"/>
        <v>3250</v>
      </c>
      <c r="AT24" s="13">
        <f t="shared" si="14"/>
        <v>621750</v>
      </c>
      <c r="AU24" s="13">
        <v>2978173</v>
      </c>
      <c r="AV24" s="13">
        <v>0</v>
      </c>
      <c r="AW24" s="13">
        <f t="shared" si="9"/>
        <v>2187</v>
      </c>
      <c r="AX24" s="14">
        <f t="shared" si="10"/>
        <v>4080360</v>
      </c>
    </row>
    <row r="25" spans="1:50" x14ac:dyDescent="0.25">
      <c r="A25" s="7" t="s">
        <v>110</v>
      </c>
      <c r="B25" s="7" t="s">
        <v>111</v>
      </c>
      <c r="C25" s="8">
        <v>42004</v>
      </c>
      <c r="D25" s="7" t="s">
        <v>112</v>
      </c>
      <c r="E25" s="7"/>
      <c r="F25" s="7" t="s">
        <v>32</v>
      </c>
      <c r="G25" s="9">
        <f t="shared" si="0"/>
        <v>1267500</v>
      </c>
      <c r="H25" s="9">
        <f t="shared" si="1"/>
        <v>4362470</v>
      </c>
      <c r="I25" s="9">
        <f t="shared" si="2"/>
        <v>473270</v>
      </c>
      <c r="J25" s="10">
        <f t="shared" si="3"/>
        <v>6103240</v>
      </c>
      <c r="K25" s="11">
        <f>(J25-AA25)/AA25</f>
        <v>0.68953666216824117</v>
      </c>
      <c r="L25" s="12"/>
      <c r="M25" s="13">
        <v>650000</v>
      </c>
      <c r="N25" s="13">
        <v>617500</v>
      </c>
      <c r="O25" s="13">
        <v>0</v>
      </c>
      <c r="P25" s="13">
        <v>4362470</v>
      </c>
      <c r="Q25" s="13">
        <v>0</v>
      </c>
      <c r="R25" s="14">
        <v>473270</v>
      </c>
      <c r="S25" s="14">
        <f t="shared" si="4"/>
        <v>6103240</v>
      </c>
      <c r="T25" s="7"/>
      <c r="U25" s="13">
        <v>650000</v>
      </c>
      <c r="V25" s="13">
        <v>682500</v>
      </c>
      <c r="W25" s="13">
        <v>0</v>
      </c>
      <c r="X25" s="13">
        <v>1216491</v>
      </c>
      <c r="Y25" s="13">
        <v>712350</v>
      </c>
      <c r="Z25" s="13">
        <v>351034</v>
      </c>
      <c r="AA25" s="14">
        <f>SUM(U25,V25,W25,Y25,X25,Z25)</f>
        <v>3612375</v>
      </c>
      <c r="AB25" s="7"/>
      <c r="AC25" s="14">
        <v>0</v>
      </c>
      <c r="AD25" s="14">
        <v>0</v>
      </c>
      <c r="AE25" s="7"/>
      <c r="AF25" s="15">
        <v>58</v>
      </c>
      <c r="AG25" s="15" t="s">
        <v>28</v>
      </c>
      <c r="AH25" s="16" t="s">
        <v>113</v>
      </c>
      <c r="AI25" s="7" t="s">
        <v>17</v>
      </c>
      <c r="AJ25" s="13">
        <f t="shared" si="5"/>
        <v>650000</v>
      </c>
      <c r="AK25" s="13">
        <f t="shared" si="5"/>
        <v>617500</v>
      </c>
      <c r="AL25" s="13">
        <f t="shared" si="5"/>
        <v>0</v>
      </c>
      <c r="AM25" s="13">
        <v>4982185</v>
      </c>
      <c r="AN25" s="13">
        <v>0</v>
      </c>
      <c r="AO25" s="13">
        <f t="shared" si="6"/>
        <v>473270</v>
      </c>
      <c r="AP25" s="14">
        <f t="shared" si="7"/>
        <v>6722955</v>
      </c>
      <c r="AQ25" s="7"/>
      <c r="AR25" s="13">
        <f t="shared" si="14"/>
        <v>650000</v>
      </c>
      <c r="AS25" s="13">
        <f t="shared" si="14"/>
        <v>682500</v>
      </c>
      <c r="AT25" s="13">
        <f t="shared" si="14"/>
        <v>0</v>
      </c>
      <c r="AU25" s="13">
        <v>725996</v>
      </c>
      <c r="AV25" s="13">
        <v>0</v>
      </c>
      <c r="AW25" s="13">
        <f t="shared" si="9"/>
        <v>351034</v>
      </c>
      <c r="AX25" s="14">
        <f t="shared" si="10"/>
        <v>2409530</v>
      </c>
    </row>
    <row r="26" spans="1:50" x14ac:dyDescent="0.25">
      <c r="A26" s="7" t="s">
        <v>114</v>
      </c>
      <c r="B26" s="7" t="s">
        <v>115</v>
      </c>
      <c r="C26" s="8">
        <v>42004</v>
      </c>
      <c r="D26" s="7" t="s">
        <v>116</v>
      </c>
      <c r="E26" s="7"/>
      <c r="F26" s="7" t="s">
        <v>32</v>
      </c>
      <c r="G26" s="9">
        <f t="shared" si="0"/>
        <v>754400</v>
      </c>
      <c r="H26" s="9">
        <f t="shared" si="1"/>
        <v>0</v>
      </c>
      <c r="I26" s="9">
        <f t="shared" si="2"/>
        <v>19995</v>
      </c>
      <c r="J26" s="10">
        <f t="shared" si="3"/>
        <v>774395</v>
      </c>
      <c r="K26" s="11">
        <f>(J26-AA26)/AA26</f>
        <v>-0.22572965752513846</v>
      </c>
      <c r="L26" s="12"/>
      <c r="M26" s="13">
        <v>478400</v>
      </c>
      <c r="N26" s="13">
        <v>0</v>
      </c>
      <c r="O26" s="13">
        <v>276000</v>
      </c>
      <c r="P26" s="13">
        <v>0</v>
      </c>
      <c r="Q26" s="13">
        <v>0</v>
      </c>
      <c r="R26" s="14">
        <v>19995</v>
      </c>
      <c r="S26" s="14">
        <f t="shared" si="4"/>
        <v>774395</v>
      </c>
      <c r="T26" s="7"/>
      <c r="U26" s="13">
        <v>405000</v>
      </c>
      <c r="V26" s="13">
        <v>0</v>
      </c>
      <c r="W26" s="13">
        <v>206250</v>
      </c>
      <c r="X26" s="13">
        <v>0</v>
      </c>
      <c r="Y26" s="13">
        <v>370072</v>
      </c>
      <c r="Z26" s="13">
        <v>18839</v>
      </c>
      <c r="AA26" s="14">
        <f>SUM(U26,V26,W26,Y26,X26,Z26)</f>
        <v>1000161</v>
      </c>
      <c r="AB26" s="7"/>
      <c r="AC26" s="14">
        <v>0</v>
      </c>
      <c r="AD26" s="14">
        <v>0</v>
      </c>
      <c r="AE26" s="7"/>
      <c r="AF26" s="15">
        <v>63</v>
      </c>
      <c r="AG26" s="15" t="s">
        <v>28</v>
      </c>
      <c r="AH26" s="16"/>
      <c r="AI26" s="7" t="s">
        <v>17</v>
      </c>
      <c r="AJ26" s="13">
        <f t="shared" si="5"/>
        <v>478400</v>
      </c>
      <c r="AK26" s="13">
        <f t="shared" si="5"/>
        <v>0</v>
      </c>
      <c r="AL26" s="13">
        <f t="shared" si="5"/>
        <v>276000</v>
      </c>
      <c r="AM26" s="13">
        <v>0</v>
      </c>
      <c r="AN26" s="13">
        <v>0</v>
      </c>
      <c r="AO26" s="13">
        <f t="shared" si="6"/>
        <v>19995</v>
      </c>
      <c r="AP26" s="14">
        <f t="shared" si="7"/>
        <v>774395</v>
      </c>
      <c r="AQ26" s="7"/>
      <c r="AR26" s="13">
        <f t="shared" si="14"/>
        <v>405000</v>
      </c>
      <c r="AS26" s="13">
        <f t="shared" si="14"/>
        <v>0</v>
      </c>
      <c r="AT26" s="13">
        <f t="shared" si="14"/>
        <v>206250</v>
      </c>
      <c r="AU26" s="13">
        <v>0</v>
      </c>
      <c r="AV26" s="13">
        <v>0</v>
      </c>
      <c r="AW26" s="13">
        <f t="shared" si="9"/>
        <v>18839</v>
      </c>
      <c r="AX26" s="14">
        <f t="shared" si="10"/>
        <v>630089</v>
      </c>
    </row>
    <row r="27" spans="1:50" x14ac:dyDescent="0.25">
      <c r="A27" s="7" t="s">
        <v>117</v>
      </c>
      <c r="B27" s="7" t="s">
        <v>118</v>
      </c>
      <c r="C27" s="8">
        <v>42004</v>
      </c>
      <c r="D27" s="7" t="s">
        <v>119</v>
      </c>
      <c r="E27" s="7"/>
      <c r="F27" s="7" t="s">
        <v>32</v>
      </c>
      <c r="G27" s="9">
        <f t="shared" si="0"/>
        <v>480376</v>
      </c>
      <c r="H27" s="9">
        <f t="shared" si="1"/>
        <v>101150</v>
      </c>
      <c r="I27" s="9">
        <f t="shared" si="2"/>
        <v>16900</v>
      </c>
      <c r="J27" s="10">
        <f t="shared" si="3"/>
        <v>598426</v>
      </c>
      <c r="K27" s="11">
        <f>(J27-AA27)/AA27</f>
        <v>0.24438501895400508</v>
      </c>
      <c r="L27" s="12"/>
      <c r="M27" s="13">
        <v>310000</v>
      </c>
      <c r="N27" s="13">
        <v>0</v>
      </c>
      <c r="O27" s="13">
        <v>170376</v>
      </c>
      <c r="P27" s="13">
        <v>101150</v>
      </c>
      <c r="Q27" s="13">
        <v>0</v>
      </c>
      <c r="R27" s="14">
        <v>16900</v>
      </c>
      <c r="S27" s="14">
        <f t="shared" si="4"/>
        <v>598426</v>
      </c>
      <c r="T27" s="7"/>
      <c r="U27" s="13">
        <v>310000</v>
      </c>
      <c r="V27" s="13">
        <v>0</v>
      </c>
      <c r="W27" s="13">
        <v>36704</v>
      </c>
      <c r="X27" s="13">
        <v>72275</v>
      </c>
      <c r="Y27" s="13">
        <v>0</v>
      </c>
      <c r="Z27" s="13">
        <v>61922</v>
      </c>
      <c r="AA27" s="14">
        <f>SUM(U27,V27,W27,Y27,X27,Z27)</f>
        <v>480901</v>
      </c>
      <c r="AB27" s="7"/>
      <c r="AC27" s="14">
        <v>0</v>
      </c>
      <c r="AD27" s="14">
        <v>0</v>
      </c>
      <c r="AE27" s="7"/>
      <c r="AF27" s="15">
        <v>53</v>
      </c>
      <c r="AG27" s="15" t="s">
        <v>28</v>
      </c>
      <c r="AH27" s="16"/>
      <c r="AI27" s="7" t="s">
        <v>17</v>
      </c>
      <c r="AJ27" s="13">
        <f t="shared" si="5"/>
        <v>310000</v>
      </c>
      <c r="AK27" s="13">
        <f t="shared" si="5"/>
        <v>0</v>
      </c>
      <c r="AL27" s="13">
        <f t="shared" si="5"/>
        <v>170376</v>
      </c>
      <c r="AM27" s="13">
        <v>0</v>
      </c>
      <c r="AN27" s="13">
        <v>0</v>
      </c>
      <c r="AO27" s="13">
        <f t="shared" si="6"/>
        <v>16900</v>
      </c>
      <c r="AP27" s="14">
        <f t="shared" si="7"/>
        <v>497276</v>
      </c>
      <c r="AQ27" s="7"/>
      <c r="AR27" s="13">
        <f t="shared" si="14"/>
        <v>310000</v>
      </c>
      <c r="AS27" s="13">
        <f t="shared" si="14"/>
        <v>0</v>
      </c>
      <c r="AT27" s="13">
        <f t="shared" si="14"/>
        <v>36704</v>
      </c>
      <c r="AU27" s="13">
        <v>0</v>
      </c>
      <c r="AV27" s="13">
        <v>0</v>
      </c>
      <c r="AW27" s="13">
        <f t="shared" si="9"/>
        <v>61922</v>
      </c>
      <c r="AX27" s="14">
        <f t="shared" si="10"/>
        <v>408626</v>
      </c>
    </row>
    <row r="28" spans="1:50" x14ac:dyDescent="0.25">
      <c r="A28" s="7" t="s">
        <v>120</v>
      </c>
      <c r="B28" s="7" t="s">
        <v>121</v>
      </c>
      <c r="C28" s="8">
        <v>42004</v>
      </c>
      <c r="D28" s="7" t="s">
        <v>122</v>
      </c>
      <c r="E28" s="7"/>
      <c r="F28" s="7" t="s">
        <v>27</v>
      </c>
      <c r="G28" s="9">
        <f t="shared" si="0"/>
        <v>537500</v>
      </c>
      <c r="H28" s="9">
        <f t="shared" si="1"/>
        <v>2789600</v>
      </c>
      <c r="I28" s="9">
        <f t="shared" si="2"/>
        <v>9100</v>
      </c>
      <c r="J28" s="10">
        <f t="shared" si="3"/>
        <v>3336200</v>
      </c>
      <c r="K28" s="11">
        <f>(J28-AA28)/AA28</f>
        <v>5.2484431333988857</v>
      </c>
      <c r="L28" s="12"/>
      <c r="M28" s="13">
        <v>537500</v>
      </c>
      <c r="N28" s="13">
        <v>0</v>
      </c>
      <c r="O28" s="13">
        <v>0</v>
      </c>
      <c r="P28" s="13">
        <v>2789600</v>
      </c>
      <c r="Q28" s="13">
        <v>0</v>
      </c>
      <c r="R28" s="14">
        <v>9100</v>
      </c>
      <c r="S28" s="14">
        <f t="shared" si="4"/>
        <v>3336200</v>
      </c>
      <c r="T28" s="7"/>
      <c r="U28" s="13">
        <v>525000</v>
      </c>
      <c r="V28" s="13">
        <v>0</v>
      </c>
      <c r="W28" s="13">
        <v>0</v>
      </c>
      <c r="X28" s="13">
        <v>0</v>
      </c>
      <c r="Y28" s="13">
        <v>0</v>
      </c>
      <c r="Z28" s="13">
        <v>8925</v>
      </c>
      <c r="AA28" s="14">
        <f>SUM(U28,V28,W28,Y28,X28,Z28)</f>
        <v>533925</v>
      </c>
      <c r="AB28" s="7"/>
      <c r="AC28" s="14">
        <v>0</v>
      </c>
      <c r="AD28" s="14">
        <v>0</v>
      </c>
      <c r="AE28" s="7"/>
      <c r="AF28" s="15">
        <v>62</v>
      </c>
      <c r="AG28" s="15" t="s">
        <v>28</v>
      </c>
      <c r="AH28" s="16"/>
      <c r="AI28" s="7" t="s">
        <v>17</v>
      </c>
      <c r="AJ28" s="13">
        <f t="shared" si="5"/>
        <v>537500</v>
      </c>
      <c r="AK28" s="13">
        <f t="shared" si="5"/>
        <v>0</v>
      </c>
      <c r="AL28" s="13">
        <f t="shared" si="5"/>
        <v>0</v>
      </c>
      <c r="AM28" s="13">
        <v>467443</v>
      </c>
      <c r="AN28" s="13">
        <v>1241839</v>
      </c>
      <c r="AO28" s="13">
        <f t="shared" si="6"/>
        <v>9100</v>
      </c>
      <c r="AP28" s="14">
        <f t="shared" si="7"/>
        <v>2255882</v>
      </c>
      <c r="AQ28" s="7"/>
      <c r="AR28" s="13">
        <f t="shared" si="14"/>
        <v>525000</v>
      </c>
      <c r="AS28" s="13">
        <f t="shared" si="14"/>
        <v>0</v>
      </c>
      <c r="AT28" s="13">
        <f t="shared" si="14"/>
        <v>0</v>
      </c>
      <c r="AU28" s="13">
        <v>342929</v>
      </c>
      <c r="AV28" s="13">
        <v>189863</v>
      </c>
      <c r="AW28" s="13">
        <f t="shared" si="9"/>
        <v>8925</v>
      </c>
      <c r="AX28" s="14">
        <f t="shared" si="10"/>
        <v>1066717</v>
      </c>
    </row>
    <row r="29" spans="1:50" x14ac:dyDescent="0.25">
      <c r="A29" s="7" t="s">
        <v>123</v>
      </c>
      <c r="B29" s="7" t="s">
        <v>124</v>
      </c>
      <c r="C29" s="8">
        <v>41729</v>
      </c>
      <c r="D29" s="7" t="s">
        <v>125</v>
      </c>
      <c r="E29" s="7" t="s">
        <v>39</v>
      </c>
      <c r="F29" s="7" t="s">
        <v>32</v>
      </c>
      <c r="G29" s="9">
        <f t="shared" si="0"/>
        <v>60512</v>
      </c>
      <c r="H29" s="9">
        <f t="shared" si="1"/>
        <v>187881</v>
      </c>
      <c r="I29" s="9">
        <f t="shared" si="2"/>
        <v>0</v>
      </c>
      <c r="J29" s="10">
        <f t="shared" si="3"/>
        <v>248393</v>
      </c>
      <c r="K29" s="11" t="s">
        <v>41</v>
      </c>
      <c r="L29" s="12"/>
      <c r="M29" s="13">
        <v>60512</v>
      </c>
      <c r="N29" s="13">
        <v>0</v>
      </c>
      <c r="O29" s="13">
        <v>0</v>
      </c>
      <c r="P29" s="13">
        <v>0</v>
      </c>
      <c r="Q29" s="13">
        <v>187881</v>
      </c>
      <c r="R29" s="14">
        <v>0</v>
      </c>
      <c r="S29" s="14">
        <f t="shared" si="4"/>
        <v>248393</v>
      </c>
      <c r="T29" s="7"/>
      <c r="U29" s="13" t="s">
        <v>41</v>
      </c>
      <c r="V29" s="13" t="s">
        <v>41</v>
      </c>
      <c r="W29" s="13" t="s">
        <v>41</v>
      </c>
      <c r="X29" s="13" t="s">
        <v>41</v>
      </c>
      <c r="Y29" s="13" t="s">
        <v>41</v>
      </c>
      <c r="Z29" s="13" t="s">
        <v>41</v>
      </c>
      <c r="AA29" s="13" t="s">
        <v>41</v>
      </c>
      <c r="AB29" s="7"/>
      <c r="AC29" s="14">
        <v>0</v>
      </c>
      <c r="AD29" s="14">
        <v>478546</v>
      </c>
      <c r="AE29" s="7"/>
      <c r="AF29" s="15">
        <v>67</v>
      </c>
      <c r="AG29" s="15" t="s">
        <v>28</v>
      </c>
      <c r="AH29" s="16" t="s">
        <v>126</v>
      </c>
      <c r="AI29" s="7" t="s">
        <v>17</v>
      </c>
      <c r="AJ29" s="13">
        <f t="shared" si="5"/>
        <v>60512</v>
      </c>
      <c r="AK29" s="13">
        <f t="shared" si="5"/>
        <v>0</v>
      </c>
      <c r="AL29" s="13">
        <f t="shared" si="5"/>
        <v>0</v>
      </c>
      <c r="AM29" s="13">
        <v>0</v>
      </c>
      <c r="AN29" s="13">
        <v>0</v>
      </c>
      <c r="AO29" s="13">
        <f t="shared" si="6"/>
        <v>0</v>
      </c>
      <c r="AP29" s="14">
        <f t="shared" si="7"/>
        <v>60512</v>
      </c>
      <c r="AQ29" s="7"/>
      <c r="AR29" s="13" t="s">
        <v>41</v>
      </c>
      <c r="AS29" s="13" t="s">
        <v>41</v>
      </c>
      <c r="AT29" s="13" t="s">
        <v>41</v>
      </c>
      <c r="AU29" s="13" t="s">
        <v>41</v>
      </c>
      <c r="AV29" s="13" t="s">
        <v>41</v>
      </c>
      <c r="AW29" s="13" t="str">
        <f t="shared" si="9"/>
        <v>n/a</v>
      </c>
      <c r="AX29" s="14">
        <f t="shared" si="10"/>
        <v>0</v>
      </c>
    </row>
    <row r="30" spans="1:50" x14ac:dyDescent="0.25">
      <c r="A30" s="7" t="s">
        <v>127</v>
      </c>
      <c r="B30" s="7" t="s">
        <v>128</v>
      </c>
      <c r="C30" s="8">
        <v>42004</v>
      </c>
      <c r="D30" s="7" t="s">
        <v>129</v>
      </c>
      <c r="E30" s="7"/>
      <c r="F30" s="7" t="s">
        <v>32</v>
      </c>
      <c r="G30" s="9">
        <f t="shared" si="0"/>
        <v>410000</v>
      </c>
      <c r="H30" s="9">
        <f t="shared" si="1"/>
        <v>0</v>
      </c>
      <c r="I30" s="9">
        <f t="shared" si="2"/>
        <v>0</v>
      </c>
      <c r="J30" s="10">
        <f t="shared" si="3"/>
        <v>410000</v>
      </c>
      <c r="K30" s="11">
        <f>(J30-AA30)/AA30</f>
        <v>6.7708333333333329E-2</v>
      </c>
      <c r="L30" s="12"/>
      <c r="M30" s="13">
        <v>410000</v>
      </c>
      <c r="N30" s="13">
        <v>0</v>
      </c>
      <c r="O30" s="13">
        <v>0</v>
      </c>
      <c r="P30" s="13">
        <v>0</v>
      </c>
      <c r="Q30" s="13">
        <v>0</v>
      </c>
      <c r="R30" s="14">
        <v>0</v>
      </c>
      <c r="S30" s="14">
        <f t="shared" si="4"/>
        <v>410000</v>
      </c>
      <c r="T30" s="7"/>
      <c r="U30" s="13">
        <v>384000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4">
        <f>SUM(U30,V30,W30,Y30,X30,Z30)</f>
        <v>384000</v>
      </c>
      <c r="AB30" s="7"/>
      <c r="AC30" s="14">
        <v>0</v>
      </c>
      <c r="AD30" s="14">
        <v>0</v>
      </c>
      <c r="AE30" s="7"/>
      <c r="AF30" s="15">
        <v>64</v>
      </c>
      <c r="AG30" s="15" t="s">
        <v>28</v>
      </c>
      <c r="AH30" s="16"/>
      <c r="AI30" s="7" t="s">
        <v>17</v>
      </c>
      <c r="AJ30" s="13">
        <f t="shared" si="5"/>
        <v>410000</v>
      </c>
      <c r="AK30" s="13">
        <f t="shared" si="5"/>
        <v>0</v>
      </c>
      <c r="AL30" s="13">
        <f t="shared" si="5"/>
        <v>0</v>
      </c>
      <c r="AM30" s="13">
        <v>0</v>
      </c>
      <c r="AN30" s="13">
        <v>247391</v>
      </c>
      <c r="AO30" s="13">
        <f t="shared" si="6"/>
        <v>0</v>
      </c>
      <c r="AP30" s="14">
        <f t="shared" si="7"/>
        <v>657391</v>
      </c>
      <c r="AQ30" s="7"/>
      <c r="AR30" s="13">
        <f t="shared" ref="AR30:AT31" si="15">U30</f>
        <v>384000</v>
      </c>
      <c r="AS30" s="13">
        <f t="shared" si="15"/>
        <v>0</v>
      </c>
      <c r="AT30" s="13">
        <f t="shared" si="15"/>
        <v>0</v>
      </c>
      <c r="AU30" s="13">
        <v>0</v>
      </c>
      <c r="AV30" s="13">
        <v>0</v>
      </c>
      <c r="AW30" s="13">
        <f t="shared" si="9"/>
        <v>0</v>
      </c>
      <c r="AX30" s="14">
        <f t="shared" si="10"/>
        <v>384000</v>
      </c>
    </row>
    <row r="31" spans="1:50" x14ac:dyDescent="0.25">
      <c r="A31" s="7" t="s">
        <v>130</v>
      </c>
      <c r="B31" s="7" t="s">
        <v>131</v>
      </c>
      <c r="C31" s="8">
        <v>42004</v>
      </c>
      <c r="D31" s="7" t="s">
        <v>132</v>
      </c>
      <c r="E31" s="17" t="s">
        <v>72</v>
      </c>
      <c r="F31" s="7" t="s">
        <v>32</v>
      </c>
      <c r="G31" s="9">
        <f t="shared" si="0"/>
        <v>387789</v>
      </c>
      <c r="H31" s="9">
        <f t="shared" si="1"/>
        <v>0</v>
      </c>
      <c r="I31" s="9">
        <f t="shared" si="2"/>
        <v>46154</v>
      </c>
      <c r="J31" s="10">
        <f t="shared" si="3"/>
        <v>433943</v>
      </c>
      <c r="K31" s="11">
        <f>(J31-AA31)/AA31</f>
        <v>-0.32786623710541807</v>
      </c>
      <c r="L31" s="12"/>
      <c r="M31" s="13">
        <v>347789</v>
      </c>
      <c r="N31" s="13">
        <v>40000</v>
      </c>
      <c r="O31" s="13">
        <v>0</v>
      </c>
      <c r="P31" s="13">
        <v>0</v>
      </c>
      <c r="Q31" s="13">
        <v>0</v>
      </c>
      <c r="R31" s="14">
        <v>46154</v>
      </c>
      <c r="S31" s="14">
        <f t="shared" si="4"/>
        <v>433943</v>
      </c>
      <c r="T31" s="7"/>
      <c r="U31" s="13">
        <v>343270</v>
      </c>
      <c r="V31" s="13">
        <v>120000</v>
      </c>
      <c r="W31" s="13">
        <v>182350</v>
      </c>
      <c r="X31" s="13">
        <v>0</v>
      </c>
      <c r="Y31" s="13">
        <v>0</v>
      </c>
      <c r="Z31" s="13">
        <v>0</v>
      </c>
      <c r="AA31" s="14">
        <f>SUM(U31,V31,W31,Y31,X31,Z31)</f>
        <v>645620</v>
      </c>
      <c r="AB31" s="7"/>
      <c r="AC31" s="14">
        <v>0</v>
      </c>
      <c r="AD31" s="14">
        <v>0</v>
      </c>
      <c r="AE31" s="7"/>
      <c r="AF31" s="15">
        <v>55</v>
      </c>
      <c r="AG31" s="15" t="s">
        <v>28</v>
      </c>
      <c r="AH31" s="16" t="s">
        <v>133</v>
      </c>
      <c r="AI31" s="7" t="s">
        <v>17</v>
      </c>
      <c r="AJ31" s="13">
        <f t="shared" si="5"/>
        <v>347789</v>
      </c>
      <c r="AK31" s="13">
        <f t="shared" si="5"/>
        <v>40000</v>
      </c>
      <c r="AL31" s="13">
        <f t="shared" si="5"/>
        <v>0</v>
      </c>
      <c r="AM31" s="13">
        <v>0</v>
      </c>
      <c r="AN31" s="13">
        <v>0</v>
      </c>
      <c r="AO31" s="13">
        <f t="shared" si="6"/>
        <v>46154</v>
      </c>
      <c r="AP31" s="14">
        <f t="shared" si="7"/>
        <v>433943</v>
      </c>
      <c r="AQ31" s="7"/>
      <c r="AR31" s="13">
        <f t="shared" si="15"/>
        <v>343270</v>
      </c>
      <c r="AS31" s="13">
        <f t="shared" si="15"/>
        <v>120000</v>
      </c>
      <c r="AT31" s="13">
        <f t="shared" si="15"/>
        <v>182350</v>
      </c>
      <c r="AU31" s="13">
        <v>0</v>
      </c>
      <c r="AV31" s="13">
        <v>0</v>
      </c>
      <c r="AW31" s="13">
        <f t="shared" si="9"/>
        <v>0</v>
      </c>
      <c r="AX31" s="14">
        <f t="shared" si="10"/>
        <v>645620</v>
      </c>
    </row>
    <row r="32" spans="1:50" x14ac:dyDescent="0.25">
      <c r="A32" s="7" t="s">
        <v>134</v>
      </c>
      <c r="B32" s="7" t="s">
        <v>135</v>
      </c>
      <c r="C32" s="8">
        <v>41943</v>
      </c>
      <c r="D32" s="7" t="s">
        <v>136</v>
      </c>
      <c r="E32" s="7"/>
      <c r="F32" s="7" t="s">
        <v>27</v>
      </c>
      <c r="G32" s="9">
        <f t="shared" si="0"/>
        <v>2116748</v>
      </c>
      <c r="H32" s="9">
        <f t="shared" si="1"/>
        <v>5895385</v>
      </c>
      <c r="I32" s="9">
        <f t="shared" si="2"/>
        <v>27169</v>
      </c>
      <c r="J32" s="10">
        <f t="shared" si="3"/>
        <v>8039302</v>
      </c>
      <c r="K32" s="11" t="s">
        <v>41</v>
      </c>
      <c r="L32" s="12"/>
      <c r="M32" s="13">
        <v>764423</v>
      </c>
      <c r="N32" s="13">
        <v>600000</v>
      </c>
      <c r="O32" s="13">
        <v>752325</v>
      </c>
      <c r="P32" s="13">
        <v>4771675</v>
      </c>
      <c r="Q32" s="13">
        <v>1123710</v>
      </c>
      <c r="R32" s="14">
        <v>27169</v>
      </c>
      <c r="S32" s="14">
        <f t="shared" si="4"/>
        <v>8039302</v>
      </c>
      <c r="T32" s="7"/>
      <c r="U32" s="13" t="s">
        <v>41</v>
      </c>
      <c r="V32" s="13" t="s">
        <v>41</v>
      </c>
      <c r="W32" s="13" t="s">
        <v>41</v>
      </c>
      <c r="X32" s="13" t="s">
        <v>41</v>
      </c>
      <c r="Y32" s="13" t="s">
        <v>41</v>
      </c>
      <c r="Z32" s="13" t="s">
        <v>41</v>
      </c>
      <c r="AA32" s="13" t="s">
        <v>41</v>
      </c>
      <c r="AB32" s="7"/>
      <c r="AC32" s="14">
        <v>90859</v>
      </c>
      <c r="AD32" s="14">
        <v>16007</v>
      </c>
      <c r="AE32" s="7"/>
      <c r="AF32" s="15">
        <v>54</v>
      </c>
      <c r="AG32" s="15" t="s">
        <v>28</v>
      </c>
      <c r="AH32" s="16" t="s">
        <v>137</v>
      </c>
      <c r="AI32" s="7" t="s">
        <v>17</v>
      </c>
      <c r="AJ32" s="13">
        <f t="shared" si="5"/>
        <v>764423</v>
      </c>
      <c r="AK32" s="13">
        <f t="shared" si="5"/>
        <v>600000</v>
      </c>
      <c r="AL32" s="13">
        <f t="shared" si="5"/>
        <v>752325</v>
      </c>
      <c r="AM32" s="13">
        <v>2017412</v>
      </c>
      <c r="AN32" s="13">
        <v>0</v>
      </c>
      <c r="AO32" s="13">
        <f t="shared" si="6"/>
        <v>27169</v>
      </c>
      <c r="AP32" s="14">
        <f t="shared" si="7"/>
        <v>4161329</v>
      </c>
      <c r="AQ32" s="7"/>
      <c r="AR32" s="13" t="s">
        <v>41</v>
      </c>
      <c r="AS32" s="13" t="s">
        <v>41</v>
      </c>
      <c r="AT32" s="13" t="s">
        <v>41</v>
      </c>
      <c r="AU32" s="13" t="s">
        <v>41</v>
      </c>
      <c r="AV32" s="13" t="s">
        <v>41</v>
      </c>
      <c r="AW32" s="13" t="str">
        <f t="shared" si="9"/>
        <v>n/a</v>
      </c>
      <c r="AX32" s="14">
        <f t="shared" si="10"/>
        <v>0</v>
      </c>
    </row>
    <row r="33" spans="1:50" x14ac:dyDescent="0.25">
      <c r="A33" s="7" t="s">
        <v>138</v>
      </c>
      <c r="B33" s="7" t="s">
        <v>139</v>
      </c>
      <c r="C33" s="8">
        <v>42004</v>
      </c>
      <c r="D33" s="7" t="s">
        <v>140</v>
      </c>
      <c r="E33" s="7"/>
      <c r="F33" s="7" t="s">
        <v>40</v>
      </c>
      <c r="G33" s="9">
        <f t="shared" si="0"/>
        <v>4500000</v>
      </c>
      <c r="H33" s="9">
        <f t="shared" si="1"/>
        <v>5119089</v>
      </c>
      <c r="I33" s="9">
        <f t="shared" si="2"/>
        <v>23317</v>
      </c>
      <c r="J33" s="10">
        <f t="shared" si="3"/>
        <v>9642406</v>
      </c>
      <c r="K33" s="11">
        <f>(J33-AA33)/AA33</f>
        <v>0.29132892132238192</v>
      </c>
      <c r="L33" s="12"/>
      <c r="M33" s="13">
        <v>1000000</v>
      </c>
      <c r="N33" s="13">
        <v>3500000</v>
      </c>
      <c r="O33" s="13">
        <v>0</v>
      </c>
      <c r="P33" s="13">
        <v>0</v>
      </c>
      <c r="Q33" s="13">
        <v>5119089</v>
      </c>
      <c r="R33" s="14">
        <v>23317</v>
      </c>
      <c r="S33" s="14">
        <f t="shared" si="4"/>
        <v>9642406</v>
      </c>
      <c r="T33" s="7"/>
      <c r="U33" s="13">
        <v>1000000</v>
      </c>
      <c r="V33" s="13">
        <v>1500000</v>
      </c>
      <c r="W33" s="13">
        <v>0</v>
      </c>
      <c r="X33" s="13">
        <v>0</v>
      </c>
      <c r="Y33" s="13">
        <v>4395463</v>
      </c>
      <c r="Z33" s="13">
        <v>571578</v>
      </c>
      <c r="AA33" s="14">
        <f>SUM(U33,V33,W33,Y33,X33,Z33)</f>
        <v>7467041</v>
      </c>
      <c r="AB33" s="7"/>
      <c r="AC33" s="14">
        <v>0</v>
      </c>
      <c r="AD33" s="14">
        <v>0</v>
      </c>
      <c r="AE33" s="7"/>
      <c r="AF33" s="15">
        <v>45</v>
      </c>
      <c r="AG33" s="15" t="s">
        <v>28</v>
      </c>
      <c r="AH33" s="16"/>
      <c r="AI33" s="7" t="s">
        <v>17</v>
      </c>
      <c r="AJ33" s="13">
        <f t="shared" si="5"/>
        <v>1000000</v>
      </c>
      <c r="AK33" s="13">
        <f t="shared" si="5"/>
        <v>3500000</v>
      </c>
      <c r="AL33" s="13">
        <f t="shared" si="5"/>
        <v>0</v>
      </c>
      <c r="AM33" s="13">
        <v>0</v>
      </c>
      <c r="AN33" s="13">
        <v>13277782</v>
      </c>
      <c r="AO33" s="13">
        <f t="shared" si="6"/>
        <v>23317</v>
      </c>
      <c r="AP33" s="14">
        <f t="shared" si="7"/>
        <v>17801099</v>
      </c>
      <c r="AQ33" s="7"/>
      <c r="AR33" s="13">
        <f t="shared" ref="AR33:AT37" si="16">U33</f>
        <v>1000000</v>
      </c>
      <c r="AS33" s="13">
        <f t="shared" si="16"/>
        <v>1500000</v>
      </c>
      <c r="AT33" s="13">
        <f t="shared" si="16"/>
        <v>0</v>
      </c>
      <c r="AU33" s="13">
        <v>2788596</v>
      </c>
      <c r="AV33" s="13">
        <v>773064</v>
      </c>
      <c r="AW33" s="13">
        <f t="shared" si="9"/>
        <v>571578</v>
      </c>
      <c r="AX33" s="14">
        <f t="shared" si="10"/>
        <v>6633238</v>
      </c>
    </row>
    <row r="34" spans="1:50" x14ac:dyDescent="0.25">
      <c r="A34" s="7" t="s">
        <v>141</v>
      </c>
      <c r="B34" s="7" t="s">
        <v>142</v>
      </c>
      <c r="C34" s="8">
        <v>42004</v>
      </c>
      <c r="D34" s="7" t="s">
        <v>143</v>
      </c>
      <c r="E34" s="18" t="s">
        <v>39</v>
      </c>
      <c r="F34" s="7" t="s">
        <v>32</v>
      </c>
      <c r="G34" s="9">
        <f t="shared" si="0"/>
        <v>3581338</v>
      </c>
      <c r="H34" s="9">
        <f t="shared" si="1"/>
        <v>1497198</v>
      </c>
      <c r="I34" s="9">
        <f t="shared" si="2"/>
        <v>1500</v>
      </c>
      <c r="J34" s="10">
        <f t="shared" si="3"/>
        <v>5080036</v>
      </c>
      <c r="K34" s="11" t="s">
        <v>41</v>
      </c>
      <c r="L34" s="12"/>
      <c r="M34" s="13">
        <v>100000</v>
      </c>
      <c r="N34" s="13">
        <v>0</v>
      </c>
      <c r="O34" s="13">
        <v>3481338</v>
      </c>
      <c r="P34" s="13">
        <v>0</v>
      </c>
      <c r="Q34" s="13">
        <v>1497198</v>
      </c>
      <c r="R34" s="14">
        <v>1500</v>
      </c>
      <c r="S34" s="14">
        <f t="shared" si="4"/>
        <v>5080036</v>
      </c>
      <c r="T34" s="7"/>
      <c r="U34" s="13" t="s">
        <v>41</v>
      </c>
      <c r="V34" s="13" t="s">
        <v>41</v>
      </c>
      <c r="W34" s="13" t="s">
        <v>41</v>
      </c>
      <c r="X34" s="13" t="s">
        <v>41</v>
      </c>
      <c r="Y34" s="13" t="s">
        <v>41</v>
      </c>
      <c r="Z34" s="13" t="s">
        <v>41</v>
      </c>
      <c r="AA34" s="13" t="s">
        <v>41</v>
      </c>
      <c r="AB34" s="7"/>
      <c r="AC34" s="14">
        <v>0</v>
      </c>
      <c r="AD34" s="14">
        <v>0</v>
      </c>
      <c r="AE34" s="7"/>
      <c r="AF34" s="15">
        <v>49</v>
      </c>
      <c r="AG34" s="15" t="s">
        <v>28</v>
      </c>
      <c r="AH34" s="16" t="s">
        <v>144</v>
      </c>
      <c r="AI34" s="7" t="s">
        <v>17</v>
      </c>
      <c r="AJ34" s="13">
        <f t="shared" ref="AJ34:AL65" si="17">M34</f>
        <v>100000</v>
      </c>
      <c r="AK34" s="13">
        <f t="shared" si="17"/>
        <v>0</v>
      </c>
      <c r="AL34" s="13">
        <f t="shared" si="17"/>
        <v>3481338</v>
      </c>
      <c r="AM34" s="13">
        <v>0</v>
      </c>
      <c r="AN34" s="13">
        <v>80683</v>
      </c>
      <c r="AO34" s="13">
        <f t="shared" si="6"/>
        <v>1500</v>
      </c>
      <c r="AP34" s="14">
        <f t="shared" si="7"/>
        <v>3663521</v>
      </c>
      <c r="AQ34" s="7"/>
      <c r="AR34" s="13" t="str">
        <f t="shared" si="16"/>
        <v>n/a</v>
      </c>
      <c r="AS34" s="13" t="str">
        <f t="shared" si="16"/>
        <v>n/a</v>
      </c>
      <c r="AT34" s="13" t="str">
        <f t="shared" si="16"/>
        <v>n/a</v>
      </c>
      <c r="AU34" s="13" t="str">
        <f>X34</f>
        <v>n/a</v>
      </c>
      <c r="AV34" s="13" t="str">
        <f>Y34</f>
        <v>n/a</v>
      </c>
      <c r="AW34" s="13" t="str">
        <f t="shared" si="9"/>
        <v>n/a</v>
      </c>
      <c r="AX34" s="14">
        <f t="shared" si="10"/>
        <v>0</v>
      </c>
    </row>
    <row r="35" spans="1:50" x14ac:dyDescent="0.25">
      <c r="A35" s="7" t="s">
        <v>145</v>
      </c>
      <c r="B35" s="7" t="s">
        <v>146</v>
      </c>
      <c r="C35" s="8">
        <v>41912</v>
      </c>
      <c r="D35" s="7" t="s">
        <v>147</v>
      </c>
      <c r="E35" s="7" t="s">
        <v>46</v>
      </c>
      <c r="F35" s="7" t="s">
        <v>32</v>
      </c>
      <c r="G35" s="9">
        <f t="shared" si="0"/>
        <v>1937535</v>
      </c>
      <c r="H35" s="9">
        <f t="shared" si="1"/>
        <v>6202098</v>
      </c>
      <c r="I35" s="9">
        <f t="shared" si="2"/>
        <v>4109</v>
      </c>
      <c r="J35" s="10">
        <f t="shared" si="3"/>
        <v>8143742</v>
      </c>
      <c r="K35" s="11">
        <f>(J35-AA35)/AA35</f>
        <v>-1.3200317957318108E-2</v>
      </c>
      <c r="L35" s="12"/>
      <c r="M35" s="13">
        <v>813263</v>
      </c>
      <c r="N35" s="13">
        <v>0</v>
      </c>
      <c r="O35" s="13">
        <v>1124272</v>
      </c>
      <c r="P35" s="13">
        <v>6202098</v>
      </c>
      <c r="Q35" s="13">
        <v>0</v>
      </c>
      <c r="R35" s="14">
        <v>4109</v>
      </c>
      <c r="S35" s="14">
        <f t="shared" si="4"/>
        <v>8143742</v>
      </c>
      <c r="T35" s="7"/>
      <c r="U35" s="13">
        <v>813263</v>
      </c>
      <c r="V35" s="13">
        <v>0</v>
      </c>
      <c r="W35" s="13">
        <v>897196</v>
      </c>
      <c r="X35" s="13">
        <v>6526038</v>
      </c>
      <c r="Y35" s="13">
        <v>0</v>
      </c>
      <c r="Z35" s="13">
        <v>16183</v>
      </c>
      <c r="AA35" s="14">
        <f>SUM(U35,V35,W35,Y35,X35,Z35)</f>
        <v>8252680</v>
      </c>
      <c r="AB35" s="7"/>
      <c r="AC35" s="14">
        <v>0</v>
      </c>
      <c r="AD35" s="14">
        <v>0</v>
      </c>
      <c r="AE35" s="7"/>
      <c r="AF35" s="15">
        <v>63</v>
      </c>
      <c r="AG35" s="15" t="s">
        <v>28</v>
      </c>
      <c r="AH35" s="16"/>
      <c r="AI35" s="7" t="s">
        <v>17</v>
      </c>
      <c r="AJ35" s="13">
        <f t="shared" si="17"/>
        <v>813263</v>
      </c>
      <c r="AK35" s="13">
        <f t="shared" si="17"/>
        <v>0</v>
      </c>
      <c r="AL35" s="13">
        <f t="shared" si="17"/>
        <v>1124272</v>
      </c>
      <c r="AM35" s="13">
        <v>6860090</v>
      </c>
      <c r="AN35" s="13">
        <v>0</v>
      </c>
      <c r="AO35" s="13">
        <f t="shared" si="6"/>
        <v>4109</v>
      </c>
      <c r="AP35" s="14">
        <f t="shared" si="7"/>
        <v>8801734</v>
      </c>
      <c r="AQ35" s="7"/>
      <c r="AR35" s="13">
        <f t="shared" si="16"/>
        <v>813263</v>
      </c>
      <c r="AS35" s="13">
        <f t="shared" si="16"/>
        <v>0</v>
      </c>
      <c r="AT35" s="13">
        <f t="shared" si="16"/>
        <v>897196</v>
      </c>
      <c r="AU35" s="13">
        <v>7732999</v>
      </c>
      <c r="AV35" s="13">
        <v>0</v>
      </c>
      <c r="AW35" s="13">
        <f t="shared" si="9"/>
        <v>16183</v>
      </c>
      <c r="AX35" s="14">
        <f t="shared" si="10"/>
        <v>9459641</v>
      </c>
    </row>
    <row r="36" spans="1:50" x14ac:dyDescent="0.25">
      <c r="A36" s="7" t="s">
        <v>148</v>
      </c>
      <c r="B36" s="7" t="s">
        <v>149</v>
      </c>
      <c r="C36" s="8">
        <v>42004</v>
      </c>
      <c r="D36" s="7" t="s">
        <v>150</v>
      </c>
      <c r="E36" s="7"/>
      <c r="F36" s="7" t="s">
        <v>32</v>
      </c>
      <c r="G36" s="9">
        <f t="shared" si="0"/>
        <v>1114120</v>
      </c>
      <c r="H36" s="9">
        <f t="shared" si="1"/>
        <v>2347359</v>
      </c>
      <c r="I36" s="9">
        <f t="shared" si="2"/>
        <v>0</v>
      </c>
      <c r="J36" s="10">
        <f t="shared" si="3"/>
        <v>3461479</v>
      </c>
      <c r="K36" s="11">
        <f>(J36-AA36)/AA36</f>
        <v>-0.1154302206544144</v>
      </c>
      <c r="L36" s="12"/>
      <c r="M36" s="13">
        <v>698070</v>
      </c>
      <c r="N36" s="13">
        <v>0</v>
      </c>
      <c r="O36" s="13">
        <v>416050</v>
      </c>
      <c r="P36" s="13">
        <v>1259642</v>
      </c>
      <c r="Q36" s="13">
        <v>1087717</v>
      </c>
      <c r="R36" s="14">
        <v>0</v>
      </c>
      <c r="S36" s="14">
        <f t="shared" si="4"/>
        <v>3461479</v>
      </c>
      <c r="T36" s="7"/>
      <c r="U36" s="13">
        <v>689997</v>
      </c>
      <c r="V36" s="13">
        <v>0</v>
      </c>
      <c r="W36" s="13">
        <v>592477</v>
      </c>
      <c r="X36" s="13">
        <v>1584898</v>
      </c>
      <c r="Y36" s="13">
        <v>1045806</v>
      </c>
      <c r="Z36" s="13">
        <v>0</v>
      </c>
      <c r="AA36" s="14">
        <f>SUM(U36,V36,W36,Y36,X36,Z36)</f>
        <v>3913178</v>
      </c>
      <c r="AB36" s="7"/>
      <c r="AC36" s="14">
        <v>0</v>
      </c>
      <c r="AD36" s="14">
        <v>3673356</v>
      </c>
      <c r="AE36" s="7"/>
      <c r="AF36" s="15">
        <v>60</v>
      </c>
      <c r="AG36" s="15" t="s">
        <v>28</v>
      </c>
      <c r="AH36" s="16"/>
      <c r="AI36" s="7" t="s">
        <v>17</v>
      </c>
      <c r="AJ36" s="13">
        <f t="shared" si="17"/>
        <v>698070</v>
      </c>
      <c r="AK36" s="13">
        <f t="shared" si="17"/>
        <v>0</v>
      </c>
      <c r="AL36" s="13">
        <f t="shared" si="17"/>
        <v>416050</v>
      </c>
      <c r="AM36" s="13">
        <v>2445872</v>
      </c>
      <c r="AN36" s="13">
        <v>5415394</v>
      </c>
      <c r="AO36" s="13">
        <f t="shared" si="6"/>
        <v>0</v>
      </c>
      <c r="AP36" s="14">
        <f t="shared" si="7"/>
        <v>8975386</v>
      </c>
      <c r="AQ36" s="7"/>
      <c r="AR36" s="13">
        <f t="shared" si="16"/>
        <v>689997</v>
      </c>
      <c r="AS36" s="13">
        <f t="shared" si="16"/>
        <v>0</v>
      </c>
      <c r="AT36" s="13">
        <f t="shared" si="16"/>
        <v>592477</v>
      </c>
      <c r="AU36" s="13">
        <v>2781344</v>
      </c>
      <c r="AV36" s="13">
        <v>5194596</v>
      </c>
      <c r="AW36" s="13">
        <f t="shared" si="9"/>
        <v>0</v>
      </c>
      <c r="AX36" s="14">
        <f t="shared" si="10"/>
        <v>9258414</v>
      </c>
    </row>
    <row r="37" spans="1:50" x14ac:dyDescent="0.25">
      <c r="A37" s="7" t="s">
        <v>151</v>
      </c>
      <c r="B37" s="7" t="s">
        <v>152</v>
      </c>
      <c r="C37" s="8">
        <v>42004</v>
      </c>
      <c r="D37" s="7" t="s">
        <v>153</v>
      </c>
      <c r="E37" s="7"/>
      <c r="F37" s="7" t="s">
        <v>32</v>
      </c>
      <c r="G37" s="9">
        <f t="shared" si="0"/>
        <v>515000</v>
      </c>
      <c r="H37" s="9">
        <f t="shared" si="1"/>
        <v>208330</v>
      </c>
      <c r="I37" s="9">
        <f t="shared" si="2"/>
        <v>58010</v>
      </c>
      <c r="J37" s="10">
        <f t="shared" si="3"/>
        <v>781340</v>
      </c>
      <c r="K37" s="11" t="s">
        <v>41</v>
      </c>
      <c r="L37" s="12"/>
      <c r="M37" s="13">
        <v>425000</v>
      </c>
      <c r="N37" s="13">
        <v>90000</v>
      </c>
      <c r="O37" s="13">
        <v>0</v>
      </c>
      <c r="P37" s="13">
        <v>0</v>
      </c>
      <c r="Q37" s="13">
        <v>208330</v>
      </c>
      <c r="R37" s="14">
        <v>58010</v>
      </c>
      <c r="S37" s="14">
        <f t="shared" si="4"/>
        <v>781340</v>
      </c>
      <c r="T37" s="7"/>
      <c r="U37" s="13" t="s">
        <v>41</v>
      </c>
      <c r="V37" s="13" t="s">
        <v>41</v>
      </c>
      <c r="W37" s="13" t="s">
        <v>41</v>
      </c>
      <c r="X37" s="13" t="s">
        <v>41</v>
      </c>
      <c r="Y37" s="13" t="s">
        <v>41</v>
      </c>
      <c r="Z37" s="13" t="s">
        <v>41</v>
      </c>
      <c r="AA37" s="13" t="s">
        <v>41</v>
      </c>
      <c r="AB37" s="7"/>
      <c r="AC37" s="14">
        <v>289589</v>
      </c>
      <c r="AD37" s="14">
        <v>0</v>
      </c>
      <c r="AE37" s="7"/>
      <c r="AF37" s="15">
        <v>59</v>
      </c>
      <c r="AG37" s="15" t="s">
        <v>28</v>
      </c>
      <c r="AH37" s="16" t="s">
        <v>154</v>
      </c>
      <c r="AI37" s="7" t="s">
        <v>17</v>
      </c>
      <c r="AJ37" s="13">
        <f t="shared" si="17"/>
        <v>425000</v>
      </c>
      <c r="AK37" s="13">
        <f t="shared" si="17"/>
        <v>90000</v>
      </c>
      <c r="AL37" s="13">
        <f t="shared" si="17"/>
        <v>0</v>
      </c>
      <c r="AM37" s="13">
        <v>106900</v>
      </c>
      <c r="AN37" s="13">
        <v>0</v>
      </c>
      <c r="AO37" s="13">
        <f t="shared" si="6"/>
        <v>58010</v>
      </c>
      <c r="AP37" s="14">
        <f t="shared" si="7"/>
        <v>679910</v>
      </c>
      <c r="AQ37" s="7"/>
      <c r="AR37" s="13" t="str">
        <f t="shared" si="16"/>
        <v>n/a</v>
      </c>
      <c r="AS37" s="13" t="str">
        <f t="shared" si="16"/>
        <v>n/a</v>
      </c>
      <c r="AT37" s="13" t="str">
        <f t="shared" si="16"/>
        <v>n/a</v>
      </c>
      <c r="AU37" s="13" t="str">
        <f>X37</f>
        <v>n/a</v>
      </c>
      <c r="AV37" s="13" t="str">
        <f>Y37</f>
        <v>n/a</v>
      </c>
      <c r="AW37" s="13" t="str">
        <f t="shared" si="9"/>
        <v>n/a</v>
      </c>
      <c r="AX37" s="14">
        <f t="shared" si="10"/>
        <v>0</v>
      </c>
    </row>
    <row r="38" spans="1:50" x14ac:dyDescent="0.25">
      <c r="A38" s="7" t="s">
        <v>155</v>
      </c>
      <c r="B38" s="7" t="s">
        <v>156</v>
      </c>
      <c r="C38" s="8">
        <v>41820</v>
      </c>
      <c r="D38" s="7" t="s">
        <v>157</v>
      </c>
      <c r="E38" s="7"/>
      <c r="F38" s="7" t="s">
        <v>32</v>
      </c>
      <c r="G38" s="9">
        <f t="shared" si="0"/>
        <v>206154</v>
      </c>
      <c r="H38" s="9">
        <f t="shared" si="1"/>
        <v>0</v>
      </c>
      <c r="I38" s="9">
        <f t="shared" si="2"/>
        <v>4524</v>
      </c>
      <c r="J38" s="10">
        <f t="shared" si="3"/>
        <v>210678</v>
      </c>
      <c r="K38" s="11" t="s">
        <v>41</v>
      </c>
      <c r="L38" s="12"/>
      <c r="M38" s="13">
        <v>206154</v>
      </c>
      <c r="N38" s="13">
        <v>0</v>
      </c>
      <c r="O38" s="13">
        <v>0</v>
      </c>
      <c r="P38" s="13">
        <v>0</v>
      </c>
      <c r="Q38" s="13">
        <v>0</v>
      </c>
      <c r="R38" s="14">
        <v>4524</v>
      </c>
      <c r="S38" s="14">
        <f t="shared" si="4"/>
        <v>210678</v>
      </c>
      <c r="T38" s="7"/>
      <c r="U38" s="13" t="s">
        <v>41</v>
      </c>
      <c r="V38" s="13" t="s">
        <v>41</v>
      </c>
      <c r="W38" s="13" t="s">
        <v>41</v>
      </c>
      <c r="X38" s="13" t="s">
        <v>41</v>
      </c>
      <c r="Y38" s="13" t="s">
        <v>41</v>
      </c>
      <c r="Z38" s="13" t="s">
        <v>41</v>
      </c>
      <c r="AA38" s="13" t="s">
        <v>41</v>
      </c>
      <c r="AB38" s="7"/>
      <c r="AC38" s="14">
        <v>0</v>
      </c>
      <c r="AD38" s="14">
        <v>24324</v>
      </c>
      <c r="AE38" s="7"/>
      <c r="AF38" s="15">
        <v>51</v>
      </c>
      <c r="AG38" s="15" t="s">
        <v>28</v>
      </c>
      <c r="AH38" s="16" t="s">
        <v>158</v>
      </c>
      <c r="AI38" s="7" t="s">
        <v>17</v>
      </c>
      <c r="AJ38" s="13">
        <f t="shared" si="17"/>
        <v>206154</v>
      </c>
      <c r="AK38" s="13">
        <f t="shared" si="17"/>
        <v>0</v>
      </c>
      <c r="AL38" s="13">
        <f t="shared" si="17"/>
        <v>0</v>
      </c>
      <c r="AM38" s="13">
        <v>0</v>
      </c>
      <c r="AN38" s="13">
        <v>0</v>
      </c>
      <c r="AO38" s="13">
        <f t="shared" si="6"/>
        <v>4524</v>
      </c>
      <c r="AP38" s="14">
        <f t="shared" si="7"/>
        <v>210678</v>
      </c>
      <c r="AQ38" s="7"/>
      <c r="AR38" s="13" t="s">
        <v>41</v>
      </c>
      <c r="AS38" s="13" t="s">
        <v>41</v>
      </c>
      <c r="AT38" s="13" t="s">
        <v>41</v>
      </c>
      <c r="AU38" s="13" t="s">
        <v>41</v>
      </c>
      <c r="AV38" s="13" t="s">
        <v>41</v>
      </c>
      <c r="AW38" s="13" t="s">
        <v>41</v>
      </c>
      <c r="AX38" s="13" t="s">
        <v>41</v>
      </c>
    </row>
    <row r="39" spans="1:50" x14ac:dyDescent="0.25">
      <c r="A39" s="7" t="s">
        <v>159</v>
      </c>
      <c r="B39" s="7" t="s">
        <v>160</v>
      </c>
      <c r="C39" s="8">
        <v>42004</v>
      </c>
      <c r="D39" s="7" t="s">
        <v>161</v>
      </c>
      <c r="E39" s="7"/>
      <c r="F39" s="7" t="s">
        <v>32</v>
      </c>
      <c r="G39" s="9">
        <f t="shared" si="0"/>
        <v>1432807</v>
      </c>
      <c r="H39" s="9">
        <f t="shared" si="1"/>
        <v>2573680</v>
      </c>
      <c r="I39" s="9">
        <f t="shared" si="2"/>
        <v>29627</v>
      </c>
      <c r="J39" s="10">
        <f t="shared" si="3"/>
        <v>4036114</v>
      </c>
      <c r="K39" s="11" t="s">
        <v>41</v>
      </c>
      <c r="L39" s="12"/>
      <c r="M39" s="13">
        <v>726692</v>
      </c>
      <c r="N39" s="13">
        <v>0</v>
      </c>
      <c r="O39" s="13">
        <v>706115</v>
      </c>
      <c r="P39" s="13">
        <v>1294290</v>
      </c>
      <c r="Q39" s="13">
        <v>1279390</v>
      </c>
      <c r="R39" s="14">
        <v>29627</v>
      </c>
      <c r="S39" s="14">
        <f t="shared" si="4"/>
        <v>4036114</v>
      </c>
      <c r="T39" s="7"/>
      <c r="U39" s="13" t="s">
        <v>41</v>
      </c>
      <c r="V39" s="13" t="s">
        <v>41</v>
      </c>
      <c r="W39" s="13" t="s">
        <v>41</v>
      </c>
      <c r="X39" s="13" t="s">
        <v>41</v>
      </c>
      <c r="Y39" s="13" t="s">
        <v>41</v>
      </c>
      <c r="Z39" s="13" t="s">
        <v>41</v>
      </c>
      <c r="AA39" s="13" t="s">
        <v>41</v>
      </c>
      <c r="AB39" s="7"/>
      <c r="AC39" s="14">
        <v>3314369</v>
      </c>
      <c r="AD39" s="14">
        <v>897044</v>
      </c>
      <c r="AE39" s="7"/>
      <c r="AF39" s="15">
        <v>54</v>
      </c>
      <c r="AG39" s="15" t="s">
        <v>28</v>
      </c>
      <c r="AH39" s="16" t="s">
        <v>162</v>
      </c>
      <c r="AI39" s="7" t="s">
        <v>17</v>
      </c>
      <c r="AJ39" s="13">
        <f t="shared" si="17"/>
        <v>726692</v>
      </c>
      <c r="AK39" s="13">
        <f t="shared" si="17"/>
        <v>0</v>
      </c>
      <c r="AL39" s="13">
        <f t="shared" si="17"/>
        <v>706115</v>
      </c>
      <c r="AM39" s="13">
        <v>860241</v>
      </c>
      <c r="AN39" s="13">
        <v>2807471</v>
      </c>
      <c r="AO39" s="13">
        <f t="shared" si="6"/>
        <v>29627</v>
      </c>
      <c r="AP39" s="14">
        <f t="shared" si="7"/>
        <v>5130146</v>
      </c>
      <c r="AQ39" s="7"/>
      <c r="AR39" s="13" t="str">
        <f t="shared" ref="AR39:AW54" si="18">U39</f>
        <v>n/a</v>
      </c>
      <c r="AS39" s="13" t="str">
        <f t="shared" si="18"/>
        <v>n/a</v>
      </c>
      <c r="AT39" s="13" t="str">
        <f t="shared" si="18"/>
        <v>n/a</v>
      </c>
      <c r="AU39" s="13" t="str">
        <f t="shared" si="18"/>
        <v>n/a</v>
      </c>
      <c r="AV39" s="13" t="str">
        <f t="shared" si="18"/>
        <v>n/a</v>
      </c>
      <c r="AW39" s="13" t="str">
        <f t="shared" si="18"/>
        <v>n/a</v>
      </c>
      <c r="AX39" s="14">
        <f t="shared" ref="AX39:AX86" si="19">SUM(AR39,AS39,AT39,AV39,AU39,AW39)</f>
        <v>0</v>
      </c>
    </row>
    <row r="40" spans="1:50" x14ac:dyDescent="0.25">
      <c r="A40" s="7" t="s">
        <v>163</v>
      </c>
      <c r="B40" s="7" t="s">
        <v>164</v>
      </c>
      <c r="C40" s="8">
        <v>42004</v>
      </c>
      <c r="D40" s="7" t="s">
        <v>165</v>
      </c>
      <c r="E40" s="7"/>
      <c r="F40" s="7" t="s">
        <v>40</v>
      </c>
      <c r="G40" s="9">
        <f t="shared" si="0"/>
        <v>440000</v>
      </c>
      <c r="H40" s="9">
        <f t="shared" si="1"/>
        <v>697673</v>
      </c>
      <c r="I40" s="9">
        <f t="shared" si="2"/>
        <v>38045</v>
      </c>
      <c r="J40" s="10">
        <f t="shared" si="3"/>
        <v>1175718</v>
      </c>
      <c r="K40" s="11">
        <f>(J40-AA40)/AA40</f>
        <v>1.6718799001895308</v>
      </c>
      <c r="L40" s="12"/>
      <c r="M40" s="13">
        <v>275000</v>
      </c>
      <c r="N40" s="13">
        <v>0</v>
      </c>
      <c r="O40" s="13">
        <v>165000</v>
      </c>
      <c r="P40" s="13">
        <v>516918</v>
      </c>
      <c r="Q40" s="13">
        <v>180755</v>
      </c>
      <c r="R40" s="14">
        <v>38045</v>
      </c>
      <c r="S40" s="14">
        <f t="shared" si="4"/>
        <v>1175718</v>
      </c>
      <c r="T40" s="7"/>
      <c r="U40" s="13">
        <v>268400</v>
      </c>
      <c r="V40" s="13">
        <v>135000</v>
      </c>
      <c r="W40" s="13">
        <v>0</v>
      </c>
      <c r="X40" s="13">
        <v>0</v>
      </c>
      <c r="Y40" s="13">
        <v>0</v>
      </c>
      <c r="Z40" s="13">
        <v>36634</v>
      </c>
      <c r="AA40" s="14">
        <f>SUM(U40,V40,W40,Y40,X40,Z40)</f>
        <v>440034</v>
      </c>
      <c r="AB40" s="7"/>
      <c r="AC40" s="14">
        <v>0</v>
      </c>
      <c r="AD40" s="14">
        <v>0</v>
      </c>
      <c r="AE40" s="7"/>
      <c r="AF40" s="15">
        <v>55</v>
      </c>
      <c r="AG40" s="15" t="s">
        <v>28</v>
      </c>
      <c r="AH40" s="16"/>
      <c r="AI40" s="7" t="s">
        <v>17</v>
      </c>
      <c r="AJ40" s="13">
        <f t="shared" si="17"/>
        <v>275000</v>
      </c>
      <c r="AK40" s="13">
        <f t="shared" si="17"/>
        <v>0</v>
      </c>
      <c r="AL40" s="13">
        <f t="shared" si="17"/>
        <v>165000</v>
      </c>
      <c r="AM40" s="13">
        <v>0</v>
      </c>
      <c r="AN40" s="13">
        <v>0</v>
      </c>
      <c r="AO40" s="13">
        <f t="shared" si="6"/>
        <v>38045</v>
      </c>
      <c r="AP40" s="14">
        <f t="shared" si="7"/>
        <v>478045</v>
      </c>
      <c r="AQ40" s="7"/>
      <c r="AR40" s="13">
        <f t="shared" si="18"/>
        <v>268400</v>
      </c>
      <c r="AS40" s="13">
        <f t="shared" si="18"/>
        <v>135000</v>
      </c>
      <c r="AT40" s="13">
        <f t="shared" si="18"/>
        <v>0</v>
      </c>
      <c r="AU40" s="13">
        <v>0</v>
      </c>
      <c r="AV40" s="13">
        <v>0</v>
      </c>
      <c r="AW40" s="13">
        <f t="shared" si="18"/>
        <v>36634</v>
      </c>
      <c r="AX40" s="14">
        <f t="shared" si="19"/>
        <v>440034</v>
      </c>
    </row>
    <row r="41" spans="1:50" x14ac:dyDescent="0.25">
      <c r="A41" s="7" t="s">
        <v>166</v>
      </c>
      <c r="B41" s="7" t="s">
        <v>167</v>
      </c>
      <c r="C41" s="8">
        <v>42004</v>
      </c>
      <c r="D41" s="7" t="s">
        <v>168</v>
      </c>
      <c r="E41" s="7" t="s">
        <v>39</v>
      </c>
      <c r="F41" s="7" t="s">
        <v>32</v>
      </c>
      <c r="G41" s="9">
        <f t="shared" si="0"/>
        <v>707105</v>
      </c>
      <c r="H41" s="9">
        <f t="shared" si="1"/>
        <v>306180</v>
      </c>
      <c r="I41" s="9">
        <f t="shared" si="2"/>
        <v>1477</v>
      </c>
      <c r="J41" s="10">
        <f t="shared" si="3"/>
        <v>1014762</v>
      </c>
      <c r="K41" s="11" t="s">
        <v>41</v>
      </c>
      <c r="L41" s="12"/>
      <c r="M41" s="13">
        <v>419105</v>
      </c>
      <c r="N41" s="13">
        <v>288000</v>
      </c>
      <c r="O41" s="13">
        <v>0</v>
      </c>
      <c r="P41" s="13">
        <v>0</v>
      </c>
      <c r="Q41" s="13">
        <v>306180</v>
      </c>
      <c r="R41" s="14">
        <v>1477</v>
      </c>
      <c r="S41" s="14">
        <f t="shared" si="4"/>
        <v>1014762</v>
      </c>
      <c r="T41" s="7"/>
      <c r="U41" s="13" t="s">
        <v>41</v>
      </c>
      <c r="V41" s="13" t="s">
        <v>41</v>
      </c>
      <c r="W41" s="13" t="s">
        <v>41</v>
      </c>
      <c r="X41" s="13" t="s">
        <v>41</v>
      </c>
      <c r="Y41" s="13" t="s">
        <v>41</v>
      </c>
      <c r="Z41" s="13" t="s">
        <v>41</v>
      </c>
      <c r="AA41" s="13" t="s">
        <v>41</v>
      </c>
      <c r="AB41" s="7"/>
      <c r="AC41" s="14">
        <v>0</v>
      </c>
      <c r="AD41" s="14">
        <v>0</v>
      </c>
      <c r="AE41" s="7"/>
      <c r="AF41" s="15">
        <v>59</v>
      </c>
      <c r="AG41" s="15" t="s">
        <v>28</v>
      </c>
      <c r="AH41" s="16" t="s">
        <v>169</v>
      </c>
      <c r="AI41" s="7" t="s">
        <v>17</v>
      </c>
      <c r="AJ41" s="13">
        <f t="shared" si="17"/>
        <v>419105</v>
      </c>
      <c r="AK41" s="13">
        <f t="shared" si="17"/>
        <v>288000</v>
      </c>
      <c r="AL41" s="13">
        <f t="shared" si="17"/>
        <v>0</v>
      </c>
      <c r="AM41" s="13">
        <v>0</v>
      </c>
      <c r="AN41" s="13">
        <v>0</v>
      </c>
      <c r="AO41" s="13">
        <f t="shared" si="6"/>
        <v>1477</v>
      </c>
      <c r="AP41" s="14">
        <f t="shared" si="7"/>
        <v>708582</v>
      </c>
      <c r="AQ41" s="7"/>
      <c r="AR41" s="13" t="str">
        <f t="shared" si="18"/>
        <v>n/a</v>
      </c>
      <c r="AS41" s="13" t="str">
        <f t="shared" si="18"/>
        <v>n/a</v>
      </c>
      <c r="AT41" s="13" t="str">
        <f t="shared" si="18"/>
        <v>n/a</v>
      </c>
      <c r="AU41" s="13" t="str">
        <f>X41</f>
        <v>n/a</v>
      </c>
      <c r="AV41" s="13" t="str">
        <f>Y41</f>
        <v>n/a</v>
      </c>
      <c r="AW41" s="13" t="str">
        <f t="shared" si="18"/>
        <v>n/a</v>
      </c>
      <c r="AX41" s="14">
        <f t="shared" si="19"/>
        <v>0</v>
      </c>
    </row>
    <row r="42" spans="1:50" x14ac:dyDescent="0.25">
      <c r="A42" s="7" t="s">
        <v>170</v>
      </c>
      <c r="B42" s="7" t="s">
        <v>171</v>
      </c>
      <c r="C42" s="8">
        <v>42004</v>
      </c>
      <c r="D42" s="7" t="s">
        <v>172</v>
      </c>
      <c r="E42" s="7"/>
      <c r="F42" s="7" t="s">
        <v>32</v>
      </c>
      <c r="G42" s="9">
        <f t="shared" si="0"/>
        <v>2908538</v>
      </c>
      <c r="H42" s="9">
        <f t="shared" si="1"/>
        <v>1438288</v>
      </c>
      <c r="I42" s="9">
        <f t="shared" si="2"/>
        <v>15600</v>
      </c>
      <c r="J42" s="10">
        <f t="shared" si="3"/>
        <v>4362426</v>
      </c>
      <c r="K42" s="11">
        <f>(J42-AA42)/AA42</f>
        <v>0.37974739994250034</v>
      </c>
      <c r="L42" s="12"/>
      <c r="M42" s="13">
        <v>605000</v>
      </c>
      <c r="N42" s="13">
        <v>0</v>
      </c>
      <c r="O42" s="13">
        <v>2303538</v>
      </c>
      <c r="P42" s="13">
        <v>1438288</v>
      </c>
      <c r="Q42" s="13">
        <v>0</v>
      </c>
      <c r="R42" s="14">
        <v>15600</v>
      </c>
      <c r="S42" s="14">
        <f t="shared" si="4"/>
        <v>4362426</v>
      </c>
      <c r="T42" s="7"/>
      <c r="U42" s="13">
        <v>575208</v>
      </c>
      <c r="V42" s="13">
        <v>0</v>
      </c>
      <c r="W42" s="13">
        <v>1497375</v>
      </c>
      <c r="X42" s="13">
        <v>1073874</v>
      </c>
      <c r="Y42" s="13">
        <v>0</v>
      </c>
      <c r="Z42" s="13">
        <v>15300</v>
      </c>
      <c r="AA42" s="14">
        <f>SUM(U42,V42,W42,Y42,X42,Z42)</f>
        <v>3161757</v>
      </c>
      <c r="AB42" s="7"/>
      <c r="AC42" s="14">
        <v>3531964</v>
      </c>
      <c r="AD42" s="14">
        <v>0</v>
      </c>
      <c r="AE42" s="7"/>
      <c r="AF42" s="15">
        <v>55</v>
      </c>
      <c r="AG42" s="15" t="s">
        <v>28</v>
      </c>
      <c r="AH42" s="16"/>
      <c r="AI42" s="7" t="s">
        <v>17</v>
      </c>
      <c r="AJ42" s="13">
        <f t="shared" si="17"/>
        <v>605000</v>
      </c>
      <c r="AK42" s="13">
        <f t="shared" si="17"/>
        <v>0</v>
      </c>
      <c r="AL42" s="13">
        <f t="shared" si="17"/>
        <v>2303538</v>
      </c>
      <c r="AM42" s="13">
        <v>1231620</v>
      </c>
      <c r="AN42" s="13">
        <v>0</v>
      </c>
      <c r="AO42" s="13">
        <f t="shared" si="6"/>
        <v>15600</v>
      </c>
      <c r="AP42" s="14">
        <f t="shared" si="7"/>
        <v>4155758</v>
      </c>
      <c r="AQ42" s="7"/>
      <c r="AR42" s="13">
        <f t="shared" si="18"/>
        <v>575208</v>
      </c>
      <c r="AS42" s="13">
        <f t="shared" si="18"/>
        <v>0</v>
      </c>
      <c r="AT42" s="13">
        <f t="shared" si="18"/>
        <v>1497375</v>
      </c>
      <c r="AU42" s="13">
        <v>0</v>
      </c>
      <c r="AV42" s="13">
        <v>0</v>
      </c>
      <c r="AW42" s="13">
        <f t="shared" si="18"/>
        <v>15300</v>
      </c>
      <c r="AX42" s="14">
        <f t="shared" si="19"/>
        <v>2087883</v>
      </c>
    </row>
    <row r="43" spans="1:50" x14ac:dyDescent="0.25">
      <c r="A43" s="7" t="s">
        <v>173</v>
      </c>
      <c r="B43" s="7" t="s">
        <v>174</v>
      </c>
      <c r="C43" s="8">
        <v>42004</v>
      </c>
      <c r="D43" s="7" t="s">
        <v>175</v>
      </c>
      <c r="E43" s="7"/>
      <c r="F43" s="7" t="s">
        <v>32</v>
      </c>
      <c r="G43" s="9">
        <f t="shared" si="0"/>
        <v>607321</v>
      </c>
      <c r="H43" s="9">
        <f t="shared" si="1"/>
        <v>243479</v>
      </c>
      <c r="I43" s="9">
        <f t="shared" si="2"/>
        <v>212508</v>
      </c>
      <c r="J43" s="10">
        <f t="shared" si="3"/>
        <v>1063308</v>
      </c>
      <c r="K43" s="11">
        <f>(J43-AA43)/AA43</f>
        <v>0.30775162622174174</v>
      </c>
      <c r="L43" s="12"/>
      <c r="M43" s="13">
        <v>449508</v>
      </c>
      <c r="N43" s="13">
        <v>0</v>
      </c>
      <c r="O43" s="13">
        <v>157813</v>
      </c>
      <c r="P43" s="13">
        <v>243479</v>
      </c>
      <c r="Q43" s="13">
        <v>0</v>
      </c>
      <c r="R43" s="14">
        <v>212508</v>
      </c>
      <c r="S43" s="14">
        <f t="shared" si="4"/>
        <v>1063308</v>
      </c>
      <c r="T43" s="7"/>
      <c r="U43" s="13">
        <v>412008</v>
      </c>
      <c r="V43" s="13">
        <v>0</v>
      </c>
      <c r="W43" s="13">
        <v>161329</v>
      </c>
      <c r="X43" s="13">
        <v>126697</v>
      </c>
      <c r="Y43" s="13">
        <v>0</v>
      </c>
      <c r="Z43" s="13">
        <v>113047</v>
      </c>
      <c r="AA43" s="14">
        <f>SUM(U43,V43,W43,Y43,X43,Z43)</f>
        <v>813081</v>
      </c>
      <c r="AB43" s="7"/>
      <c r="AC43" s="14">
        <v>0</v>
      </c>
      <c r="AD43" s="14">
        <v>456883</v>
      </c>
      <c r="AE43" s="7"/>
      <c r="AF43" s="15">
        <v>60</v>
      </c>
      <c r="AG43" s="15" t="s">
        <v>28</v>
      </c>
      <c r="AH43" s="16"/>
      <c r="AI43" s="7" t="s">
        <v>17</v>
      </c>
      <c r="AJ43" s="13">
        <f t="shared" si="17"/>
        <v>449508</v>
      </c>
      <c r="AK43" s="13">
        <f t="shared" si="17"/>
        <v>0</v>
      </c>
      <c r="AL43" s="13">
        <f t="shared" si="17"/>
        <v>157813</v>
      </c>
      <c r="AM43" s="13">
        <v>193689</v>
      </c>
      <c r="AN43" s="13">
        <v>0</v>
      </c>
      <c r="AO43" s="13">
        <f t="shared" si="6"/>
        <v>212508</v>
      </c>
      <c r="AP43" s="14">
        <f t="shared" si="7"/>
        <v>1013518</v>
      </c>
      <c r="AQ43" s="7"/>
      <c r="AR43" s="13">
        <f t="shared" si="18"/>
        <v>412008</v>
      </c>
      <c r="AS43" s="13">
        <f t="shared" si="18"/>
        <v>0</v>
      </c>
      <c r="AT43" s="13">
        <f t="shared" si="18"/>
        <v>161329</v>
      </c>
      <c r="AU43" s="13">
        <v>93262</v>
      </c>
      <c r="AV43" s="13">
        <v>0</v>
      </c>
      <c r="AW43" s="13">
        <f t="shared" si="18"/>
        <v>113047</v>
      </c>
      <c r="AX43" s="14">
        <f t="shared" si="19"/>
        <v>779646</v>
      </c>
    </row>
    <row r="44" spans="1:50" x14ac:dyDescent="0.25">
      <c r="A44" s="7" t="s">
        <v>176</v>
      </c>
      <c r="B44" s="7" t="s">
        <v>177</v>
      </c>
      <c r="C44" s="8">
        <v>42004</v>
      </c>
      <c r="D44" s="7" t="s">
        <v>178</v>
      </c>
      <c r="E44" s="7"/>
      <c r="F44" s="7" t="s">
        <v>179</v>
      </c>
      <c r="G44" s="9">
        <f t="shared" si="0"/>
        <v>669758</v>
      </c>
      <c r="H44" s="9">
        <f t="shared" si="1"/>
        <v>300073</v>
      </c>
      <c r="I44" s="9">
        <f t="shared" si="2"/>
        <v>17606</v>
      </c>
      <c r="J44" s="10">
        <f t="shared" si="3"/>
        <v>987437</v>
      </c>
      <c r="K44" s="11">
        <f>(J44-AA44)/AA44</f>
        <v>0.2753316396709628</v>
      </c>
      <c r="L44" s="12"/>
      <c r="M44" s="13">
        <v>500000</v>
      </c>
      <c r="N44" s="13">
        <v>0</v>
      </c>
      <c r="O44" s="13">
        <v>169758</v>
      </c>
      <c r="P44" s="13">
        <v>300073</v>
      </c>
      <c r="Q44" s="13">
        <v>0</v>
      </c>
      <c r="R44" s="14">
        <v>17606</v>
      </c>
      <c r="S44" s="14">
        <f t="shared" si="4"/>
        <v>987437</v>
      </c>
      <c r="T44" s="7"/>
      <c r="U44" s="13">
        <v>500000</v>
      </c>
      <c r="V44" s="13">
        <v>0</v>
      </c>
      <c r="W44" s="13">
        <v>259469</v>
      </c>
      <c r="X44" s="13">
        <v>0</v>
      </c>
      <c r="Y44" s="13">
        <v>0</v>
      </c>
      <c r="Z44" s="13">
        <v>14790</v>
      </c>
      <c r="AA44" s="14">
        <f>SUM(U44,V44,W44,Y44,X44,Z44)</f>
        <v>774259</v>
      </c>
      <c r="AB44" s="7"/>
      <c r="AC44" s="14">
        <v>0</v>
      </c>
      <c r="AD44" s="14">
        <v>0</v>
      </c>
      <c r="AE44" s="7"/>
      <c r="AF44" s="15">
        <v>55</v>
      </c>
      <c r="AG44" s="15" t="s">
        <v>28</v>
      </c>
      <c r="AH44" s="16"/>
      <c r="AI44" s="7" t="s">
        <v>17</v>
      </c>
      <c r="AJ44" s="13">
        <f t="shared" si="17"/>
        <v>500000</v>
      </c>
      <c r="AK44" s="13">
        <f t="shared" si="17"/>
        <v>0</v>
      </c>
      <c r="AL44" s="13">
        <f t="shared" si="17"/>
        <v>169758</v>
      </c>
      <c r="AM44" s="13">
        <v>0</v>
      </c>
      <c r="AN44" s="13">
        <v>0</v>
      </c>
      <c r="AO44" s="13">
        <f t="shared" si="6"/>
        <v>17606</v>
      </c>
      <c r="AP44" s="14">
        <f t="shared" si="7"/>
        <v>687364</v>
      </c>
      <c r="AQ44" s="7"/>
      <c r="AR44" s="13">
        <f t="shared" si="18"/>
        <v>500000</v>
      </c>
      <c r="AS44" s="13">
        <f t="shared" si="18"/>
        <v>0</v>
      </c>
      <c r="AT44" s="13">
        <f t="shared" si="18"/>
        <v>259469</v>
      </c>
      <c r="AU44" s="13">
        <v>0</v>
      </c>
      <c r="AV44" s="13">
        <v>0</v>
      </c>
      <c r="AW44" s="13">
        <f t="shared" si="18"/>
        <v>14790</v>
      </c>
      <c r="AX44" s="14">
        <f t="shared" si="19"/>
        <v>774259</v>
      </c>
    </row>
    <row r="45" spans="1:50" x14ac:dyDescent="0.25">
      <c r="A45" s="7" t="s">
        <v>180</v>
      </c>
      <c r="B45" s="7" t="s">
        <v>181</v>
      </c>
      <c r="C45" s="8">
        <v>42004</v>
      </c>
      <c r="D45" s="7" t="s">
        <v>182</v>
      </c>
      <c r="E45" s="7" t="s">
        <v>39</v>
      </c>
      <c r="F45" s="7" t="s">
        <v>32</v>
      </c>
      <c r="G45" s="9">
        <f t="shared" si="0"/>
        <v>1385664</v>
      </c>
      <c r="H45" s="9">
        <f t="shared" si="1"/>
        <v>719231</v>
      </c>
      <c r="I45" s="9">
        <f t="shared" si="2"/>
        <v>10977</v>
      </c>
      <c r="J45" s="10">
        <f t="shared" si="3"/>
        <v>2115872</v>
      </c>
      <c r="K45" s="11" t="s">
        <v>41</v>
      </c>
      <c r="L45" s="12"/>
      <c r="M45" s="13">
        <v>572116</v>
      </c>
      <c r="N45" s="13">
        <v>0</v>
      </c>
      <c r="O45" s="13">
        <v>813548</v>
      </c>
      <c r="P45" s="13">
        <v>719231</v>
      </c>
      <c r="Q45" s="13">
        <v>0</v>
      </c>
      <c r="R45" s="14">
        <v>10977</v>
      </c>
      <c r="S45" s="14">
        <f t="shared" si="4"/>
        <v>2115872</v>
      </c>
      <c r="T45" s="7"/>
      <c r="U45" s="13" t="s">
        <v>41</v>
      </c>
      <c r="V45" s="13" t="s">
        <v>41</v>
      </c>
      <c r="W45" s="13" t="s">
        <v>41</v>
      </c>
      <c r="X45" s="13" t="s">
        <v>41</v>
      </c>
      <c r="Y45" s="13" t="s">
        <v>41</v>
      </c>
      <c r="Z45" s="13" t="s">
        <v>41</v>
      </c>
      <c r="AA45" s="13" t="s">
        <v>41</v>
      </c>
      <c r="AB45" s="7"/>
      <c r="AC45" s="14">
        <v>6557872</v>
      </c>
      <c r="AD45" s="14">
        <v>12513</v>
      </c>
      <c r="AE45" s="7"/>
      <c r="AF45" s="15">
        <v>57</v>
      </c>
      <c r="AG45" s="15" t="s">
        <v>28</v>
      </c>
      <c r="AH45" s="16" t="s">
        <v>183</v>
      </c>
      <c r="AI45" s="7" t="s">
        <v>17</v>
      </c>
      <c r="AJ45" s="13">
        <f t="shared" si="17"/>
        <v>572116</v>
      </c>
      <c r="AK45" s="13">
        <f t="shared" si="17"/>
        <v>0</v>
      </c>
      <c r="AL45" s="13">
        <f t="shared" si="17"/>
        <v>813548</v>
      </c>
      <c r="AM45" s="13">
        <v>557849</v>
      </c>
      <c r="AN45" s="13">
        <v>0</v>
      </c>
      <c r="AO45" s="13">
        <f t="shared" si="6"/>
        <v>10977</v>
      </c>
      <c r="AP45" s="14">
        <f t="shared" si="7"/>
        <v>1954490</v>
      </c>
      <c r="AQ45" s="7"/>
      <c r="AR45" s="13" t="str">
        <f t="shared" si="18"/>
        <v>n/a</v>
      </c>
      <c r="AS45" s="13" t="str">
        <f t="shared" si="18"/>
        <v>n/a</v>
      </c>
      <c r="AT45" s="13" t="str">
        <f t="shared" si="18"/>
        <v>n/a</v>
      </c>
      <c r="AU45" s="13" t="str">
        <f>X45</f>
        <v>n/a</v>
      </c>
      <c r="AV45" s="13" t="str">
        <f>Y45</f>
        <v>n/a</v>
      </c>
      <c r="AW45" s="13" t="str">
        <f t="shared" si="18"/>
        <v>n/a</v>
      </c>
      <c r="AX45" s="14">
        <f t="shared" si="19"/>
        <v>0</v>
      </c>
    </row>
    <row r="46" spans="1:50" x14ac:dyDescent="0.25">
      <c r="A46" s="7" t="s">
        <v>184</v>
      </c>
      <c r="B46" s="7" t="s">
        <v>185</v>
      </c>
      <c r="C46" s="8">
        <v>42004</v>
      </c>
      <c r="D46" s="7" t="s">
        <v>186</v>
      </c>
      <c r="E46" s="7"/>
      <c r="F46" s="7" t="s">
        <v>32</v>
      </c>
      <c r="G46" s="9">
        <f t="shared" si="0"/>
        <v>798250</v>
      </c>
      <c r="H46" s="9">
        <f t="shared" si="1"/>
        <v>530752</v>
      </c>
      <c r="I46" s="9">
        <f t="shared" si="2"/>
        <v>10400</v>
      </c>
      <c r="J46" s="10">
        <f t="shared" si="3"/>
        <v>1339402</v>
      </c>
      <c r="K46" s="11">
        <f>(J46-AA46)/AA46</f>
        <v>-4.6295946870632099E-2</v>
      </c>
      <c r="L46" s="12"/>
      <c r="M46" s="13">
        <v>515000</v>
      </c>
      <c r="N46" s="13">
        <v>283250</v>
      </c>
      <c r="O46" s="13">
        <v>0</v>
      </c>
      <c r="P46" s="13">
        <v>0</v>
      </c>
      <c r="Q46" s="13">
        <v>530752</v>
      </c>
      <c r="R46" s="14">
        <v>10400</v>
      </c>
      <c r="S46" s="14">
        <f t="shared" si="4"/>
        <v>1339402</v>
      </c>
      <c r="T46" s="7"/>
      <c r="U46" s="13">
        <v>500000</v>
      </c>
      <c r="V46" s="13">
        <v>218250</v>
      </c>
      <c r="W46" s="13">
        <v>0</v>
      </c>
      <c r="X46" s="13">
        <v>0</v>
      </c>
      <c r="Y46" s="13">
        <v>676171</v>
      </c>
      <c r="Z46" s="13">
        <v>10000</v>
      </c>
      <c r="AA46" s="14">
        <f>SUM(U46,V46,W46,Y46,X46,Z46)</f>
        <v>1404421</v>
      </c>
      <c r="AB46" s="7"/>
      <c r="AC46" s="14">
        <v>0</v>
      </c>
      <c r="AD46" s="14">
        <v>0</v>
      </c>
      <c r="AE46" s="7"/>
      <c r="AF46" s="15">
        <v>56</v>
      </c>
      <c r="AG46" s="15" t="s">
        <v>28</v>
      </c>
      <c r="AH46" s="16"/>
      <c r="AI46" s="7" t="s">
        <v>17</v>
      </c>
      <c r="AJ46" s="13">
        <f t="shared" si="17"/>
        <v>515000</v>
      </c>
      <c r="AK46" s="13">
        <f t="shared" si="17"/>
        <v>283250</v>
      </c>
      <c r="AL46" s="13">
        <f t="shared" si="17"/>
        <v>0</v>
      </c>
      <c r="AM46" s="13">
        <v>0</v>
      </c>
      <c r="AN46" s="13">
        <v>0</v>
      </c>
      <c r="AO46" s="13">
        <f t="shared" si="6"/>
        <v>10400</v>
      </c>
      <c r="AP46" s="14">
        <f t="shared" si="7"/>
        <v>808650</v>
      </c>
      <c r="AQ46" s="7"/>
      <c r="AR46" s="13">
        <f t="shared" si="18"/>
        <v>500000</v>
      </c>
      <c r="AS46" s="13">
        <f t="shared" si="18"/>
        <v>218250</v>
      </c>
      <c r="AT46" s="13">
        <f t="shared" si="18"/>
        <v>0</v>
      </c>
      <c r="AU46" s="13">
        <v>0</v>
      </c>
      <c r="AV46" s="13">
        <v>0</v>
      </c>
      <c r="AW46" s="13">
        <f t="shared" si="18"/>
        <v>10000</v>
      </c>
      <c r="AX46" s="14">
        <f t="shared" si="19"/>
        <v>728250</v>
      </c>
    </row>
    <row r="47" spans="1:50" x14ac:dyDescent="0.25">
      <c r="A47" s="7" t="s">
        <v>187</v>
      </c>
      <c r="B47" s="7" t="s">
        <v>188</v>
      </c>
      <c r="C47" s="8">
        <v>42004</v>
      </c>
      <c r="D47" s="7" t="s">
        <v>189</v>
      </c>
      <c r="E47" s="7" t="s">
        <v>39</v>
      </c>
      <c r="F47" s="7" t="s">
        <v>32</v>
      </c>
      <c r="G47" s="9">
        <f t="shared" si="0"/>
        <v>77803</v>
      </c>
      <c r="H47" s="9">
        <f t="shared" si="1"/>
        <v>306574</v>
      </c>
      <c r="I47" s="9">
        <f t="shared" si="2"/>
        <v>3787</v>
      </c>
      <c r="J47" s="10">
        <f t="shared" si="3"/>
        <v>388164</v>
      </c>
      <c r="K47" s="11" t="s">
        <v>41</v>
      </c>
      <c r="L47" s="12"/>
      <c r="M47" s="13">
        <v>77803</v>
      </c>
      <c r="N47" s="13">
        <v>0</v>
      </c>
      <c r="O47" s="13">
        <v>0</v>
      </c>
      <c r="P47" s="13">
        <v>0</v>
      </c>
      <c r="Q47" s="13">
        <v>306574</v>
      </c>
      <c r="R47" s="14">
        <v>3787</v>
      </c>
      <c r="S47" s="14">
        <f t="shared" si="4"/>
        <v>388164</v>
      </c>
      <c r="T47" s="7"/>
      <c r="U47" s="13" t="s">
        <v>41</v>
      </c>
      <c r="V47" s="13" t="s">
        <v>41</v>
      </c>
      <c r="W47" s="13" t="s">
        <v>41</v>
      </c>
      <c r="X47" s="13" t="s">
        <v>41</v>
      </c>
      <c r="Y47" s="13" t="s">
        <v>41</v>
      </c>
      <c r="Z47" s="13" t="s">
        <v>41</v>
      </c>
      <c r="AA47" s="13" t="s">
        <v>41</v>
      </c>
      <c r="AB47" s="7"/>
      <c r="AC47" s="14">
        <v>0</v>
      </c>
      <c r="AD47" s="14">
        <v>0</v>
      </c>
      <c r="AE47" s="7"/>
      <c r="AF47" s="15">
        <v>61</v>
      </c>
      <c r="AG47" s="15" t="s">
        <v>28</v>
      </c>
      <c r="AH47" s="16" t="s">
        <v>190</v>
      </c>
      <c r="AI47" s="7" t="s">
        <v>17</v>
      </c>
      <c r="AJ47" s="13">
        <f t="shared" si="17"/>
        <v>77803</v>
      </c>
      <c r="AK47" s="13">
        <f t="shared" si="17"/>
        <v>0</v>
      </c>
      <c r="AL47" s="13">
        <f t="shared" si="17"/>
        <v>0</v>
      </c>
      <c r="AM47" s="13">
        <v>0</v>
      </c>
      <c r="AN47" s="13">
        <v>0</v>
      </c>
      <c r="AO47" s="13">
        <f t="shared" si="6"/>
        <v>3787</v>
      </c>
      <c r="AP47" s="14">
        <f t="shared" si="7"/>
        <v>81590</v>
      </c>
      <c r="AQ47" s="7"/>
      <c r="AR47" s="13" t="s">
        <v>41</v>
      </c>
      <c r="AS47" s="13" t="s">
        <v>41</v>
      </c>
      <c r="AT47" s="13" t="s">
        <v>41</v>
      </c>
      <c r="AU47" s="13" t="s">
        <v>41</v>
      </c>
      <c r="AV47" s="13" t="s">
        <v>41</v>
      </c>
      <c r="AW47" s="13" t="str">
        <f t="shared" si="18"/>
        <v>n/a</v>
      </c>
      <c r="AX47" s="14">
        <f t="shared" si="19"/>
        <v>0</v>
      </c>
    </row>
    <row r="48" spans="1:50" x14ac:dyDescent="0.25">
      <c r="A48" s="7" t="s">
        <v>191</v>
      </c>
      <c r="B48" s="7" t="s">
        <v>192</v>
      </c>
      <c r="C48" s="8">
        <v>41820</v>
      </c>
      <c r="D48" s="7" t="s">
        <v>193</v>
      </c>
      <c r="E48" s="7"/>
      <c r="F48" s="7" t="s">
        <v>62</v>
      </c>
      <c r="G48" s="9">
        <f t="shared" si="0"/>
        <v>334712</v>
      </c>
      <c r="H48" s="9">
        <f t="shared" si="1"/>
        <v>116095</v>
      </c>
      <c r="I48" s="9">
        <f t="shared" si="2"/>
        <v>0</v>
      </c>
      <c r="J48" s="10">
        <f t="shared" si="3"/>
        <v>450807</v>
      </c>
      <c r="K48" s="11">
        <f>(J48-AA48)/AA48</f>
        <v>0.585149475727336</v>
      </c>
      <c r="L48" s="12"/>
      <c r="M48" s="13">
        <v>284712</v>
      </c>
      <c r="N48" s="13">
        <v>50000</v>
      </c>
      <c r="O48" s="13">
        <v>0</v>
      </c>
      <c r="P48" s="13">
        <v>0</v>
      </c>
      <c r="Q48" s="13">
        <v>116095</v>
      </c>
      <c r="R48" s="14">
        <v>0</v>
      </c>
      <c r="S48" s="14">
        <f t="shared" si="4"/>
        <v>450807</v>
      </c>
      <c r="T48" s="7"/>
      <c r="U48" s="13">
        <v>284394</v>
      </c>
      <c r="V48" s="13">
        <v>0</v>
      </c>
      <c r="W48" s="13">
        <v>0</v>
      </c>
      <c r="X48" s="13">
        <v>0</v>
      </c>
      <c r="Y48" s="13">
        <v>0</v>
      </c>
      <c r="Z48" s="13">
        <v>0</v>
      </c>
      <c r="AA48" s="14">
        <f>SUM(U48,V48,W48,Y48,X48,Z48)</f>
        <v>284394</v>
      </c>
      <c r="AB48" s="7"/>
      <c r="AC48" s="14">
        <v>0</v>
      </c>
      <c r="AD48" s="14">
        <v>0</v>
      </c>
      <c r="AE48" s="7"/>
      <c r="AF48" s="15">
        <v>67</v>
      </c>
      <c r="AG48" s="15" t="s">
        <v>28</v>
      </c>
      <c r="AH48" s="16"/>
      <c r="AI48" s="7" t="s">
        <v>17</v>
      </c>
      <c r="AJ48" s="13">
        <f t="shared" si="17"/>
        <v>284712</v>
      </c>
      <c r="AK48" s="13">
        <f t="shared" si="17"/>
        <v>50000</v>
      </c>
      <c r="AL48" s="13">
        <f t="shared" si="17"/>
        <v>0</v>
      </c>
      <c r="AM48" s="13">
        <v>0</v>
      </c>
      <c r="AN48" s="13">
        <v>0</v>
      </c>
      <c r="AO48" s="13">
        <f t="shared" si="6"/>
        <v>0</v>
      </c>
      <c r="AP48" s="14">
        <f t="shared" si="7"/>
        <v>334712</v>
      </c>
      <c r="AQ48" s="7"/>
      <c r="AR48" s="13">
        <f t="shared" ref="AR48:AT50" si="20">U48</f>
        <v>284394</v>
      </c>
      <c r="AS48" s="13">
        <f t="shared" si="20"/>
        <v>0</v>
      </c>
      <c r="AT48" s="13">
        <f t="shared" si="20"/>
        <v>0</v>
      </c>
      <c r="AU48" s="13">
        <v>0</v>
      </c>
      <c r="AV48" s="13">
        <v>0</v>
      </c>
      <c r="AW48" s="13">
        <f t="shared" si="18"/>
        <v>0</v>
      </c>
      <c r="AX48" s="14">
        <f t="shared" si="19"/>
        <v>284394</v>
      </c>
    </row>
    <row r="49" spans="1:50" x14ac:dyDescent="0.25">
      <c r="A49" s="7" t="s">
        <v>194</v>
      </c>
      <c r="B49" s="7" t="s">
        <v>195</v>
      </c>
      <c r="C49" s="8">
        <v>42004</v>
      </c>
      <c r="D49" s="7" t="s">
        <v>196</v>
      </c>
      <c r="E49" s="7"/>
      <c r="F49" s="7" t="s">
        <v>32</v>
      </c>
      <c r="G49" s="9">
        <f t="shared" si="0"/>
        <v>1507869</v>
      </c>
      <c r="H49" s="9">
        <f t="shared" si="1"/>
        <v>2310714</v>
      </c>
      <c r="I49" s="9">
        <f t="shared" si="2"/>
        <v>24000</v>
      </c>
      <c r="J49" s="10">
        <f t="shared" si="3"/>
        <v>3842583</v>
      </c>
      <c r="K49" s="11">
        <f>(J49-AA49)/AA49</f>
        <v>0.22489708536575259</v>
      </c>
      <c r="L49" s="12"/>
      <c r="M49" s="13">
        <v>800000</v>
      </c>
      <c r="N49" s="13">
        <v>0</v>
      </c>
      <c r="O49" s="13">
        <v>707869</v>
      </c>
      <c r="P49" s="13">
        <v>1510723</v>
      </c>
      <c r="Q49" s="13">
        <v>799991</v>
      </c>
      <c r="R49" s="14">
        <v>24000</v>
      </c>
      <c r="S49" s="14">
        <f t="shared" si="4"/>
        <v>3842583</v>
      </c>
      <c r="T49" s="7"/>
      <c r="U49" s="13">
        <v>800000</v>
      </c>
      <c r="V49" s="13">
        <v>0</v>
      </c>
      <c r="W49" s="13">
        <v>0</v>
      </c>
      <c r="X49" s="13">
        <v>1507739</v>
      </c>
      <c r="Y49" s="13">
        <v>799997</v>
      </c>
      <c r="Z49" s="13">
        <v>29330</v>
      </c>
      <c r="AA49" s="14">
        <f>SUM(U49,V49,W49,Y49,X49,Z49)</f>
        <v>3137066</v>
      </c>
      <c r="AB49" s="7"/>
      <c r="AC49" s="14">
        <v>0</v>
      </c>
      <c r="AD49" s="14">
        <v>1215562</v>
      </c>
      <c r="AE49" s="7"/>
      <c r="AF49" s="15">
        <v>55</v>
      </c>
      <c r="AG49" s="15" t="s">
        <v>28</v>
      </c>
      <c r="AH49" s="16"/>
      <c r="AI49" s="7" t="s">
        <v>17</v>
      </c>
      <c r="AJ49" s="13">
        <f t="shared" si="17"/>
        <v>800000</v>
      </c>
      <c r="AK49" s="13">
        <f t="shared" si="17"/>
        <v>0</v>
      </c>
      <c r="AL49" s="13">
        <f t="shared" si="17"/>
        <v>707869</v>
      </c>
      <c r="AM49" s="13">
        <v>609714</v>
      </c>
      <c r="AN49" s="13">
        <v>0</v>
      </c>
      <c r="AO49" s="13">
        <f t="shared" si="6"/>
        <v>24000</v>
      </c>
      <c r="AP49" s="14">
        <f t="shared" si="7"/>
        <v>2141583</v>
      </c>
      <c r="AQ49" s="7"/>
      <c r="AR49" s="13">
        <f t="shared" si="20"/>
        <v>800000</v>
      </c>
      <c r="AS49" s="13">
        <f t="shared" si="20"/>
        <v>0</v>
      </c>
      <c r="AT49" s="13">
        <f t="shared" si="20"/>
        <v>0</v>
      </c>
      <c r="AU49" s="13">
        <v>459544</v>
      </c>
      <c r="AV49" s="13">
        <v>0</v>
      </c>
      <c r="AW49" s="13">
        <f t="shared" si="18"/>
        <v>29330</v>
      </c>
      <c r="AX49" s="14">
        <f t="shared" si="19"/>
        <v>1288874</v>
      </c>
    </row>
    <row r="50" spans="1:50" x14ac:dyDescent="0.25">
      <c r="A50" s="7" t="s">
        <v>197</v>
      </c>
      <c r="B50" s="7" t="s">
        <v>198</v>
      </c>
      <c r="C50" s="8">
        <v>41882</v>
      </c>
      <c r="D50" s="7" t="s">
        <v>199</v>
      </c>
      <c r="E50" s="7"/>
      <c r="F50" s="7" t="s">
        <v>27</v>
      </c>
      <c r="G50" s="9">
        <f t="shared" si="0"/>
        <v>36000</v>
      </c>
      <c r="H50" s="9">
        <f t="shared" si="1"/>
        <v>0</v>
      </c>
      <c r="I50" s="9">
        <f t="shared" si="2"/>
        <v>4320</v>
      </c>
      <c r="J50" s="10">
        <f t="shared" si="3"/>
        <v>40320</v>
      </c>
      <c r="K50" s="11">
        <f>(J50-AA50)/AA50</f>
        <v>-2.0384363079763844E-2</v>
      </c>
      <c r="L50" s="12"/>
      <c r="M50" s="13">
        <v>36000</v>
      </c>
      <c r="N50" s="13">
        <v>0</v>
      </c>
      <c r="O50" s="13">
        <v>0</v>
      </c>
      <c r="P50" s="13">
        <v>0</v>
      </c>
      <c r="Q50" s="13">
        <v>0</v>
      </c>
      <c r="R50" s="14">
        <v>4320</v>
      </c>
      <c r="S50" s="14">
        <f t="shared" si="4"/>
        <v>40320</v>
      </c>
      <c r="T50" s="7"/>
      <c r="U50" s="13">
        <v>36000</v>
      </c>
      <c r="V50" s="13">
        <v>0</v>
      </c>
      <c r="W50" s="13">
        <v>0</v>
      </c>
      <c r="X50" s="13">
        <v>0</v>
      </c>
      <c r="Y50" s="13">
        <v>0</v>
      </c>
      <c r="Z50" s="13">
        <v>5159</v>
      </c>
      <c r="AA50" s="14">
        <f>SUM(U50,V50,W50,Y50,X50,Z50)</f>
        <v>41159</v>
      </c>
      <c r="AB50" s="7"/>
      <c r="AC50" s="14">
        <v>0</v>
      </c>
      <c r="AD50" s="14">
        <v>0</v>
      </c>
      <c r="AE50" s="7"/>
      <c r="AF50" s="15">
        <v>74</v>
      </c>
      <c r="AG50" s="15" t="s">
        <v>28</v>
      </c>
      <c r="AH50" s="16"/>
      <c r="AI50" s="7" t="s">
        <v>17</v>
      </c>
      <c r="AJ50" s="13">
        <f t="shared" si="17"/>
        <v>36000</v>
      </c>
      <c r="AK50" s="13">
        <f t="shared" si="17"/>
        <v>0</v>
      </c>
      <c r="AL50" s="13">
        <f t="shared" si="17"/>
        <v>0</v>
      </c>
      <c r="AM50" s="13">
        <v>0</v>
      </c>
      <c r="AN50" s="13">
        <v>0</v>
      </c>
      <c r="AO50" s="13">
        <f t="shared" si="6"/>
        <v>4320</v>
      </c>
      <c r="AP50" s="14">
        <f t="shared" si="7"/>
        <v>40320</v>
      </c>
      <c r="AQ50" s="7"/>
      <c r="AR50" s="13">
        <f t="shared" si="20"/>
        <v>36000</v>
      </c>
      <c r="AS50" s="13">
        <f t="shared" si="20"/>
        <v>0</v>
      </c>
      <c r="AT50" s="13">
        <f t="shared" si="20"/>
        <v>0</v>
      </c>
      <c r="AU50" s="13">
        <v>0</v>
      </c>
      <c r="AV50" s="13">
        <v>0</v>
      </c>
      <c r="AW50" s="13">
        <f t="shared" si="18"/>
        <v>5159</v>
      </c>
      <c r="AX50" s="14">
        <f t="shared" si="19"/>
        <v>41159</v>
      </c>
    </row>
    <row r="51" spans="1:50" x14ac:dyDescent="0.25">
      <c r="A51" s="7" t="s">
        <v>200</v>
      </c>
      <c r="B51" s="7" t="s">
        <v>201</v>
      </c>
      <c r="C51" s="8">
        <v>42004</v>
      </c>
      <c r="D51" s="7" t="s">
        <v>202</v>
      </c>
      <c r="E51" s="7"/>
      <c r="F51" s="7" t="s">
        <v>32</v>
      </c>
      <c r="G51" s="9">
        <f t="shared" si="0"/>
        <v>875000</v>
      </c>
      <c r="H51" s="9">
        <f t="shared" si="1"/>
        <v>6442696</v>
      </c>
      <c r="I51" s="9">
        <f t="shared" si="2"/>
        <v>0</v>
      </c>
      <c r="J51" s="10">
        <f t="shared" si="3"/>
        <v>7317696</v>
      </c>
      <c r="K51" s="11" t="s">
        <v>41</v>
      </c>
      <c r="L51" s="12"/>
      <c r="M51" s="13">
        <v>425000</v>
      </c>
      <c r="N51" s="13">
        <v>246000</v>
      </c>
      <c r="O51" s="13">
        <v>204000</v>
      </c>
      <c r="P51" s="13">
        <v>2156250</v>
      </c>
      <c r="Q51" s="13">
        <v>4286446</v>
      </c>
      <c r="R51" s="14">
        <v>0</v>
      </c>
      <c r="S51" s="14">
        <f t="shared" si="4"/>
        <v>7317696</v>
      </c>
      <c r="T51" s="7"/>
      <c r="U51" s="13" t="s">
        <v>41</v>
      </c>
      <c r="V51" s="13" t="s">
        <v>41</v>
      </c>
      <c r="W51" s="13" t="s">
        <v>41</v>
      </c>
      <c r="X51" s="13" t="s">
        <v>41</v>
      </c>
      <c r="Y51" s="13" t="s">
        <v>41</v>
      </c>
      <c r="Z51" s="13" t="s">
        <v>41</v>
      </c>
      <c r="AA51" s="13" t="s">
        <v>41</v>
      </c>
      <c r="AB51" s="7"/>
      <c r="AC51" s="14">
        <v>0</v>
      </c>
      <c r="AD51" s="14">
        <v>0</v>
      </c>
      <c r="AE51" s="7"/>
      <c r="AF51" s="15">
        <v>51</v>
      </c>
      <c r="AG51" s="15" t="s">
        <v>28</v>
      </c>
      <c r="AH51" s="16" t="s">
        <v>203</v>
      </c>
      <c r="AI51" s="7" t="s">
        <v>17</v>
      </c>
      <c r="AJ51" s="13">
        <f t="shared" si="17"/>
        <v>425000</v>
      </c>
      <c r="AK51" s="13">
        <f t="shared" si="17"/>
        <v>246000</v>
      </c>
      <c r="AL51" s="13">
        <f t="shared" si="17"/>
        <v>204000</v>
      </c>
      <c r="AM51" s="13">
        <v>0</v>
      </c>
      <c r="AN51" s="13">
        <v>0</v>
      </c>
      <c r="AO51" s="13">
        <f t="shared" si="6"/>
        <v>0</v>
      </c>
      <c r="AP51" s="14">
        <f t="shared" si="7"/>
        <v>875000</v>
      </c>
      <c r="AQ51" s="7"/>
      <c r="AR51" s="13" t="s">
        <v>41</v>
      </c>
      <c r="AS51" s="13" t="s">
        <v>41</v>
      </c>
      <c r="AT51" s="13" t="s">
        <v>41</v>
      </c>
      <c r="AU51" s="13" t="s">
        <v>41</v>
      </c>
      <c r="AV51" s="13" t="s">
        <v>41</v>
      </c>
      <c r="AW51" s="13" t="str">
        <f t="shared" si="18"/>
        <v>n/a</v>
      </c>
      <c r="AX51" s="14">
        <f t="shared" si="19"/>
        <v>0</v>
      </c>
    </row>
    <row r="52" spans="1:50" x14ac:dyDescent="0.25">
      <c r="A52" s="7" t="s">
        <v>204</v>
      </c>
      <c r="B52" s="7" t="s">
        <v>205</v>
      </c>
      <c r="C52" s="8">
        <v>41912</v>
      </c>
      <c r="D52" s="7" t="s">
        <v>206</v>
      </c>
      <c r="E52" s="7" t="s">
        <v>46</v>
      </c>
      <c r="F52" s="7" t="s">
        <v>32</v>
      </c>
      <c r="G52" s="9">
        <f t="shared" si="0"/>
        <v>299998</v>
      </c>
      <c r="H52" s="9">
        <f t="shared" si="1"/>
        <v>99001</v>
      </c>
      <c r="I52" s="9">
        <f t="shared" si="2"/>
        <v>9924</v>
      </c>
      <c r="J52" s="10">
        <f t="shared" si="3"/>
        <v>408923</v>
      </c>
      <c r="K52" s="11">
        <f t="shared" ref="K52:K58" si="21">(J52-AA52)/AA52</f>
        <v>-0.36805951558590677</v>
      </c>
      <c r="L52" s="12"/>
      <c r="M52" s="13">
        <v>299998</v>
      </c>
      <c r="N52" s="13">
        <v>0</v>
      </c>
      <c r="O52" s="13">
        <v>0</v>
      </c>
      <c r="P52" s="13">
        <v>99001</v>
      </c>
      <c r="Q52" s="13">
        <v>0</v>
      </c>
      <c r="R52" s="14">
        <v>9924</v>
      </c>
      <c r="S52" s="14">
        <f t="shared" si="4"/>
        <v>408923</v>
      </c>
      <c r="T52" s="7"/>
      <c r="U52" s="13">
        <v>299998</v>
      </c>
      <c r="V52" s="13">
        <v>0</v>
      </c>
      <c r="W52" s="13">
        <v>225000</v>
      </c>
      <c r="X52" s="13">
        <v>99002</v>
      </c>
      <c r="Y52" s="13">
        <v>0</v>
      </c>
      <c r="Z52" s="13">
        <v>23091</v>
      </c>
      <c r="AA52" s="14">
        <f t="shared" ref="AA52:AA58" si="22">SUM(U52,V52,W52,Y52,X52,Z52)</f>
        <v>647091</v>
      </c>
      <c r="AB52" s="7"/>
      <c r="AC52" s="14">
        <v>0</v>
      </c>
      <c r="AD52" s="14">
        <v>0</v>
      </c>
      <c r="AE52" s="7"/>
      <c r="AF52" s="15">
        <v>54</v>
      </c>
      <c r="AG52" s="15" t="s">
        <v>28</v>
      </c>
      <c r="AH52" s="16"/>
      <c r="AI52" s="7" t="s">
        <v>17</v>
      </c>
      <c r="AJ52" s="13">
        <f t="shared" si="17"/>
        <v>299998</v>
      </c>
      <c r="AK52" s="13">
        <f t="shared" si="17"/>
        <v>0</v>
      </c>
      <c r="AL52" s="13">
        <f t="shared" si="17"/>
        <v>0</v>
      </c>
      <c r="AM52" s="13">
        <v>47389</v>
      </c>
      <c r="AN52" s="13">
        <v>0</v>
      </c>
      <c r="AO52" s="13">
        <f t="shared" si="6"/>
        <v>9924</v>
      </c>
      <c r="AP52" s="14">
        <f t="shared" si="7"/>
        <v>357311</v>
      </c>
      <c r="AQ52" s="7"/>
      <c r="AR52" s="13">
        <f t="shared" ref="AR52:AT58" si="23">U52</f>
        <v>299998</v>
      </c>
      <c r="AS52" s="13">
        <f t="shared" si="23"/>
        <v>0</v>
      </c>
      <c r="AT52" s="13">
        <f t="shared" si="23"/>
        <v>225000</v>
      </c>
      <c r="AU52" s="13">
        <v>240470</v>
      </c>
      <c r="AV52" s="13">
        <v>0</v>
      </c>
      <c r="AW52" s="13">
        <f t="shared" si="18"/>
        <v>23091</v>
      </c>
      <c r="AX52" s="14">
        <f t="shared" si="19"/>
        <v>788559</v>
      </c>
    </row>
    <row r="53" spans="1:50" x14ac:dyDescent="0.25">
      <c r="A53" s="7" t="s">
        <v>207</v>
      </c>
      <c r="B53" s="7" t="s">
        <v>208</v>
      </c>
      <c r="C53" s="8">
        <v>41820</v>
      </c>
      <c r="D53" s="7" t="s">
        <v>209</v>
      </c>
      <c r="E53" s="7" t="s">
        <v>46</v>
      </c>
      <c r="F53" s="7" t="s">
        <v>32</v>
      </c>
      <c r="G53" s="9">
        <f t="shared" si="0"/>
        <v>1194687</v>
      </c>
      <c r="H53" s="9">
        <f t="shared" si="1"/>
        <v>233500</v>
      </c>
      <c r="I53" s="9">
        <f t="shared" si="2"/>
        <v>10200</v>
      </c>
      <c r="J53" s="10">
        <f t="shared" si="3"/>
        <v>1438387</v>
      </c>
      <c r="K53" s="11">
        <f t="shared" si="21"/>
        <v>1.4759436910656058E-2</v>
      </c>
      <c r="L53" s="12"/>
      <c r="M53" s="13">
        <v>504637</v>
      </c>
      <c r="N53" s="13">
        <v>0</v>
      </c>
      <c r="O53" s="13">
        <v>690050</v>
      </c>
      <c r="P53" s="13">
        <v>0</v>
      </c>
      <c r="Q53" s="13">
        <v>233500</v>
      </c>
      <c r="R53" s="14">
        <v>10200</v>
      </c>
      <c r="S53" s="14">
        <f t="shared" si="4"/>
        <v>1438387</v>
      </c>
      <c r="T53" s="7"/>
      <c r="U53" s="13">
        <v>469272</v>
      </c>
      <c r="V53" s="13">
        <v>0</v>
      </c>
      <c r="W53" s="13">
        <v>752694</v>
      </c>
      <c r="X53" s="13">
        <v>0</v>
      </c>
      <c r="Y53" s="13">
        <v>185500</v>
      </c>
      <c r="Z53" s="13">
        <v>10000</v>
      </c>
      <c r="AA53" s="14">
        <f t="shared" si="22"/>
        <v>1417466</v>
      </c>
      <c r="AB53" s="7"/>
      <c r="AC53" s="14">
        <v>0</v>
      </c>
      <c r="AD53" s="14">
        <v>0</v>
      </c>
      <c r="AE53" s="7"/>
      <c r="AF53" s="15">
        <v>55</v>
      </c>
      <c r="AG53" s="15" t="s">
        <v>28</v>
      </c>
      <c r="AH53" s="16"/>
      <c r="AI53" s="7" t="s">
        <v>17</v>
      </c>
      <c r="AJ53" s="13">
        <f t="shared" si="17"/>
        <v>504637</v>
      </c>
      <c r="AK53" s="13">
        <f t="shared" si="17"/>
        <v>0</v>
      </c>
      <c r="AL53" s="13">
        <f t="shared" si="17"/>
        <v>690050</v>
      </c>
      <c r="AM53" s="13">
        <v>0</v>
      </c>
      <c r="AN53" s="13">
        <v>0</v>
      </c>
      <c r="AO53" s="13">
        <f t="shared" si="6"/>
        <v>10200</v>
      </c>
      <c r="AP53" s="14">
        <f t="shared" si="7"/>
        <v>1204887</v>
      </c>
      <c r="AQ53" s="7"/>
      <c r="AR53" s="13">
        <f t="shared" si="23"/>
        <v>469272</v>
      </c>
      <c r="AS53" s="13">
        <f t="shared" si="23"/>
        <v>0</v>
      </c>
      <c r="AT53" s="13">
        <f t="shared" si="23"/>
        <v>752694</v>
      </c>
      <c r="AU53" s="13">
        <v>729000</v>
      </c>
      <c r="AV53" s="13">
        <v>0</v>
      </c>
      <c r="AW53" s="13">
        <f t="shared" si="18"/>
        <v>10000</v>
      </c>
      <c r="AX53" s="14">
        <f t="shared" si="19"/>
        <v>1960966</v>
      </c>
    </row>
    <row r="54" spans="1:50" x14ac:dyDescent="0.25">
      <c r="A54" s="7" t="s">
        <v>210</v>
      </c>
      <c r="B54" s="7" t="s">
        <v>211</v>
      </c>
      <c r="C54" s="8">
        <v>42004</v>
      </c>
      <c r="D54" s="7" t="s">
        <v>212</v>
      </c>
      <c r="E54" s="7"/>
      <c r="F54" s="7" t="s">
        <v>32</v>
      </c>
      <c r="G54" s="9">
        <f t="shared" si="0"/>
        <v>1151089</v>
      </c>
      <c r="H54" s="9">
        <f t="shared" si="1"/>
        <v>2778577</v>
      </c>
      <c r="I54" s="9">
        <f t="shared" si="2"/>
        <v>5565</v>
      </c>
      <c r="J54" s="10">
        <f t="shared" si="3"/>
        <v>3935231</v>
      </c>
      <c r="K54" s="11">
        <f t="shared" si="21"/>
        <v>0.22252691265301658</v>
      </c>
      <c r="L54" s="12"/>
      <c r="M54" s="13">
        <v>481587</v>
      </c>
      <c r="N54" s="13">
        <v>300</v>
      </c>
      <c r="O54" s="13">
        <v>669202</v>
      </c>
      <c r="P54" s="13">
        <v>1378808</v>
      </c>
      <c r="Q54" s="13">
        <v>1399769</v>
      </c>
      <c r="R54" s="14">
        <v>5565</v>
      </c>
      <c r="S54" s="14">
        <f t="shared" si="4"/>
        <v>3935231</v>
      </c>
      <c r="T54" s="7"/>
      <c r="U54" s="13">
        <v>470250</v>
      </c>
      <c r="V54" s="13">
        <v>0</v>
      </c>
      <c r="W54" s="13">
        <v>756382</v>
      </c>
      <c r="X54" s="13">
        <v>999999</v>
      </c>
      <c r="Y54" s="13">
        <v>986736</v>
      </c>
      <c r="Z54" s="13">
        <v>5565</v>
      </c>
      <c r="AA54" s="14">
        <f t="shared" si="22"/>
        <v>3218932</v>
      </c>
      <c r="AB54" s="7"/>
      <c r="AC54" s="14">
        <v>0</v>
      </c>
      <c r="AD54" s="14">
        <v>0</v>
      </c>
      <c r="AE54" s="7"/>
      <c r="AF54" s="15">
        <v>55</v>
      </c>
      <c r="AG54" s="15" t="s">
        <v>28</v>
      </c>
      <c r="AH54" s="16"/>
      <c r="AI54" s="7" t="s">
        <v>17</v>
      </c>
      <c r="AJ54" s="13">
        <f t="shared" si="17"/>
        <v>481587</v>
      </c>
      <c r="AK54" s="13">
        <f t="shared" si="17"/>
        <v>300</v>
      </c>
      <c r="AL54" s="13">
        <f t="shared" si="17"/>
        <v>669202</v>
      </c>
      <c r="AM54" s="13">
        <v>2468266</v>
      </c>
      <c r="AN54" s="13">
        <v>586328</v>
      </c>
      <c r="AO54" s="13">
        <f t="shared" si="6"/>
        <v>5565</v>
      </c>
      <c r="AP54" s="14">
        <f t="shared" si="7"/>
        <v>4211248</v>
      </c>
      <c r="AQ54" s="7"/>
      <c r="AR54" s="13">
        <f t="shared" si="23"/>
        <v>470250</v>
      </c>
      <c r="AS54" s="13">
        <f t="shared" si="23"/>
        <v>0</v>
      </c>
      <c r="AT54" s="13">
        <f t="shared" si="23"/>
        <v>756382</v>
      </c>
      <c r="AU54" s="13">
        <v>447453</v>
      </c>
      <c r="AV54" s="13">
        <v>0</v>
      </c>
      <c r="AW54" s="13">
        <f t="shared" si="18"/>
        <v>5565</v>
      </c>
      <c r="AX54" s="14">
        <f t="shared" si="19"/>
        <v>1679650</v>
      </c>
    </row>
    <row r="55" spans="1:50" x14ac:dyDescent="0.25">
      <c r="A55" s="7" t="s">
        <v>213</v>
      </c>
      <c r="B55" s="7" t="s">
        <v>214</v>
      </c>
      <c r="C55" s="8">
        <v>42004</v>
      </c>
      <c r="D55" s="7" t="s">
        <v>215</v>
      </c>
      <c r="E55" s="7" t="s">
        <v>46</v>
      </c>
      <c r="F55" s="7" t="s">
        <v>32</v>
      </c>
      <c r="G55" s="9">
        <f t="shared" si="0"/>
        <v>2062200</v>
      </c>
      <c r="H55" s="9">
        <f t="shared" si="1"/>
        <v>749377</v>
      </c>
      <c r="I55" s="9">
        <f t="shared" si="2"/>
        <v>278804</v>
      </c>
      <c r="J55" s="10">
        <f t="shared" si="3"/>
        <v>3090381</v>
      </c>
      <c r="K55" s="11">
        <f t="shared" si="21"/>
        <v>-0.44361739494892083</v>
      </c>
      <c r="L55" s="12"/>
      <c r="M55" s="13">
        <v>840000</v>
      </c>
      <c r="N55" s="13">
        <v>0</v>
      </c>
      <c r="O55" s="13">
        <v>1222200</v>
      </c>
      <c r="P55" s="13">
        <v>749377</v>
      </c>
      <c r="Q55" s="13">
        <v>0</v>
      </c>
      <c r="R55" s="14">
        <v>278804</v>
      </c>
      <c r="S55" s="14">
        <f t="shared" si="4"/>
        <v>3090381</v>
      </c>
      <c r="T55" s="7"/>
      <c r="U55" s="13">
        <v>800000</v>
      </c>
      <c r="V55" s="13">
        <v>0</v>
      </c>
      <c r="W55" s="13">
        <v>1158000</v>
      </c>
      <c r="X55" s="13">
        <v>3318571</v>
      </c>
      <c r="Y55" s="13">
        <v>0</v>
      </c>
      <c r="Z55" s="13">
        <v>277846</v>
      </c>
      <c r="AA55" s="14">
        <f t="shared" si="22"/>
        <v>5554417</v>
      </c>
      <c r="AB55" s="7"/>
      <c r="AC55" s="14">
        <v>0</v>
      </c>
      <c r="AD55" s="14">
        <v>840853</v>
      </c>
      <c r="AE55" s="7"/>
      <c r="AF55" s="15">
        <v>48</v>
      </c>
      <c r="AG55" s="15" t="s">
        <v>28</v>
      </c>
      <c r="AH55" s="16"/>
      <c r="AI55" s="7" t="s">
        <v>17</v>
      </c>
      <c r="AJ55" s="13">
        <f t="shared" si="17"/>
        <v>840000</v>
      </c>
      <c r="AK55" s="13">
        <f t="shared" si="17"/>
        <v>0</v>
      </c>
      <c r="AL55" s="13">
        <f t="shared" si="17"/>
        <v>1222200</v>
      </c>
      <c r="AM55" s="13">
        <v>4118002</v>
      </c>
      <c r="AN55" s="13">
        <v>0</v>
      </c>
      <c r="AO55" s="13">
        <f t="shared" si="6"/>
        <v>278804</v>
      </c>
      <c r="AP55" s="14">
        <f t="shared" si="7"/>
        <v>6459006</v>
      </c>
      <c r="AQ55" s="7"/>
      <c r="AR55" s="13">
        <f t="shared" si="23"/>
        <v>800000</v>
      </c>
      <c r="AS55" s="13">
        <f t="shared" si="23"/>
        <v>0</v>
      </c>
      <c r="AT55" s="13">
        <f t="shared" si="23"/>
        <v>1158000</v>
      </c>
      <c r="AU55" s="13">
        <v>698210</v>
      </c>
      <c r="AV55" s="13">
        <v>3449930</v>
      </c>
      <c r="AW55" s="13">
        <f t="shared" ref="AW55:AW86" si="24">Z55</f>
        <v>277846</v>
      </c>
      <c r="AX55" s="14">
        <f t="shared" si="19"/>
        <v>6383986</v>
      </c>
    </row>
    <row r="56" spans="1:50" x14ac:dyDescent="0.25">
      <c r="A56" s="7" t="s">
        <v>216</v>
      </c>
      <c r="B56" s="7" t="s">
        <v>217</v>
      </c>
      <c r="C56" s="8">
        <v>42004</v>
      </c>
      <c r="D56" s="7" t="s">
        <v>218</v>
      </c>
      <c r="E56" s="17" t="s">
        <v>72</v>
      </c>
      <c r="F56" s="7" t="s">
        <v>62</v>
      </c>
      <c r="G56" s="9">
        <f t="shared" si="0"/>
        <v>480771</v>
      </c>
      <c r="H56" s="9">
        <f t="shared" si="1"/>
        <v>0</v>
      </c>
      <c r="I56" s="9">
        <f t="shared" si="2"/>
        <v>0</v>
      </c>
      <c r="J56" s="10">
        <f t="shared" si="3"/>
        <v>480771</v>
      </c>
      <c r="K56" s="11">
        <f t="shared" si="21"/>
        <v>-0.67105221745252619</v>
      </c>
      <c r="L56" s="12"/>
      <c r="M56" s="13">
        <v>250000</v>
      </c>
      <c r="N56" s="13">
        <v>0</v>
      </c>
      <c r="O56" s="13">
        <v>230771</v>
      </c>
      <c r="P56" s="13">
        <v>0</v>
      </c>
      <c r="Q56" s="13">
        <v>0</v>
      </c>
      <c r="R56" s="14">
        <v>0</v>
      </c>
      <c r="S56" s="14">
        <f t="shared" si="4"/>
        <v>480771</v>
      </c>
      <c r="T56" s="7"/>
      <c r="U56" s="13">
        <v>245000</v>
      </c>
      <c r="V56" s="13">
        <v>0</v>
      </c>
      <c r="W56" s="13">
        <v>191479</v>
      </c>
      <c r="X56" s="13">
        <v>655125</v>
      </c>
      <c r="Y56" s="13">
        <v>369938</v>
      </c>
      <c r="Z56" s="13">
        <v>0</v>
      </c>
      <c r="AA56" s="14">
        <f t="shared" si="22"/>
        <v>1461542</v>
      </c>
      <c r="AB56" s="7"/>
      <c r="AC56" s="14">
        <v>0</v>
      </c>
      <c r="AD56" s="14">
        <v>0</v>
      </c>
      <c r="AE56" s="7"/>
      <c r="AF56" s="15">
        <v>48</v>
      </c>
      <c r="AG56" s="15" t="s">
        <v>28</v>
      </c>
      <c r="AH56" s="16" t="s">
        <v>219</v>
      </c>
      <c r="AI56" s="7" t="s">
        <v>17</v>
      </c>
      <c r="AJ56" s="13">
        <f t="shared" si="17"/>
        <v>250000</v>
      </c>
      <c r="AK56" s="13">
        <f t="shared" si="17"/>
        <v>0</v>
      </c>
      <c r="AL56" s="13">
        <f t="shared" si="17"/>
        <v>230771</v>
      </c>
      <c r="AM56" s="13">
        <v>973147</v>
      </c>
      <c r="AN56" s="13">
        <v>0</v>
      </c>
      <c r="AO56" s="13">
        <f t="shared" si="6"/>
        <v>0</v>
      </c>
      <c r="AP56" s="14">
        <f t="shared" si="7"/>
        <v>1453918</v>
      </c>
      <c r="AQ56" s="7"/>
      <c r="AR56" s="13">
        <f t="shared" si="23"/>
        <v>245000</v>
      </c>
      <c r="AS56" s="13">
        <f t="shared" si="23"/>
        <v>0</v>
      </c>
      <c r="AT56" s="13">
        <f t="shared" si="23"/>
        <v>191479</v>
      </c>
      <c r="AU56" s="13">
        <v>909784</v>
      </c>
      <c r="AV56" s="13">
        <v>0</v>
      </c>
      <c r="AW56" s="13">
        <f t="shared" si="24"/>
        <v>0</v>
      </c>
      <c r="AX56" s="14">
        <f t="shared" si="19"/>
        <v>1346263</v>
      </c>
    </row>
    <row r="57" spans="1:50" x14ac:dyDescent="0.25">
      <c r="A57" s="7" t="s">
        <v>220</v>
      </c>
      <c r="B57" s="7" t="s">
        <v>221</v>
      </c>
      <c r="C57" s="8">
        <v>41670</v>
      </c>
      <c r="D57" s="7" t="s">
        <v>222</v>
      </c>
      <c r="E57" s="7" t="s">
        <v>46</v>
      </c>
      <c r="F57" s="7" t="s">
        <v>62</v>
      </c>
      <c r="G57" s="9">
        <f t="shared" si="0"/>
        <v>1687400</v>
      </c>
      <c r="H57" s="9">
        <f t="shared" si="1"/>
        <v>3499958</v>
      </c>
      <c r="I57" s="9">
        <f t="shared" si="2"/>
        <v>7713</v>
      </c>
      <c r="J57" s="10">
        <f t="shared" si="3"/>
        <v>5195071</v>
      </c>
      <c r="K57" s="11">
        <f t="shared" si="21"/>
        <v>0.17390796416183665</v>
      </c>
      <c r="L57" s="12"/>
      <c r="M57" s="13">
        <v>737500</v>
      </c>
      <c r="N57" s="13">
        <v>0</v>
      </c>
      <c r="O57" s="13">
        <v>949900</v>
      </c>
      <c r="P57" s="13">
        <v>3499958</v>
      </c>
      <c r="Q57" s="13">
        <v>0</v>
      </c>
      <c r="R57" s="14">
        <v>7713</v>
      </c>
      <c r="S57" s="14">
        <f t="shared" si="4"/>
        <v>5195071</v>
      </c>
      <c r="T57" s="7"/>
      <c r="U57" s="13">
        <v>708765</v>
      </c>
      <c r="V57" s="13">
        <v>0</v>
      </c>
      <c r="W57" s="13">
        <v>709119</v>
      </c>
      <c r="X57" s="13">
        <v>1499990</v>
      </c>
      <c r="Y57" s="13">
        <v>1499995</v>
      </c>
      <c r="Z57" s="13">
        <v>7581</v>
      </c>
      <c r="AA57" s="14">
        <f t="shared" si="22"/>
        <v>4425450</v>
      </c>
      <c r="AB57" s="7"/>
      <c r="AC57" s="14">
        <v>0</v>
      </c>
      <c r="AD57" s="14">
        <v>0</v>
      </c>
      <c r="AE57" s="7"/>
      <c r="AF57" s="15">
        <v>67</v>
      </c>
      <c r="AG57" s="15" t="s">
        <v>28</v>
      </c>
      <c r="AH57" s="16"/>
      <c r="AI57" s="7" t="s">
        <v>17</v>
      </c>
      <c r="AJ57" s="13">
        <f t="shared" si="17"/>
        <v>737500</v>
      </c>
      <c r="AK57" s="13">
        <f t="shared" si="17"/>
        <v>0</v>
      </c>
      <c r="AL57" s="13">
        <f t="shared" si="17"/>
        <v>949900</v>
      </c>
      <c r="AM57" s="13">
        <v>2149531</v>
      </c>
      <c r="AN57" s="13">
        <v>6094699</v>
      </c>
      <c r="AO57" s="13">
        <f t="shared" si="6"/>
        <v>7713</v>
      </c>
      <c r="AP57" s="14">
        <f t="shared" si="7"/>
        <v>9939343</v>
      </c>
      <c r="AQ57" s="7"/>
      <c r="AR57" s="13">
        <f t="shared" si="23"/>
        <v>708765</v>
      </c>
      <c r="AS57" s="13">
        <f t="shared" si="23"/>
        <v>0</v>
      </c>
      <c r="AT57" s="13">
        <f t="shared" si="23"/>
        <v>709119</v>
      </c>
      <c r="AU57" s="13">
        <v>1198839</v>
      </c>
      <c r="AV57" s="13">
        <v>2528147</v>
      </c>
      <c r="AW57" s="13">
        <f t="shared" si="24"/>
        <v>7581</v>
      </c>
      <c r="AX57" s="14">
        <f t="shared" si="19"/>
        <v>5152451</v>
      </c>
    </row>
    <row r="58" spans="1:50" x14ac:dyDescent="0.25">
      <c r="A58" s="7" t="s">
        <v>223</v>
      </c>
      <c r="B58" s="7" t="s">
        <v>224</v>
      </c>
      <c r="C58" s="8">
        <v>41882</v>
      </c>
      <c r="D58" s="7" t="s">
        <v>225</v>
      </c>
      <c r="E58" s="7" t="s">
        <v>46</v>
      </c>
      <c r="F58" s="7" t="s">
        <v>40</v>
      </c>
      <c r="G58" s="9">
        <f t="shared" si="0"/>
        <v>3452943</v>
      </c>
      <c r="H58" s="9">
        <f t="shared" si="1"/>
        <v>8000728</v>
      </c>
      <c r="I58" s="9">
        <f t="shared" si="2"/>
        <v>25437</v>
      </c>
      <c r="J58" s="10">
        <f t="shared" si="3"/>
        <v>11479108</v>
      </c>
      <c r="K58" s="11">
        <f t="shared" si="21"/>
        <v>0.66115481226768436</v>
      </c>
      <c r="L58" s="12"/>
      <c r="M58" s="13">
        <v>1005289</v>
      </c>
      <c r="N58" s="13">
        <v>0</v>
      </c>
      <c r="O58" s="13">
        <v>2447654</v>
      </c>
      <c r="P58" s="13">
        <v>6167388</v>
      </c>
      <c r="Q58" s="13">
        <v>1833340</v>
      </c>
      <c r="R58" s="14">
        <v>25437</v>
      </c>
      <c r="S58" s="14">
        <f t="shared" si="4"/>
        <v>11479108</v>
      </c>
      <c r="T58" s="7"/>
      <c r="U58" s="13">
        <v>900000</v>
      </c>
      <c r="V58" s="13">
        <v>0</v>
      </c>
      <c r="W58" s="13">
        <v>0</v>
      </c>
      <c r="X58" s="13">
        <v>3746600</v>
      </c>
      <c r="Y58" s="13">
        <v>2250077</v>
      </c>
      <c r="Z58" s="13">
        <v>13641</v>
      </c>
      <c r="AA58" s="14">
        <f t="shared" si="22"/>
        <v>6910318</v>
      </c>
      <c r="AB58" s="7"/>
      <c r="AC58" s="14">
        <v>0</v>
      </c>
      <c r="AD58" s="14">
        <v>0</v>
      </c>
      <c r="AE58" s="7"/>
      <c r="AF58" s="15">
        <v>53</v>
      </c>
      <c r="AG58" s="15" t="s">
        <v>28</v>
      </c>
      <c r="AH58" s="16"/>
      <c r="AI58" s="7" t="s">
        <v>17</v>
      </c>
      <c r="AJ58" s="13">
        <f t="shared" si="17"/>
        <v>1005289</v>
      </c>
      <c r="AK58" s="13">
        <f t="shared" si="17"/>
        <v>0</v>
      </c>
      <c r="AL58" s="13">
        <f t="shared" si="17"/>
        <v>2447654</v>
      </c>
      <c r="AM58" s="13">
        <v>7614351</v>
      </c>
      <c r="AN58" s="13">
        <v>23332090</v>
      </c>
      <c r="AO58" s="13">
        <f t="shared" si="6"/>
        <v>25437</v>
      </c>
      <c r="AP58" s="14">
        <f t="shared" si="7"/>
        <v>34424821</v>
      </c>
      <c r="AQ58" s="7"/>
      <c r="AR58" s="13">
        <f t="shared" si="23"/>
        <v>900000</v>
      </c>
      <c r="AS58" s="13">
        <f t="shared" si="23"/>
        <v>0</v>
      </c>
      <c r="AT58" s="13">
        <f t="shared" si="23"/>
        <v>0</v>
      </c>
      <c r="AU58" s="13">
        <v>9900718</v>
      </c>
      <c r="AV58" s="13">
        <v>0</v>
      </c>
      <c r="AW58" s="13">
        <f t="shared" si="24"/>
        <v>13641</v>
      </c>
      <c r="AX58" s="14">
        <f t="shared" si="19"/>
        <v>10814359</v>
      </c>
    </row>
    <row r="59" spans="1:50" x14ac:dyDescent="0.25">
      <c r="A59" s="7" t="s">
        <v>226</v>
      </c>
      <c r="B59" s="7" t="s">
        <v>227</v>
      </c>
      <c r="C59" s="8">
        <v>41820</v>
      </c>
      <c r="D59" s="7" t="s">
        <v>228</v>
      </c>
      <c r="E59" s="7" t="s">
        <v>39</v>
      </c>
      <c r="F59" s="7" t="s">
        <v>40</v>
      </c>
      <c r="G59" s="9">
        <f t="shared" si="0"/>
        <v>4518917</v>
      </c>
      <c r="H59" s="9">
        <f t="shared" si="1"/>
        <v>79777109</v>
      </c>
      <c r="I59" s="9">
        <f t="shared" si="2"/>
        <v>12729</v>
      </c>
      <c r="J59" s="10">
        <f t="shared" si="3"/>
        <v>84308755</v>
      </c>
      <c r="K59" s="11" t="s">
        <v>41</v>
      </c>
      <c r="L59" s="12"/>
      <c r="M59" s="13">
        <v>918917</v>
      </c>
      <c r="N59" s="13">
        <v>3600000</v>
      </c>
      <c r="O59" s="13">
        <v>0</v>
      </c>
      <c r="P59" s="13">
        <v>79777109</v>
      </c>
      <c r="Q59" s="13">
        <v>0</v>
      </c>
      <c r="R59" s="14">
        <v>12729</v>
      </c>
      <c r="S59" s="14">
        <f t="shared" si="4"/>
        <v>84308755</v>
      </c>
      <c r="T59" s="7"/>
      <c r="U59" s="13" t="s">
        <v>41</v>
      </c>
      <c r="V59" s="13" t="s">
        <v>41</v>
      </c>
      <c r="W59" s="13" t="s">
        <v>41</v>
      </c>
      <c r="X59" s="13" t="s">
        <v>41</v>
      </c>
      <c r="Y59" s="13" t="s">
        <v>41</v>
      </c>
      <c r="Z59" s="13" t="s">
        <v>41</v>
      </c>
      <c r="AA59" s="13" t="s">
        <v>41</v>
      </c>
      <c r="AB59" s="7"/>
      <c r="AC59" s="14">
        <v>0</v>
      </c>
      <c r="AD59" s="14">
        <v>157048</v>
      </c>
      <c r="AE59" s="7"/>
      <c r="AF59" s="15">
        <v>47</v>
      </c>
      <c r="AG59" s="15" t="s">
        <v>28</v>
      </c>
      <c r="AH59" s="16" t="s">
        <v>229</v>
      </c>
      <c r="AI59" s="7" t="s">
        <v>17</v>
      </c>
      <c r="AJ59" s="13">
        <f t="shared" si="17"/>
        <v>918917</v>
      </c>
      <c r="AK59" s="13">
        <f t="shared" si="17"/>
        <v>3600000</v>
      </c>
      <c r="AL59" s="13">
        <f t="shared" si="17"/>
        <v>0</v>
      </c>
      <c r="AM59" s="13">
        <v>5832323</v>
      </c>
      <c r="AN59" s="13">
        <v>0</v>
      </c>
      <c r="AO59" s="13">
        <f t="shared" si="6"/>
        <v>12729</v>
      </c>
      <c r="AP59" s="14">
        <f t="shared" si="7"/>
        <v>10363969</v>
      </c>
      <c r="AQ59" s="7"/>
      <c r="AR59" s="13" t="s">
        <v>41</v>
      </c>
      <c r="AS59" s="13" t="s">
        <v>41</v>
      </c>
      <c r="AT59" s="13" t="s">
        <v>41</v>
      </c>
      <c r="AU59" s="13" t="s">
        <v>41</v>
      </c>
      <c r="AV59" s="13" t="s">
        <v>41</v>
      </c>
      <c r="AW59" s="13" t="str">
        <f t="shared" si="24"/>
        <v>n/a</v>
      </c>
      <c r="AX59" s="14">
        <f t="shared" si="19"/>
        <v>0</v>
      </c>
    </row>
    <row r="60" spans="1:50" x14ac:dyDescent="0.25">
      <c r="A60" s="7" t="s">
        <v>230</v>
      </c>
      <c r="B60" s="7" t="s">
        <v>231</v>
      </c>
      <c r="C60" s="8">
        <v>42004</v>
      </c>
      <c r="D60" s="7" t="s">
        <v>232</v>
      </c>
      <c r="E60" s="7" t="s">
        <v>46</v>
      </c>
      <c r="F60" s="7" t="s">
        <v>32</v>
      </c>
      <c r="G60" s="9">
        <f t="shared" si="0"/>
        <v>444443</v>
      </c>
      <c r="H60" s="9">
        <f t="shared" si="1"/>
        <v>253907</v>
      </c>
      <c r="I60" s="9">
        <f t="shared" si="2"/>
        <v>0</v>
      </c>
      <c r="J60" s="10">
        <f t="shared" si="3"/>
        <v>698350</v>
      </c>
      <c r="K60" s="11">
        <f t="shared" ref="K60:K71" si="25">(J60-AA60)/AA60</f>
        <v>-0.17458182437096362</v>
      </c>
      <c r="L60" s="12"/>
      <c r="M60" s="13">
        <v>359443</v>
      </c>
      <c r="N60" s="13">
        <v>85000</v>
      </c>
      <c r="O60" s="13">
        <v>0</v>
      </c>
      <c r="P60" s="13">
        <v>10787</v>
      </c>
      <c r="Q60" s="13">
        <v>243120</v>
      </c>
      <c r="R60" s="14">
        <v>0</v>
      </c>
      <c r="S60" s="14">
        <f t="shared" si="4"/>
        <v>698350</v>
      </c>
      <c r="T60" s="7"/>
      <c r="U60" s="13">
        <v>359443</v>
      </c>
      <c r="V60" s="13">
        <v>0</v>
      </c>
      <c r="W60" s="13">
        <v>0</v>
      </c>
      <c r="X60" s="13">
        <v>138501</v>
      </c>
      <c r="Y60" s="13">
        <v>348112</v>
      </c>
      <c r="Z60" s="13">
        <v>0</v>
      </c>
      <c r="AA60" s="14">
        <f t="shared" ref="AA60:AA71" si="26">SUM(U60,V60,W60,Y60,X60,Z60)</f>
        <v>846056</v>
      </c>
      <c r="AB60" s="7"/>
      <c r="AC60" s="14">
        <v>0</v>
      </c>
      <c r="AD60" s="14">
        <v>0</v>
      </c>
      <c r="AE60" s="7"/>
      <c r="AF60" s="15">
        <v>53</v>
      </c>
      <c r="AG60" s="15" t="s">
        <v>28</v>
      </c>
      <c r="AH60" s="16"/>
      <c r="AI60" s="7" t="s">
        <v>17</v>
      </c>
      <c r="AJ60" s="13">
        <f t="shared" si="17"/>
        <v>359443</v>
      </c>
      <c r="AK60" s="13">
        <f t="shared" si="17"/>
        <v>85000</v>
      </c>
      <c r="AL60" s="13">
        <f t="shared" si="17"/>
        <v>0</v>
      </c>
      <c r="AM60" s="13">
        <v>0</v>
      </c>
      <c r="AN60" s="13">
        <v>0</v>
      </c>
      <c r="AO60" s="13">
        <f t="shared" si="6"/>
        <v>0</v>
      </c>
      <c r="AP60" s="14">
        <f t="shared" si="7"/>
        <v>444443</v>
      </c>
      <c r="AQ60" s="7"/>
      <c r="AR60" s="13">
        <f t="shared" ref="AR60:AT71" si="27">U60</f>
        <v>359443</v>
      </c>
      <c r="AS60" s="13">
        <f t="shared" si="27"/>
        <v>0</v>
      </c>
      <c r="AT60" s="13">
        <f t="shared" si="27"/>
        <v>0</v>
      </c>
      <c r="AU60" s="13">
        <v>0</v>
      </c>
      <c r="AV60" s="13">
        <v>0</v>
      </c>
      <c r="AW60" s="13">
        <f t="shared" si="24"/>
        <v>0</v>
      </c>
      <c r="AX60" s="14">
        <f t="shared" si="19"/>
        <v>359443</v>
      </c>
    </row>
    <row r="61" spans="1:50" x14ac:dyDescent="0.25">
      <c r="A61" s="7" t="s">
        <v>233</v>
      </c>
      <c r="B61" s="7" t="s">
        <v>234</v>
      </c>
      <c r="C61" s="8">
        <v>42004</v>
      </c>
      <c r="D61" s="7" t="s">
        <v>235</v>
      </c>
      <c r="E61" s="7"/>
      <c r="F61" s="7" t="s">
        <v>40</v>
      </c>
      <c r="G61" s="9">
        <f t="shared" si="0"/>
        <v>379000</v>
      </c>
      <c r="H61" s="9">
        <f t="shared" si="1"/>
        <v>116000</v>
      </c>
      <c r="I61" s="9">
        <f t="shared" si="2"/>
        <v>0</v>
      </c>
      <c r="J61" s="10">
        <f t="shared" si="3"/>
        <v>495000</v>
      </c>
      <c r="K61" s="11">
        <f t="shared" si="25"/>
        <v>8.7912087912087919E-2</v>
      </c>
      <c r="L61" s="12"/>
      <c r="M61" s="13">
        <v>370000</v>
      </c>
      <c r="N61" s="13">
        <v>0</v>
      </c>
      <c r="O61" s="13">
        <v>9000</v>
      </c>
      <c r="P61" s="13">
        <v>0</v>
      </c>
      <c r="Q61" s="13">
        <v>116000</v>
      </c>
      <c r="R61" s="14">
        <v>0</v>
      </c>
      <c r="S61" s="14">
        <f t="shared" si="4"/>
        <v>495000</v>
      </c>
      <c r="T61" s="7"/>
      <c r="U61" s="13">
        <v>370000</v>
      </c>
      <c r="V61" s="13">
        <v>0</v>
      </c>
      <c r="W61" s="13">
        <v>10000</v>
      </c>
      <c r="X61" s="13">
        <v>0</v>
      </c>
      <c r="Y61" s="13">
        <v>75000</v>
      </c>
      <c r="Z61" s="13">
        <v>0</v>
      </c>
      <c r="AA61" s="14">
        <f t="shared" si="26"/>
        <v>455000</v>
      </c>
      <c r="AB61" s="7"/>
      <c r="AC61" s="14">
        <v>0</v>
      </c>
      <c r="AD61" s="14">
        <v>0</v>
      </c>
      <c r="AE61" s="7"/>
      <c r="AF61" s="15">
        <v>72</v>
      </c>
      <c r="AG61" s="15" t="s">
        <v>28</v>
      </c>
      <c r="AH61" s="16"/>
      <c r="AI61" s="7" t="s">
        <v>17</v>
      </c>
      <c r="AJ61" s="13">
        <f t="shared" si="17"/>
        <v>370000</v>
      </c>
      <c r="AK61" s="13">
        <f t="shared" si="17"/>
        <v>0</v>
      </c>
      <c r="AL61" s="13">
        <f t="shared" si="17"/>
        <v>9000</v>
      </c>
      <c r="AM61" s="13">
        <v>0</v>
      </c>
      <c r="AN61" s="13">
        <v>0</v>
      </c>
      <c r="AO61" s="13">
        <f t="shared" si="6"/>
        <v>0</v>
      </c>
      <c r="AP61" s="14">
        <f t="shared" si="7"/>
        <v>379000</v>
      </c>
      <c r="AQ61" s="7"/>
      <c r="AR61" s="13">
        <f t="shared" si="27"/>
        <v>370000</v>
      </c>
      <c r="AS61" s="13">
        <f t="shared" si="27"/>
        <v>0</v>
      </c>
      <c r="AT61" s="13">
        <f t="shared" si="27"/>
        <v>10000</v>
      </c>
      <c r="AU61" s="13">
        <v>0</v>
      </c>
      <c r="AV61" s="13">
        <v>0</v>
      </c>
      <c r="AW61" s="13">
        <f t="shared" si="24"/>
        <v>0</v>
      </c>
      <c r="AX61" s="14">
        <f t="shared" si="19"/>
        <v>380000</v>
      </c>
    </row>
    <row r="62" spans="1:50" x14ac:dyDescent="0.25">
      <c r="A62" s="7" t="s">
        <v>236</v>
      </c>
      <c r="B62" s="7" t="s">
        <v>237</v>
      </c>
      <c r="C62" s="8">
        <v>42004</v>
      </c>
      <c r="D62" s="7" t="s">
        <v>238</v>
      </c>
      <c r="E62" s="7"/>
      <c r="F62" s="7" t="s">
        <v>32</v>
      </c>
      <c r="G62" s="9">
        <f t="shared" si="0"/>
        <v>684804</v>
      </c>
      <c r="H62" s="9">
        <f t="shared" si="1"/>
        <v>902430</v>
      </c>
      <c r="I62" s="9">
        <f t="shared" si="2"/>
        <v>0</v>
      </c>
      <c r="J62" s="10">
        <f t="shared" si="3"/>
        <v>1587234</v>
      </c>
      <c r="K62" s="11">
        <f t="shared" si="25"/>
        <v>0.83452843273231625</v>
      </c>
      <c r="L62" s="12"/>
      <c r="M62" s="13">
        <v>441750</v>
      </c>
      <c r="N62" s="13">
        <v>0</v>
      </c>
      <c r="O62" s="13">
        <v>243054</v>
      </c>
      <c r="P62" s="13">
        <v>0</v>
      </c>
      <c r="Q62" s="13">
        <v>902430</v>
      </c>
      <c r="R62" s="14">
        <v>0</v>
      </c>
      <c r="S62" s="14">
        <f t="shared" si="4"/>
        <v>1587234</v>
      </c>
      <c r="T62" s="7"/>
      <c r="U62" s="13">
        <v>384214</v>
      </c>
      <c r="V62" s="13">
        <v>0</v>
      </c>
      <c r="W62" s="13">
        <v>228000</v>
      </c>
      <c r="X62" s="13">
        <v>0</v>
      </c>
      <c r="Y62" s="13">
        <v>252986</v>
      </c>
      <c r="Z62" s="13">
        <v>0</v>
      </c>
      <c r="AA62" s="14">
        <f t="shared" si="26"/>
        <v>865200</v>
      </c>
      <c r="AB62" s="7"/>
      <c r="AC62" s="14">
        <v>0</v>
      </c>
      <c r="AD62" s="14">
        <v>0</v>
      </c>
      <c r="AE62" s="7"/>
      <c r="AF62" s="15">
        <v>38</v>
      </c>
      <c r="AG62" s="15" t="s">
        <v>28</v>
      </c>
      <c r="AH62" s="16"/>
      <c r="AI62" s="7" t="s">
        <v>17</v>
      </c>
      <c r="AJ62" s="13">
        <f t="shared" si="17"/>
        <v>441750</v>
      </c>
      <c r="AK62" s="13">
        <f t="shared" si="17"/>
        <v>0</v>
      </c>
      <c r="AL62" s="13">
        <f t="shared" si="17"/>
        <v>243054</v>
      </c>
      <c r="AM62" s="13">
        <v>0</v>
      </c>
      <c r="AN62" s="13">
        <v>0</v>
      </c>
      <c r="AO62" s="13">
        <f t="shared" si="6"/>
        <v>0</v>
      </c>
      <c r="AP62" s="14">
        <f t="shared" si="7"/>
        <v>684804</v>
      </c>
      <c r="AQ62" s="7"/>
      <c r="AR62" s="13">
        <f t="shared" si="27"/>
        <v>384214</v>
      </c>
      <c r="AS62" s="13">
        <f t="shared" si="27"/>
        <v>0</v>
      </c>
      <c r="AT62" s="13">
        <f t="shared" si="27"/>
        <v>228000</v>
      </c>
      <c r="AU62" s="13">
        <v>0</v>
      </c>
      <c r="AV62" s="13">
        <v>0</v>
      </c>
      <c r="AW62" s="13">
        <f t="shared" si="24"/>
        <v>0</v>
      </c>
      <c r="AX62" s="14">
        <f t="shared" si="19"/>
        <v>612214</v>
      </c>
    </row>
    <row r="63" spans="1:50" x14ac:dyDescent="0.25">
      <c r="A63" s="7" t="s">
        <v>239</v>
      </c>
      <c r="B63" s="7" t="s">
        <v>240</v>
      </c>
      <c r="C63" s="8">
        <v>42004</v>
      </c>
      <c r="D63" s="7" t="s">
        <v>241</v>
      </c>
      <c r="E63" s="7" t="s">
        <v>46</v>
      </c>
      <c r="F63" s="7" t="s">
        <v>40</v>
      </c>
      <c r="G63" s="9">
        <f t="shared" si="0"/>
        <v>975159</v>
      </c>
      <c r="H63" s="9">
        <f t="shared" si="1"/>
        <v>439805</v>
      </c>
      <c r="I63" s="9">
        <f t="shared" si="2"/>
        <v>9540</v>
      </c>
      <c r="J63" s="10">
        <f t="shared" si="3"/>
        <v>1424504</v>
      </c>
      <c r="K63" s="11">
        <f t="shared" si="25"/>
        <v>0.39439210254552931</v>
      </c>
      <c r="L63" s="12"/>
      <c r="M63" s="13">
        <v>419423</v>
      </c>
      <c r="N63" s="13">
        <v>0</v>
      </c>
      <c r="O63" s="13">
        <v>555736</v>
      </c>
      <c r="P63" s="13">
        <v>213958</v>
      </c>
      <c r="Q63" s="13">
        <v>225847</v>
      </c>
      <c r="R63" s="14">
        <v>9540</v>
      </c>
      <c r="S63" s="14">
        <f t="shared" si="4"/>
        <v>1424504</v>
      </c>
      <c r="T63" s="7"/>
      <c r="U63" s="13">
        <v>375000</v>
      </c>
      <c r="V63" s="13">
        <v>0</v>
      </c>
      <c r="W63" s="13">
        <v>465072</v>
      </c>
      <c r="X63" s="13">
        <v>76130</v>
      </c>
      <c r="Y63" s="13">
        <v>80471</v>
      </c>
      <c r="Z63" s="13">
        <v>24922</v>
      </c>
      <c r="AA63" s="14">
        <f t="shared" si="26"/>
        <v>1021595</v>
      </c>
      <c r="AB63" s="7"/>
      <c r="AC63" s="14">
        <v>0</v>
      </c>
      <c r="AD63" s="14">
        <v>0</v>
      </c>
      <c r="AE63" s="7"/>
      <c r="AF63" s="15">
        <v>60</v>
      </c>
      <c r="AG63" s="15" t="s">
        <v>28</v>
      </c>
      <c r="AH63" s="16"/>
      <c r="AI63" s="7" t="s">
        <v>17</v>
      </c>
      <c r="AJ63" s="13">
        <f t="shared" si="17"/>
        <v>419423</v>
      </c>
      <c r="AK63" s="13">
        <f t="shared" si="17"/>
        <v>0</v>
      </c>
      <c r="AL63" s="13">
        <f t="shared" si="17"/>
        <v>555736</v>
      </c>
      <c r="AM63" s="13">
        <v>814791</v>
      </c>
      <c r="AN63" s="13">
        <v>0</v>
      </c>
      <c r="AO63" s="13">
        <f t="shared" si="6"/>
        <v>9540</v>
      </c>
      <c r="AP63" s="14">
        <f t="shared" si="7"/>
        <v>1799490</v>
      </c>
      <c r="AQ63" s="7"/>
      <c r="AR63" s="13">
        <f t="shared" si="27"/>
        <v>375000</v>
      </c>
      <c r="AS63" s="13">
        <f t="shared" si="27"/>
        <v>0</v>
      </c>
      <c r="AT63" s="13">
        <f t="shared" si="27"/>
        <v>465072</v>
      </c>
      <c r="AU63" s="13">
        <v>545209</v>
      </c>
      <c r="AV63" s="13">
        <v>0</v>
      </c>
      <c r="AW63" s="13">
        <f t="shared" si="24"/>
        <v>24922</v>
      </c>
      <c r="AX63" s="14">
        <f t="shared" si="19"/>
        <v>1410203</v>
      </c>
    </row>
    <row r="64" spans="1:50" x14ac:dyDescent="0.25">
      <c r="A64" s="7" t="s">
        <v>242</v>
      </c>
      <c r="B64" s="7" t="s">
        <v>243</v>
      </c>
      <c r="C64" s="8">
        <v>41790</v>
      </c>
      <c r="D64" s="7" t="s">
        <v>244</v>
      </c>
      <c r="E64" s="7" t="s">
        <v>46</v>
      </c>
      <c r="F64" s="7" t="s">
        <v>32</v>
      </c>
      <c r="G64" s="9">
        <f t="shared" si="0"/>
        <v>8088177</v>
      </c>
      <c r="H64" s="9">
        <f t="shared" si="1"/>
        <v>5951198</v>
      </c>
      <c r="I64" s="9">
        <f t="shared" si="2"/>
        <v>638974</v>
      </c>
      <c r="J64" s="10">
        <f t="shared" si="3"/>
        <v>14678349</v>
      </c>
      <c r="K64" s="11">
        <f t="shared" si="25"/>
        <v>-4.8442758301650089E-2</v>
      </c>
      <c r="L64" s="12"/>
      <c r="M64" s="13">
        <v>1550000</v>
      </c>
      <c r="N64" s="13">
        <v>0</v>
      </c>
      <c r="O64" s="13">
        <v>6538177</v>
      </c>
      <c r="P64" s="13">
        <v>3500024</v>
      </c>
      <c r="Q64" s="13">
        <v>2451174</v>
      </c>
      <c r="R64" s="14">
        <v>638974</v>
      </c>
      <c r="S64" s="14">
        <f t="shared" si="4"/>
        <v>14678349</v>
      </c>
      <c r="T64" s="7"/>
      <c r="U64" s="13">
        <v>1609615</v>
      </c>
      <c r="V64" s="13">
        <v>0</v>
      </c>
      <c r="W64" s="13">
        <v>5522466</v>
      </c>
      <c r="X64" s="13">
        <v>3500087</v>
      </c>
      <c r="Y64" s="13">
        <v>4199250</v>
      </c>
      <c r="Z64" s="13">
        <v>594190</v>
      </c>
      <c r="AA64" s="14">
        <f t="shared" si="26"/>
        <v>15425608</v>
      </c>
      <c r="AB64" s="7"/>
      <c r="AC64" s="14">
        <v>0</v>
      </c>
      <c r="AD64" s="14">
        <v>9271375</v>
      </c>
      <c r="AE64" s="7"/>
      <c r="AF64" s="15">
        <v>58</v>
      </c>
      <c r="AG64" s="15" t="s">
        <v>28</v>
      </c>
      <c r="AH64" s="16"/>
      <c r="AI64" s="7" t="s">
        <v>17</v>
      </c>
      <c r="AJ64" s="13">
        <f t="shared" si="17"/>
        <v>1550000</v>
      </c>
      <c r="AK64" s="13">
        <f t="shared" si="17"/>
        <v>0</v>
      </c>
      <c r="AL64" s="13">
        <f t="shared" si="17"/>
        <v>6538177</v>
      </c>
      <c r="AM64" s="13">
        <v>5351715</v>
      </c>
      <c r="AN64" s="13">
        <v>12007500</v>
      </c>
      <c r="AO64" s="13">
        <f t="shared" si="6"/>
        <v>638974</v>
      </c>
      <c r="AP64" s="14">
        <f t="shared" si="7"/>
        <v>26086366</v>
      </c>
      <c r="AQ64" s="7"/>
      <c r="AR64" s="13">
        <f t="shared" si="27"/>
        <v>1609615</v>
      </c>
      <c r="AS64" s="13">
        <f t="shared" si="27"/>
        <v>0</v>
      </c>
      <c r="AT64" s="13">
        <f t="shared" si="27"/>
        <v>5522466</v>
      </c>
      <c r="AU64" s="13">
        <v>4855077</v>
      </c>
      <c r="AV64" s="13">
        <v>1628425</v>
      </c>
      <c r="AW64" s="13">
        <f t="shared" si="24"/>
        <v>594190</v>
      </c>
      <c r="AX64" s="14">
        <f t="shared" si="19"/>
        <v>14209773</v>
      </c>
    </row>
    <row r="65" spans="1:50" x14ac:dyDescent="0.25">
      <c r="A65" s="7" t="s">
        <v>245</v>
      </c>
      <c r="B65" s="7" t="s">
        <v>246</v>
      </c>
      <c r="C65" s="8">
        <v>42035</v>
      </c>
      <c r="D65" s="7" t="s">
        <v>247</v>
      </c>
      <c r="E65" s="7"/>
      <c r="F65" s="7" t="s">
        <v>248</v>
      </c>
      <c r="G65" s="9">
        <f t="shared" si="0"/>
        <v>1920976</v>
      </c>
      <c r="H65" s="9">
        <f t="shared" si="1"/>
        <v>1812633</v>
      </c>
      <c r="I65" s="9">
        <f t="shared" si="2"/>
        <v>55630</v>
      </c>
      <c r="J65" s="10">
        <f t="shared" si="3"/>
        <v>3789239</v>
      </c>
      <c r="K65" s="11">
        <f t="shared" si="25"/>
        <v>0.10322526736021745</v>
      </c>
      <c r="L65" s="12"/>
      <c r="M65" s="13">
        <v>722986</v>
      </c>
      <c r="N65" s="13">
        <v>0</v>
      </c>
      <c r="O65" s="13">
        <v>1197990</v>
      </c>
      <c r="P65" s="13">
        <v>906152</v>
      </c>
      <c r="Q65" s="13">
        <v>906481</v>
      </c>
      <c r="R65" s="14">
        <v>55630</v>
      </c>
      <c r="S65" s="14">
        <f t="shared" si="4"/>
        <v>3789239</v>
      </c>
      <c r="T65" s="7"/>
      <c r="U65" s="13">
        <v>718958</v>
      </c>
      <c r="V65" s="13">
        <v>0</v>
      </c>
      <c r="W65" s="13">
        <v>921330</v>
      </c>
      <c r="X65" s="13">
        <v>438099</v>
      </c>
      <c r="Y65" s="13">
        <v>1312779</v>
      </c>
      <c r="Z65" s="13">
        <v>43526</v>
      </c>
      <c r="AA65" s="14">
        <f t="shared" si="26"/>
        <v>3434692</v>
      </c>
      <c r="AB65" s="7"/>
      <c r="AC65" s="14">
        <v>11429781</v>
      </c>
      <c r="AD65" s="14">
        <v>0</v>
      </c>
      <c r="AE65" s="7"/>
      <c r="AF65" s="15">
        <v>54</v>
      </c>
      <c r="AG65" s="15" t="s">
        <v>28</v>
      </c>
      <c r="AH65" s="16"/>
      <c r="AI65" s="7" t="s">
        <v>17</v>
      </c>
      <c r="AJ65" s="13">
        <f t="shared" si="17"/>
        <v>722986</v>
      </c>
      <c r="AK65" s="13">
        <f t="shared" si="17"/>
        <v>0</v>
      </c>
      <c r="AL65" s="13">
        <f t="shared" si="17"/>
        <v>1197990</v>
      </c>
      <c r="AM65" s="13">
        <v>401601</v>
      </c>
      <c r="AN65" s="13">
        <v>2969413</v>
      </c>
      <c r="AO65" s="13">
        <f t="shared" si="6"/>
        <v>55630</v>
      </c>
      <c r="AP65" s="14">
        <f t="shared" si="7"/>
        <v>5347620</v>
      </c>
      <c r="AQ65" s="7"/>
      <c r="AR65" s="13">
        <f t="shared" si="27"/>
        <v>718958</v>
      </c>
      <c r="AS65" s="13">
        <f t="shared" si="27"/>
        <v>0</v>
      </c>
      <c r="AT65" s="13">
        <f t="shared" si="27"/>
        <v>921330</v>
      </c>
      <c r="AU65" s="13">
        <v>0</v>
      </c>
      <c r="AV65" s="13">
        <v>3385378</v>
      </c>
      <c r="AW65" s="13">
        <f t="shared" si="24"/>
        <v>43526</v>
      </c>
      <c r="AX65" s="14">
        <f t="shared" si="19"/>
        <v>5069192</v>
      </c>
    </row>
    <row r="66" spans="1:50" x14ac:dyDescent="0.25">
      <c r="A66" s="7" t="s">
        <v>249</v>
      </c>
      <c r="B66" s="7" t="s">
        <v>250</v>
      </c>
      <c r="C66" s="8">
        <v>42004</v>
      </c>
      <c r="D66" s="7" t="s">
        <v>251</v>
      </c>
      <c r="E66" s="7" t="s">
        <v>46</v>
      </c>
      <c r="F66" s="7" t="s">
        <v>32</v>
      </c>
      <c r="G66" s="9">
        <f t="shared" ref="G66:G114" si="28">SUM(M66,N66,O66)</f>
        <v>979333</v>
      </c>
      <c r="H66" s="9">
        <f t="shared" ref="H66:H114" si="29">SUM(Q66,P66)</f>
        <v>865265</v>
      </c>
      <c r="I66" s="9">
        <f t="shared" ref="I66:I114" si="30">R66</f>
        <v>47716</v>
      </c>
      <c r="J66" s="10">
        <f t="shared" ref="J66:J114" si="31">SUM(G66,H66,I66)</f>
        <v>1892314</v>
      </c>
      <c r="K66" s="11">
        <f t="shared" si="25"/>
        <v>-1.9704121726747711E-3</v>
      </c>
      <c r="L66" s="12"/>
      <c r="M66" s="13">
        <v>533333</v>
      </c>
      <c r="N66" s="13">
        <v>126040</v>
      </c>
      <c r="O66" s="13">
        <v>319960</v>
      </c>
      <c r="P66" s="13">
        <v>865265</v>
      </c>
      <c r="Q66" s="13">
        <v>0</v>
      </c>
      <c r="R66" s="14">
        <v>47716</v>
      </c>
      <c r="S66" s="14">
        <f t="shared" ref="S66:S114" si="32">SUM(M66,N66,O66,Q66,P66,R66)</f>
        <v>1892314</v>
      </c>
      <c r="T66" s="7"/>
      <c r="U66" s="13">
        <v>513500</v>
      </c>
      <c r="V66" s="13">
        <v>135663</v>
      </c>
      <c r="W66" s="13">
        <v>433337</v>
      </c>
      <c r="X66" s="13">
        <v>781945</v>
      </c>
      <c r="Y66" s="13">
        <v>0</v>
      </c>
      <c r="Z66" s="13">
        <v>31605</v>
      </c>
      <c r="AA66" s="14">
        <f t="shared" si="26"/>
        <v>1896050</v>
      </c>
      <c r="AB66" s="7"/>
      <c r="AC66" s="14">
        <v>7876963</v>
      </c>
      <c r="AD66" s="14">
        <v>1485377</v>
      </c>
      <c r="AE66" s="7"/>
      <c r="AF66" s="15">
        <v>57</v>
      </c>
      <c r="AG66" s="15" t="s">
        <v>28</v>
      </c>
      <c r="AH66" s="16"/>
      <c r="AI66" s="7" t="s">
        <v>17</v>
      </c>
      <c r="AJ66" s="13">
        <f t="shared" ref="AJ66:AL97" si="33">M66</f>
        <v>533333</v>
      </c>
      <c r="AK66" s="13">
        <f t="shared" si="33"/>
        <v>126040</v>
      </c>
      <c r="AL66" s="13">
        <f t="shared" si="33"/>
        <v>319960</v>
      </c>
      <c r="AM66" s="13">
        <v>314225</v>
      </c>
      <c r="AN66" s="13">
        <v>0</v>
      </c>
      <c r="AO66" s="13">
        <f t="shared" ref="AO66:AO114" si="34">R66</f>
        <v>47716</v>
      </c>
      <c r="AP66" s="14">
        <f t="shared" ref="AP66:AP114" si="35">SUM(AJ66,AK66,AL66,AN66,AM66,AO66)</f>
        <v>1341274</v>
      </c>
      <c r="AQ66" s="7"/>
      <c r="AR66" s="13">
        <f t="shared" si="27"/>
        <v>513500</v>
      </c>
      <c r="AS66" s="13">
        <f t="shared" si="27"/>
        <v>135663</v>
      </c>
      <c r="AT66" s="13">
        <f t="shared" si="27"/>
        <v>433337</v>
      </c>
      <c r="AU66" s="13">
        <v>253548</v>
      </c>
      <c r="AV66" s="13">
        <v>0</v>
      </c>
      <c r="AW66" s="13">
        <f t="shared" si="24"/>
        <v>31605</v>
      </c>
      <c r="AX66" s="14">
        <f t="shared" si="19"/>
        <v>1367653</v>
      </c>
    </row>
    <row r="67" spans="1:50" x14ac:dyDescent="0.25">
      <c r="A67" s="7" t="s">
        <v>252</v>
      </c>
      <c r="B67" s="7" t="s">
        <v>253</v>
      </c>
      <c r="C67" s="8">
        <v>42004</v>
      </c>
      <c r="D67" s="7" t="s">
        <v>254</v>
      </c>
      <c r="E67" s="7"/>
      <c r="F67" s="7" t="s">
        <v>32</v>
      </c>
      <c r="G67" s="9">
        <f t="shared" si="28"/>
        <v>500000</v>
      </c>
      <c r="H67" s="9">
        <f t="shared" si="29"/>
        <v>869988</v>
      </c>
      <c r="I67" s="9">
        <f t="shared" si="30"/>
        <v>24860</v>
      </c>
      <c r="J67" s="10">
        <f t="shared" si="31"/>
        <v>1394848</v>
      </c>
      <c r="K67" s="11">
        <f t="shared" si="25"/>
        <v>-0.12815624642551987</v>
      </c>
      <c r="L67" s="12"/>
      <c r="M67" s="13">
        <v>500000</v>
      </c>
      <c r="N67" s="13">
        <v>0</v>
      </c>
      <c r="O67" s="13">
        <v>0</v>
      </c>
      <c r="P67" s="13">
        <v>869988</v>
      </c>
      <c r="Q67" s="13">
        <v>0</v>
      </c>
      <c r="R67" s="14">
        <v>24860</v>
      </c>
      <c r="S67" s="14">
        <f t="shared" si="32"/>
        <v>1394848</v>
      </c>
      <c r="T67" s="7"/>
      <c r="U67" s="13">
        <v>500000</v>
      </c>
      <c r="V67" s="13">
        <v>0</v>
      </c>
      <c r="W67" s="13">
        <v>112970</v>
      </c>
      <c r="X67" s="13">
        <v>933963</v>
      </c>
      <c r="Y67" s="13">
        <v>0</v>
      </c>
      <c r="Z67" s="13">
        <v>52950</v>
      </c>
      <c r="AA67" s="14">
        <f t="shared" si="26"/>
        <v>1599883</v>
      </c>
      <c r="AB67" s="7"/>
      <c r="AC67" s="14">
        <v>0</v>
      </c>
      <c r="AD67" s="14">
        <v>31676</v>
      </c>
      <c r="AE67" s="7"/>
      <c r="AF67" s="15">
        <v>50</v>
      </c>
      <c r="AG67" s="15" t="s">
        <v>28</v>
      </c>
      <c r="AH67" s="16"/>
      <c r="AI67" s="7" t="s">
        <v>17</v>
      </c>
      <c r="AJ67" s="13">
        <f t="shared" si="33"/>
        <v>500000</v>
      </c>
      <c r="AK67" s="13">
        <f t="shared" si="33"/>
        <v>0</v>
      </c>
      <c r="AL67" s="13">
        <f t="shared" si="33"/>
        <v>0</v>
      </c>
      <c r="AM67" s="13">
        <v>550397</v>
      </c>
      <c r="AN67" s="13">
        <v>0</v>
      </c>
      <c r="AO67" s="13">
        <f t="shared" si="34"/>
        <v>24860</v>
      </c>
      <c r="AP67" s="14">
        <f t="shared" si="35"/>
        <v>1075257</v>
      </c>
      <c r="AQ67" s="7"/>
      <c r="AR67" s="13">
        <f t="shared" si="27"/>
        <v>500000</v>
      </c>
      <c r="AS67" s="13">
        <f t="shared" si="27"/>
        <v>0</v>
      </c>
      <c r="AT67" s="13">
        <f t="shared" si="27"/>
        <v>112970</v>
      </c>
      <c r="AU67" s="13">
        <v>285151</v>
      </c>
      <c r="AV67" s="13">
        <v>0</v>
      </c>
      <c r="AW67" s="13">
        <f t="shared" si="24"/>
        <v>52950</v>
      </c>
      <c r="AX67" s="14">
        <f t="shared" si="19"/>
        <v>951071</v>
      </c>
    </row>
    <row r="68" spans="1:50" x14ac:dyDescent="0.25">
      <c r="A68" s="7" t="s">
        <v>255</v>
      </c>
      <c r="B68" s="7" t="s">
        <v>256</v>
      </c>
      <c r="C68" s="8">
        <v>42004</v>
      </c>
      <c r="D68" s="7" t="s">
        <v>257</v>
      </c>
      <c r="E68" s="7" t="s">
        <v>46</v>
      </c>
      <c r="F68" s="7" t="s">
        <v>27</v>
      </c>
      <c r="G68" s="9">
        <f t="shared" si="28"/>
        <v>684125</v>
      </c>
      <c r="H68" s="9">
        <f t="shared" si="29"/>
        <v>3236715</v>
      </c>
      <c r="I68" s="9">
        <f t="shared" si="30"/>
        <v>17195</v>
      </c>
      <c r="J68" s="10">
        <f t="shared" si="31"/>
        <v>3938035</v>
      </c>
      <c r="K68" s="11">
        <f t="shared" si="25"/>
        <v>0.21681031059904046</v>
      </c>
      <c r="L68" s="12"/>
      <c r="M68" s="13">
        <v>684125</v>
      </c>
      <c r="N68" s="13">
        <v>0</v>
      </c>
      <c r="O68" s="13">
        <v>0</v>
      </c>
      <c r="P68" s="13">
        <v>0</v>
      </c>
      <c r="Q68" s="13">
        <v>3236715</v>
      </c>
      <c r="R68" s="14">
        <v>17195</v>
      </c>
      <c r="S68" s="14">
        <f t="shared" si="32"/>
        <v>3938035</v>
      </c>
      <c r="T68" s="7"/>
      <c r="U68" s="13">
        <v>650000</v>
      </c>
      <c r="V68" s="13">
        <v>0</v>
      </c>
      <c r="W68" s="13">
        <v>0</v>
      </c>
      <c r="X68" s="13">
        <v>0</v>
      </c>
      <c r="Y68" s="13">
        <v>2571478</v>
      </c>
      <c r="Z68" s="13">
        <v>14881</v>
      </c>
      <c r="AA68" s="14">
        <f t="shared" si="26"/>
        <v>3236359</v>
      </c>
      <c r="AB68" s="7"/>
      <c r="AC68" s="14">
        <v>0</v>
      </c>
      <c r="AD68" s="14">
        <v>0</v>
      </c>
      <c r="AE68" s="7"/>
      <c r="AF68" s="15">
        <v>56</v>
      </c>
      <c r="AG68" s="15" t="s">
        <v>28</v>
      </c>
      <c r="AH68" s="16"/>
      <c r="AI68" s="7" t="s">
        <v>17</v>
      </c>
      <c r="AJ68" s="13">
        <f t="shared" si="33"/>
        <v>684125</v>
      </c>
      <c r="AK68" s="13">
        <f t="shared" si="33"/>
        <v>0</v>
      </c>
      <c r="AL68" s="13">
        <f t="shared" si="33"/>
        <v>0</v>
      </c>
      <c r="AM68" s="13">
        <v>0</v>
      </c>
      <c r="AN68" s="13">
        <v>697870</v>
      </c>
      <c r="AO68" s="13">
        <f t="shared" si="34"/>
        <v>17195</v>
      </c>
      <c r="AP68" s="14">
        <f t="shared" si="35"/>
        <v>1399190</v>
      </c>
      <c r="AQ68" s="7"/>
      <c r="AR68" s="13">
        <f t="shared" si="27"/>
        <v>650000</v>
      </c>
      <c r="AS68" s="13">
        <f t="shared" si="27"/>
        <v>0</v>
      </c>
      <c r="AT68" s="13">
        <f t="shared" si="27"/>
        <v>0</v>
      </c>
      <c r="AU68" s="13">
        <v>0</v>
      </c>
      <c r="AV68" s="13">
        <v>103100</v>
      </c>
      <c r="AW68" s="13">
        <f t="shared" si="24"/>
        <v>14881</v>
      </c>
      <c r="AX68" s="14">
        <f t="shared" si="19"/>
        <v>767981</v>
      </c>
    </row>
    <row r="69" spans="1:50" x14ac:dyDescent="0.25">
      <c r="A69" s="7" t="s">
        <v>258</v>
      </c>
      <c r="B69" s="7" t="s">
        <v>259</v>
      </c>
      <c r="C69" s="8">
        <v>42004</v>
      </c>
      <c r="D69" s="7" t="s">
        <v>260</v>
      </c>
      <c r="E69" s="7" t="s">
        <v>46</v>
      </c>
      <c r="F69" s="7" t="s">
        <v>32</v>
      </c>
      <c r="G69" s="9">
        <f t="shared" si="28"/>
        <v>653477</v>
      </c>
      <c r="H69" s="9">
        <f t="shared" si="29"/>
        <v>1065641</v>
      </c>
      <c r="I69" s="9">
        <f t="shared" si="30"/>
        <v>0</v>
      </c>
      <c r="J69" s="10">
        <f t="shared" si="31"/>
        <v>1719118</v>
      </c>
      <c r="K69" s="11">
        <f t="shared" si="25"/>
        <v>8.2150278261603052E-2</v>
      </c>
      <c r="L69" s="12"/>
      <c r="M69" s="13">
        <v>497153</v>
      </c>
      <c r="N69" s="13">
        <v>0</v>
      </c>
      <c r="O69" s="13">
        <v>156324</v>
      </c>
      <c r="P69" s="13">
        <v>655320</v>
      </c>
      <c r="Q69" s="13">
        <v>410321</v>
      </c>
      <c r="R69" s="14">
        <v>0</v>
      </c>
      <c r="S69" s="14">
        <f t="shared" si="32"/>
        <v>1719118</v>
      </c>
      <c r="T69" s="7"/>
      <c r="U69" s="13">
        <v>503719</v>
      </c>
      <c r="V69" s="13">
        <v>0</v>
      </c>
      <c r="W69" s="13">
        <v>207843</v>
      </c>
      <c r="X69" s="13">
        <v>552986</v>
      </c>
      <c r="Y69" s="13">
        <v>324065</v>
      </c>
      <c r="Z69" s="13">
        <v>0</v>
      </c>
      <c r="AA69" s="14">
        <f t="shared" si="26"/>
        <v>1588613</v>
      </c>
      <c r="AB69" s="7"/>
      <c r="AC69" s="14">
        <v>0</v>
      </c>
      <c r="AD69" s="14">
        <v>0</v>
      </c>
      <c r="AE69" s="7"/>
      <c r="AF69" s="15">
        <v>49</v>
      </c>
      <c r="AG69" s="15" t="s">
        <v>28</v>
      </c>
      <c r="AH69" s="16"/>
      <c r="AI69" s="7" t="s">
        <v>17</v>
      </c>
      <c r="AJ69" s="13">
        <f t="shared" si="33"/>
        <v>497153</v>
      </c>
      <c r="AK69" s="13">
        <f t="shared" si="33"/>
        <v>0</v>
      </c>
      <c r="AL69" s="13">
        <f t="shared" si="33"/>
        <v>156324</v>
      </c>
      <c r="AM69" s="13">
        <v>134196</v>
      </c>
      <c r="AN69" s="13">
        <v>0</v>
      </c>
      <c r="AO69" s="13">
        <f t="shared" si="34"/>
        <v>0</v>
      </c>
      <c r="AP69" s="14">
        <f t="shared" si="35"/>
        <v>787673</v>
      </c>
      <c r="AQ69" s="7"/>
      <c r="AR69" s="13">
        <f t="shared" si="27"/>
        <v>503719</v>
      </c>
      <c r="AS69" s="13">
        <f t="shared" si="27"/>
        <v>0</v>
      </c>
      <c r="AT69" s="13">
        <f t="shared" si="27"/>
        <v>207843</v>
      </c>
      <c r="AU69" s="13">
        <v>63057</v>
      </c>
      <c r="AV69" s="13">
        <v>0</v>
      </c>
      <c r="AW69" s="13">
        <f t="shared" si="24"/>
        <v>0</v>
      </c>
      <c r="AX69" s="14">
        <f t="shared" si="19"/>
        <v>774619</v>
      </c>
    </row>
    <row r="70" spans="1:50" x14ac:dyDescent="0.25">
      <c r="A70" s="7" t="s">
        <v>261</v>
      </c>
      <c r="B70" s="7" t="s">
        <v>262</v>
      </c>
      <c r="C70" s="8">
        <v>42004</v>
      </c>
      <c r="D70" s="7" t="s">
        <v>263</v>
      </c>
      <c r="E70" s="7" t="s">
        <v>46</v>
      </c>
      <c r="F70" s="7" t="s">
        <v>32</v>
      </c>
      <c r="G70" s="9">
        <f t="shared" si="28"/>
        <v>652500</v>
      </c>
      <c r="H70" s="9">
        <f t="shared" si="29"/>
        <v>360000</v>
      </c>
      <c r="I70" s="9">
        <f t="shared" si="30"/>
        <v>12455</v>
      </c>
      <c r="J70" s="10">
        <f t="shared" si="31"/>
        <v>1024955</v>
      </c>
      <c r="K70" s="11">
        <f t="shared" si="25"/>
        <v>-0.26482518209824518</v>
      </c>
      <c r="L70" s="12"/>
      <c r="M70" s="13">
        <v>435000</v>
      </c>
      <c r="N70" s="13">
        <v>0</v>
      </c>
      <c r="O70" s="13">
        <v>217500</v>
      </c>
      <c r="P70" s="13">
        <v>0</v>
      </c>
      <c r="Q70" s="13">
        <v>360000</v>
      </c>
      <c r="R70" s="14">
        <v>12455</v>
      </c>
      <c r="S70" s="14">
        <f t="shared" si="32"/>
        <v>1024955</v>
      </c>
      <c r="T70" s="7"/>
      <c r="U70" s="13">
        <v>422300</v>
      </c>
      <c r="V70" s="13">
        <v>0</v>
      </c>
      <c r="W70" s="13">
        <v>202704</v>
      </c>
      <c r="X70" s="13">
        <v>0</v>
      </c>
      <c r="Y70" s="13">
        <v>756000</v>
      </c>
      <c r="Z70" s="13">
        <v>13161</v>
      </c>
      <c r="AA70" s="14">
        <f t="shared" si="26"/>
        <v>1394165</v>
      </c>
      <c r="AB70" s="7"/>
      <c r="AC70" s="14">
        <v>0</v>
      </c>
      <c r="AD70" s="14">
        <v>0</v>
      </c>
      <c r="AE70" s="7"/>
      <c r="AF70" s="15">
        <v>66</v>
      </c>
      <c r="AG70" s="15" t="s">
        <v>28</v>
      </c>
      <c r="AH70" s="16"/>
      <c r="AI70" s="7" t="s">
        <v>17</v>
      </c>
      <c r="AJ70" s="13">
        <f t="shared" si="33"/>
        <v>435000</v>
      </c>
      <c r="AK70" s="13">
        <f t="shared" si="33"/>
        <v>0</v>
      </c>
      <c r="AL70" s="13">
        <f t="shared" si="33"/>
        <v>217500</v>
      </c>
      <c r="AM70" s="13">
        <v>0</v>
      </c>
      <c r="AN70" s="13">
        <v>0</v>
      </c>
      <c r="AO70" s="13">
        <f t="shared" si="34"/>
        <v>12455</v>
      </c>
      <c r="AP70" s="14">
        <f t="shared" si="35"/>
        <v>664955</v>
      </c>
      <c r="AQ70" s="7"/>
      <c r="AR70" s="13">
        <f t="shared" si="27"/>
        <v>422300</v>
      </c>
      <c r="AS70" s="13">
        <f t="shared" si="27"/>
        <v>0</v>
      </c>
      <c r="AT70" s="13">
        <f t="shared" si="27"/>
        <v>202704</v>
      </c>
      <c r="AU70" s="13">
        <v>0</v>
      </c>
      <c r="AV70" s="13">
        <v>0</v>
      </c>
      <c r="AW70" s="13">
        <f t="shared" si="24"/>
        <v>13161</v>
      </c>
      <c r="AX70" s="14">
        <f t="shared" si="19"/>
        <v>638165</v>
      </c>
    </row>
    <row r="71" spans="1:50" x14ac:dyDescent="0.25">
      <c r="A71" s="7" t="s">
        <v>264</v>
      </c>
      <c r="B71" s="7" t="s">
        <v>265</v>
      </c>
      <c r="C71" s="8">
        <v>42004</v>
      </c>
      <c r="D71" s="7" t="s">
        <v>266</v>
      </c>
      <c r="E71" s="7"/>
      <c r="F71" s="7" t="s">
        <v>32</v>
      </c>
      <c r="G71" s="9">
        <f t="shared" si="28"/>
        <v>350000</v>
      </c>
      <c r="H71" s="9">
        <f t="shared" si="29"/>
        <v>0</v>
      </c>
      <c r="I71" s="9">
        <f t="shared" si="30"/>
        <v>1560</v>
      </c>
      <c r="J71" s="10">
        <f t="shared" si="31"/>
        <v>351560</v>
      </c>
      <c r="K71" s="11">
        <f t="shared" si="25"/>
        <v>-6.7059416713106709E-2</v>
      </c>
      <c r="L71" s="12"/>
      <c r="M71" s="13">
        <v>350000</v>
      </c>
      <c r="N71" s="13">
        <v>0</v>
      </c>
      <c r="O71" s="13">
        <v>0</v>
      </c>
      <c r="P71" s="13">
        <v>0</v>
      </c>
      <c r="Q71" s="13">
        <v>0</v>
      </c>
      <c r="R71" s="14">
        <v>1560</v>
      </c>
      <c r="S71" s="14">
        <f t="shared" si="32"/>
        <v>351560</v>
      </c>
      <c r="T71" s="7"/>
      <c r="U71" s="13">
        <v>350000</v>
      </c>
      <c r="V71" s="13">
        <v>0</v>
      </c>
      <c r="W71" s="13">
        <v>0</v>
      </c>
      <c r="X71" s="13">
        <v>0</v>
      </c>
      <c r="Y71" s="13">
        <v>25330</v>
      </c>
      <c r="Z71" s="13">
        <v>1500</v>
      </c>
      <c r="AA71" s="14">
        <f t="shared" si="26"/>
        <v>376830</v>
      </c>
      <c r="AB71" s="7"/>
      <c r="AC71" s="14">
        <v>0</v>
      </c>
      <c r="AD71" s="14">
        <v>0</v>
      </c>
      <c r="AE71" s="7"/>
      <c r="AF71" s="15">
        <v>64</v>
      </c>
      <c r="AG71" s="15" t="s">
        <v>28</v>
      </c>
      <c r="AH71" s="16"/>
      <c r="AI71" s="7" t="s">
        <v>17</v>
      </c>
      <c r="AJ71" s="13">
        <f t="shared" si="33"/>
        <v>350000</v>
      </c>
      <c r="AK71" s="13">
        <f t="shared" si="33"/>
        <v>0</v>
      </c>
      <c r="AL71" s="13">
        <f t="shared" si="33"/>
        <v>0</v>
      </c>
      <c r="AM71" s="13">
        <v>0</v>
      </c>
      <c r="AN71" s="13">
        <v>0</v>
      </c>
      <c r="AO71" s="13">
        <f t="shared" si="34"/>
        <v>1560</v>
      </c>
      <c r="AP71" s="14">
        <f t="shared" si="35"/>
        <v>351560</v>
      </c>
      <c r="AQ71" s="7"/>
      <c r="AR71" s="13">
        <f t="shared" si="27"/>
        <v>350000</v>
      </c>
      <c r="AS71" s="13">
        <f t="shared" si="27"/>
        <v>0</v>
      </c>
      <c r="AT71" s="13">
        <f t="shared" si="27"/>
        <v>0</v>
      </c>
      <c r="AU71" s="13">
        <v>0</v>
      </c>
      <c r="AV71" s="13">
        <v>0</v>
      </c>
      <c r="AW71" s="13">
        <f t="shared" si="24"/>
        <v>1500</v>
      </c>
      <c r="AX71" s="14">
        <f t="shared" si="19"/>
        <v>351500</v>
      </c>
    </row>
    <row r="72" spans="1:50" x14ac:dyDescent="0.25">
      <c r="A72" s="7" t="s">
        <v>267</v>
      </c>
      <c r="B72" s="7" t="s">
        <v>268</v>
      </c>
      <c r="C72" s="8">
        <v>42004</v>
      </c>
      <c r="D72" s="7" t="s">
        <v>269</v>
      </c>
      <c r="E72" s="17" t="s">
        <v>72</v>
      </c>
      <c r="F72" s="7" t="s">
        <v>40</v>
      </c>
      <c r="G72" s="9">
        <f t="shared" si="28"/>
        <v>833322</v>
      </c>
      <c r="H72" s="9">
        <f t="shared" si="29"/>
        <v>2449944</v>
      </c>
      <c r="I72" s="9">
        <f t="shared" si="30"/>
        <v>8375</v>
      </c>
      <c r="J72" s="10">
        <f t="shared" si="31"/>
        <v>3291641</v>
      </c>
      <c r="K72" s="11" t="s">
        <v>41</v>
      </c>
      <c r="L72" s="12"/>
      <c r="M72" s="13">
        <v>772183</v>
      </c>
      <c r="N72" s="13">
        <v>0</v>
      </c>
      <c r="O72" s="13">
        <v>61139</v>
      </c>
      <c r="P72" s="13">
        <f>2842599-392655</f>
        <v>2449944</v>
      </c>
      <c r="Q72" s="13">
        <v>0</v>
      </c>
      <c r="R72" s="14">
        <v>8375</v>
      </c>
      <c r="S72" s="14">
        <f t="shared" si="32"/>
        <v>3291641</v>
      </c>
      <c r="T72" s="7"/>
      <c r="U72" s="13" t="s">
        <v>41</v>
      </c>
      <c r="V72" s="13" t="s">
        <v>41</v>
      </c>
      <c r="W72" s="13" t="s">
        <v>41</v>
      </c>
      <c r="X72" s="13" t="s">
        <v>41</v>
      </c>
      <c r="Y72" s="13" t="s">
        <v>41</v>
      </c>
      <c r="Z72" s="13" t="s">
        <v>41</v>
      </c>
      <c r="AA72" s="13" t="s">
        <v>41</v>
      </c>
      <c r="AB72" s="7"/>
      <c r="AC72" s="14">
        <v>0</v>
      </c>
      <c r="AD72" s="14">
        <v>0</v>
      </c>
      <c r="AE72" s="7"/>
      <c r="AF72" s="15">
        <v>52</v>
      </c>
      <c r="AG72" s="15" t="s">
        <v>28</v>
      </c>
      <c r="AH72" s="16" t="s">
        <v>270</v>
      </c>
      <c r="AI72" s="7" t="s">
        <v>17</v>
      </c>
      <c r="AJ72" s="13">
        <f t="shared" si="33"/>
        <v>772183</v>
      </c>
      <c r="AK72" s="13">
        <f t="shared" si="33"/>
        <v>0</v>
      </c>
      <c r="AL72" s="13">
        <f t="shared" si="33"/>
        <v>61139</v>
      </c>
      <c r="AM72" s="13">
        <v>826515</v>
      </c>
      <c r="AN72" s="13">
        <v>526691</v>
      </c>
      <c r="AO72" s="13">
        <f t="shared" si="34"/>
        <v>8375</v>
      </c>
      <c r="AP72" s="14">
        <f t="shared" si="35"/>
        <v>2194903</v>
      </c>
      <c r="AQ72" s="7"/>
      <c r="AR72" s="13" t="s">
        <v>41</v>
      </c>
      <c r="AS72" s="13" t="s">
        <v>41</v>
      </c>
      <c r="AT72" s="13" t="s">
        <v>41</v>
      </c>
      <c r="AU72" s="13" t="s">
        <v>41</v>
      </c>
      <c r="AV72" s="13" t="s">
        <v>41</v>
      </c>
      <c r="AW72" s="13" t="str">
        <f t="shared" si="24"/>
        <v>n/a</v>
      </c>
      <c r="AX72" s="14">
        <f t="shared" si="19"/>
        <v>0</v>
      </c>
    </row>
    <row r="73" spans="1:50" x14ac:dyDescent="0.25">
      <c r="A73" s="7" t="s">
        <v>271</v>
      </c>
      <c r="B73" s="7" t="s">
        <v>272</v>
      </c>
      <c r="C73" s="8">
        <v>42004</v>
      </c>
      <c r="D73" s="7" t="s">
        <v>273</v>
      </c>
      <c r="E73" s="7" t="s">
        <v>39</v>
      </c>
      <c r="F73" s="7" t="s">
        <v>40</v>
      </c>
      <c r="G73" s="9">
        <f t="shared" si="28"/>
        <v>2612185</v>
      </c>
      <c r="H73" s="9">
        <f t="shared" si="29"/>
        <v>1131224</v>
      </c>
      <c r="I73" s="9">
        <f t="shared" si="30"/>
        <v>13000</v>
      </c>
      <c r="J73" s="10">
        <f t="shared" si="31"/>
        <v>3756409</v>
      </c>
      <c r="K73" s="11" t="s">
        <v>41</v>
      </c>
      <c r="L73" s="12"/>
      <c r="M73" s="13">
        <v>972115</v>
      </c>
      <c r="N73" s="13">
        <v>0</v>
      </c>
      <c r="O73" s="13">
        <v>1640070</v>
      </c>
      <c r="P73" s="13">
        <v>678214</v>
      </c>
      <c r="Q73" s="13">
        <v>453010</v>
      </c>
      <c r="R73" s="14">
        <v>13000</v>
      </c>
      <c r="S73" s="14">
        <f t="shared" si="32"/>
        <v>3756409</v>
      </c>
      <c r="T73" s="7"/>
      <c r="U73" s="13" t="s">
        <v>41</v>
      </c>
      <c r="V73" s="13" t="s">
        <v>41</v>
      </c>
      <c r="W73" s="13" t="s">
        <v>41</v>
      </c>
      <c r="X73" s="13" t="s">
        <v>41</v>
      </c>
      <c r="Y73" s="13" t="s">
        <v>41</v>
      </c>
      <c r="Z73" s="13" t="s">
        <v>41</v>
      </c>
      <c r="AA73" s="13" t="s">
        <v>41</v>
      </c>
      <c r="AB73" s="7"/>
      <c r="AC73" s="14">
        <v>6583394</v>
      </c>
      <c r="AD73" s="14">
        <v>0</v>
      </c>
      <c r="AE73" s="7"/>
      <c r="AF73" s="15">
        <v>60</v>
      </c>
      <c r="AG73" s="15" t="s">
        <v>28</v>
      </c>
      <c r="AH73" s="16" t="s">
        <v>274</v>
      </c>
      <c r="AI73" s="7" t="s">
        <v>17</v>
      </c>
      <c r="AJ73" s="13">
        <f t="shared" si="33"/>
        <v>972115</v>
      </c>
      <c r="AK73" s="13">
        <f t="shared" si="33"/>
        <v>0</v>
      </c>
      <c r="AL73" s="13">
        <f t="shared" si="33"/>
        <v>1640070</v>
      </c>
      <c r="AM73" s="13">
        <v>515145</v>
      </c>
      <c r="AN73" s="13">
        <v>347087</v>
      </c>
      <c r="AO73" s="13">
        <f t="shared" si="34"/>
        <v>13000</v>
      </c>
      <c r="AP73" s="14">
        <f t="shared" si="35"/>
        <v>3487417</v>
      </c>
      <c r="AQ73" s="7"/>
      <c r="AR73" s="13" t="s">
        <v>41</v>
      </c>
      <c r="AS73" s="13" t="s">
        <v>41</v>
      </c>
      <c r="AT73" s="13" t="s">
        <v>41</v>
      </c>
      <c r="AU73" s="13" t="s">
        <v>41</v>
      </c>
      <c r="AV73" s="13" t="s">
        <v>41</v>
      </c>
      <c r="AW73" s="13" t="str">
        <f t="shared" si="24"/>
        <v>n/a</v>
      </c>
      <c r="AX73" s="14">
        <f t="shared" si="19"/>
        <v>0</v>
      </c>
    </row>
    <row r="74" spans="1:50" x14ac:dyDescent="0.25">
      <c r="A74" s="7" t="s">
        <v>275</v>
      </c>
      <c r="B74" s="7" t="s">
        <v>276</v>
      </c>
      <c r="C74" s="8">
        <v>41986</v>
      </c>
      <c r="D74" s="7" t="s">
        <v>277</v>
      </c>
      <c r="E74" s="17" t="s">
        <v>72</v>
      </c>
      <c r="F74" s="7" t="s">
        <v>40</v>
      </c>
      <c r="G74" s="9">
        <f t="shared" si="28"/>
        <v>478412</v>
      </c>
      <c r="H74" s="9">
        <f t="shared" si="29"/>
        <v>130810</v>
      </c>
      <c r="I74" s="9">
        <f t="shared" si="30"/>
        <v>30579</v>
      </c>
      <c r="J74" s="10">
        <f t="shared" si="31"/>
        <v>639801</v>
      </c>
      <c r="K74" s="11">
        <f>(J74-AA74)/AA74</f>
        <v>5.7877271216623095E-2</v>
      </c>
      <c r="L74" s="12"/>
      <c r="M74" s="13">
        <v>381970</v>
      </c>
      <c r="N74" s="13">
        <v>0</v>
      </c>
      <c r="O74" s="13">
        <v>96442</v>
      </c>
      <c r="P74" s="13">
        <v>130810</v>
      </c>
      <c r="Q74" s="13">
        <v>0</v>
      </c>
      <c r="R74" s="14">
        <v>30579</v>
      </c>
      <c r="S74" s="14">
        <f t="shared" si="32"/>
        <v>639801</v>
      </c>
      <c r="T74" s="7"/>
      <c r="U74" s="13">
        <v>371436</v>
      </c>
      <c r="V74" s="13">
        <v>0</v>
      </c>
      <c r="W74" s="13">
        <v>84555</v>
      </c>
      <c r="X74" s="13">
        <v>130951</v>
      </c>
      <c r="Y74" s="13">
        <v>0</v>
      </c>
      <c r="Z74" s="13">
        <v>17855</v>
      </c>
      <c r="AA74" s="14">
        <f>SUM(U74,V74,W74,Y74,X74,Z74)</f>
        <v>604797</v>
      </c>
      <c r="AB74" s="7"/>
      <c r="AC74" s="14">
        <v>0</v>
      </c>
      <c r="AD74" s="14">
        <v>0</v>
      </c>
      <c r="AE74" s="7"/>
      <c r="AF74" s="15">
        <v>61</v>
      </c>
      <c r="AG74" s="15" t="s">
        <v>28</v>
      </c>
      <c r="AH74" s="16" t="s">
        <v>278</v>
      </c>
      <c r="AI74" s="7" t="s">
        <v>17</v>
      </c>
      <c r="AJ74" s="13">
        <f t="shared" si="33"/>
        <v>381970</v>
      </c>
      <c r="AK74" s="13">
        <f t="shared" si="33"/>
        <v>0</v>
      </c>
      <c r="AL74" s="13">
        <f t="shared" si="33"/>
        <v>96442</v>
      </c>
      <c r="AM74" s="13">
        <f>44178+95138</f>
        <v>139316</v>
      </c>
      <c r="AN74" s="13">
        <v>0</v>
      </c>
      <c r="AO74" s="13">
        <f t="shared" si="34"/>
        <v>30579</v>
      </c>
      <c r="AP74" s="14">
        <f t="shared" si="35"/>
        <v>648307</v>
      </c>
      <c r="AQ74" s="7"/>
      <c r="AR74" s="13">
        <f t="shared" ref="AR74:AT79" si="36">U74</f>
        <v>371436</v>
      </c>
      <c r="AS74" s="13">
        <f t="shared" si="36"/>
        <v>0</v>
      </c>
      <c r="AT74" s="13">
        <f t="shared" si="36"/>
        <v>84555</v>
      </c>
      <c r="AU74" s="13">
        <f>32844+45036</f>
        <v>77880</v>
      </c>
      <c r="AV74" s="13">
        <v>0</v>
      </c>
      <c r="AW74" s="13">
        <f t="shared" si="24"/>
        <v>17855</v>
      </c>
      <c r="AX74" s="14">
        <f t="shared" si="19"/>
        <v>551726</v>
      </c>
    </row>
    <row r="75" spans="1:50" x14ac:dyDescent="0.25">
      <c r="A75" s="7" t="s">
        <v>279</v>
      </c>
      <c r="B75" s="7" t="s">
        <v>280</v>
      </c>
      <c r="C75" s="8">
        <v>42004</v>
      </c>
      <c r="D75" s="7" t="s">
        <v>281</v>
      </c>
      <c r="E75" s="7" t="s">
        <v>46</v>
      </c>
      <c r="F75" s="7" t="s">
        <v>32</v>
      </c>
      <c r="G75" s="9">
        <f t="shared" si="28"/>
        <v>699386</v>
      </c>
      <c r="H75" s="9">
        <f t="shared" si="29"/>
        <v>830653</v>
      </c>
      <c r="I75" s="9">
        <f t="shared" si="30"/>
        <v>21626</v>
      </c>
      <c r="J75" s="10">
        <f t="shared" si="31"/>
        <v>1551665</v>
      </c>
      <c r="K75" s="11">
        <f>(J75-AA75)/AA75</f>
        <v>1.5942456170855919</v>
      </c>
      <c r="L75" s="12"/>
      <c r="M75" s="13">
        <v>500000</v>
      </c>
      <c r="N75" s="13">
        <v>199386</v>
      </c>
      <c r="O75" s="13">
        <v>0</v>
      </c>
      <c r="P75" s="13">
        <v>0</v>
      </c>
      <c r="Q75" s="13">
        <v>830653</v>
      </c>
      <c r="R75" s="14">
        <v>21626</v>
      </c>
      <c r="S75" s="14">
        <f t="shared" si="32"/>
        <v>1551665</v>
      </c>
      <c r="T75" s="7"/>
      <c r="U75" s="13">
        <v>500000</v>
      </c>
      <c r="V75" s="13">
        <v>76268</v>
      </c>
      <c r="W75" s="13">
        <v>0</v>
      </c>
      <c r="X75" s="13">
        <v>0</v>
      </c>
      <c r="Y75" s="13">
        <v>0</v>
      </c>
      <c r="Z75" s="13">
        <v>21850</v>
      </c>
      <c r="AA75" s="14">
        <f>SUM(U75,V75,W75,Y75,X75,Z75)</f>
        <v>598118</v>
      </c>
      <c r="AB75" s="7"/>
      <c r="AC75" s="14">
        <v>0</v>
      </c>
      <c r="AD75" s="14">
        <v>0</v>
      </c>
      <c r="AE75" s="7"/>
      <c r="AF75" s="15">
        <v>52</v>
      </c>
      <c r="AG75" s="15" t="s">
        <v>28</v>
      </c>
      <c r="AH75" s="16"/>
      <c r="AI75" s="7" t="s">
        <v>17</v>
      </c>
      <c r="AJ75" s="13">
        <f t="shared" si="33"/>
        <v>500000</v>
      </c>
      <c r="AK75" s="13">
        <f t="shared" si="33"/>
        <v>199386</v>
      </c>
      <c r="AL75" s="13">
        <f t="shared" si="33"/>
        <v>0</v>
      </c>
      <c r="AM75" s="13">
        <v>0</v>
      </c>
      <c r="AN75" s="13">
        <v>0</v>
      </c>
      <c r="AO75" s="13">
        <f t="shared" si="34"/>
        <v>21626</v>
      </c>
      <c r="AP75" s="14">
        <f t="shared" si="35"/>
        <v>721012</v>
      </c>
      <c r="AQ75" s="7"/>
      <c r="AR75" s="13">
        <f t="shared" si="36"/>
        <v>500000</v>
      </c>
      <c r="AS75" s="13">
        <f t="shared" si="36"/>
        <v>76268</v>
      </c>
      <c r="AT75" s="13">
        <f t="shared" si="36"/>
        <v>0</v>
      </c>
      <c r="AU75" s="13">
        <v>0</v>
      </c>
      <c r="AV75" s="13">
        <v>0</v>
      </c>
      <c r="AW75" s="13">
        <f t="shared" si="24"/>
        <v>21850</v>
      </c>
      <c r="AX75" s="14">
        <f t="shared" si="19"/>
        <v>598118</v>
      </c>
    </row>
    <row r="76" spans="1:50" x14ac:dyDescent="0.25">
      <c r="A76" s="7" t="s">
        <v>282</v>
      </c>
      <c r="B76" s="7" t="s">
        <v>283</v>
      </c>
      <c r="C76" s="8">
        <v>42004</v>
      </c>
      <c r="D76" s="7" t="s">
        <v>284</v>
      </c>
      <c r="E76" s="7" t="s">
        <v>285</v>
      </c>
      <c r="F76" s="7" t="s">
        <v>286</v>
      </c>
      <c r="G76" s="9">
        <f t="shared" si="28"/>
        <v>0</v>
      </c>
      <c r="H76" s="9">
        <f t="shared" si="29"/>
        <v>107909</v>
      </c>
      <c r="I76" s="9">
        <f t="shared" si="30"/>
        <v>48066</v>
      </c>
      <c r="J76" s="10">
        <f t="shared" si="31"/>
        <v>155975</v>
      </c>
      <c r="K76" s="11" t="s">
        <v>41</v>
      </c>
      <c r="L76" s="12"/>
      <c r="M76" s="13">
        <v>0</v>
      </c>
      <c r="N76" s="13">
        <v>0</v>
      </c>
      <c r="O76" s="13">
        <v>0</v>
      </c>
      <c r="P76" s="13">
        <v>0</v>
      </c>
      <c r="Q76" s="13">
        <v>107909</v>
      </c>
      <c r="R76" s="14">
        <v>48066</v>
      </c>
      <c r="S76" s="14">
        <f t="shared" si="32"/>
        <v>155975</v>
      </c>
      <c r="T76" s="7"/>
      <c r="U76" s="13" t="s">
        <v>41</v>
      </c>
      <c r="V76" s="13" t="s">
        <v>41</v>
      </c>
      <c r="W76" s="13" t="s">
        <v>41</v>
      </c>
      <c r="X76" s="13" t="s">
        <v>41</v>
      </c>
      <c r="Y76" s="13" t="s">
        <v>41</v>
      </c>
      <c r="Z76" s="13" t="s">
        <v>41</v>
      </c>
      <c r="AA76" s="13" t="s">
        <v>41</v>
      </c>
      <c r="AB76" s="7"/>
      <c r="AC76" s="14">
        <v>0</v>
      </c>
      <c r="AD76" s="14">
        <v>0</v>
      </c>
      <c r="AE76" s="7"/>
      <c r="AF76" s="15">
        <v>59</v>
      </c>
      <c r="AG76" s="15" t="s">
        <v>28</v>
      </c>
      <c r="AH76" s="16" t="s">
        <v>287</v>
      </c>
      <c r="AI76" s="7" t="s">
        <v>17</v>
      </c>
      <c r="AJ76" s="13">
        <f t="shared" si="33"/>
        <v>0</v>
      </c>
      <c r="AK76" s="13">
        <f t="shared" si="33"/>
        <v>0</v>
      </c>
      <c r="AL76" s="13">
        <f t="shared" si="33"/>
        <v>0</v>
      </c>
      <c r="AM76" s="13">
        <v>0</v>
      </c>
      <c r="AN76" s="13">
        <v>0</v>
      </c>
      <c r="AO76" s="13">
        <f t="shared" si="34"/>
        <v>48066</v>
      </c>
      <c r="AP76" s="14">
        <f t="shared" si="35"/>
        <v>48066</v>
      </c>
      <c r="AQ76" s="7"/>
      <c r="AR76" s="13" t="str">
        <f t="shared" si="36"/>
        <v>n/a</v>
      </c>
      <c r="AS76" s="13" t="str">
        <f t="shared" si="36"/>
        <v>n/a</v>
      </c>
      <c r="AT76" s="13" t="str">
        <f t="shared" si="36"/>
        <v>n/a</v>
      </c>
      <c r="AU76" s="13" t="str">
        <f>X76</f>
        <v>n/a</v>
      </c>
      <c r="AV76" s="13" t="str">
        <f>Y76</f>
        <v>n/a</v>
      </c>
      <c r="AW76" s="13" t="str">
        <f t="shared" si="24"/>
        <v>n/a</v>
      </c>
      <c r="AX76" s="14">
        <f t="shared" si="19"/>
        <v>0</v>
      </c>
    </row>
    <row r="77" spans="1:50" x14ac:dyDescent="0.25">
      <c r="A77" s="7" t="s">
        <v>288</v>
      </c>
      <c r="B77" s="7" t="s">
        <v>289</v>
      </c>
      <c r="C77" s="8">
        <v>42004</v>
      </c>
      <c r="D77" s="7" t="s">
        <v>290</v>
      </c>
      <c r="E77" s="7"/>
      <c r="F77" s="7" t="s">
        <v>32</v>
      </c>
      <c r="G77" s="9">
        <f t="shared" si="28"/>
        <v>447174</v>
      </c>
      <c r="H77" s="9">
        <f t="shared" si="29"/>
        <v>797000</v>
      </c>
      <c r="I77" s="9">
        <f t="shared" si="30"/>
        <v>0</v>
      </c>
      <c r="J77" s="10">
        <f t="shared" si="31"/>
        <v>1244174</v>
      </c>
      <c r="K77" s="11">
        <f>(J77-AA77)/AA77</f>
        <v>0.17500276238137108</v>
      </c>
      <c r="L77" s="12"/>
      <c r="M77" s="13">
        <v>375000</v>
      </c>
      <c r="N77" s="13">
        <v>72174</v>
      </c>
      <c r="O77" s="13">
        <v>0</v>
      </c>
      <c r="P77" s="13">
        <v>797000</v>
      </c>
      <c r="Q77" s="13">
        <v>0</v>
      </c>
      <c r="R77" s="14">
        <v>0</v>
      </c>
      <c r="S77" s="14">
        <f t="shared" si="32"/>
        <v>1244174</v>
      </c>
      <c r="T77" s="7"/>
      <c r="U77" s="13">
        <v>334519</v>
      </c>
      <c r="V77" s="13">
        <v>0</v>
      </c>
      <c r="W77" s="13">
        <v>0</v>
      </c>
      <c r="X77" s="13">
        <v>724350</v>
      </c>
      <c r="Y77" s="13">
        <v>0</v>
      </c>
      <c r="Z77" s="13">
        <v>0</v>
      </c>
      <c r="AA77" s="14">
        <f>SUM(U77,V77,W77,Y77,X77,Z77)</f>
        <v>1058869</v>
      </c>
      <c r="AB77" s="7"/>
      <c r="AC77" s="14">
        <v>0</v>
      </c>
      <c r="AD77" s="14">
        <v>0</v>
      </c>
      <c r="AE77" s="7"/>
      <c r="AF77" s="15">
        <v>58</v>
      </c>
      <c r="AG77" s="15" t="s">
        <v>28</v>
      </c>
      <c r="AH77" s="16"/>
      <c r="AI77" s="7" t="s">
        <v>17</v>
      </c>
      <c r="AJ77" s="13">
        <f t="shared" si="33"/>
        <v>375000</v>
      </c>
      <c r="AK77" s="13">
        <f t="shared" si="33"/>
        <v>72174</v>
      </c>
      <c r="AL77" s="13">
        <f t="shared" si="33"/>
        <v>0</v>
      </c>
      <c r="AM77" s="13">
        <v>663938</v>
      </c>
      <c r="AN77" s="13">
        <v>0</v>
      </c>
      <c r="AO77" s="13">
        <f t="shared" si="34"/>
        <v>0</v>
      </c>
      <c r="AP77" s="14">
        <f t="shared" si="35"/>
        <v>1111112</v>
      </c>
      <c r="AQ77" s="7"/>
      <c r="AR77" s="13">
        <f t="shared" si="36"/>
        <v>334519</v>
      </c>
      <c r="AS77" s="13">
        <f t="shared" si="36"/>
        <v>0</v>
      </c>
      <c r="AT77" s="13">
        <f t="shared" si="36"/>
        <v>0</v>
      </c>
      <c r="AU77" s="13">
        <v>50700</v>
      </c>
      <c r="AV77" s="13">
        <v>0</v>
      </c>
      <c r="AW77" s="13">
        <f t="shared" si="24"/>
        <v>0</v>
      </c>
      <c r="AX77" s="14">
        <f t="shared" si="19"/>
        <v>385219</v>
      </c>
    </row>
    <row r="78" spans="1:50" x14ac:dyDescent="0.25">
      <c r="A78" s="7" t="s">
        <v>291</v>
      </c>
      <c r="B78" s="7" t="s">
        <v>292</v>
      </c>
      <c r="C78" s="8">
        <v>41912</v>
      </c>
      <c r="D78" s="7" t="s">
        <v>293</v>
      </c>
      <c r="E78" s="7"/>
      <c r="F78" s="7" t="s">
        <v>32</v>
      </c>
      <c r="G78" s="9">
        <f t="shared" si="28"/>
        <v>1139706</v>
      </c>
      <c r="H78" s="9">
        <f t="shared" si="29"/>
        <v>594500</v>
      </c>
      <c r="I78" s="9">
        <f t="shared" si="30"/>
        <v>26910</v>
      </c>
      <c r="J78" s="10">
        <f t="shared" si="31"/>
        <v>1761116</v>
      </c>
      <c r="K78" s="11">
        <f>(J78-AA78)/AA78</f>
        <v>0.49843444759823841</v>
      </c>
      <c r="L78" s="12"/>
      <c r="M78" s="13">
        <v>495000</v>
      </c>
      <c r="N78" s="13">
        <v>0</v>
      </c>
      <c r="O78" s="13">
        <v>644706</v>
      </c>
      <c r="P78" s="13">
        <v>594500</v>
      </c>
      <c r="Q78" s="13">
        <v>0</v>
      </c>
      <c r="R78" s="14">
        <v>26910</v>
      </c>
      <c r="S78" s="14">
        <f t="shared" si="32"/>
        <v>1761116</v>
      </c>
      <c r="T78" s="7"/>
      <c r="U78" s="13">
        <v>482023</v>
      </c>
      <c r="V78" s="13">
        <v>0</v>
      </c>
      <c r="W78" s="13">
        <v>218112</v>
      </c>
      <c r="X78" s="13">
        <v>441600</v>
      </c>
      <c r="Y78" s="13">
        <v>0</v>
      </c>
      <c r="Z78" s="13">
        <v>33569</v>
      </c>
      <c r="AA78" s="14">
        <f>SUM(U78,V78,W78,Y78,X78,Z78)</f>
        <v>1175304</v>
      </c>
      <c r="AB78" s="7"/>
      <c r="AC78" s="14">
        <v>0</v>
      </c>
      <c r="AD78" s="14">
        <v>0</v>
      </c>
      <c r="AE78" s="7"/>
      <c r="AF78" s="15">
        <v>59</v>
      </c>
      <c r="AG78" s="15" t="s">
        <v>28</v>
      </c>
      <c r="AH78" s="16"/>
      <c r="AI78" s="7" t="s">
        <v>17</v>
      </c>
      <c r="AJ78" s="13">
        <f t="shared" si="33"/>
        <v>495000</v>
      </c>
      <c r="AK78" s="13">
        <f t="shared" si="33"/>
        <v>0</v>
      </c>
      <c r="AL78" s="13">
        <f t="shared" si="33"/>
        <v>644706</v>
      </c>
      <c r="AM78" s="13">
        <v>0</v>
      </c>
      <c r="AN78" s="13">
        <v>0</v>
      </c>
      <c r="AO78" s="13">
        <f t="shared" si="34"/>
        <v>26910</v>
      </c>
      <c r="AP78" s="14">
        <f t="shared" si="35"/>
        <v>1166616</v>
      </c>
      <c r="AQ78" s="7"/>
      <c r="AR78" s="13">
        <f t="shared" si="36"/>
        <v>482023</v>
      </c>
      <c r="AS78" s="13">
        <f t="shared" si="36"/>
        <v>0</v>
      </c>
      <c r="AT78" s="13">
        <f t="shared" si="36"/>
        <v>218112</v>
      </c>
      <c r="AU78" s="13">
        <v>0</v>
      </c>
      <c r="AV78" s="13">
        <v>0</v>
      </c>
      <c r="AW78" s="13">
        <f t="shared" si="24"/>
        <v>33569</v>
      </c>
      <c r="AX78" s="14">
        <f t="shared" si="19"/>
        <v>733704</v>
      </c>
    </row>
    <row r="79" spans="1:50" x14ac:dyDescent="0.25">
      <c r="A79" s="7" t="s">
        <v>294</v>
      </c>
      <c r="B79" s="7" t="s">
        <v>295</v>
      </c>
      <c r="C79" s="8">
        <v>42004</v>
      </c>
      <c r="D79" s="7" t="s">
        <v>296</v>
      </c>
      <c r="E79" s="18" t="s">
        <v>46</v>
      </c>
      <c r="F79" s="7" t="s">
        <v>40</v>
      </c>
      <c r="G79" s="9">
        <f t="shared" si="28"/>
        <v>2194776</v>
      </c>
      <c r="H79" s="9">
        <f t="shared" si="29"/>
        <v>5042000</v>
      </c>
      <c r="I79" s="9">
        <f t="shared" si="30"/>
        <v>108483</v>
      </c>
      <c r="J79" s="10">
        <f t="shared" si="31"/>
        <v>7345259</v>
      </c>
      <c r="K79" s="11">
        <f>(J79-AA79)/AA79</f>
        <v>-9.9984352900539711E-2</v>
      </c>
      <c r="L79" s="12"/>
      <c r="M79" s="13">
        <v>978500</v>
      </c>
      <c r="N79" s="13">
        <v>0</v>
      </c>
      <c r="O79" s="13">
        <v>1216276</v>
      </c>
      <c r="P79" s="13">
        <v>5042000</v>
      </c>
      <c r="Q79" s="13">
        <v>0</v>
      </c>
      <c r="R79" s="14">
        <v>108483</v>
      </c>
      <c r="S79" s="14">
        <f t="shared" si="32"/>
        <v>7345259</v>
      </c>
      <c r="T79" s="7"/>
      <c r="U79" s="13">
        <v>950000</v>
      </c>
      <c r="V79" s="13">
        <v>135850</v>
      </c>
      <c r="W79" s="13">
        <v>1159950</v>
      </c>
      <c r="X79" s="13">
        <v>5879220</v>
      </c>
      <c r="Y79" s="13">
        <v>0</v>
      </c>
      <c r="Z79" s="13">
        <v>36237</v>
      </c>
      <c r="AA79" s="14">
        <f>SUM(U79,V79,W79,Y79,X79,Z79)</f>
        <v>8161257</v>
      </c>
      <c r="AB79" s="7"/>
      <c r="AC79" s="14">
        <v>19719227</v>
      </c>
      <c r="AD79" s="14">
        <v>0</v>
      </c>
      <c r="AE79" s="7"/>
      <c r="AF79" s="15">
        <v>63</v>
      </c>
      <c r="AG79" s="15" t="s">
        <v>28</v>
      </c>
      <c r="AH79" s="16"/>
      <c r="AI79" s="7" t="s">
        <v>17</v>
      </c>
      <c r="AJ79" s="13">
        <f t="shared" si="33"/>
        <v>978500</v>
      </c>
      <c r="AK79" s="13">
        <f t="shared" si="33"/>
        <v>0</v>
      </c>
      <c r="AL79" s="13">
        <f t="shared" si="33"/>
        <v>1216276</v>
      </c>
      <c r="AM79" s="13">
        <v>1175663</v>
      </c>
      <c r="AN79" s="13">
        <v>0</v>
      </c>
      <c r="AO79" s="13">
        <f t="shared" si="34"/>
        <v>108483</v>
      </c>
      <c r="AP79" s="14">
        <f t="shared" si="35"/>
        <v>3478922</v>
      </c>
      <c r="AQ79" s="7"/>
      <c r="AR79" s="13">
        <f t="shared" si="36"/>
        <v>950000</v>
      </c>
      <c r="AS79" s="13">
        <f t="shared" si="36"/>
        <v>135850</v>
      </c>
      <c r="AT79" s="13">
        <f t="shared" si="36"/>
        <v>1159950</v>
      </c>
      <c r="AU79" s="13">
        <v>1609448</v>
      </c>
      <c r="AV79" s="13">
        <v>1466116</v>
      </c>
      <c r="AW79" s="13">
        <f t="shared" si="24"/>
        <v>36237</v>
      </c>
      <c r="AX79" s="14">
        <f t="shared" si="19"/>
        <v>5357601</v>
      </c>
    </row>
    <row r="80" spans="1:50" x14ac:dyDescent="0.25">
      <c r="A80" s="7" t="s">
        <v>297</v>
      </c>
      <c r="B80" s="7" t="s">
        <v>298</v>
      </c>
      <c r="C80" s="8">
        <v>42004</v>
      </c>
      <c r="D80" s="7" t="s">
        <v>299</v>
      </c>
      <c r="E80" s="7" t="s">
        <v>39</v>
      </c>
      <c r="F80" s="7" t="s">
        <v>32</v>
      </c>
      <c r="G80" s="9">
        <f t="shared" si="28"/>
        <v>405605</v>
      </c>
      <c r="H80" s="9">
        <f t="shared" si="29"/>
        <v>83903</v>
      </c>
      <c r="I80" s="9">
        <f t="shared" si="30"/>
        <v>23900</v>
      </c>
      <c r="J80" s="10">
        <f t="shared" si="31"/>
        <v>513408</v>
      </c>
      <c r="K80" s="11" t="s">
        <v>41</v>
      </c>
      <c r="L80" s="12"/>
      <c r="M80" s="13">
        <f>135755+89850</f>
        <v>225605</v>
      </c>
      <c r="N80" s="13">
        <v>0</v>
      </c>
      <c r="O80" s="13">
        <v>180000</v>
      </c>
      <c r="P80" s="13">
        <v>83903</v>
      </c>
      <c r="Q80" s="13">
        <v>0</v>
      </c>
      <c r="R80" s="14">
        <f>15693+8207</f>
        <v>23900</v>
      </c>
      <c r="S80" s="14">
        <f t="shared" si="32"/>
        <v>513408</v>
      </c>
      <c r="T80" s="7"/>
      <c r="U80" s="13" t="s">
        <v>41</v>
      </c>
      <c r="V80" s="13" t="s">
        <v>41</v>
      </c>
      <c r="W80" s="13" t="s">
        <v>41</v>
      </c>
      <c r="X80" s="13" t="s">
        <v>41</v>
      </c>
      <c r="Y80" s="13" t="s">
        <v>41</v>
      </c>
      <c r="Z80" s="13" t="s">
        <v>41</v>
      </c>
      <c r="AA80" s="13" t="s">
        <v>41</v>
      </c>
      <c r="AB80" s="7"/>
      <c r="AC80" s="14">
        <v>0</v>
      </c>
      <c r="AD80" s="14">
        <v>0</v>
      </c>
      <c r="AE80" s="7"/>
      <c r="AF80" s="15">
        <v>61</v>
      </c>
      <c r="AG80" s="15" t="s">
        <v>28</v>
      </c>
      <c r="AH80" s="16" t="s">
        <v>300</v>
      </c>
      <c r="AI80" s="7" t="s">
        <v>17</v>
      </c>
      <c r="AJ80" s="13">
        <f t="shared" si="33"/>
        <v>225605</v>
      </c>
      <c r="AK80" s="13">
        <f t="shared" si="33"/>
        <v>0</v>
      </c>
      <c r="AL80" s="13">
        <f t="shared" si="33"/>
        <v>180000</v>
      </c>
      <c r="AM80" s="13">
        <v>133711</v>
      </c>
      <c r="AN80" s="13">
        <v>0</v>
      </c>
      <c r="AO80" s="13">
        <f t="shared" si="34"/>
        <v>23900</v>
      </c>
      <c r="AP80" s="14">
        <f t="shared" si="35"/>
        <v>563216</v>
      </c>
      <c r="AQ80" s="7"/>
      <c r="AR80" s="13" t="s">
        <v>41</v>
      </c>
      <c r="AS80" s="13" t="s">
        <v>41</v>
      </c>
      <c r="AT80" s="13" t="s">
        <v>41</v>
      </c>
      <c r="AU80" s="13" t="s">
        <v>41</v>
      </c>
      <c r="AV80" s="13" t="s">
        <v>41</v>
      </c>
      <c r="AW80" s="13" t="str">
        <f t="shared" si="24"/>
        <v>n/a</v>
      </c>
      <c r="AX80" s="14">
        <f t="shared" si="19"/>
        <v>0</v>
      </c>
    </row>
    <row r="81" spans="1:50" x14ac:dyDescent="0.25">
      <c r="A81" s="7" t="s">
        <v>301</v>
      </c>
      <c r="B81" s="7" t="s">
        <v>302</v>
      </c>
      <c r="C81" s="8">
        <v>42004</v>
      </c>
      <c r="D81" s="7" t="s">
        <v>303</v>
      </c>
      <c r="E81" s="7" t="s">
        <v>46</v>
      </c>
      <c r="F81" s="7" t="s">
        <v>32</v>
      </c>
      <c r="G81" s="9">
        <f t="shared" si="28"/>
        <v>1519650</v>
      </c>
      <c r="H81" s="9">
        <f t="shared" si="29"/>
        <v>1255429</v>
      </c>
      <c r="I81" s="9">
        <f t="shared" si="30"/>
        <v>108421</v>
      </c>
      <c r="J81" s="10">
        <f t="shared" si="31"/>
        <v>2883500</v>
      </c>
      <c r="K81" s="11">
        <f t="shared" ref="K81:K86" si="37">(J81-AA81)/AA81</f>
        <v>0.24690274288333558</v>
      </c>
      <c r="L81" s="12"/>
      <c r="M81" s="13">
        <v>789028</v>
      </c>
      <c r="N81" s="13">
        <v>0</v>
      </c>
      <c r="O81" s="13">
        <v>730622</v>
      </c>
      <c r="P81" s="13">
        <v>1255429</v>
      </c>
      <c r="Q81" s="13">
        <v>0</v>
      </c>
      <c r="R81" s="14">
        <v>108421</v>
      </c>
      <c r="S81" s="14">
        <f t="shared" si="32"/>
        <v>2883500</v>
      </c>
      <c r="T81" s="7"/>
      <c r="U81" s="13">
        <v>744450</v>
      </c>
      <c r="V81" s="13">
        <v>0</v>
      </c>
      <c r="W81" s="13">
        <v>366588</v>
      </c>
      <c r="X81" s="13">
        <v>1075477</v>
      </c>
      <c r="Y81" s="13">
        <v>0</v>
      </c>
      <c r="Z81" s="13">
        <v>126015</v>
      </c>
      <c r="AA81" s="14">
        <f t="shared" ref="AA81:AA86" si="38">SUM(U81,V81,W81,Y81,X81,Z81)</f>
        <v>2312530</v>
      </c>
      <c r="AB81" s="7"/>
      <c r="AC81" s="14">
        <v>1482337</v>
      </c>
      <c r="AD81" s="14">
        <v>4331607</v>
      </c>
      <c r="AE81" s="7"/>
      <c r="AF81" s="15">
        <v>62</v>
      </c>
      <c r="AG81" s="15" t="s">
        <v>28</v>
      </c>
      <c r="AH81" s="16"/>
      <c r="AI81" s="7" t="s">
        <v>17</v>
      </c>
      <c r="AJ81" s="13">
        <f t="shared" si="33"/>
        <v>789028</v>
      </c>
      <c r="AK81" s="13">
        <f t="shared" si="33"/>
        <v>0</v>
      </c>
      <c r="AL81" s="13">
        <f t="shared" si="33"/>
        <v>730622</v>
      </c>
      <c r="AM81" s="13">
        <v>958261</v>
      </c>
      <c r="AN81" s="13">
        <v>0</v>
      </c>
      <c r="AO81" s="13">
        <f t="shared" si="34"/>
        <v>108421</v>
      </c>
      <c r="AP81" s="14">
        <f t="shared" si="35"/>
        <v>2586332</v>
      </c>
      <c r="AQ81" s="7"/>
      <c r="AR81" s="13">
        <f t="shared" ref="AR81:AT86" si="39">U81</f>
        <v>744450</v>
      </c>
      <c r="AS81" s="13">
        <f t="shared" si="39"/>
        <v>0</v>
      </c>
      <c r="AT81" s="13">
        <f t="shared" si="39"/>
        <v>366588</v>
      </c>
      <c r="AU81" s="13">
        <v>1095560</v>
      </c>
      <c r="AV81" s="13">
        <v>0</v>
      </c>
      <c r="AW81" s="13">
        <f t="shared" si="24"/>
        <v>126015</v>
      </c>
      <c r="AX81" s="14">
        <f t="shared" si="19"/>
        <v>2332613</v>
      </c>
    </row>
    <row r="82" spans="1:50" x14ac:dyDescent="0.25">
      <c r="A82" s="7" t="s">
        <v>304</v>
      </c>
      <c r="B82" s="7" t="s">
        <v>305</v>
      </c>
      <c r="C82" s="8">
        <v>42004</v>
      </c>
      <c r="D82" s="7" t="s">
        <v>306</v>
      </c>
      <c r="E82" s="7" t="s">
        <v>46</v>
      </c>
      <c r="F82" s="7" t="s">
        <v>62</v>
      </c>
      <c r="G82" s="9">
        <f t="shared" si="28"/>
        <v>1545577</v>
      </c>
      <c r="H82" s="9">
        <f t="shared" si="29"/>
        <v>1724460</v>
      </c>
      <c r="I82" s="9">
        <f t="shared" si="30"/>
        <v>74535</v>
      </c>
      <c r="J82" s="10">
        <f t="shared" si="31"/>
        <v>3344572</v>
      </c>
      <c r="K82" s="11">
        <f t="shared" si="37"/>
        <v>-0.19542122863473776</v>
      </c>
      <c r="L82" s="12"/>
      <c r="M82" s="13">
        <v>770577</v>
      </c>
      <c r="N82" s="13">
        <v>0</v>
      </c>
      <c r="O82" s="13">
        <v>775000</v>
      </c>
      <c r="P82" s="13">
        <v>1724460</v>
      </c>
      <c r="Q82" s="13">
        <v>0</v>
      </c>
      <c r="R82" s="14">
        <v>74535</v>
      </c>
      <c r="S82" s="14">
        <f t="shared" si="32"/>
        <v>3344572</v>
      </c>
      <c r="T82" s="7"/>
      <c r="U82" s="13">
        <v>744889</v>
      </c>
      <c r="V82" s="13">
        <v>0</v>
      </c>
      <c r="W82" s="13">
        <v>1000000</v>
      </c>
      <c r="X82" s="13">
        <v>2338555</v>
      </c>
      <c r="Y82" s="13">
        <v>0</v>
      </c>
      <c r="Z82" s="13">
        <v>73479</v>
      </c>
      <c r="AA82" s="14">
        <f t="shared" si="38"/>
        <v>4156923</v>
      </c>
      <c r="AB82" s="7"/>
      <c r="AC82" s="14">
        <v>3910243</v>
      </c>
      <c r="AD82" s="14">
        <v>4677862</v>
      </c>
      <c r="AE82" s="7"/>
      <c r="AF82" s="15">
        <v>57</v>
      </c>
      <c r="AG82" s="15" t="s">
        <v>28</v>
      </c>
      <c r="AH82" s="16"/>
      <c r="AI82" s="7" t="s">
        <v>17</v>
      </c>
      <c r="AJ82" s="13">
        <f t="shared" si="33"/>
        <v>770577</v>
      </c>
      <c r="AK82" s="13">
        <f t="shared" si="33"/>
        <v>0</v>
      </c>
      <c r="AL82" s="13">
        <f t="shared" si="33"/>
        <v>775000</v>
      </c>
      <c r="AM82" s="13">
        <v>1497440</v>
      </c>
      <c r="AN82" s="13">
        <v>0</v>
      </c>
      <c r="AO82" s="13">
        <f t="shared" si="34"/>
        <v>74535</v>
      </c>
      <c r="AP82" s="14">
        <f t="shared" si="35"/>
        <v>3117552</v>
      </c>
      <c r="AQ82" s="7"/>
      <c r="AR82" s="13">
        <f t="shared" si="39"/>
        <v>744889</v>
      </c>
      <c r="AS82" s="13">
        <f t="shared" si="39"/>
        <v>0</v>
      </c>
      <c r="AT82" s="13">
        <f t="shared" si="39"/>
        <v>1000000</v>
      </c>
      <c r="AU82" s="13">
        <v>1029714</v>
      </c>
      <c r="AV82" s="13">
        <v>0</v>
      </c>
      <c r="AW82" s="13">
        <f t="shared" si="24"/>
        <v>73479</v>
      </c>
      <c r="AX82" s="14">
        <f t="shared" si="19"/>
        <v>2848082</v>
      </c>
    </row>
    <row r="83" spans="1:50" x14ac:dyDescent="0.25">
      <c r="A83" s="7" t="s">
        <v>307</v>
      </c>
      <c r="B83" s="7" t="s">
        <v>308</v>
      </c>
      <c r="C83" s="8">
        <v>41729</v>
      </c>
      <c r="D83" s="7" t="s">
        <v>309</v>
      </c>
      <c r="E83" s="7" t="s">
        <v>46</v>
      </c>
      <c r="F83" s="7" t="s">
        <v>62</v>
      </c>
      <c r="G83" s="9">
        <f t="shared" si="28"/>
        <v>3796571</v>
      </c>
      <c r="H83" s="9">
        <f t="shared" si="29"/>
        <v>5662150</v>
      </c>
      <c r="I83" s="9">
        <f t="shared" si="30"/>
        <v>241155</v>
      </c>
      <c r="J83" s="10">
        <f t="shared" si="31"/>
        <v>9699876</v>
      </c>
      <c r="K83" s="11">
        <f t="shared" si="37"/>
        <v>0.20905335770250999</v>
      </c>
      <c r="L83" s="12"/>
      <c r="M83" s="13">
        <v>1530000</v>
      </c>
      <c r="N83" s="13">
        <v>200000</v>
      </c>
      <c r="O83" s="13">
        <v>2066571</v>
      </c>
      <c r="P83" s="13">
        <v>0</v>
      </c>
      <c r="Q83" s="13">
        <v>5662150</v>
      </c>
      <c r="R83" s="14">
        <v>241155</v>
      </c>
      <c r="S83" s="14">
        <f t="shared" si="32"/>
        <v>9699876</v>
      </c>
      <c r="T83" s="7"/>
      <c r="U83" s="13">
        <v>1530000</v>
      </c>
      <c r="V83" s="13">
        <v>455787</v>
      </c>
      <c r="W83" s="13">
        <v>1537803</v>
      </c>
      <c r="X83" s="13">
        <v>0</v>
      </c>
      <c r="Y83" s="13">
        <v>4152100</v>
      </c>
      <c r="Z83" s="13">
        <v>347013</v>
      </c>
      <c r="AA83" s="14">
        <f t="shared" si="38"/>
        <v>8022703</v>
      </c>
      <c r="AB83" s="7"/>
      <c r="AC83" s="14">
        <v>21594726</v>
      </c>
      <c r="AD83" s="14">
        <v>0</v>
      </c>
      <c r="AE83" s="7"/>
      <c r="AF83" s="15">
        <v>57</v>
      </c>
      <c r="AG83" s="15" t="s">
        <v>28</v>
      </c>
      <c r="AH83" s="16"/>
      <c r="AI83" s="7" t="s">
        <v>17</v>
      </c>
      <c r="AJ83" s="13">
        <f t="shared" si="33"/>
        <v>1530000</v>
      </c>
      <c r="AK83" s="13">
        <f t="shared" si="33"/>
        <v>200000</v>
      </c>
      <c r="AL83" s="13">
        <f t="shared" si="33"/>
        <v>2066571</v>
      </c>
      <c r="AM83" s="13">
        <v>0</v>
      </c>
      <c r="AN83" s="13">
        <v>0</v>
      </c>
      <c r="AO83" s="13">
        <f t="shared" si="34"/>
        <v>241155</v>
      </c>
      <c r="AP83" s="14">
        <f t="shared" si="35"/>
        <v>4037726</v>
      </c>
      <c r="AQ83" s="7"/>
      <c r="AR83" s="13">
        <f t="shared" si="39"/>
        <v>1530000</v>
      </c>
      <c r="AS83" s="13">
        <f t="shared" si="39"/>
        <v>455787</v>
      </c>
      <c r="AT83" s="13">
        <f t="shared" si="39"/>
        <v>1537803</v>
      </c>
      <c r="AU83" s="13">
        <v>0</v>
      </c>
      <c r="AV83" s="13">
        <v>18073917</v>
      </c>
      <c r="AW83" s="13">
        <f t="shared" si="24"/>
        <v>347013</v>
      </c>
      <c r="AX83" s="14">
        <f t="shared" si="19"/>
        <v>21944520</v>
      </c>
    </row>
    <row r="84" spans="1:50" x14ac:dyDescent="0.25">
      <c r="A84" s="7" t="s">
        <v>310</v>
      </c>
      <c r="B84" s="7" t="s">
        <v>311</v>
      </c>
      <c r="C84" s="8">
        <v>41820</v>
      </c>
      <c r="D84" s="7" t="s">
        <v>312</v>
      </c>
      <c r="E84" s="7" t="s">
        <v>46</v>
      </c>
      <c r="F84" s="7" t="s">
        <v>62</v>
      </c>
      <c r="G84" s="9">
        <f t="shared" si="28"/>
        <v>428588</v>
      </c>
      <c r="H84" s="9">
        <f t="shared" si="29"/>
        <v>37594</v>
      </c>
      <c r="I84" s="9">
        <f t="shared" si="30"/>
        <v>112008</v>
      </c>
      <c r="J84" s="10">
        <f t="shared" si="31"/>
        <v>578190</v>
      </c>
      <c r="K84" s="11">
        <f t="shared" si="37"/>
        <v>-5.1164485171521973E-2</v>
      </c>
      <c r="L84" s="12"/>
      <c r="M84" s="13">
        <v>325000</v>
      </c>
      <c r="N84" s="13">
        <v>0</v>
      </c>
      <c r="O84" s="13">
        <v>103588</v>
      </c>
      <c r="P84" s="13">
        <v>0</v>
      </c>
      <c r="Q84" s="13">
        <v>37594</v>
      </c>
      <c r="R84" s="14">
        <v>112008</v>
      </c>
      <c r="S84" s="14">
        <f t="shared" si="32"/>
        <v>578190</v>
      </c>
      <c r="T84" s="7"/>
      <c r="U84" s="13">
        <v>325000</v>
      </c>
      <c r="V84" s="13">
        <v>0</v>
      </c>
      <c r="W84" s="13">
        <v>83003</v>
      </c>
      <c r="X84" s="13">
        <v>12353</v>
      </c>
      <c r="Y84" s="13">
        <v>29704</v>
      </c>
      <c r="Z84" s="13">
        <v>159308</v>
      </c>
      <c r="AA84" s="14">
        <f t="shared" si="38"/>
        <v>609368</v>
      </c>
      <c r="AB84" s="7"/>
      <c r="AC84" s="14">
        <v>0</v>
      </c>
      <c r="AD84" s="14">
        <v>0</v>
      </c>
      <c r="AE84" s="7"/>
      <c r="AF84" s="15">
        <v>50</v>
      </c>
      <c r="AG84" s="15" t="s">
        <v>28</v>
      </c>
      <c r="AH84" s="16"/>
      <c r="AI84" s="7" t="s">
        <v>17</v>
      </c>
      <c r="AJ84" s="13">
        <f t="shared" si="33"/>
        <v>325000</v>
      </c>
      <c r="AK84" s="13">
        <f t="shared" si="33"/>
        <v>0</v>
      </c>
      <c r="AL84" s="13">
        <f t="shared" si="33"/>
        <v>103588</v>
      </c>
      <c r="AM84" s="13">
        <v>0</v>
      </c>
      <c r="AN84" s="13">
        <v>0</v>
      </c>
      <c r="AO84" s="13">
        <f t="shared" si="34"/>
        <v>112008</v>
      </c>
      <c r="AP84" s="14">
        <f t="shared" si="35"/>
        <v>540596</v>
      </c>
      <c r="AQ84" s="7"/>
      <c r="AR84" s="13">
        <f t="shared" si="39"/>
        <v>325000</v>
      </c>
      <c r="AS84" s="13">
        <f t="shared" si="39"/>
        <v>0</v>
      </c>
      <c r="AT84" s="13">
        <f t="shared" si="39"/>
        <v>83003</v>
      </c>
      <c r="AU84" s="13">
        <v>0</v>
      </c>
      <c r="AV84" s="13">
        <v>0</v>
      </c>
      <c r="AW84" s="13">
        <f t="shared" si="24"/>
        <v>159308</v>
      </c>
      <c r="AX84" s="14">
        <f t="shared" si="19"/>
        <v>567311</v>
      </c>
    </row>
    <row r="85" spans="1:50" x14ac:dyDescent="0.25">
      <c r="A85" s="7" t="s">
        <v>313</v>
      </c>
      <c r="B85" s="7" t="s">
        <v>314</v>
      </c>
      <c r="C85" s="8">
        <v>42004</v>
      </c>
      <c r="D85" s="7" t="s">
        <v>315</v>
      </c>
      <c r="E85" s="7"/>
      <c r="F85" s="7" t="s">
        <v>32</v>
      </c>
      <c r="G85" s="9">
        <f t="shared" si="28"/>
        <v>500000</v>
      </c>
      <c r="H85" s="9">
        <f t="shared" si="29"/>
        <v>185704</v>
      </c>
      <c r="I85" s="9">
        <f t="shared" si="30"/>
        <v>5991</v>
      </c>
      <c r="J85" s="10">
        <f t="shared" si="31"/>
        <v>691695</v>
      </c>
      <c r="K85" s="11">
        <f t="shared" si="37"/>
        <v>-0.56957829319789399</v>
      </c>
      <c r="L85" s="12"/>
      <c r="M85" s="13">
        <v>500000</v>
      </c>
      <c r="N85" s="13">
        <v>0</v>
      </c>
      <c r="O85" s="13">
        <v>0</v>
      </c>
      <c r="P85" s="13">
        <v>0</v>
      </c>
      <c r="Q85" s="13">
        <v>185704</v>
      </c>
      <c r="R85" s="14">
        <v>5991</v>
      </c>
      <c r="S85" s="14">
        <f t="shared" si="32"/>
        <v>691695</v>
      </c>
      <c r="T85" s="7"/>
      <c r="U85" s="13">
        <v>482288</v>
      </c>
      <c r="V85" s="13">
        <v>0</v>
      </c>
      <c r="W85" s="13">
        <v>56418</v>
      </c>
      <c r="X85" s="13">
        <v>0</v>
      </c>
      <c r="Y85" s="13">
        <v>1059581</v>
      </c>
      <c r="Z85" s="13">
        <v>8730</v>
      </c>
      <c r="AA85" s="14">
        <f t="shared" si="38"/>
        <v>1607017</v>
      </c>
      <c r="AB85" s="7"/>
      <c r="AC85" s="14">
        <v>0</v>
      </c>
      <c r="AD85" s="14">
        <v>0</v>
      </c>
      <c r="AE85" s="7"/>
      <c r="AF85" s="15">
        <v>43</v>
      </c>
      <c r="AG85" s="15" t="s">
        <v>28</v>
      </c>
      <c r="AH85" s="16"/>
      <c r="AI85" s="7" t="s">
        <v>17</v>
      </c>
      <c r="AJ85" s="13">
        <f t="shared" si="33"/>
        <v>500000</v>
      </c>
      <c r="AK85" s="13">
        <f t="shared" si="33"/>
        <v>0</v>
      </c>
      <c r="AL85" s="13">
        <f t="shared" si="33"/>
        <v>0</v>
      </c>
      <c r="AM85" s="13">
        <v>340493</v>
      </c>
      <c r="AN85" s="13">
        <v>0</v>
      </c>
      <c r="AO85" s="13">
        <f t="shared" si="34"/>
        <v>5991</v>
      </c>
      <c r="AP85" s="14">
        <f t="shared" si="35"/>
        <v>846484</v>
      </c>
      <c r="AQ85" s="7"/>
      <c r="AR85" s="13">
        <f t="shared" si="39"/>
        <v>482288</v>
      </c>
      <c r="AS85" s="13">
        <f t="shared" si="39"/>
        <v>0</v>
      </c>
      <c r="AT85" s="13">
        <f t="shared" si="39"/>
        <v>56418</v>
      </c>
      <c r="AU85" s="13">
        <v>217304</v>
      </c>
      <c r="AV85" s="13">
        <v>0</v>
      </c>
      <c r="AW85" s="13">
        <f t="shared" si="24"/>
        <v>8730</v>
      </c>
      <c r="AX85" s="14">
        <f t="shared" si="19"/>
        <v>764740</v>
      </c>
    </row>
    <row r="86" spans="1:50" x14ac:dyDescent="0.25">
      <c r="A86" s="7" t="s">
        <v>316</v>
      </c>
      <c r="B86" s="7" t="s">
        <v>317</v>
      </c>
      <c r="C86" s="8">
        <v>42004</v>
      </c>
      <c r="D86" s="7" t="s">
        <v>318</v>
      </c>
      <c r="E86" s="7"/>
      <c r="F86" s="7" t="s">
        <v>62</v>
      </c>
      <c r="G86" s="9">
        <f t="shared" si="28"/>
        <v>450000</v>
      </c>
      <c r="H86" s="9">
        <f t="shared" si="29"/>
        <v>2145994</v>
      </c>
      <c r="I86" s="9">
        <f t="shared" si="30"/>
        <v>44899</v>
      </c>
      <c r="J86" s="10">
        <f t="shared" si="31"/>
        <v>2640893</v>
      </c>
      <c r="K86" s="11">
        <f t="shared" si="37"/>
        <v>-2.5498140988743198E-3</v>
      </c>
      <c r="L86" s="12"/>
      <c r="M86" s="13">
        <v>450000</v>
      </c>
      <c r="N86" s="13">
        <v>0</v>
      </c>
      <c r="O86" s="13">
        <v>0</v>
      </c>
      <c r="P86" s="13">
        <v>749998</v>
      </c>
      <c r="Q86" s="13">
        <v>1395996</v>
      </c>
      <c r="R86" s="14">
        <v>44899</v>
      </c>
      <c r="S86" s="14">
        <f t="shared" si="32"/>
        <v>2640893</v>
      </c>
      <c r="T86" s="7"/>
      <c r="U86" s="13">
        <v>450000</v>
      </c>
      <c r="V86" s="13">
        <v>244492</v>
      </c>
      <c r="W86" s="13">
        <v>0</v>
      </c>
      <c r="X86" s="13">
        <v>0</v>
      </c>
      <c r="Y86" s="13">
        <v>1938850</v>
      </c>
      <c r="Z86" s="13">
        <v>14302</v>
      </c>
      <c r="AA86" s="14">
        <f t="shared" si="38"/>
        <v>2647644</v>
      </c>
      <c r="AB86" s="7"/>
      <c r="AC86" s="14">
        <v>0</v>
      </c>
      <c r="AD86" s="14">
        <v>0</v>
      </c>
      <c r="AE86" s="7"/>
      <c r="AF86" s="15">
        <v>53</v>
      </c>
      <c r="AG86" s="15" t="s">
        <v>28</v>
      </c>
      <c r="AH86" s="16"/>
      <c r="AI86" s="7" t="s">
        <v>17</v>
      </c>
      <c r="AJ86" s="13">
        <f t="shared" si="33"/>
        <v>450000</v>
      </c>
      <c r="AK86" s="13">
        <f t="shared" si="33"/>
        <v>0</v>
      </c>
      <c r="AL86" s="13">
        <f t="shared" si="33"/>
        <v>0</v>
      </c>
      <c r="AM86" s="13">
        <v>0</v>
      </c>
      <c r="AN86" s="13">
        <v>0</v>
      </c>
      <c r="AO86" s="13">
        <f t="shared" si="34"/>
        <v>44899</v>
      </c>
      <c r="AP86" s="14">
        <f t="shared" si="35"/>
        <v>494899</v>
      </c>
      <c r="AQ86" s="7"/>
      <c r="AR86" s="13">
        <f t="shared" si="39"/>
        <v>450000</v>
      </c>
      <c r="AS86" s="13">
        <f t="shared" si="39"/>
        <v>244492</v>
      </c>
      <c r="AT86" s="13">
        <f t="shared" si="39"/>
        <v>0</v>
      </c>
      <c r="AU86" s="13">
        <v>0</v>
      </c>
      <c r="AV86" s="13">
        <v>0</v>
      </c>
      <c r="AW86" s="13">
        <f t="shared" si="24"/>
        <v>14302</v>
      </c>
      <c r="AX86" s="14">
        <f t="shared" si="19"/>
        <v>708794</v>
      </c>
    </row>
    <row r="87" spans="1:50" x14ac:dyDescent="0.25">
      <c r="A87" s="7" t="s">
        <v>319</v>
      </c>
      <c r="B87" s="7" t="s">
        <v>320</v>
      </c>
      <c r="C87" s="8">
        <v>42004</v>
      </c>
      <c r="D87" s="7" t="s">
        <v>321</v>
      </c>
      <c r="E87" s="7" t="s">
        <v>39</v>
      </c>
      <c r="F87" s="7" t="s">
        <v>32</v>
      </c>
      <c r="G87" s="9">
        <f t="shared" si="28"/>
        <v>460545</v>
      </c>
      <c r="H87" s="9">
        <f t="shared" si="29"/>
        <v>271243</v>
      </c>
      <c r="I87" s="9">
        <f t="shared" si="30"/>
        <v>154578</v>
      </c>
      <c r="J87" s="10">
        <f t="shared" si="31"/>
        <v>886366</v>
      </c>
      <c r="K87" s="11" t="s">
        <v>41</v>
      </c>
      <c r="L87" s="12"/>
      <c r="M87" s="13">
        <v>298045</v>
      </c>
      <c r="N87" s="13">
        <v>162500</v>
      </c>
      <c r="O87" s="13">
        <v>0</v>
      </c>
      <c r="P87" s="13">
        <v>271243</v>
      </c>
      <c r="Q87" s="13">
        <v>0</v>
      </c>
      <c r="R87" s="14">
        <v>154578</v>
      </c>
      <c r="S87" s="14">
        <f t="shared" si="32"/>
        <v>886366</v>
      </c>
      <c r="T87" s="7"/>
      <c r="U87" s="13" t="s">
        <v>41</v>
      </c>
      <c r="V87" s="13" t="s">
        <v>41</v>
      </c>
      <c r="W87" s="13" t="s">
        <v>41</v>
      </c>
      <c r="X87" s="13" t="s">
        <v>41</v>
      </c>
      <c r="Y87" s="13" t="s">
        <v>41</v>
      </c>
      <c r="Z87" s="13" t="s">
        <v>41</v>
      </c>
      <c r="AA87" s="13" t="s">
        <v>41</v>
      </c>
      <c r="AB87" s="7"/>
      <c r="AC87" s="14">
        <v>0</v>
      </c>
      <c r="AD87" s="14">
        <v>0</v>
      </c>
      <c r="AE87" s="7"/>
      <c r="AF87" s="15">
        <v>54</v>
      </c>
      <c r="AG87" s="15" t="s">
        <v>28</v>
      </c>
      <c r="AH87" s="16" t="s">
        <v>322</v>
      </c>
      <c r="AI87" s="7" t="s">
        <v>17</v>
      </c>
      <c r="AJ87" s="13">
        <f t="shared" si="33"/>
        <v>298045</v>
      </c>
      <c r="AK87" s="13">
        <f t="shared" si="33"/>
        <v>162500</v>
      </c>
      <c r="AL87" s="13">
        <f t="shared" si="33"/>
        <v>0</v>
      </c>
      <c r="AM87" s="13">
        <v>0</v>
      </c>
      <c r="AN87" s="13">
        <v>0</v>
      </c>
      <c r="AO87" s="13">
        <f t="shared" si="34"/>
        <v>154578</v>
      </c>
      <c r="AP87" s="14">
        <f t="shared" si="35"/>
        <v>615123</v>
      </c>
      <c r="AQ87" s="7"/>
      <c r="AR87" s="13" t="s">
        <v>41</v>
      </c>
      <c r="AS87" s="13" t="s">
        <v>41</v>
      </c>
      <c r="AT87" s="13" t="s">
        <v>41</v>
      </c>
      <c r="AU87" s="13" t="s">
        <v>41</v>
      </c>
      <c r="AV87" s="13" t="s">
        <v>41</v>
      </c>
      <c r="AW87" s="13" t="s">
        <v>41</v>
      </c>
      <c r="AX87" s="13" t="s">
        <v>41</v>
      </c>
    </row>
    <row r="88" spans="1:50" x14ac:dyDescent="0.25">
      <c r="A88" s="7" t="s">
        <v>323</v>
      </c>
      <c r="B88" s="7" t="s">
        <v>324</v>
      </c>
      <c r="C88" s="8">
        <v>41729</v>
      </c>
      <c r="D88" s="7" t="s">
        <v>325</v>
      </c>
      <c r="E88" s="7" t="s">
        <v>46</v>
      </c>
      <c r="F88" s="7" t="s">
        <v>326</v>
      </c>
      <c r="G88" s="9">
        <f t="shared" si="28"/>
        <v>619615</v>
      </c>
      <c r="H88" s="9">
        <f t="shared" si="29"/>
        <v>0</v>
      </c>
      <c r="I88" s="9">
        <f t="shared" si="30"/>
        <v>85928</v>
      </c>
      <c r="J88" s="10">
        <f t="shared" si="31"/>
        <v>705543</v>
      </c>
      <c r="K88" s="11">
        <f>(J88-AA88)/AA88</f>
        <v>0.39144162710848246</v>
      </c>
      <c r="L88" s="12"/>
      <c r="M88" s="13">
        <v>219615</v>
      </c>
      <c r="N88" s="13">
        <v>200000</v>
      </c>
      <c r="O88" s="13">
        <v>200000</v>
      </c>
      <c r="P88" s="13">
        <v>0</v>
      </c>
      <c r="Q88" s="13">
        <v>0</v>
      </c>
      <c r="R88" s="14">
        <v>85928</v>
      </c>
      <c r="S88" s="14">
        <f t="shared" si="32"/>
        <v>705543</v>
      </c>
      <c r="T88" s="7"/>
      <c r="U88" s="13">
        <v>199650</v>
      </c>
      <c r="V88" s="13">
        <v>125000</v>
      </c>
      <c r="W88" s="13">
        <v>100000</v>
      </c>
      <c r="X88" s="13">
        <v>0</v>
      </c>
      <c r="Y88" s="13">
        <v>0</v>
      </c>
      <c r="Z88" s="13">
        <v>82409</v>
      </c>
      <c r="AA88" s="14">
        <f>SUM(U88,V88,W88,Y88,X88,Z88)</f>
        <v>507059</v>
      </c>
      <c r="AB88" s="7"/>
      <c r="AC88" s="14">
        <v>0</v>
      </c>
      <c r="AD88" s="14">
        <v>0</v>
      </c>
      <c r="AE88" s="7"/>
      <c r="AF88" s="15">
        <v>60</v>
      </c>
      <c r="AG88" s="15" t="s">
        <v>28</v>
      </c>
      <c r="AH88" s="16"/>
      <c r="AI88" s="7" t="s">
        <v>17</v>
      </c>
      <c r="AJ88" s="13">
        <f t="shared" si="33"/>
        <v>219615</v>
      </c>
      <c r="AK88" s="13">
        <f t="shared" si="33"/>
        <v>200000</v>
      </c>
      <c r="AL88" s="13">
        <f t="shared" si="33"/>
        <v>200000</v>
      </c>
      <c r="AM88" s="13">
        <v>2850930</v>
      </c>
      <c r="AN88" s="13">
        <v>0</v>
      </c>
      <c r="AO88" s="13">
        <f t="shared" si="34"/>
        <v>85928</v>
      </c>
      <c r="AP88" s="14">
        <f t="shared" si="35"/>
        <v>3556473</v>
      </c>
      <c r="AQ88" s="7"/>
      <c r="AR88" s="13">
        <f>U88</f>
        <v>199650</v>
      </c>
      <c r="AS88" s="13">
        <f>V88</f>
        <v>125000</v>
      </c>
      <c r="AT88" s="13">
        <f>W88</f>
        <v>100000</v>
      </c>
      <c r="AU88" s="13">
        <v>0</v>
      </c>
      <c r="AV88" s="13">
        <v>0</v>
      </c>
      <c r="AW88" s="13">
        <f t="shared" ref="AW88:AW114" si="40">Z88</f>
        <v>82409</v>
      </c>
      <c r="AX88" s="14">
        <f t="shared" ref="AX88:AX114" si="41">SUM(AR88,AS88,AT88,AV88,AU88,AW88)</f>
        <v>507059</v>
      </c>
    </row>
    <row r="89" spans="1:50" x14ac:dyDescent="0.25">
      <c r="A89" s="7" t="s">
        <v>327</v>
      </c>
      <c r="B89" s="7" t="s">
        <v>328</v>
      </c>
      <c r="C89" s="8">
        <v>42004</v>
      </c>
      <c r="D89" s="7" t="s">
        <v>329</v>
      </c>
      <c r="E89" s="7"/>
      <c r="F89" s="7" t="s">
        <v>40</v>
      </c>
      <c r="G89" s="9">
        <f t="shared" si="28"/>
        <v>356083</v>
      </c>
      <c r="H89" s="9">
        <f t="shared" si="29"/>
        <v>2363942</v>
      </c>
      <c r="I89" s="9">
        <f t="shared" si="30"/>
        <v>13297</v>
      </c>
      <c r="J89" s="10">
        <f t="shared" si="31"/>
        <v>2733322</v>
      </c>
      <c r="K89" s="11" t="s">
        <v>41</v>
      </c>
      <c r="L89" s="12"/>
      <c r="M89" s="13">
        <v>309583</v>
      </c>
      <c r="N89" s="13">
        <v>0</v>
      </c>
      <c r="O89" s="13">
        <v>46500</v>
      </c>
      <c r="P89" s="13">
        <v>2363942</v>
      </c>
      <c r="Q89" s="13">
        <v>0</v>
      </c>
      <c r="R89" s="14">
        <v>13297</v>
      </c>
      <c r="S89" s="14">
        <f t="shared" si="32"/>
        <v>2733322</v>
      </c>
      <c r="T89" s="7"/>
      <c r="U89" s="13" t="s">
        <v>41</v>
      </c>
      <c r="V89" s="13" t="s">
        <v>41</v>
      </c>
      <c r="W89" s="13" t="s">
        <v>41</v>
      </c>
      <c r="X89" s="13" t="s">
        <v>41</v>
      </c>
      <c r="Y89" s="13" t="s">
        <v>41</v>
      </c>
      <c r="Z89" s="13" t="s">
        <v>41</v>
      </c>
      <c r="AA89" s="13" t="s">
        <v>41</v>
      </c>
      <c r="AB89" s="7"/>
      <c r="AC89" s="14">
        <v>0</v>
      </c>
      <c r="AD89" s="14">
        <v>0</v>
      </c>
      <c r="AE89" s="7"/>
      <c r="AF89" s="15">
        <v>37</v>
      </c>
      <c r="AG89" s="15" t="s">
        <v>28</v>
      </c>
      <c r="AH89" s="16" t="s">
        <v>330</v>
      </c>
      <c r="AI89" s="7" t="s">
        <v>17</v>
      </c>
      <c r="AJ89" s="13">
        <f t="shared" si="33"/>
        <v>309583</v>
      </c>
      <c r="AK89" s="13">
        <f t="shared" si="33"/>
        <v>0</v>
      </c>
      <c r="AL89" s="13">
        <f t="shared" si="33"/>
        <v>46500</v>
      </c>
      <c r="AM89" s="13">
        <v>0</v>
      </c>
      <c r="AN89" s="13">
        <v>0</v>
      </c>
      <c r="AO89" s="13">
        <f t="shared" si="34"/>
        <v>13297</v>
      </c>
      <c r="AP89" s="14">
        <f t="shared" si="35"/>
        <v>369380</v>
      </c>
      <c r="AQ89" s="7"/>
      <c r="AR89" s="13" t="s">
        <v>41</v>
      </c>
      <c r="AS89" s="13" t="s">
        <v>41</v>
      </c>
      <c r="AT89" s="13" t="s">
        <v>41</v>
      </c>
      <c r="AU89" s="13" t="s">
        <v>41</v>
      </c>
      <c r="AV89" s="13" t="s">
        <v>41</v>
      </c>
      <c r="AW89" s="13" t="str">
        <f t="shared" si="40"/>
        <v>n/a</v>
      </c>
      <c r="AX89" s="14">
        <f t="shared" si="41"/>
        <v>0</v>
      </c>
    </row>
    <row r="90" spans="1:50" x14ac:dyDescent="0.25">
      <c r="A90" s="7" t="s">
        <v>331</v>
      </c>
      <c r="B90" s="7" t="s">
        <v>332</v>
      </c>
      <c r="C90" s="8">
        <v>41729</v>
      </c>
      <c r="D90" s="7" t="s">
        <v>333</v>
      </c>
      <c r="E90" s="7" t="s">
        <v>46</v>
      </c>
      <c r="F90" s="7" t="s">
        <v>62</v>
      </c>
      <c r="G90" s="9">
        <f t="shared" si="28"/>
        <v>237110</v>
      </c>
      <c r="H90" s="9">
        <f t="shared" si="29"/>
        <v>7080</v>
      </c>
      <c r="I90" s="9">
        <f t="shared" si="30"/>
        <v>35885</v>
      </c>
      <c r="J90" s="10">
        <f t="shared" si="31"/>
        <v>280075</v>
      </c>
      <c r="K90" s="11">
        <f t="shared" ref="K90:K105" si="42">(J90-AA90)/AA90</f>
        <v>2.0826575205659698E-2</v>
      </c>
      <c r="L90" s="12"/>
      <c r="M90" s="13">
        <v>237110</v>
      </c>
      <c r="N90" s="13">
        <v>0</v>
      </c>
      <c r="O90" s="13">
        <v>0</v>
      </c>
      <c r="P90" s="13">
        <v>0</v>
      </c>
      <c r="Q90" s="13">
        <v>7080</v>
      </c>
      <c r="R90" s="14">
        <v>35885</v>
      </c>
      <c r="S90" s="14">
        <f t="shared" si="32"/>
        <v>280075</v>
      </c>
      <c r="T90" s="7"/>
      <c r="U90" s="13">
        <v>242518</v>
      </c>
      <c r="V90" s="13">
        <v>0</v>
      </c>
      <c r="W90" s="13">
        <v>0</v>
      </c>
      <c r="X90" s="13">
        <v>0</v>
      </c>
      <c r="Y90" s="13">
        <v>0</v>
      </c>
      <c r="Z90" s="13">
        <v>31843</v>
      </c>
      <c r="AA90" s="14">
        <f t="shared" ref="AA90:AA105" si="43">SUM(U90,V90,W90,Y90,X90,Z90)</f>
        <v>274361</v>
      </c>
      <c r="AB90" s="7"/>
      <c r="AC90" s="14">
        <v>0</v>
      </c>
      <c r="AD90" s="14">
        <v>0</v>
      </c>
      <c r="AE90" s="7"/>
      <c r="AF90" s="15">
        <v>74</v>
      </c>
      <c r="AG90" s="15" t="s">
        <v>28</v>
      </c>
      <c r="AH90" s="16"/>
      <c r="AI90" s="7" t="s">
        <v>17</v>
      </c>
      <c r="AJ90" s="13">
        <f t="shared" si="33"/>
        <v>237110</v>
      </c>
      <c r="AK90" s="13">
        <f t="shared" si="33"/>
        <v>0</v>
      </c>
      <c r="AL90" s="13">
        <f t="shared" si="33"/>
        <v>0</v>
      </c>
      <c r="AM90" s="13">
        <v>0</v>
      </c>
      <c r="AN90" s="13">
        <v>0</v>
      </c>
      <c r="AO90" s="13">
        <f t="shared" si="34"/>
        <v>35885</v>
      </c>
      <c r="AP90" s="14">
        <f t="shared" si="35"/>
        <v>272995</v>
      </c>
      <c r="AQ90" s="7"/>
      <c r="AR90" s="13">
        <f t="shared" ref="AR90:AT105" si="44">U90</f>
        <v>242518</v>
      </c>
      <c r="AS90" s="13">
        <f t="shared" si="44"/>
        <v>0</v>
      </c>
      <c r="AT90" s="13">
        <f t="shared" si="44"/>
        <v>0</v>
      </c>
      <c r="AU90" s="13">
        <v>0</v>
      </c>
      <c r="AV90" s="13">
        <v>0</v>
      </c>
      <c r="AW90" s="13">
        <f t="shared" si="40"/>
        <v>31843</v>
      </c>
      <c r="AX90" s="14">
        <f t="shared" si="41"/>
        <v>274361</v>
      </c>
    </row>
    <row r="91" spans="1:50" x14ac:dyDescent="0.25">
      <c r="A91" s="7" t="s">
        <v>334</v>
      </c>
      <c r="B91" s="7" t="s">
        <v>335</v>
      </c>
      <c r="C91" s="8">
        <v>41790</v>
      </c>
      <c r="D91" s="7" t="s">
        <v>336</v>
      </c>
      <c r="E91" s="7"/>
      <c r="F91" s="7" t="s">
        <v>32</v>
      </c>
      <c r="G91" s="9">
        <f t="shared" si="28"/>
        <v>200001</v>
      </c>
      <c r="H91" s="9">
        <f t="shared" si="29"/>
        <v>26964</v>
      </c>
      <c r="I91" s="9">
        <f t="shared" si="30"/>
        <v>0</v>
      </c>
      <c r="J91" s="10">
        <f t="shared" si="31"/>
        <v>226965</v>
      </c>
      <c r="K91" s="11">
        <f t="shared" si="42"/>
        <v>0.18846020924314305</v>
      </c>
      <c r="L91" s="12"/>
      <c r="M91" s="13">
        <v>200001</v>
      </c>
      <c r="N91" s="13">
        <v>0</v>
      </c>
      <c r="O91" s="13">
        <v>0</v>
      </c>
      <c r="P91" s="13">
        <v>0</v>
      </c>
      <c r="Q91" s="13">
        <v>26964</v>
      </c>
      <c r="R91" s="14">
        <v>0</v>
      </c>
      <c r="S91" s="14">
        <f t="shared" si="32"/>
        <v>226965</v>
      </c>
      <c r="T91" s="7"/>
      <c r="U91" s="13">
        <v>190974</v>
      </c>
      <c r="V91" s="13">
        <v>0</v>
      </c>
      <c r="W91" s="13">
        <v>0</v>
      </c>
      <c r="X91" s="13">
        <v>0</v>
      </c>
      <c r="Y91" s="13">
        <v>0</v>
      </c>
      <c r="Z91" s="13">
        <v>0</v>
      </c>
      <c r="AA91" s="14">
        <f t="shared" si="43"/>
        <v>190974</v>
      </c>
      <c r="AB91" s="7"/>
      <c r="AC91" s="14">
        <v>0</v>
      </c>
      <c r="AD91" s="14">
        <v>0</v>
      </c>
      <c r="AE91" s="7"/>
      <c r="AF91" s="15">
        <v>59</v>
      </c>
      <c r="AG91" s="15" t="s">
        <v>28</v>
      </c>
      <c r="AH91" s="16" t="s">
        <v>337</v>
      </c>
      <c r="AI91" s="7" t="s">
        <v>17</v>
      </c>
      <c r="AJ91" s="13">
        <f t="shared" si="33"/>
        <v>200001</v>
      </c>
      <c r="AK91" s="13">
        <f t="shared" si="33"/>
        <v>0</v>
      </c>
      <c r="AL91" s="13">
        <f t="shared" si="33"/>
        <v>0</v>
      </c>
      <c r="AM91" s="13">
        <v>0</v>
      </c>
      <c r="AN91" s="13">
        <v>0</v>
      </c>
      <c r="AO91" s="13">
        <f t="shared" si="34"/>
        <v>0</v>
      </c>
      <c r="AP91" s="14">
        <f t="shared" si="35"/>
        <v>200001</v>
      </c>
      <c r="AQ91" s="7"/>
      <c r="AR91" s="13">
        <f t="shared" si="44"/>
        <v>190974</v>
      </c>
      <c r="AS91" s="13">
        <f t="shared" si="44"/>
        <v>0</v>
      </c>
      <c r="AT91" s="13">
        <f t="shared" si="44"/>
        <v>0</v>
      </c>
      <c r="AU91" s="13">
        <v>0</v>
      </c>
      <c r="AV91" s="13">
        <v>0</v>
      </c>
      <c r="AW91" s="13">
        <f t="shared" si="40"/>
        <v>0</v>
      </c>
      <c r="AX91" s="14">
        <f t="shared" si="41"/>
        <v>190974</v>
      </c>
    </row>
    <row r="92" spans="1:50" x14ac:dyDescent="0.25">
      <c r="A92" s="7" t="s">
        <v>338</v>
      </c>
      <c r="B92" s="7" t="s">
        <v>339</v>
      </c>
      <c r="C92" s="8">
        <v>41882</v>
      </c>
      <c r="D92" s="7" t="s">
        <v>340</v>
      </c>
      <c r="E92" s="7" t="s">
        <v>46</v>
      </c>
      <c r="F92" s="7" t="s">
        <v>32</v>
      </c>
      <c r="G92" s="9">
        <f t="shared" si="28"/>
        <v>2740000</v>
      </c>
      <c r="H92" s="9">
        <f t="shared" si="29"/>
        <v>3499992</v>
      </c>
      <c r="I92" s="9">
        <f t="shared" si="30"/>
        <v>30192</v>
      </c>
      <c r="J92" s="10">
        <f t="shared" si="31"/>
        <v>6270184</v>
      </c>
      <c r="K92" s="11">
        <f t="shared" si="42"/>
        <v>0.35005805940554835</v>
      </c>
      <c r="L92" s="12"/>
      <c r="M92" s="13">
        <v>1000000</v>
      </c>
      <c r="N92" s="13">
        <v>0</v>
      </c>
      <c r="O92" s="13">
        <v>1740000</v>
      </c>
      <c r="P92" s="13">
        <v>3499992</v>
      </c>
      <c r="Q92" s="13">
        <v>0</v>
      </c>
      <c r="R92" s="14">
        <v>30192</v>
      </c>
      <c r="S92" s="14">
        <f t="shared" si="32"/>
        <v>6270184</v>
      </c>
      <c r="T92" s="7"/>
      <c r="U92" s="13">
        <v>1000000</v>
      </c>
      <c r="V92" s="13">
        <v>0</v>
      </c>
      <c r="W92" s="13">
        <v>615000</v>
      </c>
      <c r="X92" s="13">
        <v>2999966</v>
      </c>
      <c r="Y92" s="13">
        <v>0</v>
      </c>
      <c r="Z92" s="13">
        <v>29415</v>
      </c>
      <c r="AA92" s="14">
        <f t="shared" si="43"/>
        <v>4644381</v>
      </c>
      <c r="AB92" s="7"/>
      <c r="AC92" s="14">
        <v>740992</v>
      </c>
      <c r="AD92" s="14">
        <v>0</v>
      </c>
      <c r="AE92" s="7"/>
      <c r="AF92" s="15">
        <v>57</v>
      </c>
      <c r="AG92" s="15" t="s">
        <v>93</v>
      </c>
      <c r="AH92" s="16"/>
      <c r="AI92" s="7" t="s">
        <v>17</v>
      </c>
      <c r="AJ92" s="13">
        <f t="shared" si="33"/>
        <v>1000000</v>
      </c>
      <c r="AK92" s="13">
        <f t="shared" si="33"/>
        <v>0</v>
      </c>
      <c r="AL92" s="13">
        <f t="shared" si="33"/>
        <v>1740000</v>
      </c>
      <c r="AM92" s="13">
        <v>1233725</v>
      </c>
      <c r="AN92" s="13">
        <v>0</v>
      </c>
      <c r="AO92" s="13">
        <f t="shared" si="34"/>
        <v>30192</v>
      </c>
      <c r="AP92" s="14">
        <f t="shared" si="35"/>
        <v>4003917</v>
      </c>
      <c r="AQ92" s="7"/>
      <c r="AR92" s="13">
        <f t="shared" si="44"/>
        <v>1000000</v>
      </c>
      <c r="AS92" s="13">
        <f t="shared" si="44"/>
        <v>0</v>
      </c>
      <c r="AT92" s="13">
        <f t="shared" si="44"/>
        <v>615000</v>
      </c>
      <c r="AU92" s="13">
        <v>2085973</v>
      </c>
      <c r="AV92" s="13">
        <v>0</v>
      </c>
      <c r="AW92" s="13">
        <f t="shared" si="40"/>
        <v>29415</v>
      </c>
      <c r="AX92" s="14">
        <f t="shared" si="41"/>
        <v>3730388</v>
      </c>
    </row>
    <row r="93" spans="1:50" x14ac:dyDescent="0.25">
      <c r="A93" s="7" t="s">
        <v>341</v>
      </c>
      <c r="B93" s="7" t="s">
        <v>342</v>
      </c>
      <c r="C93" s="8">
        <v>42004</v>
      </c>
      <c r="D93" s="7" t="s">
        <v>343</v>
      </c>
      <c r="E93" s="7" t="s">
        <v>46</v>
      </c>
      <c r="F93" s="7" t="s">
        <v>27</v>
      </c>
      <c r="G93" s="9">
        <f t="shared" si="28"/>
        <v>1406050</v>
      </c>
      <c r="H93" s="9">
        <f t="shared" si="29"/>
        <v>5448882</v>
      </c>
      <c r="I93" s="9">
        <f t="shared" si="30"/>
        <v>8280</v>
      </c>
      <c r="J93" s="10">
        <f t="shared" si="31"/>
        <v>6863212</v>
      </c>
      <c r="K93" s="11">
        <f t="shared" si="42"/>
        <v>9.174511569309278E-2</v>
      </c>
      <c r="L93" s="12"/>
      <c r="M93" s="13">
        <v>759250</v>
      </c>
      <c r="N93" s="13">
        <v>0</v>
      </c>
      <c r="O93" s="13">
        <v>646800</v>
      </c>
      <c r="P93" s="13">
        <v>2645400</v>
      </c>
      <c r="Q93" s="13">
        <v>2803482</v>
      </c>
      <c r="R93" s="14">
        <v>8280</v>
      </c>
      <c r="S93" s="14">
        <f t="shared" si="32"/>
        <v>6863212</v>
      </c>
      <c r="T93" s="7"/>
      <c r="U93" s="13">
        <v>722917</v>
      </c>
      <c r="V93" s="13">
        <v>1500</v>
      </c>
      <c r="W93" s="13">
        <v>652000</v>
      </c>
      <c r="X93" s="13">
        <v>2257200</v>
      </c>
      <c r="Y93" s="13">
        <v>2644713</v>
      </c>
      <c r="Z93" s="13">
        <v>8130</v>
      </c>
      <c r="AA93" s="14">
        <f t="shared" si="43"/>
        <v>6286460</v>
      </c>
      <c r="AB93" s="7"/>
      <c r="AC93" s="14">
        <v>0</v>
      </c>
      <c r="AD93" s="14">
        <v>0</v>
      </c>
      <c r="AE93" s="7"/>
      <c r="AF93" s="15">
        <v>54</v>
      </c>
      <c r="AG93" s="15" t="s">
        <v>28</v>
      </c>
      <c r="AH93" s="16"/>
      <c r="AI93" s="7" t="s">
        <v>17</v>
      </c>
      <c r="AJ93" s="13">
        <f t="shared" si="33"/>
        <v>759250</v>
      </c>
      <c r="AK93" s="13">
        <f t="shared" si="33"/>
        <v>0</v>
      </c>
      <c r="AL93" s="13">
        <f t="shared" si="33"/>
        <v>646800</v>
      </c>
      <c r="AM93" s="13">
        <v>2571600</v>
      </c>
      <c r="AN93" s="13">
        <v>2164730</v>
      </c>
      <c r="AO93" s="13">
        <f t="shared" si="34"/>
        <v>8280</v>
      </c>
      <c r="AP93" s="14">
        <f t="shared" si="35"/>
        <v>6150660</v>
      </c>
      <c r="AQ93" s="7"/>
      <c r="AR93" s="13">
        <f t="shared" si="44"/>
        <v>722917</v>
      </c>
      <c r="AS93" s="13">
        <f t="shared" si="44"/>
        <v>1500</v>
      </c>
      <c r="AT93" s="13">
        <f t="shared" si="44"/>
        <v>652000</v>
      </c>
      <c r="AU93" s="13">
        <v>744342</v>
      </c>
      <c r="AV93" s="13">
        <v>1475110</v>
      </c>
      <c r="AW93" s="13">
        <f t="shared" si="40"/>
        <v>8130</v>
      </c>
      <c r="AX93" s="14">
        <f t="shared" si="41"/>
        <v>3603999</v>
      </c>
    </row>
    <row r="94" spans="1:50" x14ac:dyDescent="0.25">
      <c r="A94" s="7" t="s">
        <v>344</v>
      </c>
      <c r="B94" s="7" t="s">
        <v>345</v>
      </c>
      <c r="C94" s="8">
        <v>42004</v>
      </c>
      <c r="D94" s="7" t="s">
        <v>346</v>
      </c>
      <c r="E94" s="7" t="s">
        <v>17</v>
      </c>
      <c r="F94" s="7" t="s">
        <v>40</v>
      </c>
      <c r="G94" s="9">
        <f t="shared" si="28"/>
        <v>192000</v>
      </c>
      <c r="H94" s="9">
        <f t="shared" si="29"/>
        <v>117069</v>
      </c>
      <c r="I94" s="9">
        <f t="shared" si="30"/>
        <v>155006</v>
      </c>
      <c r="J94" s="10">
        <f t="shared" si="31"/>
        <v>464075</v>
      </c>
      <c r="K94" s="11">
        <f t="shared" si="42"/>
        <v>0.45795699093636605</v>
      </c>
      <c r="L94" s="12"/>
      <c r="M94" s="13">
        <v>192000</v>
      </c>
      <c r="N94" s="13">
        <v>0</v>
      </c>
      <c r="O94" s="13">
        <v>0</v>
      </c>
      <c r="P94" s="13">
        <v>0</v>
      </c>
      <c r="Q94" s="13">
        <v>117069</v>
      </c>
      <c r="R94" s="14">
        <v>155006</v>
      </c>
      <c r="S94" s="14">
        <f t="shared" si="32"/>
        <v>464075</v>
      </c>
      <c r="T94" s="7"/>
      <c r="U94" s="13">
        <v>32000</v>
      </c>
      <c r="V94" s="13">
        <v>0</v>
      </c>
      <c r="W94" s="13">
        <v>0</v>
      </c>
      <c r="X94" s="13">
        <v>0</v>
      </c>
      <c r="Y94" s="13">
        <v>0</v>
      </c>
      <c r="Z94" s="13">
        <v>286305</v>
      </c>
      <c r="AA94" s="14">
        <f t="shared" si="43"/>
        <v>318305</v>
      </c>
      <c r="AB94" s="7"/>
      <c r="AC94" s="14">
        <v>0</v>
      </c>
      <c r="AD94" s="14">
        <v>0</v>
      </c>
      <c r="AE94" s="7"/>
      <c r="AF94" s="15">
        <v>60</v>
      </c>
      <c r="AG94" s="15" t="s">
        <v>28</v>
      </c>
      <c r="AH94" s="16"/>
      <c r="AI94" s="7" t="s">
        <v>17</v>
      </c>
      <c r="AJ94" s="13">
        <f t="shared" si="33"/>
        <v>192000</v>
      </c>
      <c r="AK94" s="13">
        <f t="shared" si="33"/>
        <v>0</v>
      </c>
      <c r="AL94" s="13">
        <f t="shared" si="33"/>
        <v>0</v>
      </c>
      <c r="AM94" s="13">
        <v>0</v>
      </c>
      <c r="AN94" s="13">
        <v>0</v>
      </c>
      <c r="AO94" s="13">
        <f t="shared" si="34"/>
        <v>155006</v>
      </c>
      <c r="AP94" s="14">
        <f t="shared" si="35"/>
        <v>347006</v>
      </c>
      <c r="AQ94" s="7"/>
      <c r="AR94" s="13">
        <f t="shared" si="44"/>
        <v>32000</v>
      </c>
      <c r="AS94" s="13">
        <f t="shared" si="44"/>
        <v>0</v>
      </c>
      <c r="AT94" s="13">
        <f t="shared" si="44"/>
        <v>0</v>
      </c>
      <c r="AU94" s="13">
        <v>0</v>
      </c>
      <c r="AV94" s="13">
        <v>0</v>
      </c>
      <c r="AW94" s="13">
        <f t="shared" si="40"/>
        <v>286305</v>
      </c>
      <c r="AX94" s="14">
        <f t="shared" si="41"/>
        <v>318305</v>
      </c>
    </row>
    <row r="95" spans="1:50" x14ac:dyDescent="0.25">
      <c r="A95" s="7" t="s">
        <v>347</v>
      </c>
      <c r="B95" s="7" t="s">
        <v>348</v>
      </c>
      <c r="C95" s="8">
        <v>42004</v>
      </c>
      <c r="D95" s="7" t="s">
        <v>349</v>
      </c>
      <c r="E95" s="7" t="s">
        <v>46</v>
      </c>
      <c r="F95" s="7" t="s">
        <v>32</v>
      </c>
      <c r="G95" s="9">
        <f t="shared" si="28"/>
        <v>419212</v>
      </c>
      <c r="H95" s="9">
        <f t="shared" si="29"/>
        <v>354198</v>
      </c>
      <c r="I95" s="9">
        <f t="shared" si="30"/>
        <v>36121</v>
      </c>
      <c r="J95" s="10">
        <f t="shared" si="31"/>
        <v>809531</v>
      </c>
      <c r="K95" s="11">
        <f t="shared" si="42"/>
        <v>0.80341019717569373</v>
      </c>
      <c r="L95" s="12"/>
      <c r="M95" s="13">
        <v>318069</v>
      </c>
      <c r="N95" s="13">
        <v>0</v>
      </c>
      <c r="O95" s="13">
        <v>101143</v>
      </c>
      <c r="P95" s="13">
        <f>10605*16.8</f>
        <v>178164</v>
      </c>
      <c r="Q95" s="13">
        <v>176034</v>
      </c>
      <c r="R95" s="14">
        <v>36121</v>
      </c>
      <c r="S95" s="14">
        <f t="shared" si="32"/>
        <v>809531</v>
      </c>
      <c r="T95" s="7"/>
      <c r="U95" s="13">
        <v>306425</v>
      </c>
      <c r="V95" s="13">
        <v>0</v>
      </c>
      <c r="W95" s="13">
        <v>109520</v>
      </c>
      <c r="X95" s="13">
        <v>0</v>
      </c>
      <c r="Y95" s="13">
        <v>0</v>
      </c>
      <c r="Z95" s="13">
        <v>32944</v>
      </c>
      <c r="AA95" s="14">
        <f t="shared" si="43"/>
        <v>448889</v>
      </c>
      <c r="AB95" s="7"/>
      <c r="AC95" s="14">
        <v>0</v>
      </c>
      <c r="AD95" s="14">
        <v>0</v>
      </c>
      <c r="AE95" s="7"/>
      <c r="AF95" s="15">
        <v>65</v>
      </c>
      <c r="AG95" s="15" t="s">
        <v>93</v>
      </c>
      <c r="AH95" s="16" t="s">
        <v>350</v>
      </c>
      <c r="AI95" s="7" t="s">
        <v>17</v>
      </c>
      <c r="AJ95" s="13">
        <f t="shared" si="33"/>
        <v>318069</v>
      </c>
      <c r="AK95" s="13">
        <f t="shared" si="33"/>
        <v>0</v>
      </c>
      <c r="AL95" s="13">
        <f t="shared" si="33"/>
        <v>101143</v>
      </c>
      <c r="AM95" s="13">
        <v>0</v>
      </c>
      <c r="AN95" s="13">
        <v>0</v>
      </c>
      <c r="AO95" s="13">
        <f t="shared" si="34"/>
        <v>36121</v>
      </c>
      <c r="AP95" s="14">
        <f t="shared" si="35"/>
        <v>455333</v>
      </c>
      <c r="AQ95" s="7"/>
      <c r="AR95" s="13">
        <f t="shared" si="44"/>
        <v>306425</v>
      </c>
      <c r="AS95" s="13">
        <f t="shared" si="44"/>
        <v>0</v>
      </c>
      <c r="AT95" s="13">
        <f t="shared" si="44"/>
        <v>109520</v>
      </c>
      <c r="AU95" s="13">
        <v>0</v>
      </c>
      <c r="AV95" s="13">
        <v>0</v>
      </c>
      <c r="AW95" s="13">
        <f t="shared" si="40"/>
        <v>32944</v>
      </c>
      <c r="AX95" s="14">
        <f t="shared" si="41"/>
        <v>448889</v>
      </c>
    </row>
    <row r="96" spans="1:50" x14ac:dyDescent="0.25">
      <c r="A96" s="7" t="s">
        <v>351</v>
      </c>
      <c r="B96" s="7" t="s">
        <v>352</v>
      </c>
      <c r="C96" s="8">
        <v>42004</v>
      </c>
      <c r="D96" s="7" t="s">
        <v>353</v>
      </c>
      <c r="E96" s="18" t="s">
        <v>46</v>
      </c>
      <c r="F96" s="7" t="s">
        <v>27</v>
      </c>
      <c r="G96" s="9">
        <f t="shared" si="28"/>
        <v>2593846</v>
      </c>
      <c r="H96" s="9">
        <f t="shared" si="29"/>
        <v>2383016</v>
      </c>
      <c r="I96" s="9">
        <f t="shared" si="30"/>
        <v>71310</v>
      </c>
      <c r="J96" s="10">
        <f t="shared" si="31"/>
        <v>5048172</v>
      </c>
      <c r="K96" s="11">
        <f t="shared" si="42"/>
        <v>-0.11535760818231283</v>
      </c>
      <c r="L96" s="12"/>
      <c r="M96" s="13">
        <v>944231</v>
      </c>
      <c r="N96" s="13">
        <v>413101</v>
      </c>
      <c r="O96" s="13">
        <v>1236514</v>
      </c>
      <c r="P96" s="13">
        <v>1707530</v>
      </c>
      <c r="Q96" s="13">
        <v>675486</v>
      </c>
      <c r="R96" s="14">
        <v>71310</v>
      </c>
      <c r="S96" s="14">
        <f t="shared" si="32"/>
        <v>5048172</v>
      </c>
      <c r="T96" s="7"/>
      <c r="U96" s="13">
        <v>925000</v>
      </c>
      <c r="V96" s="13">
        <v>404687</v>
      </c>
      <c r="W96" s="13">
        <v>1814619</v>
      </c>
      <c r="X96" s="13">
        <v>1395332</v>
      </c>
      <c r="Y96" s="13">
        <v>1098137</v>
      </c>
      <c r="Z96" s="13">
        <v>68680</v>
      </c>
      <c r="AA96" s="14">
        <f t="shared" si="43"/>
        <v>5706455</v>
      </c>
      <c r="AB96" s="7"/>
      <c r="AC96" s="14">
        <v>18525107</v>
      </c>
      <c r="AD96" s="14">
        <v>920510</v>
      </c>
      <c r="AE96" s="7"/>
      <c r="AF96" s="15">
        <v>57</v>
      </c>
      <c r="AG96" s="15" t="s">
        <v>28</v>
      </c>
      <c r="AH96" s="16"/>
      <c r="AI96" s="7" t="s">
        <v>17</v>
      </c>
      <c r="AJ96" s="13">
        <f t="shared" si="33"/>
        <v>944231</v>
      </c>
      <c r="AK96" s="13">
        <f t="shared" si="33"/>
        <v>413101</v>
      </c>
      <c r="AL96" s="13">
        <f t="shared" si="33"/>
        <v>1236514</v>
      </c>
      <c r="AM96" s="13">
        <v>2024683</v>
      </c>
      <c r="AN96" s="13">
        <v>0</v>
      </c>
      <c r="AO96" s="13">
        <f t="shared" si="34"/>
        <v>71310</v>
      </c>
      <c r="AP96" s="14">
        <f t="shared" si="35"/>
        <v>4689839</v>
      </c>
      <c r="AQ96" s="7"/>
      <c r="AR96" s="13">
        <f t="shared" si="44"/>
        <v>925000</v>
      </c>
      <c r="AS96" s="13">
        <f t="shared" si="44"/>
        <v>404687</v>
      </c>
      <c r="AT96" s="13">
        <f t="shared" si="44"/>
        <v>1814619</v>
      </c>
      <c r="AU96" s="13">
        <v>418435</v>
      </c>
      <c r="AV96" s="13">
        <v>882033</v>
      </c>
      <c r="AW96" s="13">
        <f t="shared" si="40"/>
        <v>68680</v>
      </c>
      <c r="AX96" s="14">
        <f t="shared" si="41"/>
        <v>4513454</v>
      </c>
    </row>
    <row r="97" spans="1:50" x14ac:dyDescent="0.25">
      <c r="A97" s="7" t="s">
        <v>354</v>
      </c>
      <c r="B97" s="7" t="s">
        <v>355</v>
      </c>
      <c r="C97" s="8">
        <v>41912</v>
      </c>
      <c r="D97" s="7" t="s">
        <v>356</v>
      </c>
      <c r="E97" s="7" t="s">
        <v>46</v>
      </c>
      <c r="F97" s="7" t="s">
        <v>27</v>
      </c>
      <c r="G97" s="9">
        <f t="shared" si="28"/>
        <v>4426875</v>
      </c>
      <c r="H97" s="9">
        <f t="shared" si="29"/>
        <v>16537503</v>
      </c>
      <c r="I97" s="9">
        <f t="shared" si="30"/>
        <v>502076</v>
      </c>
      <c r="J97" s="10">
        <f t="shared" si="31"/>
        <v>21466454</v>
      </c>
      <c r="K97" s="11">
        <f t="shared" si="42"/>
        <v>0.2449729033022866</v>
      </c>
      <c r="L97" s="12"/>
      <c r="M97" s="13">
        <v>1500000</v>
      </c>
      <c r="N97" s="13">
        <v>0</v>
      </c>
      <c r="O97" s="13">
        <v>2926875</v>
      </c>
      <c r="P97" s="13">
        <v>6294559</v>
      </c>
      <c r="Q97" s="13">
        <v>10242944</v>
      </c>
      <c r="R97" s="14">
        <v>502076</v>
      </c>
      <c r="S97" s="14">
        <f t="shared" si="32"/>
        <v>21466454</v>
      </c>
      <c r="T97" s="7"/>
      <c r="U97" s="13">
        <v>1500000</v>
      </c>
      <c r="V97" s="13">
        <v>0</v>
      </c>
      <c r="W97" s="13">
        <v>2250000</v>
      </c>
      <c r="X97" s="13">
        <v>5999987</v>
      </c>
      <c r="Y97" s="13">
        <v>7276587</v>
      </c>
      <c r="Z97" s="13">
        <v>215933</v>
      </c>
      <c r="AA97" s="14">
        <f t="shared" si="43"/>
        <v>17242507</v>
      </c>
      <c r="AB97" s="7"/>
      <c r="AC97" s="14">
        <v>0</v>
      </c>
      <c r="AD97" s="14">
        <v>671972</v>
      </c>
      <c r="AE97" s="7"/>
      <c r="AF97" s="15">
        <v>61</v>
      </c>
      <c r="AG97" s="15" t="s">
        <v>28</v>
      </c>
      <c r="AH97" s="16"/>
      <c r="AI97" s="7" t="s">
        <v>17</v>
      </c>
      <c r="AJ97" s="13">
        <f t="shared" si="33"/>
        <v>1500000</v>
      </c>
      <c r="AK97" s="13">
        <f t="shared" si="33"/>
        <v>0</v>
      </c>
      <c r="AL97" s="13">
        <f t="shared" si="33"/>
        <v>2926875</v>
      </c>
      <c r="AM97" s="13">
        <v>17550352</v>
      </c>
      <c r="AN97" s="13">
        <v>40118494</v>
      </c>
      <c r="AO97" s="13">
        <f t="shared" si="34"/>
        <v>502076</v>
      </c>
      <c r="AP97" s="14">
        <f t="shared" si="35"/>
        <v>62597797</v>
      </c>
      <c r="AQ97" s="7"/>
      <c r="AR97" s="13">
        <f t="shared" si="44"/>
        <v>1500000</v>
      </c>
      <c r="AS97" s="13">
        <f t="shared" si="44"/>
        <v>0</v>
      </c>
      <c r="AT97" s="13">
        <f t="shared" si="44"/>
        <v>2250000</v>
      </c>
      <c r="AU97" s="13">
        <v>18072697</v>
      </c>
      <c r="AV97" s="13">
        <v>127815338</v>
      </c>
      <c r="AW97" s="13">
        <f t="shared" si="40"/>
        <v>215933</v>
      </c>
      <c r="AX97" s="14">
        <f t="shared" si="41"/>
        <v>149853968</v>
      </c>
    </row>
    <row r="98" spans="1:50" x14ac:dyDescent="0.25">
      <c r="A98" s="7" t="s">
        <v>357</v>
      </c>
      <c r="B98" s="7" t="s">
        <v>358</v>
      </c>
      <c r="C98" s="8">
        <v>42004</v>
      </c>
      <c r="D98" s="7" t="s">
        <v>359</v>
      </c>
      <c r="E98" s="7" t="s">
        <v>46</v>
      </c>
      <c r="F98" s="7" t="s">
        <v>32</v>
      </c>
      <c r="G98" s="9">
        <f t="shared" si="28"/>
        <v>3194691</v>
      </c>
      <c r="H98" s="9">
        <f t="shared" si="29"/>
        <v>1499980</v>
      </c>
      <c r="I98" s="9">
        <f t="shared" si="30"/>
        <v>97415</v>
      </c>
      <c r="J98" s="10">
        <f t="shared" si="31"/>
        <v>4792086</v>
      </c>
      <c r="K98" s="11">
        <f t="shared" si="42"/>
        <v>0.14985576671592019</v>
      </c>
      <c r="L98" s="12"/>
      <c r="M98" s="13">
        <v>525000</v>
      </c>
      <c r="N98" s="13">
        <v>0</v>
      </c>
      <c r="O98" s="13">
        <v>2669691</v>
      </c>
      <c r="P98" s="13">
        <v>1499980</v>
      </c>
      <c r="Q98" s="13">
        <v>0</v>
      </c>
      <c r="R98" s="14">
        <v>97415</v>
      </c>
      <c r="S98" s="14">
        <f t="shared" si="32"/>
        <v>4792086</v>
      </c>
      <c r="T98" s="7"/>
      <c r="U98" s="13">
        <v>525000</v>
      </c>
      <c r="V98" s="13">
        <v>0</v>
      </c>
      <c r="W98" s="13">
        <v>2041538</v>
      </c>
      <c r="X98" s="13">
        <v>1499998</v>
      </c>
      <c r="Y98" s="13">
        <v>0</v>
      </c>
      <c r="Z98" s="13">
        <v>101018</v>
      </c>
      <c r="AA98" s="14">
        <f t="shared" si="43"/>
        <v>4167554</v>
      </c>
      <c r="AB98" s="7"/>
      <c r="AC98" s="14">
        <v>0</v>
      </c>
      <c r="AD98" s="14">
        <v>0</v>
      </c>
      <c r="AE98" s="7"/>
      <c r="AF98" s="15">
        <v>56</v>
      </c>
      <c r="AG98" s="15" t="s">
        <v>28</v>
      </c>
      <c r="AH98" s="16"/>
      <c r="AI98" s="7" t="s">
        <v>17</v>
      </c>
      <c r="AJ98" s="13">
        <f t="shared" ref="AJ98:AL114" si="45">M98</f>
        <v>525000</v>
      </c>
      <c r="AK98" s="13">
        <f t="shared" si="45"/>
        <v>0</v>
      </c>
      <c r="AL98" s="13">
        <f t="shared" si="45"/>
        <v>2669691</v>
      </c>
      <c r="AM98" s="13">
        <v>3488894</v>
      </c>
      <c r="AN98" s="13">
        <v>0</v>
      </c>
      <c r="AO98" s="13">
        <f t="shared" si="34"/>
        <v>97415</v>
      </c>
      <c r="AP98" s="14">
        <f t="shared" si="35"/>
        <v>6781000</v>
      </c>
      <c r="AQ98" s="7"/>
      <c r="AR98" s="13">
        <f t="shared" si="44"/>
        <v>525000</v>
      </c>
      <c r="AS98" s="13">
        <f t="shared" si="44"/>
        <v>0</v>
      </c>
      <c r="AT98" s="13">
        <f t="shared" si="44"/>
        <v>2041538</v>
      </c>
      <c r="AU98" s="13">
        <v>2060857</v>
      </c>
      <c r="AV98" s="13">
        <v>0</v>
      </c>
      <c r="AW98" s="13">
        <f t="shared" si="40"/>
        <v>101018</v>
      </c>
      <c r="AX98" s="14">
        <f t="shared" si="41"/>
        <v>4728413</v>
      </c>
    </row>
    <row r="99" spans="1:50" x14ac:dyDescent="0.25">
      <c r="A99" s="7" t="s">
        <v>360</v>
      </c>
      <c r="B99" s="7" t="s">
        <v>361</v>
      </c>
      <c r="C99" s="8">
        <v>42004</v>
      </c>
      <c r="D99" s="7" t="s">
        <v>362</v>
      </c>
      <c r="E99" s="7" t="s">
        <v>46</v>
      </c>
      <c r="F99" s="7" t="s">
        <v>62</v>
      </c>
      <c r="G99" s="9">
        <f t="shared" si="28"/>
        <v>375000</v>
      </c>
      <c r="H99" s="9">
        <f t="shared" si="29"/>
        <v>0</v>
      </c>
      <c r="I99" s="9">
        <f t="shared" si="30"/>
        <v>153355</v>
      </c>
      <c r="J99" s="10">
        <f t="shared" si="31"/>
        <v>528355</v>
      </c>
      <c r="K99" s="11">
        <f t="shared" si="42"/>
        <v>-0.18679334726758379</v>
      </c>
      <c r="L99" s="12"/>
      <c r="M99" s="13">
        <v>375000</v>
      </c>
      <c r="N99" s="13">
        <v>0</v>
      </c>
      <c r="O99" s="13">
        <v>0</v>
      </c>
      <c r="P99" s="13">
        <v>0</v>
      </c>
      <c r="Q99" s="13">
        <v>0</v>
      </c>
      <c r="R99" s="14">
        <v>153355</v>
      </c>
      <c r="S99" s="14">
        <f t="shared" si="32"/>
        <v>528355</v>
      </c>
      <c r="T99" s="7"/>
      <c r="U99" s="13">
        <v>300000</v>
      </c>
      <c r="V99" s="13">
        <v>0</v>
      </c>
      <c r="W99" s="13">
        <v>0</v>
      </c>
      <c r="X99" s="13">
        <v>319000</v>
      </c>
      <c r="Y99" s="13">
        <v>0</v>
      </c>
      <c r="Z99" s="13">
        <v>30718</v>
      </c>
      <c r="AA99" s="14">
        <f t="shared" si="43"/>
        <v>649718</v>
      </c>
      <c r="AB99" s="7"/>
      <c r="AC99" s="14">
        <v>0</v>
      </c>
      <c r="AD99" s="14">
        <v>0</v>
      </c>
      <c r="AE99" s="7"/>
      <c r="AF99" s="15">
        <v>43</v>
      </c>
      <c r="AG99" s="15" t="s">
        <v>28</v>
      </c>
      <c r="AH99" s="16"/>
      <c r="AI99" s="7" t="s">
        <v>17</v>
      </c>
      <c r="AJ99" s="13">
        <f t="shared" si="45"/>
        <v>375000</v>
      </c>
      <c r="AK99" s="13">
        <f t="shared" si="45"/>
        <v>0</v>
      </c>
      <c r="AL99" s="13">
        <f t="shared" si="45"/>
        <v>0</v>
      </c>
      <c r="AM99" s="13">
        <v>106038</v>
      </c>
      <c r="AN99" s="13">
        <v>0</v>
      </c>
      <c r="AO99" s="13">
        <f t="shared" si="34"/>
        <v>153355</v>
      </c>
      <c r="AP99" s="14">
        <f t="shared" si="35"/>
        <v>634393</v>
      </c>
      <c r="AQ99" s="7"/>
      <c r="AR99" s="13">
        <f t="shared" si="44"/>
        <v>300000</v>
      </c>
      <c r="AS99" s="13">
        <f t="shared" si="44"/>
        <v>0</v>
      </c>
      <c r="AT99" s="13">
        <f t="shared" si="44"/>
        <v>0</v>
      </c>
      <c r="AU99" s="13">
        <v>0</v>
      </c>
      <c r="AV99" s="13">
        <v>0</v>
      </c>
      <c r="AW99" s="13">
        <f t="shared" si="40"/>
        <v>30718</v>
      </c>
      <c r="AX99" s="14">
        <f t="shared" si="41"/>
        <v>330718</v>
      </c>
    </row>
    <row r="100" spans="1:50" x14ac:dyDescent="0.25">
      <c r="A100" s="7" t="s">
        <v>363</v>
      </c>
      <c r="B100" s="7" t="s">
        <v>364</v>
      </c>
      <c r="C100" s="8">
        <v>41882</v>
      </c>
      <c r="D100" s="7" t="s">
        <v>365</v>
      </c>
      <c r="E100" s="7" t="s">
        <v>46</v>
      </c>
      <c r="F100" s="7" t="s">
        <v>27</v>
      </c>
      <c r="G100" s="9">
        <f t="shared" si="28"/>
        <v>2736800</v>
      </c>
      <c r="H100" s="9">
        <f t="shared" si="29"/>
        <v>2078968</v>
      </c>
      <c r="I100" s="9">
        <f t="shared" si="30"/>
        <v>484695</v>
      </c>
      <c r="J100" s="10">
        <f t="shared" si="31"/>
        <v>5300463</v>
      </c>
      <c r="K100" s="11">
        <f t="shared" si="42"/>
        <v>0.36884804970395435</v>
      </c>
      <c r="L100" s="12"/>
      <c r="M100" s="13">
        <v>829333</v>
      </c>
      <c r="N100" s="13">
        <v>0</v>
      </c>
      <c r="O100" s="13">
        <v>1907467</v>
      </c>
      <c r="P100" s="13">
        <v>2078968</v>
      </c>
      <c r="Q100" s="13">
        <v>0</v>
      </c>
      <c r="R100" s="14">
        <v>484695</v>
      </c>
      <c r="S100" s="14">
        <f t="shared" si="32"/>
        <v>5300463</v>
      </c>
      <c r="T100" s="7"/>
      <c r="U100" s="13">
        <v>775333</v>
      </c>
      <c r="V100" s="13">
        <v>0</v>
      </c>
      <c r="W100" s="13">
        <v>866435</v>
      </c>
      <c r="X100" s="13">
        <v>1794679</v>
      </c>
      <c r="Y100" s="13">
        <v>0</v>
      </c>
      <c r="Z100" s="13">
        <v>435760</v>
      </c>
      <c r="AA100" s="14">
        <f t="shared" si="43"/>
        <v>3872207</v>
      </c>
      <c r="AB100" s="7"/>
      <c r="AC100" s="14">
        <v>0</v>
      </c>
      <c r="AD100" s="14">
        <v>0</v>
      </c>
      <c r="AE100" s="7"/>
      <c r="AF100" s="15">
        <v>70</v>
      </c>
      <c r="AG100" s="15" t="s">
        <v>28</v>
      </c>
      <c r="AH100" s="16"/>
      <c r="AI100" s="7" t="s">
        <v>17</v>
      </c>
      <c r="AJ100" s="13">
        <f t="shared" si="45"/>
        <v>829333</v>
      </c>
      <c r="AK100" s="13">
        <f t="shared" si="45"/>
        <v>0</v>
      </c>
      <c r="AL100" s="13">
        <f t="shared" si="45"/>
        <v>1907467</v>
      </c>
      <c r="AM100" s="13">
        <v>3276774</v>
      </c>
      <c r="AN100" s="13">
        <v>0</v>
      </c>
      <c r="AO100" s="13">
        <f t="shared" si="34"/>
        <v>484695</v>
      </c>
      <c r="AP100" s="14">
        <f t="shared" si="35"/>
        <v>6498269</v>
      </c>
      <c r="AQ100" s="7"/>
      <c r="AR100" s="13">
        <f t="shared" si="44"/>
        <v>775333</v>
      </c>
      <c r="AS100" s="13">
        <f t="shared" si="44"/>
        <v>0</v>
      </c>
      <c r="AT100" s="13">
        <f t="shared" si="44"/>
        <v>866435</v>
      </c>
      <c r="AU100" s="13">
        <v>1299725</v>
      </c>
      <c r="AV100" s="13">
        <v>0</v>
      </c>
      <c r="AW100" s="13">
        <f t="shared" si="40"/>
        <v>435760</v>
      </c>
      <c r="AX100" s="14">
        <f t="shared" si="41"/>
        <v>3377253</v>
      </c>
    </row>
    <row r="101" spans="1:50" x14ac:dyDescent="0.25">
      <c r="A101" s="7" t="s">
        <v>366</v>
      </c>
      <c r="B101" s="7" t="s">
        <v>367</v>
      </c>
      <c r="C101" s="8">
        <v>41912</v>
      </c>
      <c r="D101" s="7" t="s">
        <v>368</v>
      </c>
      <c r="E101" s="18" t="s">
        <v>46</v>
      </c>
      <c r="F101" s="7" t="s">
        <v>32</v>
      </c>
      <c r="G101" s="9">
        <f t="shared" si="28"/>
        <v>288717</v>
      </c>
      <c r="H101" s="9">
        <f t="shared" si="29"/>
        <v>50400</v>
      </c>
      <c r="I101" s="9">
        <f t="shared" si="30"/>
        <v>19408</v>
      </c>
      <c r="J101" s="10">
        <f t="shared" si="31"/>
        <v>358525</v>
      </c>
      <c r="K101" s="11">
        <f t="shared" si="42"/>
        <v>0.28446036721898793</v>
      </c>
      <c r="L101" s="12"/>
      <c r="M101" s="13">
        <v>259000</v>
      </c>
      <c r="N101" s="13">
        <v>29717</v>
      </c>
      <c r="O101" s="13">
        <v>0</v>
      </c>
      <c r="P101" s="13">
        <v>0</v>
      </c>
      <c r="Q101" s="13">
        <v>50400</v>
      </c>
      <c r="R101" s="14">
        <v>19408</v>
      </c>
      <c r="S101" s="14">
        <f t="shared" si="32"/>
        <v>358525</v>
      </c>
      <c r="T101" s="7"/>
      <c r="U101" s="13">
        <v>237000</v>
      </c>
      <c r="V101" s="13">
        <v>24380</v>
      </c>
      <c r="W101" s="13">
        <v>0</v>
      </c>
      <c r="X101" s="13">
        <v>0</v>
      </c>
      <c r="Y101" s="13">
        <v>0</v>
      </c>
      <c r="Z101" s="13">
        <v>17745</v>
      </c>
      <c r="AA101" s="14">
        <f t="shared" si="43"/>
        <v>279125</v>
      </c>
      <c r="AB101" s="7"/>
      <c r="AC101" s="14">
        <v>0</v>
      </c>
      <c r="AD101" s="14">
        <v>0</v>
      </c>
      <c r="AE101" s="7"/>
      <c r="AF101" s="15">
        <v>60</v>
      </c>
      <c r="AG101" s="15" t="s">
        <v>28</v>
      </c>
      <c r="AH101" s="16"/>
      <c r="AI101" s="7" t="s">
        <v>17</v>
      </c>
      <c r="AJ101" s="13">
        <f t="shared" si="45"/>
        <v>259000</v>
      </c>
      <c r="AK101" s="13">
        <f t="shared" si="45"/>
        <v>29717</v>
      </c>
      <c r="AL101" s="13">
        <f t="shared" si="45"/>
        <v>0</v>
      </c>
      <c r="AM101" s="13">
        <v>0</v>
      </c>
      <c r="AN101" s="13">
        <v>0</v>
      </c>
      <c r="AO101" s="13">
        <f t="shared" si="34"/>
        <v>19408</v>
      </c>
      <c r="AP101" s="14">
        <f t="shared" si="35"/>
        <v>308125</v>
      </c>
      <c r="AQ101" s="7"/>
      <c r="AR101" s="13">
        <f t="shared" si="44"/>
        <v>237000</v>
      </c>
      <c r="AS101" s="13">
        <f t="shared" si="44"/>
        <v>24380</v>
      </c>
      <c r="AT101" s="13">
        <f t="shared" si="44"/>
        <v>0</v>
      </c>
      <c r="AU101" s="13">
        <v>0</v>
      </c>
      <c r="AV101" s="13">
        <v>0</v>
      </c>
      <c r="AW101" s="13">
        <f t="shared" si="40"/>
        <v>17745</v>
      </c>
      <c r="AX101" s="14">
        <f t="shared" si="41"/>
        <v>279125</v>
      </c>
    </row>
    <row r="102" spans="1:50" x14ac:dyDescent="0.25">
      <c r="A102" s="7" t="s">
        <v>369</v>
      </c>
      <c r="B102" s="7" t="s">
        <v>370</v>
      </c>
      <c r="C102" s="8">
        <v>41912</v>
      </c>
      <c r="D102" s="7" t="s">
        <v>371</v>
      </c>
      <c r="E102" s="17" t="s">
        <v>72</v>
      </c>
      <c r="F102" s="7" t="s">
        <v>32</v>
      </c>
      <c r="G102" s="9">
        <f t="shared" si="28"/>
        <v>220500</v>
      </c>
      <c r="H102" s="9">
        <f t="shared" si="29"/>
        <v>0</v>
      </c>
      <c r="I102" s="9">
        <f t="shared" si="30"/>
        <v>68434</v>
      </c>
      <c r="J102" s="10">
        <f t="shared" si="31"/>
        <v>288934</v>
      </c>
      <c r="K102" s="11">
        <f t="shared" si="42"/>
        <v>0.3103582766439909</v>
      </c>
      <c r="L102" s="12"/>
      <c r="M102" s="13">
        <v>220500</v>
      </c>
      <c r="N102" s="13">
        <v>0</v>
      </c>
      <c r="O102" s="13">
        <v>0</v>
      </c>
      <c r="P102" s="13">
        <v>0</v>
      </c>
      <c r="Q102" s="13">
        <v>0</v>
      </c>
      <c r="R102" s="14">
        <v>68434</v>
      </c>
      <c r="S102" s="14">
        <f t="shared" si="32"/>
        <v>288934</v>
      </c>
      <c r="T102" s="7"/>
      <c r="U102" s="13">
        <v>220500</v>
      </c>
      <c r="V102" s="13">
        <v>0</v>
      </c>
      <c r="W102" s="13">
        <v>0</v>
      </c>
      <c r="X102" s="13">
        <v>0</v>
      </c>
      <c r="Y102" s="13">
        <v>0</v>
      </c>
      <c r="Z102" s="13">
        <v>0</v>
      </c>
      <c r="AA102" s="14">
        <f t="shared" si="43"/>
        <v>220500</v>
      </c>
      <c r="AB102" s="7"/>
      <c r="AC102" s="14">
        <v>0</v>
      </c>
      <c r="AD102" s="14">
        <v>0</v>
      </c>
      <c r="AE102" s="7"/>
      <c r="AF102" s="15">
        <v>69</v>
      </c>
      <c r="AG102" s="15" t="s">
        <v>28</v>
      </c>
      <c r="AH102" s="16" t="s">
        <v>372</v>
      </c>
      <c r="AI102" s="7" t="s">
        <v>17</v>
      </c>
      <c r="AJ102" s="13">
        <f t="shared" si="45"/>
        <v>220500</v>
      </c>
      <c r="AK102" s="13">
        <f t="shared" si="45"/>
        <v>0</v>
      </c>
      <c r="AL102" s="13">
        <f t="shared" si="45"/>
        <v>0</v>
      </c>
      <c r="AM102" s="13">
        <v>0</v>
      </c>
      <c r="AN102" s="13">
        <v>0</v>
      </c>
      <c r="AO102" s="13">
        <f t="shared" si="34"/>
        <v>68434</v>
      </c>
      <c r="AP102" s="14">
        <f t="shared" si="35"/>
        <v>288934</v>
      </c>
      <c r="AQ102" s="7"/>
      <c r="AR102" s="13">
        <f t="shared" si="44"/>
        <v>220500</v>
      </c>
      <c r="AS102" s="13">
        <f t="shared" si="44"/>
        <v>0</v>
      </c>
      <c r="AT102" s="13">
        <f t="shared" si="44"/>
        <v>0</v>
      </c>
      <c r="AU102" s="13">
        <v>0</v>
      </c>
      <c r="AV102" s="13">
        <v>0</v>
      </c>
      <c r="AW102" s="13">
        <f t="shared" si="40"/>
        <v>0</v>
      </c>
      <c r="AX102" s="14">
        <f t="shared" si="41"/>
        <v>220500</v>
      </c>
    </row>
    <row r="103" spans="1:50" x14ac:dyDescent="0.25">
      <c r="A103" s="7" t="s">
        <v>373</v>
      </c>
      <c r="B103" s="7" t="s">
        <v>374</v>
      </c>
      <c r="C103" s="8">
        <v>42004</v>
      </c>
      <c r="D103" s="7" t="s">
        <v>375</v>
      </c>
      <c r="E103" s="7"/>
      <c r="F103" s="7" t="s">
        <v>32</v>
      </c>
      <c r="G103" s="9">
        <f t="shared" si="28"/>
        <v>7908333</v>
      </c>
      <c r="H103" s="9">
        <f t="shared" si="29"/>
        <v>10658668</v>
      </c>
      <c r="I103" s="9">
        <f t="shared" si="30"/>
        <v>0</v>
      </c>
      <c r="J103" s="10">
        <f t="shared" si="31"/>
        <v>18567001</v>
      </c>
      <c r="K103" s="11">
        <f t="shared" si="42"/>
        <v>-0.36513757847818218</v>
      </c>
      <c r="L103" s="12"/>
      <c r="M103" s="13">
        <v>1250000</v>
      </c>
      <c r="N103" s="13">
        <v>0</v>
      </c>
      <c r="O103" s="13">
        <v>6658333</v>
      </c>
      <c r="P103" s="13">
        <v>10658668</v>
      </c>
      <c r="Q103" s="13">
        <v>0</v>
      </c>
      <c r="R103" s="14">
        <v>0</v>
      </c>
      <c r="S103" s="14">
        <f t="shared" si="32"/>
        <v>18567001</v>
      </c>
      <c r="T103" s="7"/>
      <c r="U103" s="13">
        <v>1250000</v>
      </c>
      <c r="V103" s="13">
        <v>525000</v>
      </c>
      <c r="W103" s="13">
        <v>4833333</v>
      </c>
      <c r="X103" s="13">
        <v>22500050</v>
      </c>
      <c r="Y103" s="13">
        <v>0</v>
      </c>
      <c r="Z103" s="13">
        <v>137325</v>
      </c>
      <c r="AA103" s="14">
        <f t="shared" si="43"/>
        <v>29245708</v>
      </c>
      <c r="AB103" s="7"/>
      <c r="AC103" s="14">
        <v>0</v>
      </c>
      <c r="AD103" s="14">
        <v>0</v>
      </c>
      <c r="AE103" s="7"/>
      <c r="AF103" s="15">
        <v>56</v>
      </c>
      <c r="AG103" s="15" t="s">
        <v>28</v>
      </c>
      <c r="AH103" s="16" t="s">
        <v>376</v>
      </c>
      <c r="AI103" s="7" t="s">
        <v>17</v>
      </c>
      <c r="AJ103" s="13">
        <f t="shared" si="45"/>
        <v>1250000</v>
      </c>
      <c r="AK103" s="13">
        <f t="shared" si="45"/>
        <v>0</v>
      </c>
      <c r="AL103" s="13">
        <f t="shared" si="45"/>
        <v>6658333</v>
      </c>
      <c r="AM103" s="13">
        <v>0</v>
      </c>
      <c r="AN103" s="13">
        <v>0</v>
      </c>
      <c r="AO103" s="13">
        <f t="shared" si="34"/>
        <v>0</v>
      </c>
      <c r="AP103" s="14">
        <f t="shared" si="35"/>
        <v>7908333</v>
      </c>
      <c r="AQ103" s="7"/>
      <c r="AR103" s="13">
        <f t="shared" si="44"/>
        <v>1250000</v>
      </c>
      <c r="AS103" s="13">
        <f t="shared" si="44"/>
        <v>525000</v>
      </c>
      <c r="AT103" s="13">
        <f t="shared" si="44"/>
        <v>4833333</v>
      </c>
      <c r="AU103" s="13">
        <v>0</v>
      </c>
      <c r="AV103" s="13">
        <v>0</v>
      </c>
      <c r="AW103" s="13">
        <f t="shared" si="40"/>
        <v>137325</v>
      </c>
      <c r="AX103" s="14">
        <f t="shared" si="41"/>
        <v>6745658</v>
      </c>
    </row>
    <row r="104" spans="1:50" x14ac:dyDescent="0.25">
      <c r="A104" s="7" t="s">
        <v>377</v>
      </c>
      <c r="B104" s="7" t="s">
        <v>378</v>
      </c>
      <c r="C104" s="8">
        <v>42004</v>
      </c>
      <c r="D104" s="7" t="s">
        <v>379</v>
      </c>
      <c r="E104" s="7" t="s">
        <v>46</v>
      </c>
      <c r="F104" s="7" t="s">
        <v>32</v>
      </c>
      <c r="G104" s="9">
        <f t="shared" si="28"/>
        <v>1590578</v>
      </c>
      <c r="H104" s="9">
        <f t="shared" si="29"/>
        <v>1464246</v>
      </c>
      <c r="I104" s="9">
        <f t="shared" si="30"/>
        <v>1376</v>
      </c>
      <c r="J104" s="10">
        <f t="shared" si="31"/>
        <v>3056200</v>
      </c>
      <c r="K104" s="11">
        <f t="shared" si="42"/>
        <v>0.25380249390267667</v>
      </c>
      <c r="L104" s="12"/>
      <c r="M104" s="13">
        <v>648078</v>
      </c>
      <c r="N104" s="13">
        <v>0</v>
      </c>
      <c r="O104" s="13">
        <v>942500</v>
      </c>
      <c r="P104" s="13">
        <v>1464246</v>
      </c>
      <c r="Q104" s="13">
        <v>0</v>
      </c>
      <c r="R104" s="14">
        <v>1376</v>
      </c>
      <c r="S104" s="14">
        <f t="shared" si="32"/>
        <v>3056200</v>
      </c>
      <c r="T104" s="7"/>
      <c r="U104" s="13">
        <v>600001</v>
      </c>
      <c r="V104" s="13">
        <v>0</v>
      </c>
      <c r="W104" s="13">
        <v>648000</v>
      </c>
      <c r="X104" s="13">
        <v>1189544</v>
      </c>
      <c r="Y104" s="13">
        <v>0</v>
      </c>
      <c r="Z104" s="13">
        <v>0</v>
      </c>
      <c r="AA104" s="14">
        <f t="shared" si="43"/>
        <v>2437545</v>
      </c>
      <c r="AB104" s="7"/>
      <c r="AC104" s="14">
        <v>0</v>
      </c>
      <c r="AD104" s="14">
        <v>0</v>
      </c>
      <c r="AE104" s="7"/>
      <c r="AF104" s="15">
        <v>52</v>
      </c>
      <c r="AG104" s="15" t="s">
        <v>28</v>
      </c>
      <c r="AH104" s="16"/>
      <c r="AI104" s="7" t="s">
        <v>17</v>
      </c>
      <c r="AJ104" s="13">
        <f t="shared" si="45"/>
        <v>648078</v>
      </c>
      <c r="AK104" s="13">
        <f t="shared" si="45"/>
        <v>0</v>
      </c>
      <c r="AL104" s="13">
        <f t="shared" si="45"/>
        <v>942500</v>
      </c>
      <c r="AM104" s="13">
        <v>1819311</v>
      </c>
      <c r="AN104" s="13">
        <v>0</v>
      </c>
      <c r="AO104" s="13">
        <f t="shared" si="34"/>
        <v>1376</v>
      </c>
      <c r="AP104" s="14">
        <f t="shared" si="35"/>
        <v>3411265</v>
      </c>
      <c r="AQ104" s="7"/>
      <c r="AR104" s="13">
        <f t="shared" si="44"/>
        <v>600001</v>
      </c>
      <c r="AS104" s="13">
        <f t="shared" si="44"/>
        <v>0</v>
      </c>
      <c r="AT104" s="13">
        <f t="shared" si="44"/>
        <v>648000</v>
      </c>
      <c r="AU104" s="13">
        <v>1149662</v>
      </c>
      <c r="AV104" s="13">
        <v>1448860</v>
      </c>
      <c r="AW104" s="13">
        <f t="shared" si="40"/>
        <v>0</v>
      </c>
      <c r="AX104" s="14">
        <f t="shared" si="41"/>
        <v>3846523</v>
      </c>
    </row>
    <row r="105" spans="1:50" x14ac:dyDescent="0.25">
      <c r="A105" s="7" t="s">
        <v>380</v>
      </c>
      <c r="B105" s="7" t="s">
        <v>381</v>
      </c>
      <c r="C105" s="8">
        <v>42004</v>
      </c>
      <c r="D105" s="7" t="s">
        <v>382</v>
      </c>
      <c r="E105" s="7"/>
      <c r="F105" s="7" t="s">
        <v>32</v>
      </c>
      <c r="G105" s="9">
        <f t="shared" si="28"/>
        <v>482550</v>
      </c>
      <c r="H105" s="9">
        <f t="shared" si="29"/>
        <v>0</v>
      </c>
      <c r="I105" s="9">
        <f t="shared" si="30"/>
        <v>0</v>
      </c>
      <c r="J105" s="10">
        <f t="shared" si="31"/>
        <v>482550</v>
      </c>
      <c r="K105" s="11">
        <f t="shared" si="42"/>
        <v>-0.87528104088316172</v>
      </c>
      <c r="L105" s="12"/>
      <c r="M105" s="13">
        <v>300000</v>
      </c>
      <c r="N105" s="13">
        <v>0</v>
      </c>
      <c r="O105" s="13">
        <v>182550</v>
      </c>
      <c r="P105" s="13">
        <v>0</v>
      </c>
      <c r="Q105" s="13">
        <v>0</v>
      </c>
      <c r="R105" s="14">
        <v>0</v>
      </c>
      <c r="S105" s="14">
        <f t="shared" si="32"/>
        <v>482550</v>
      </c>
      <c r="T105" s="7"/>
      <c r="U105" s="13">
        <v>320960</v>
      </c>
      <c r="V105" s="13">
        <v>0</v>
      </c>
      <c r="W105" s="13">
        <v>203119</v>
      </c>
      <c r="X105" s="13">
        <v>3345020</v>
      </c>
      <c r="Y105" s="13">
        <v>0</v>
      </c>
      <c r="Z105" s="13">
        <v>0</v>
      </c>
      <c r="AA105" s="14">
        <f t="shared" si="43"/>
        <v>3869099</v>
      </c>
      <c r="AB105" s="7"/>
      <c r="AC105" s="14">
        <v>0</v>
      </c>
      <c r="AD105" s="14">
        <v>0</v>
      </c>
      <c r="AE105" s="7"/>
      <c r="AF105" s="15">
        <v>46</v>
      </c>
      <c r="AG105" s="15" t="s">
        <v>28</v>
      </c>
      <c r="AH105" s="16"/>
      <c r="AI105" s="7" t="s">
        <v>17</v>
      </c>
      <c r="AJ105" s="13">
        <f t="shared" si="45"/>
        <v>300000</v>
      </c>
      <c r="AK105" s="13">
        <f t="shared" si="45"/>
        <v>0</v>
      </c>
      <c r="AL105" s="13">
        <f t="shared" si="45"/>
        <v>182550</v>
      </c>
      <c r="AM105" s="13">
        <v>0</v>
      </c>
      <c r="AN105" s="13">
        <v>0</v>
      </c>
      <c r="AO105" s="13">
        <f t="shared" si="34"/>
        <v>0</v>
      </c>
      <c r="AP105" s="14">
        <f t="shared" si="35"/>
        <v>482550</v>
      </c>
      <c r="AQ105" s="7"/>
      <c r="AR105" s="13">
        <f t="shared" si="44"/>
        <v>320960</v>
      </c>
      <c r="AS105" s="13">
        <f t="shared" si="44"/>
        <v>0</v>
      </c>
      <c r="AT105" s="13">
        <f t="shared" si="44"/>
        <v>203119</v>
      </c>
      <c r="AU105" s="13">
        <v>0</v>
      </c>
      <c r="AV105" s="13">
        <v>0</v>
      </c>
      <c r="AW105" s="13">
        <f t="shared" si="40"/>
        <v>0</v>
      </c>
      <c r="AX105" s="14">
        <f t="shared" si="41"/>
        <v>524079</v>
      </c>
    </row>
    <row r="106" spans="1:50" x14ac:dyDescent="0.25">
      <c r="A106" s="7" t="s">
        <v>383</v>
      </c>
      <c r="B106" s="7" t="s">
        <v>384</v>
      </c>
      <c r="C106" s="8">
        <v>42004</v>
      </c>
      <c r="D106" s="7" t="s">
        <v>385</v>
      </c>
      <c r="E106" s="7"/>
      <c r="F106" s="7" t="s">
        <v>40</v>
      </c>
      <c r="G106" s="9">
        <f t="shared" si="28"/>
        <v>549500</v>
      </c>
      <c r="H106" s="9">
        <f t="shared" si="29"/>
        <v>384500</v>
      </c>
      <c r="I106" s="9">
        <f t="shared" si="30"/>
        <v>108406</v>
      </c>
      <c r="J106" s="10">
        <f t="shared" si="31"/>
        <v>1042406</v>
      </c>
      <c r="K106" s="11" t="s">
        <v>41</v>
      </c>
      <c r="L106" s="12"/>
      <c r="M106" s="13">
        <v>399500</v>
      </c>
      <c r="N106" s="13">
        <v>150000</v>
      </c>
      <c r="O106" s="13">
        <v>0</v>
      </c>
      <c r="P106" s="13">
        <f>325000*0.74</f>
        <v>240500</v>
      </c>
      <c r="Q106" s="13">
        <v>144000</v>
      </c>
      <c r="R106" s="14">
        <v>108406</v>
      </c>
      <c r="S106" s="14">
        <f t="shared" si="32"/>
        <v>1042406</v>
      </c>
      <c r="T106" s="7"/>
      <c r="U106" s="13" t="s">
        <v>41</v>
      </c>
      <c r="V106" s="13" t="s">
        <v>41</v>
      </c>
      <c r="W106" s="13" t="s">
        <v>41</v>
      </c>
      <c r="X106" s="13" t="s">
        <v>41</v>
      </c>
      <c r="Y106" s="13" t="s">
        <v>41</v>
      </c>
      <c r="Z106" s="13" t="s">
        <v>41</v>
      </c>
      <c r="AA106" s="13" t="s">
        <v>41</v>
      </c>
      <c r="AB106" s="7"/>
      <c r="AC106" s="14">
        <v>0</v>
      </c>
      <c r="AD106" s="14">
        <v>0</v>
      </c>
      <c r="AE106" s="7"/>
      <c r="AF106" s="15">
        <v>56</v>
      </c>
      <c r="AG106" s="15" t="s">
        <v>28</v>
      </c>
      <c r="AH106" s="16" t="s">
        <v>386</v>
      </c>
      <c r="AI106" s="7" t="s">
        <v>17</v>
      </c>
      <c r="AJ106" s="13">
        <f t="shared" si="45"/>
        <v>399500</v>
      </c>
      <c r="AK106" s="13">
        <f t="shared" si="45"/>
        <v>150000</v>
      </c>
      <c r="AL106" s="13">
        <f t="shared" si="45"/>
        <v>0</v>
      </c>
      <c r="AM106" s="13">
        <v>0</v>
      </c>
      <c r="AN106" s="13">
        <v>0</v>
      </c>
      <c r="AO106" s="13">
        <f t="shared" si="34"/>
        <v>108406</v>
      </c>
      <c r="AP106" s="14">
        <f t="shared" si="35"/>
        <v>657906</v>
      </c>
      <c r="AQ106" s="7"/>
      <c r="AR106" s="13" t="s">
        <v>41</v>
      </c>
      <c r="AS106" s="13" t="s">
        <v>41</v>
      </c>
      <c r="AT106" s="13" t="s">
        <v>41</v>
      </c>
      <c r="AU106" s="13" t="s">
        <v>41</v>
      </c>
      <c r="AV106" s="13" t="s">
        <v>41</v>
      </c>
      <c r="AW106" s="13" t="str">
        <f t="shared" si="40"/>
        <v>n/a</v>
      </c>
      <c r="AX106" s="14">
        <f t="shared" si="41"/>
        <v>0</v>
      </c>
    </row>
    <row r="107" spans="1:50" x14ac:dyDescent="0.25">
      <c r="A107" s="7" t="s">
        <v>387</v>
      </c>
      <c r="B107" s="7" t="s">
        <v>388</v>
      </c>
      <c r="C107" s="8">
        <v>42004</v>
      </c>
      <c r="D107" s="7" t="s">
        <v>389</v>
      </c>
      <c r="E107" s="7" t="s">
        <v>46</v>
      </c>
      <c r="F107" s="7" t="s">
        <v>32</v>
      </c>
      <c r="G107" s="9">
        <f t="shared" si="28"/>
        <v>1860625</v>
      </c>
      <c r="H107" s="9">
        <f t="shared" si="29"/>
        <v>1702301</v>
      </c>
      <c r="I107" s="9">
        <f t="shared" si="30"/>
        <v>55760</v>
      </c>
      <c r="J107" s="10">
        <f t="shared" si="31"/>
        <v>3618686</v>
      </c>
      <c r="K107" s="11">
        <f>(J107-AA107)/AA107</f>
        <v>0.5417223542724412</v>
      </c>
      <c r="L107" s="12"/>
      <c r="M107" s="13">
        <v>910625</v>
      </c>
      <c r="N107" s="13">
        <v>0</v>
      </c>
      <c r="O107" s="13">
        <v>950000</v>
      </c>
      <c r="P107" s="13">
        <v>1702301</v>
      </c>
      <c r="Q107" s="13">
        <v>0</v>
      </c>
      <c r="R107" s="14">
        <v>55760</v>
      </c>
      <c r="S107" s="14">
        <f t="shared" si="32"/>
        <v>3618686</v>
      </c>
      <c r="T107" s="7"/>
      <c r="U107" s="13">
        <v>815000</v>
      </c>
      <c r="V107" s="13">
        <v>0</v>
      </c>
      <c r="W107" s="13">
        <v>684600</v>
      </c>
      <c r="X107" s="13">
        <v>691200</v>
      </c>
      <c r="Y107" s="13">
        <v>0</v>
      </c>
      <c r="Z107" s="13">
        <v>156371</v>
      </c>
      <c r="AA107" s="14">
        <f>SUM(U107,V107,W107,Y107,X107,Z107)</f>
        <v>2347171</v>
      </c>
      <c r="AB107" s="7"/>
      <c r="AC107" s="14">
        <v>8694261</v>
      </c>
      <c r="AD107" s="14">
        <v>0</v>
      </c>
      <c r="AE107" s="7"/>
      <c r="AF107" s="15">
        <v>65</v>
      </c>
      <c r="AG107" s="15" t="s">
        <v>28</v>
      </c>
      <c r="AH107" s="16"/>
      <c r="AI107" s="7" t="s">
        <v>17</v>
      </c>
      <c r="AJ107" s="13">
        <f t="shared" si="45"/>
        <v>910625</v>
      </c>
      <c r="AK107" s="13">
        <f t="shared" si="45"/>
        <v>0</v>
      </c>
      <c r="AL107" s="13">
        <f t="shared" si="45"/>
        <v>950000</v>
      </c>
      <c r="AM107" s="13">
        <v>1972972</v>
      </c>
      <c r="AN107" s="13">
        <v>0</v>
      </c>
      <c r="AO107" s="13">
        <f t="shared" si="34"/>
        <v>55760</v>
      </c>
      <c r="AP107" s="14">
        <f t="shared" si="35"/>
        <v>3889357</v>
      </c>
      <c r="AQ107" s="7"/>
      <c r="AR107" s="13">
        <f>U107</f>
        <v>815000</v>
      </c>
      <c r="AS107" s="13">
        <f>V107</f>
        <v>0</v>
      </c>
      <c r="AT107" s="13">
        <f>W107</f>
        <v>684600</v>
      </c>
      <c r="AU107" s="13">
        <v>58888</v>
      </c>
      <c r="AV107" s="13">
        <v>1140000</v>
      </c>
      <c r="AW107" s="13">
        <f t="shared" si="40"/>
        <v>156371</v>
      </c>
      <c r="AX107" s="14">
        <f t="shared" si="41"/>
        <v>2854859</v>
      </c>
    </row>
    <row r="108" spans="1:50" x14ac:dyDescent="0.25">
      <c r="A108" s="7" t="s">
        <v>390</v>
      </c>
      <c r="B108" s="7" t="s">
        <v>391</v>
      </c>
      <c r="C108" s="8">
        <v>42004</v>
      </c>
      <c r="D108" s="7" t="s">
        <v>392</v>
      </c>
      <c r="E108" s="7"/>
      <c r="F108" s="7" t="s">
        <v>32</v>
      </c>
      <c r="G108" s="9">
        <f t="shared" si="28"/>
        <v>769856</v>
      </c>
      <c r="H108" s="9">
        <f t="shared" si="29"/>
        <v>0</v>
      </c>
      <c r="I108" s="9">
        <f t="shared" si="30"/>
        <v>17236</v>
      </c>
      <c r="J108" s="10">
        <f t="shared" si="31"/>
        <v>787092</v>
      </c>
      <c r="K108" s="11" t="s">
        <v>41</v>
      </c>
      <c r="L108" s="12"/>
      <c r="M108" s="13">
        <v>381250</v>
      </c>
      <c r="N108" s="13">
        <v>30000</v>
      </c>
      <c r="O108" s="13">
        <v>358606</v>
      </c>
      <c r="P108" s="13">
        <v>0</v>
      </c>
      <c r="Q108" s="13">
        <v>0</v>
      </c>
      <c r="R108" s="14">
        <v>17236</v>
      </c>
      <c r="S108" s="14">
        <f t="shared" si="32"/>
        <v>787092</v>
      </c>
      <c r="T108" s="7"/>
      <c r="U108" s="13" t="s">
        <v>41</v>
      </c>
      <c r="V108" s="13" t="s">
        <v>41</v>
      </c>
      <c r="W108" s="13" t="s">
        <v>41</v>
      </c>
      <c r="X108" s="13" t="s">
        <v>41</v>
      </c>
      <c r="Y108" s="13" t="s">
        <v>41</v>
      </c>
      <c r="Z108" s="13" t="s">
        <v>41</v>
      </c>
      <c r="AA108" s="13" t="s">
        <v>41</v>
      </c>
      <c r="AB108" s="7"/>
      <c r="AC108" s="14">
        <v>0</v>
      </c>
      <c r="AD108" s="14">
        <v>0</v>
      </c>
      <c r="AE108" s="7"/>
      <c r="AF108" s="15">
        <v>45</v>
      </c>
      <c r="AG108" s="15" t="s">
        <v>28</v>
      </c>
      <c r="AH108" s="16" t="s">
        <v>393</v>
      </c>
      <c r="AI108" s="7" t="s">
        <v>17</v>
      </c>
      <c r="AJ108" s="13">
        <f t="shared" si="45"/>
        <v>381250</v>
      </c>
      <c r="AK108" s="13">
        <f t="shared" si="45"/>
        <v>30000</v>
      </c>
      <c r="AL108" s="13">
        <f t="shared" si="45"/>
        <v>358606</v>
      </c>
      <c r="AM108" s="13">
        <v>181236</v>
      </c>
      <c r="AN108" s="13">
        <v>501978</v>
      </c>
      <c r="AO108" s="13">
        <f t="shared" si="34"/>
        <v>17236</v>
      </c>
      <c r="AP108" s="14">
        <f t="shared" si="35"/>
        <v>1470306</v>
      </c>
      <c r="AQ108" s="7"/>
      <c r="AR108" s="13" t="s">
        <v>41</v>
      </c>
      <c r="AS108" s="13" t="s">
        <v>41</v>
      </c>
      <c r="AT108" s="13" t="s">
        <v>41</v>
      </c>
      <c r="AU108" s="13" t="s">
        <v>41</v>
      </c>
      <c r="AV108" s="13" t="s">
        <v>41</v>
      </c>
      <c r="AW108" s="13" t="str">
        <f t="shared" si="40"/>
        <v>n/a</v>
      </c>
      <c r="AX108" s="14">
        <f t="shared" si="41"/>
        <v>0</v>
      </c>
    </row>
    <row r="109" spans="1:50" x14ac:dyDescent="0.25">
      <c r="A109" s="7" t="s">
        <v>394</v>
      </c>
      <c r="B109" s="7" t="s">
        <v>395</v>
      </c>
      <c r="C109" s="8">
        <v>41912</v>
      </c>
      <c r="D109" s="7" t="s">
        <v>396</v>
      </c>
      <c r="E109" s="7" t="s">
        <v>46</v>
      </c>
      <c r="F109" s="7" t="s">
        <v>27</v>
      </c>
      <c r="G109" s="9">
        <f t="shared" si="28"/>
        <v>1584719</v>
      </c>
      <c r="H109" s="9">
        <f t="shared" si="29"/>
        <v>1743000</v>
      </c>
      <c r="I109" s="9">
        <f t="shared" si="30"/>
        <v>87105</v>
      </c>
      <c r="J109" s="10">
        <f t="shared" si="31"/>
        <v>3414824</v>
      </c>
      <c r="K109" s="11">
        <f>(J109-AA109)/AA109</f>
        <v>0.16266426245493806</v>
      </c>
      <c r="L109" s="12"/>
      <c r="M109" s="13">
        <v>750000</v>
      </c>
      <c r="N109" s="13">
        <v>0</v>
      </c>
      <c r="O109" s="13">
        <v>834719</v>
      </c>
      <c r="P109" s="13">
        <v>1743000</v>
      </c>
      <c r="Q109" s="13">
        <v>0</v>
      </c>
      <c r="R109" s="14">
        <v>87105</v>
      </c>
      <c r="S109" s="14">
        <f t="shared" si="32"/>
        <v>3414824</v>
      </c>
      <c r="T109" s="7"/>
      <c r="U109" s="13">
        <v>750000</v>
      </c>
      <c r="V109" s="13">
        <v>0</v>
      </c>
      <c r="W109" s="13">
        <v>1125000</v>
      </c>
      <c r="X109" s="13">
        <v>978000</v>
      </c>
      <c r="Y109" s="13">
        <v>0</v>
      </c>
      <c r="Z109" s="13">
        <v>84068</v>
      </c>
      <c r="AA109" s="14">
        <f>SUM(U109,V109,W109,Y109,X109,Z109)</f>
        <v>2937068</v>
      </c>
      <c r="AB109" s="7"/>
      <c r="AC109" s="14">
        <v>0</v>
      </c>
      <c r="AD109" s="14">
        <v>0</v>
      </c>
      <c r="AE109" s="7"/>
      <c r="AF109" s="15">
        <v>62</v>
      </c>
      <c r="AG109" s="15" t="s">
        <v>28</v>
      </c>
      <c r="AH109" s="16"/>
      <c r="AI109" s="7" t="s">
        <v>17</v>
      </c>
      <c r="AJ109" s="13">
        <f t="shared" si="45"/>
        <v>750000</v>
      </c>
      <c r="AK109" s="13">
        <f t="shared" si="45"/>
        <v>0</v>
      </c>
      <c r="AL109" s="13">
        <f t="shared" si="45"/>
        <v>834719</v>
      </c>
      <c r="AM109" s="13">
        <v>1109454</v>
      </c>
      <c r="AN109" s="13">
        <v>71147</v>
      </c>
      <c r="AO109" s="13">
        <f t="shared" si="34"/>
        <v>87105</v>
      </c>
      <c r="AP109" s="14">
        <f t="shared" si="35"/>
        <v>2852425</v>
      </c>
      <c r="AQ109" s="7"/>
      <c r="AR109" s="13">
        <f>U109</f>
        <v>750000</v>
      </c>
      <c r="AS109" s="13">
        <f>V109</f>
        <v>0</v>
      </c>
      <c r="AT109" s="13">
        <f>W109</f>
        <v>1125000</v>
      </c>
      <c r="AU109" s="13">
        <v>389753</v>
      </c>
      <c r="AV109" s="13">
        <v>0</v>
      </c>
      <c r="AW109" s="13">
        <f t="shared" si="40"/>
        <v>84068</v>
      </c>
      <c r="AX109" s="14">
        <f t="shared" si="41"/>
        <v>2348821</v>
      </c>
    </row>
    <row r="110" spans="1:50" x14ac:dyDescent="0.25">
      <c r="A110" s="7" t="s">
        <v>397</v>
      </c>
      <c r="B110" s="7" t="s">
        <v>398</v>
      </c>
      <c r="C110" s="8">
        <v>42004</v>
      </c>
      <c r="D110" s="7" t="s">
        <v>399</v>
      </c>
      <c r="E110" s="7"/>
      <c r="F110" s="7" t="s">
        <v>32</v>
      </c>
      <c r="G110" s="9">
        <f t="shared" si="28"/>
        <v>2662000</v>
      </c>
      <c r="H110" s="9">
        <f t="shared" si="29"/>
        <v>5278229</v>
      </c>
      <c r="I110" s="9">
        <f t="shared" si="30"/>
        <v>55102</v>
      </c>
      <c r="J110" s="10">
        <f t="shared" si="31"/>
        <v>7995331</v>
      </c>
      <c r="K110" s="11" t="s">
        <v>41</v>
      </c>
      <c r="L110" s="12"/>
      <c r="M110" s="13">
        <v>950000</v>
      </c>
      <c r="N110" s="13">
        <v>0</v>
      </c>
      <c r="O110" s="13">
        <v>1712000</v>
      </c>
      <c r="P110" s="13">
        <v>3957023</v>
      </c>
      <c r="Q110" s="13">
        <v>1321206</v>
      </c>
      <c r="R110" s="14">
        <v>55102</v>
      </c>
      <c r="S110" s="14">
        <f t="shared" si="32"/>
        <v>7995331</v>
      </c>
      <c r="T110" s="7"/>
      <c r="U110" s="13" t="s">
        <v>41</v>
      </c>
      <c r="V110" s="13" t="s">
        <v>41</v>
      </c>
      <c r="W110" s="13" t="s">
        <v>41</v>
      </c>
      <c r="X110" s="13" t="s">
        <v>41</v>
      </c>
      <c r="Y110" s="13" t="s">
        <v>41</v>
      </c>
      <c r="Z110" s="13" t="s">
        <v>41</v>
      </c>
      <c r="AA110" s="13" t="s">
        <v>41</v>
      </c>
      <c r="AB110" s="7"/>
      <c r="AC110" s="14">
        <v>190119</v>
      </c>
      <c r="AD110" s="14">
        <v>0</v>
      </c>
      <c r="AE110" s="7"/>
      <c r="AF110" s="15">
        <v>51</v>
      </c>
      <c r="AG110" s="15" t="s">
        <v>28</v>
      </c>
      <c r="AH110" s="16" t="s">
        <v>400</v>
      </c>
      <c r="AI110" s="7" t="s">
        <v>17</v>
      </c>
      <c r="AJ110" s="13">
        <f t="shared" si="45"/>
        <v>950000</v>
      </c>
      <c r="AK110" s="13">
        <f t="shared" si="45"/>
        <v>0</v>
      </c>
      <c r="AL110" s="13">
        <f t="shared" si="45"/>
        <v>1712000</v>
      </c>
      <c r="AM110" s="13">
        <v>166243</v>
      </c>
      <c r="AN110" s="13">
        <v>0</v>
      </c>
      <c r="AO110" s="13">
        <f t="shared" si="34"/>
        <v>55102</v>
      </c>
      <c r="AP110" s="14">
        <f t="shared" si="35"/>
        <v>2883345</v>
      </c>
      <c r="AQ110" s="7"/>
      <c r="AR110" s="13" t="s">
        <v>41</v>
      </c>
      <c r="AS110" s="13" t="s">
        <v>41</v>
      </c>
      <c r="AT110" s="13" t="s">
        <v>41</v>
      </c>
      <c r="AU110" s="13" t="s">
        <v>41</v>
      </c>
      <c r="AV110" s="13" t="s">
        <v>41</v>
      </c>
      <c r="AW110" s="13" t="str">
        <f t="shared" si="40"/>
        <v>n/a</v>
      </c>
      <c r="AX110" s="14">
        <f t="shared" si="41"/>
        <v>0</v>
      </c>
    </row>
    <row r="111" spans="1:50" x14ac:dyDescent="0.25">
      <c r="A111" s="7" t="s">
        <v>401</v>
      </c>
      <c r="B111" s="7" t="s">
        <v>402</v>
      </c>
      <c r="C111" s="8">
        <v>42004</v>
      </c>
      <c r="D111" s="7" t="s">
        <v>403</v>
      </c>
      <c r="E111" s="18"/>
      <c r="F111" s="7" t="s">
        <v>27</v>
      </c>
      <c r="G111" s="9">
        <f t="shared" si="28"/>
        <v>378527</v>
      </c>
      <c r="H111" s="9">
        <f t="shared" si="29"/>
        <v>0</v>
      </c>
      <c r="I111" s="9">
        <f t="shared" si="30"/>
        <v>45334</v>
      </c>
      <c r="J111" s="10">
        <f t="shared" si="31"/>
        <v>423861</v>
      </c>
      <c r="K111" s="11">
        <f>(J111-AA111)/AA111</f>
        <v>5.3159770017840016E-2</v>
      </c>
      <c r="L111" s="12"/>
      <c r="M111" s="13">
        <v>252351</v>
      </c>
      <c r="N111" s="13">
        <v>126176</v>
      </c>
      <c r="O111" s="13">
        <v>0</v>
      </c>
      <c r="P111" s="13">
        <v>0</v>
      </c>
      <c r="Q111" s="13">
        <v>0</v>
      </c>
      <c r="R111" s="14">
        <v>45334</v>
      </c>
      <c r="S111" s="14">
        <f t="shared" si="32"/>
        <v>423861</v>
      </c>
      <c r="T111" s="7"/>
      <c r="U111" s="13">
        <v>251622</v>
      </c>
      <c r="V111" s="13">
        <v>124311</v>
      </c>
      <c r="W111" s="13">
        <v>0</v>
      </c>
      <c r="X111" s="13">
        <v>0</v>
      </c>
      <c r="Y111" s="13">
        <v>0</v>
      </c>
      <c r="Z111" s="13">
        <v>26533</v>
      </c>
      <c r="AA111" s="14">
        <f>SUM(U111,V111,W111,Y111,X111,Z111)</f>
        <v>402466</v>
      </c>
      <c r="AB111" s="7"/>
      <c r="AC111" s="14">
        <v>0</v>
      </c>
      <c r="AD111" s="14">
        <v>0</v>
      </c>
      <c r="AE111" s="7"/>
      <c r="AF111" s="15">
        <v>61</v>
      </c>
      <c r="AG111" s="15" t="s">
        <v>28</v>
      </c>
      <c r="AH111" s="16"/>
      <c r="AI111" s="7" t="s">
        <v>17</v>
      </c>
      <c r="AJ111" s="13">
        <f t="shared" si="45"/>
        <v>252351</v>
      </c>
      <c r="AK111" s="13">
        <f t="shared" si="45"/>
        <v>126176</v>
      </c>
      <c r="AL111" s="13">
        <f t="shared" si="45"/>
        <v>0</v>
      </c>
      <c r="AM111" s="13">
        <v>0</v>
      </c>
      <c r="AN111" s="13">
        <v>0</v>
      </c>
      <c r="AO111" s="13">
        <f t="shared" si="34"/>
        <v>45334</v>
      </c>
      <c r="AP111" s="14">
        <f t="shared" si="35"/>
        <v>423861</v>
      </c>
      <c r="AQ111" s="7"/>
      <c r="AR111" s="13">
        <f t="shared" ref="AR111:AT114" si="46">U111</f>
        <v>251622</v>
      </c>
      <c r="AS111" s="13">
        <f t="shared" si="46"/>
        <v>124311</v>
      </c>
      <c r="AT111" s="13">
        <f t="shared" si="46"/>
        <v>0</v>
      </c>
      <c r="AU111" s="13">
        <v>0</v>
      </c>
      <c r="AV111" s="13">
        <v>0</v>
      </c>
      <c r="AW111" s="13">
        <f t="shared" si="40"/>
        <v>26533</v>
      </c>
      <c r="AX111" s="14">
        <f t="shared" si="41"/>
        <v>402466</v>
      </c>
    </row>
    <row r="112" spans="1:50" x14ac:dyDescent="0.25">
      <c r="A112" s="7" t="s">
        <v>404</v>
      </c>
      <c r="B112" s="7" t="s">
        <v>405</v>
      </c>
      <c r="C112" s="8">
        <v>42004</v>
      </c>
      <c r="D112" s="7" t="s">
        <v>406</v>
      </c>
      <c r="E112" s="18" t="s">
        <v>46</v>
      </c>
      <c r="F112" s="7" t="s">
        <v>40</v>
      </c>
      <c r="G112" s="9">
        <f t="shared" si="28"/>
        <v>512553</v>
      </c>
      <c r="H112" s="9">
        <f t="shared" si="29"/>
        <v>0</v>
      </c>
      <c r="I112" s="9">
        <f t="shared" si="30"/>
        <v>0</v>
      </c>
      <c r="J112" s="10">
        <f t="shared" si="31"/>
        <v>512553</v>
      </c>
      <c r="K112" s="11">
        <f>(J112-AA112)/AA112</f>
        <v>-0.95158734581573734</v>
      </c>
      <c r="L112" s="12"/>
      <c r="M112" s="13">
        <v>512553</v>
      </c>
      <c r="N112" s="13">
        <v>0</v>
      </c>
      <c r="O112" s="13">
        <v>0</v>
      </c>
      <c r="P112" s="13">
        <v>0</v>
      </c>
      <c r="Q112" s="13">
        <v>0</v>
      </c>
      <c r="R112" s="14">
        <v>0</v>
      </c>
      <c r="S112" s="14">
        <f t="shared" si="32"/>
        <v>512553</v>
      </c>
      <c r="T112" s="7"/>
      <c r="U112" s="13">
        <v>473570</v>
      </c>
      <c r="V112" s="13">
        <v>0</v>
      </c>
      <c r="W112" s="13">
        <v>0</v>
      </c>
      <c r="X112" s="13">
        <v>0</v>
      </c>
      <c r="Y112" s="13">
        <v>10113600</v>
      </c>
      <c r="Z112" s="13">
        <v>0</v>
      </c>
      <c r="AA112" s="14">
        <f>SUM(U112,V112,W112,Y112,X112,Z112)</f>
        <v>10587170</v>
      </c>
      <c r="AB112" s="7"/>
      <c r="AC112" s="14">
        <v>0</v>
      </c>
      <c r="AD112" s="14">
        <v>0</v>
      </c>
      <c r="AE112" s="7"/>
      <c r="AF112" s="15">
        <v>39</v>
      </c>
      <c r="AG112" s="15" t="s">
        <v>28</v>
      </c>
      <c r="AH112" s="16"/>
      <c r="AI112" s="7" t="s">
        <v>17</v>
      </c>
      <c r="AJ112" s="13">
        <f t="shared" si="45"/>
        <v>512553</v>
      </c>
      <c r="AK112" s="13">
        <f t="shared" si="45"/>
        <v>0</v>
      </c>
      <c r="AL112" s="13">
        <f t="shared" si="45"/>
        <v>0</v>
      </c>
      <c r="AM112" s="13">
        <v>0</v>
      </c>
      <c r="AN112" s="13">
        <v>28758767</v>
      </c>
      <c r="AO112" s="13">
        <f t="shared" si="34"/>
        <v>0</v>
      </c>
      <c r="AP112" s="14">
        <f t="shared" si="35"/>
        <v>29271320</v>
      </c>
      <c r="AQ112" s="7"/>
      <c r="AR112" s="13">
        <f t="shared" si="46"/>
        <v>473570</v>
      </c>
      <c r="AS112" s="13">
        <f t="shared" si="46"/>
        <v>0</v>
      </c>
      <c r="AT112" s="13">
        <f t="shared" si="46"/>
        <v>0</v>
      </c>
      <c r="AU112" s="13">
        <v>0</v>
      </c>
      <c r="AV112" s="13">
        <v>19206138</v>
      </c>
      <c r="AW112" s="13">
        <f t="shared" si="40"/>
        <v>0</v>
      </c>
      <c r="AX112" s="14">
        <f t="shared" si="41"/>
        <v>19679708</v>
      </c>
    </row>
    <row r="113" spans="1:50" x14ac:dyDescent="0.25">
      <c r="A113" s="7" t="s">
        <v>407</v>
      </c>
      <c r="B113" s="7" t="s">
        <v>408</v>
      </c>
      <c r="C113" s="8">
        <v>42004</v>
      </c>
      <c r="D113" s="7" t="s">
        <v>409</v>
      </c>
      <c r="E113" s="7" t="s">
        <v>46</v>
      </c>
      <c r="F113" s="7" t="s">
        <v>32</v>
      </c>
      <c r="G113" s="9">
        <f t="shared" si="28"/>
        <v>324349</v>
      </c>
      <c r="H113" s="9">
        <f t="shared" si="29"/>
        <v>0</v>
      </c>
      <c r="I113" s="9">
        <f t="shared" si="30"/>
        <v>0</v>
      </c>
      <c r="J113" s="10">
        <f t="shared" si="31"/>
        <v>324349</v>
      </c>
      <c r="K113" s="11">
        <f>(J113-AA113)/AA113</f>
        <v>-0.98812353683518284</v>
      </c>
      <c r="L113" s="12"/>
      <c r="M113" s="13">
        <v>249349</v>
      </c>
      <c r="N113" s="13">
        <v>75000</v>
      </c>
      <c r="O113" s="13">
        <v>0</v>
      </c>
      <c r="P113" s="13">
        <v>0</v>
      </c>
      <c r="Q113" s="13">
        <v>0</v>
      </c>
      <c r="R113" s="14">
        <v>0</v>
      </c>
      <c r="S113" s="14">
        <f t="shared" si="32"/>
        <v>324349</v>
      </c>
      <c r="T113" s="7"/>
      <c r="U113" s="13">
        <v>249349</v>
      </c>
      <c r="V113" s="13">
        <v>0</v>
      </c>
      <c r="W113" s="13">
        <v>100000</v>
      </c>
      <c r="X113" s="13">
        <v>0</v>
      </c>
      <c r="Y113" s="13">
        <v>26960886</v>
      </c>
      <c r="Z113" s="13">
        <v>0</v>
      </c>
      <c r="AA113" s="14">
        <f>SUM(U113,V113,W113,Y113,X113,Z113)</f>
        <v>27310235</v>
      </c>
      <c r="AB113" s="7"/>
      <c r="AC113" s="14">
        <v>0</v>
      </c>
      <c r="AD113" s="14">
        <v>0</v>
      </c>
      <c r="AE113" s="7"/>
      <c r="AF113" s="15">
        <v>42</v>
      </c>
      <c r="AG113" s="15" t="s">
        <v>28</v>
      </c>
      <c r="AH113" s="16"/>
      <c r="AI113" s="7" t="s">
        <v>17</v>
      </c>
      <c r="AJ113" s="13">
        <f t="shared" si="45"/>
        <v>249349</v>
      </c>
      <c r="AK113" s="13">
        <f t="shared" si="45"/>
        <v>75000</v>
      </c>
      <c r="AL113" s="13">
        <f t="shared" si="45"/>
        <v>0</v>
      </c>
      <c r="AM113" s="13">
        <v>0</v>
      </c>
      <c r="AN113" s="13">
        <v>0</v>
      </c>
      <c r="AO113" s="13">
        <f t="shared" si="34"/>
        <v>0</v>
      </c>
      <c r="AP113" s="14">
        <f t="shared" si="35"/>
        <v>324349</v>
      </c>
      <c r="AQ113" s="7"/>
      <c r="AR113" s="13">
        <f t="shared" si="46"/>
        <v>249349</v>
      </c>
      <c r="AS113" s="13">
        <f t="shared" si="46"/>
        <v>0</v>
      </c>
      <c r="AT113" s="13">
        <f t="shared" si="46"/>
        <v>100000</v>
      </c>
      <c r="AU113" s="13">
        <v>0</v>
      </c>
      <c r="AV113" s="13">
        <v>0</v>
      </c>
      <c r="AW113" s="13">
        <f t="shared" si="40"/>
        <v>0</v>
      </c>
      <c r="AX113" s="14">
        <f t="shared" si="41"/>
        <v>349349</v>
      </c>
    </row>
    <row r="114" spans="1:50" x14ac:dyDescent="0.25">
      <c r="A114" s="7" t="s">
        <v>410</v>
      </c>
      <c r="B114" s="7" t="s">
        <v>411</v>
      </c>
      <c r="C114" s="8">
        <v>42035</v>
      </c>
      <c r="D114" s="7" t="s">
        <v>412</v>
      </c>
      <c r="E114" s="7"/>
      <c r="F114" s="7" t="s">
        <v>40</v>
      </c>
      <c r="G114" s="9">
        <f t="shared" si="28"/>
        <v>1004250</v>
      </c>
      <c r="H114" s="9">
        <f t="shared" si="29"/>
        <v>0</v>
      </c>
      <c r="I114" s="9">
        <f t="shared" si="30"/>
        <v>11768</v>
      </c>
      <c r="J114" s="10">
        <f t="shared" si="31"/>
        <v>1016018</v>
      </c>
      <c r="K114" s="11">
        <f>(J114-AA114)/AA114</f>
        <v>0.18729476875039439</v>
      </c>
      <c r="L114" s="12"/>
      <c r="M114" s="13">
        <v>669250</v>
      </c>
      <c r="N114" s="13">
        <v>0</v>
      </c>
      <c r="O114" s="13">
        <v>335000</v>
      </c>
      <c r="P114" s="13">
        <v>0</v>
      </c>
      <c r="Q114" s="13">
        <v>0</v>
      </c>
      <c r="R114" s="14">
        <v>11768</v>
      </c>
      <c r="S114" s="14">
        <f t="shared" si="32"/>
        <v>1016018</v>
      </c>
      <c r="T114" s="7"/>
      <c r="U114" s="13">
        <v>649769</v>
      </c>
      <c r="V114" s="13">
        <v>0</v>
      </c>
      <c r="W114" s="13">
        <v>195150</v>
      </c>
      <c r="X114" s="13">
        <v>0</v>
      </c>
      <c r="Y114" s="13">
        <v>0</v>
      </c>
      <c r="Z114" s="13">
        <v>10823</v>
      </c>
      <c r="AA114" s="14">
        <f>SUM(U114,V114,W114,Y114,X114,Z114)</f>
        <v>855742</v>
      </c>
      <c r="AB114" s="7"/>
      <c r="AC114" s="14">
        <v>0</v>
      </c>
      <c r="AD114" s="14">
        <v>0</v>
      </c>
      <c r="AE114" s="7"/>
      <c r="AF114" s="15">
        <v>55</v>
      </c>
      <c r="AG114" s="15" t="s">
        <v>28</v>
      </c>
      <c r="AH114" s="16"/>
      <c r="AI114" s="7" t="s">
        <v>17</v>
      </c>
      <c r="AJ114" s="13">
        <f t="shared" si="45"/>
        <v>669250</v>
      </c>
      <c r="AK114" s="13">
        <f t="shared" si="45"/>
        <v>0</v>
      </c>
      <c r="AL114" s="13">
        <f t="shared" si="45"/>
        <v>335000</v>
      </c>
      <c r="AM114" s="13">
        <v>0</v>
      </c>
      <c r="AN114" s="13">
        <v>0</v>
      </c>
      <c r="AO114" s="13">
        <f t="shared" si="34"/>
        <v>11768</v>
      </c>
      <c r="AP114" s="14">
        <f t="shared" si="35"/>
        <v>1016018</v>
      </c>
      <c r="AQ114" s="7"/>
      <c r="AR114" s="13">
        <f t="shared" si="46"/>
        <v>649769</v>
      </c>
      <c r="AS114" s="13">
        <f t="shared" si="46"/>
        <v>0</v>
      </c>
      <c r="AT114" s="13">
        <f t="shared" si="46"/>
        <v>195150</v>
      </c>
      <c r="AU114" s="13">
        <v>0</v>
      </c>
      <c r="AV114" s="13">
        <v>0</v>
      </c>
      <c r="AW114" s="13">
        <f t="shared" si="40"/>
        <v>10823</v>
      </c>
      <c r="AX114" s="14">
        <f t="shared" si="41"/>
        <v>855742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Seattle Times</dc:creator>
  <cp:lastModifiedBy>Seattle Times</cp:lastModifiedBy>
  <dcterms:created xsi:type="dcterms:W3CDTF">2015-06-10T16:49:07Z</dcterms:created>
  <dcterms:modified xsi:type="dcterms:W3CDTF">2015-06-11T18:54:28Z</dcterms:modified>
</cp:coreProperties>
</file>